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0730" windowHeight="11760"/>
  </bookViews>
  <sheets>
    <sheet name="Rekapitulácia stavby" sheetId="1" r:id="rId1"/>
    <sheet name="SO1 - Rekonštrukcia kuchy..." sheetId="2" r:id="rId2"/>
    <sheet name="SO2 - Splašková vonkajšia..." sheetId="3" r:id="rId3"/>
    <sheet name="SO3 - Vonkajšie rozvody p..." sheetId="4" r:id="rId4"/>
    <sheet name="SO4 - Dažďová vonkajšia  ..." sheetId="5" r:id="rId5"/>
    <sheet name="G2 - Zariadenie práčovne" sheetId="6" r:id="rId6"/>
  </sheets>
  <definedNames>
    <definedName name="_xlnm.Print_Titles" localSheetId="5">'G2 - Zariadenie práčovne'!$110:$110</definedName>
    <definedName name="_xlnm.Print_Titles" localSheetId="0">'Rekapitulácia stavby'!$85:$85</definedName>
    <definedName name="_xlnm.Print_Titles" localSheetId="1">'SO1 - Rekonštrukcia kuchy...'!$138:$138</definedName>
    <definedName name="_xlnm.Print_Titles" localSheetId="2">'SO2 - Splašková vonkajšia...'!$110:$110</definedName>
    <definedName name="_xlnm.Print_Titles" localSheetId="3">'SO3 - Vonkajšie rozvody p...'!$110:$110</definedName>
    <definedName name="_xlnm.Print_Titles" localSheetId="4">'SO4 - Dažďová vonkajšia  ...'!$110:$110</definedName>
    <definedName name="_xlnm.Print_Area" localSheetId="5">'G2 - Zariadenie práčovne'!$C$4:$Q$70,'G2 - Zariadenie práčovne'!$C$76:$Q$94,'G2 - Zariadenie práčovne'!$C$100:$Q$114</definedName>
    <definedName name="_xlnm.Print_Area" localSheetId="0">'Rekapitulácia stavby'!$C$4:$AP$70,'Rekapitulácia stavby'!$C$76:$AP$96</definedName>
    <definedName name="_xlnm.Print_Area" localSheetId="1">'SO1 - Rekonštrukcia kuchy...'!$C$4:$Q$70,'SO1 - Rekonštrukcia kuchy...'!$C$76:$Q$122,'SO1 - Rekonštrukcia kuchy...'!$C$128:$Q$394</definedName>
    <definedName name="_xlnm.Print_Area" localSheetId="2">'SO2 - Splašková vonkajšia...'!$C$4:$Q$70,'SO2 - Splašková vonkajšia...'!$C$76:$Q$94,'SO2 - Splašková vonkajšia...'!$C$100:$Q$114</definedName>
    <definedName name="_xlnm.Print_Area" localSheetId="3">'SO3 - Vonkajšie rozvody p...'!$C$4:$Q$70,'SO3 - Vonkajšie rozvody p...'!$C$76:$Q$94,'SO3 - Vonkajšie rozvody p...'!$C$100:$Q$114</definedName>
    <definedName name="_xlnm.Print_Area" localSheetId="4">'SO4 - Dažďová vonkajšia  ...'!$C$4:$Q$70,'SO4 - Dažďová vonkajšia  ...'!$C$76:$Q$94,'SO4 - Dažďová vonkajšia  ...'!$C$100:$Q$114</definedName>
  </definedNames>
  <calcPr calcId="12451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91" i="1"/>
  <c r="AN91" s="1"/>
  <c r="BK114" i="6"/>
  <c r="BI114"/>
  <c r="BH114"/>
  <c r="BG114"/>
  <c r="BF114"/>
  <c r="BE114"/>
  <c r="AA114"/>
  <c r="AA113" s="1"/>
  <c r="AA112" s="1"/>
  <c r="AA111" s="1"/>
  <c r="Y114"/>
  <c r="W114"/>
  <c r="W113" s="1"/>
  <c r="W112" s="1"/>
  <c r="W111" s="1"/>
  <c r="N114"/>
  <c r="BK113"/>
  <c r="BK112" s="1"/>
  <c r="Y113"/>
  <c r="Y112" s="1"/>
  <c r="Y111" s="1"/>
  <c r="N113"/>
  <c r="M108"/>
  <c r="M107"/>
  <c r="F107"/>
  <c r="M105"/>
  <c r="F105"/>
  <c r="F103"/>
  <c r="N90"/>
  <c r="M84"/>
  <c r="M83"/>
  <c r="F83"/>
  <c r="M81"/>
  <c r="F81"/>
  <c r="F79"/>
  <c r="H36"/>
  <c r="H35"/>
  <c r="H34"/>
  <c r="M33"/>
  <c r="H33"/>
  <c r="M32"/>
  <c r="H32"/>
  <c r="M28"/>
  <c r="O15"/>
  <c r="E15"/>
  <c r="F108" s="1"/>
  <c r="O14"/>
  <c r="F6"/>
  <c r="F102" s="1"/>
  <c r="BK114" i="5"/>
  <c r="BI114"/>
  <c r="BH114"/>
  <c r="BG114"/>
  <c r="BF114"/>
  <c r="BE114"/>
  <c r="AA114"/>
  <c r="AA113" s="1"/>
  <c r="AA112" s="1"/>
  <c r="AA111" s="1"/>
  <c r="Y114"/>
  <c r="W114"/>
  <c r="N114"/>
  <c r="BK113"/>
  <c r="Y113"/>
  <c r="W113"/>
  <c r="N113"/>
  <c r="BK112"/>
  <c r="Y112"/>
  <c r="W112"/>
  <c r="W111" s="1"/>
  <c r="N112"/>
  <c r="BK111"/>
  <c r="Y111"/>
  <c r="N111"/>
  <c r="M108"/>
  <c r="M107"/>
  <c r="F107"/>
  <c r="M105"/>
  <c r="F105"/>
  <c r="F103"/>
  <c r="L94"/>
  <c r="N90"/>
  <c r="N89"/>
  <c r="N88"/>
  <c r="M84"/>
  <c r="M83"/>
  <c r="F83"/>
  <c r="M81"/>
  <c r="F81"/>
  <c r="F79"/>
  <c r="H36"/>
  <c r="H35"/>
  <c r="H34"/>
  <c r="M33"/>
  <c r="H33"/>
  <c r="M32"/>
  <c r="H32"/>
  <c r="M28"/>
  <c r="M27"/>
  <c r="M30" s="1"/>
  <c r="L38" s="1"/>
  <c r="O15"/>
  <c r="E15"/>
  <c r="F108" s="1"/>
  <c r="O14"/>
  <c r="F6"/>
  <c r="F102" s="1"/>
  <c r="BK358" i="2"/>
  <c r="N358"/>
  <c r="BK233"/>
  <c r="BK232"/>
  <c r="BK231"/>
  <c r="N233"/>
  <c r="N232"/>
  <c r="N231"/>
  <c r="BK201"/>
  <c r="N201"/>
  <c r="BK153"/>
  <c r="BK152"/>
  <c r="BK151"/>
  <c r="N153"/>
  <c r="N152"/>
  <c r="AY90" i="1"/>
  <c r="AX90"/>
  <c r="BI114" i="4"/>
  <c r="H36" s="1"/>
  <c r="BD90" i="1" s="1"/>
  <c r="BH114" i="4"/>
  <c r="H35" s="1"/>
  <c r="BC90" i="1" s="1"/>
  <c r="BG114" i="4"/>
  <c r="H34" s="1"/>
  <c r="BB90" i="1" s="1"/>
  <c r="BE114" i="4"/>
  <c r="H32" s="1"/>
  <c r="AZ90" i="1" s="1"/>
  <c r="AA114" i="4"/>
  <c r="AA113" s="1"/>
  <c r="AA112" s="1"/>
  <c r="AA111" s="1"/>
  <c r="Y114"/>
  <c r="Y113"/>
  <c r="Y112" s="1"/>
  <c r="Y111" s="1"/>
  <c r="W114"/>
  <c r="W113" s="1"/>
  <c r="W112" s="1"/>
  <c r="W111" s="1"/>
  <c r="AU90" i="1" s="1"/>
  <c r="BK114" i="4"/>
  <c r="BK113" s="1"/>
  <c r="N114"/>
  <c r="BF114" s="1"/>
  <c r="M108"/>
  <c r="M107"/>
  <c r="F107"/>
  <c r="F105"/>
  <c r="F103"/>
  <c r="M28"/>
  <c r="AS90" i="1" s="1"/>
  <c r="M84" i="4"/>
  <c r="M83"/>
  <c r="F83"/>
  <c r="F81"/>
  <c r="F79"/>
  <c r="O15"/>
  <c r="E15"/>
  <c r="F108" s="1"/>
  <c r="O14"/>
  <c r="M105"/>
  <c r="F6"/>
  <c r="F102" s="1"/>
  <c r="AY89" i="1"/>
  <c r="AX89"/>
  <c r="BI114" i="3"/>
  <c r="H36" s="1"/>
  <c r="BD89" i="1" s="1"/>
  <c r="BH114" i="3"/>
  <c r="H35" s="1"/>
  <c r="BC89" i="1" s="1"/>
  <c r="BG114" i="3"/>
  <c r="H34" s="1"/>
  <c r="BB89" i="1" s="1"/>
  <c r="BE114" i="3"/>
  <c r="H32" s="1"/>
  <c r="AZ89" i="1" s="1"/>
  <c r="AA114" i="3"/>
  <c r="AA113" s="1"/>
  <c r="AA112" s="1"/>
  <c r="AA111" s="1"/>
  <c r="Y114"/>
  <c r="Y113" s="1"/>
  <c r="Y112" s="1"/>
  <c r="Y111" s="1"/>
  <c r="W114"/>
  <c r="W113" s="1"/>
  <c r="W112" s="1"/>
  <c r="W111" s="1"/>
  <c r="AU89" i="1" s="1"/>
  <c r="BK114" i="3"/>
  <c r="BK113" s="1"/>
  <c r="N114"/>
  <c r="BF114" s="1"/>
  <c r="M108"/>
  <c r="M107"/>
  <c r="F107"/>
  <c r="F105"/>
  <c r="F103"/>
  <c r="M28"/>
  <c r="AS89" i="1"/>
  <c r="M84" i="3"/>
  <c r="M83"/>
  <c r="F83"/>
  <c r="F81"/>
  <c r="F79"/>
  <c r="O15"/>
  <c r="E15"/>
  <c r="F108" s="1"/>
  <c r="O14"/>
  <c r="M81"/>
  <c r="F6"/>
  <c r="F78" s="1"/>
  <c r="AY88" i="1"/>
  <c r="AX88"/>
  <c r="BI394" i="2"/>
  <c r="BH394"/>
  <c r="BG394"/>
  <c r="BE394"/>
  <c r="AA394"/>
  <c r="AA393" s="1"/>
  <c r="Y394"/>
  <c r="Y393" s="1"/>
  <c r="W394"/>
  <c r="W393" s="1"/>
  <c r="BK394"/>
  <c r="BK393" s="1"/>
  <c r="N394"/>
  <c r="BF394" s="1"/>
  <c r="BI392"/>
  <c r="BH392"/>
  <c r="BG392"/>
  <c r="BE392"/>
  <c r="AA392"/>
  <c r="AA391" s="1"/>
  <c r="AA390" s="1"/>
  <c r="Y392"/>
  <c r="Y391" s="1"/>
  <c r="W392"/>
  <c r="W391" s="1"/>
  <c r="BK392"/>
  <c r="BK391" s="1"/>
  <c r="N391" s="1"/>
  <c r="N118" s="1"/>
  <c r="N392"/>
  <c r="BF392" s="1"/>
  <c r="BI389"/>
  <c r="BH389"/>
  <c r="BG389"/>
  <c r="BE389"/>
  <c r="AA389"/>
  <c r="AA388" s="1"/>
  <c r="Y389"/>
  <c r="Y388" s="1"/>
  <c r="W389"/>
  <c r="W388"/>
  <c r="BK389"/>
  <c r="BK388" s="1"/>
  <c r="N388" s="1"/>
  <c r="N116" s="1"/>
  <c r="N389"/>
  <c r="BF389" s="1"/>
  <c r="BI387"/>
  <c r="BH387"/>
  <c r="BG387"/>
  <c r="BE387"/>
  <c r="AA387"/>
  <c r="AA386" s="1"/>
  <c r="Y387"/>
  <c r="Y386" s="1"/>
  <c r="W387"/>
  <c r="W386" s="1"/>
  <c r="BK387"/>
  <c r="BK386" s="1"/>
  <c r="N386" s="1"/>
  <c r="N115" s="1"/>
  <c r="N387"/>
  <c r="BF387" s="1"/>
  <c r="BI385"/>
  <c r="BH385"/>
  <c r="BG385"/>
  <c r="BE385"/>
  <c r="AA385"/>
  <c r="Y385"/>
  <c r="W385"/>
  <c r="BK385"/>
  <c r="N385"/>
  <c r="BF385" s="1"/>
  <c r="BI384"/>
  <c r="BH384"/>
  <c r="BG384"/>
  <c r="BE384"/>
  <c r="AA384"/>
  <c r="Y384"/>
  <c r="Y383" s="1"/>
  <c r="W384"/>
  <c r="W383" s="1"/>
  <c r="BK384"/>
  <c r="N384"/>
  <c r="BF384" s="1"/>
  <c r="BI382"/>
  <c r="BH382"/>
  <c r="BG382"/>
  <c r="BE382"/>
  <c r="AA382"/>
  <c r="Y382"/>
  <c r="W382"/>
  <c r="BK382"/>
  <c r="N382"/>
  <c r="BF382"/>
  <c r="BI381"/>
  <c r="BH381"/>
  <c r="BG381"/>
  <c r="BE381"/>
  <c r="AA381"/>
  <c r="AA380" s="1"/>
  <c r="Y381"/>
  <c r="Y380" s="1"/>
  <c r="W381"/>
  <c r="W380" s="1"/>
  <c r="BK381"/>
  <c r="N381"/>
  <c r="BF381" s="1"/>
  <c r="BI379"/>
  <c r="BH379"/>
  <c r="BG379"/>
  <c r="BE379"/>
  <c r="AA379"/>
  <c r="Y379"/>
  <c r="W379"/>
  <c r="BK379"/>
  <c r="N379"/>
  <c r="BF379" s="1"/>
  <c r="BI378"/>
  <c r="BH378"/>
  <c r="BG378"/>
  <c r="BE378"/>
  <c r="AA378"/>
  <c r="Y378"/>
  <c r="W378"/>
  <c r="BK378"/>
  <c r="N378"/>
  <c r="BF378" s="1"/>
  <c r="BI377"/>
  <c r="BH377"/>
  <c r="BG377"/>
  <c r="BE377"/>
  <c r="AA377"/>
  <c r="Y377"/>
  <c r="W377"/>
  <c r="BK377"/>
  <c r="N377"/>
  <c r="BF377" s="1"/>
  <c r="BI376"/>
  <c r="BH376"/>
  <c r="BG376"/>
  <c r="BE376"/>
  <c r="AA376"/>
  <c r="Y376"/>
  <c r="W376"/>
  <c r="W375" s="1"/>
  <c r="BK376"/>
  <c r="N376"/>
  <c r="BF376" s="1"/>
  <c r="BI374"/>
  <c r="BH374"/>
  <c r="BG374"/>
  <c r="BE374"/>
  <c r="AA374"/>
  <c r="AA367" s="1"/>
  <c r="Y374"/>
  <c r="W374"/>
  <c r="BK374"/>
  <c r="N374"/>
  <c r="BF374" s="1"/>
  <c r="BI373"/>
  <c r="BH373"/>
  <c r="BG373"/>
  <c r="BE373"/>
  <c r="AA373"/>
  <c r="Y373"/>
  <c r="W373"/>
  <c r="BK373"/>
  <c r="N373"/>
  <c r="BF373" s="1"/>
  <c r="BI372"/>
  <c r="BH372"/>
  <c r="BG372"/>
  <c r="BE372"/>
  <c r="AA372"/>
  <c r="Y372"/>
  <c r="W372"/>
  <c r="BK372"/>
  <c r="N372"/>
  <c r="BF372" s="1"/>
  <c r="BI371"/>
  <c r="BH371"/>
  <c r="BG371"/>
  <c r="BE371"/>
  <c r="AA371"/>
  <c r="Y371"/>
  <c r="W371"/>
  <c r="BK371"/>
  <c r="N371"/>
  <c r="BF371" s="1"/>
  <c r="BI370"/>
  <c r="BH370"/>
  <c r="BG370"/>
  <c r="BE370"/>
  <c r="AA370"/>
  <c r="Y370"/>
  <c r="W370"/>
  <c r="BK370"/>
  <c r="N370"/>
  <c r="BF370" s="1"/>
  <c r="BI369"/>
  <c r="BH369"/>
  <c r="BG369"/>
  <c r="BE369"/>
  <c r="AA369"/>
  <c r="Y369"/>
  <c r="W369"/>
  <c r="BK369"/>
  <c r="N369"/>
  <c r="BF369" s="1"/>
  <c r="BI368"/>
  <c r="BH368"/>
  <c r="BG368"/>
  <c r="BE368"/>
  <c r="AA368"/>
  <c r="Y368"/>
  <c r="W368"/>
  <c r="BK368"/>
  <c r="N368"/>
  <c r="BF368" s="1"/>
  <c r="BI366"/>
  <c r="BH366"/>
  <c r="BG366"/>
  <c r="BE366"/>
  <c r="AA366"/>
  <c r="Y366"/>
  <c r="W366"/>
  <c r="BK366"/>
  <c r="N366"/>
  <c r="BF366"/>
  <c r="BI365"/>
  <c r="BH365"/>
  <c r="BG365"/>
  <c r="BE365"/>
  <c r="AA365"/>
  <c r="Y365"/>
  <c r="W365"/>
  <c r="BK365"/>
  <c r="N365"/>
  <c r="BF365"/>
  <c r="BI364"/>
  <c r="BH364"/>
  <c r="BG364"/>
  <c r="BE364"/>
  <c r="AA364"/>
  <c r="Y364"/>
  <c r="Y363" s="1"/>
  <c r="W364"/>
  <c r="BK364"/>
  <c r="N364"/>
  <c r="BF364" s="1"/>
  <c r="AA363"/>
  <c r="W363"/>
  <c r="BI362"/>
  <c r="BH362"/>
  <c r="BG362"/>
  <c r="BE362"/>
  <c r="AA362"/>
  <c r="Y362"/>
  <c r="W362"/>
  <c r="BK362"/>
  <c r="N362"/>
  <c r="BF362" s="1"/>
  <c r="BI361"/>
  <c r="BH361"/>
  <c r="BG361"/>
  <c r="BE361"/>
  <c r="AA361"/>
  <c r="Y361"/>
  <c r="W361"/>
  <c r="BK361"/>
  <c r="N361"/>
  <c r="BF361" s="1"/>
  <c r="BI360"/>
  <c r="BH360"/>
  <c r="BG360"/>
  <c r="BE360"/>
  <c r="AA360"/>
  <c r="Y360"/>
  <c r="W360"/>
  <c r="BK360"/>
  <c r="N360"/>
  <c r="BF360" s="1"/>
  <c r="BI359"/>
  <c r="BH359"/>
  <c r="BG359"/>
  <c r="BE359"/>
  <c r="AA359"/>
  <c r="Y359"/>
  <c r="W359"/>
  <c r="BK359"/>
  <c r="N359"/>
  <c r="BF359" s="1"/>
  <c r="BI357"/>
  <c r="BH357"/>
  <c r="BG357"/>
  <c r="BE357"/>
  <c r="AA357"/>
  <c r="Y357"/>
  <c r="W357"/>
  <c r="BK357"/>
  <c r="N357"/>
  <c r="BF357" s="1"/>
  <c r="BI356"/>
  <c r="BH356"/>
  <c r="BG356"/>
  <c r="BE356"/>
  <c r="AA356"/>
  <c r="Y356"/>
  <c r="W356"/>
  <c r="BK356"/>
  <c r="N356"/>
  <c r="BF356" s="1"/>
  <c r="BI355"/>
  <c r="BH355"/>
  <c r="BG355"/>
  <c r="BE355"/>
  <c r="AA355"/>
  <c r="Y355"/>
  <c r="W355"/>
  <c r="BK355"/>
  <c r="N355"/>
  <c r="BF355"/>
  <c r="BI354"/>
  <c r="BH354"/>
  <c r="BG354"/>
  <c r="BE354"/>
  <c r="AA354"/>
  <c r="Y354"/>
  <c r="W354"/>
  <c r="BK354"/>
  <c r="N354"/>
  <c r="BF354" s="1"/>
  <c r="BI353"/>
  <c r="BH353"/>
  <c r="BG353"/>
  <c r="BE353"/>
  <c r="AA353"/>
  <c r="Y353"/>
  <c r="W353"/>
  <c r="BK353"/>
  <c r="N353"/>
  <c r="BF353" s="1"/>
  <c r="BI352"/>
  <c r="BH352"/>
  <c r="BG352"/>
  <c r="BE352"/>
  <c r="AA352"/>
  <c r="Y352"/>
  <c r="W352"/>
  <c r="BK352"/>
  <c r="N352"/>
  <c r="BF352" s="1"/>
  <c r="BI351"/>
  <c r="BH351"/>
  <c r="BG351"/>
  <c r="BE351"/>
  <c r="AA351"/>
  <c r="Y351"/>
  <c r="W351"/>
  <c r="BK351"/>
  <c r="N351"/>
  <c r="BF351" s="1"/>
  <c r="BI350"/>
  <c r="BH350"/>
  <c r="BG350"/>
  <c r="BE350"/>
  <c r="AA350"/>
  <c r="Y350"/>
  <c r="W350"/>
  <c r="BK350"/>
  <c r="N350"/>
  <c r="BF350" s="1"/>
  <c r="BI349"/>
  <c r="BH349"/>
  <c r="BG349"/>
  <c r="BE349"/>
  <c r="AA349"/>
  <c r="Y349"/>
  <c r="W349"/>
  <c r="BK349"/>
  <c r="N349"/>
  <c r="BF349" s="1"/>
  <c r="BI348"/>
  <c r="BH348"/>
  <c r="BG348"/>
  <c r="BE348"/>
  <c r="AA348"/>
  <c r="Y348"/>
  <c r="W348"/>
  <c r="BK348"/>
  <c r="N348"/>
  <c r="BF348" s="1"/>
  <c r="BI347"/>
  <c r="BH347"/>
  <c r="BG347"/>
  <c r="BE347"/>
  <c r="AA347"/>
  <c r="Y347"/>
  <c r="W347"/>
  <c r="BK347"/>
  <c r="N347"/>
  <c r="BF347" s="1"/>
  <c r="BI346"/>
  <c r="BH346"/>
  <c r="BG346"/>
  <c r="BE346"/>
  <c r="AA346"/>
  <c r="Y346"/>
  <c r="W346"/>
  <c r="BK346"/>
  <c r="N346"/>
  <c r="BF346" s="1"/>
  <c r="BI345"/>
  <c r="BH345"/>
  <c r="BG345"/>
  <c r="BE345"/>
  <c r="AA345"/>
  <c r="Y345"/>
  <c r="W345"/>
  <c r="BK345"/>
  <c r="N345"/>
  <c r="BF345" s="1"/>
  <c r="BI344"/>
  <c r="BH344"/>
  <c r="BG344"/>
  <c r="BE344"/>
  <c r="AA344"/>
  <c r="Y344"/>
  <c r="W344"/>
  <c r="BK344"/>
  <c r="N344"/>
  <c r="BF344" s="1"/>
  <c r="BI343"/>
  <c r="BH343"/>
  <c r="BG343"/>
  <c r="BE343"/>
  <c r="AA343"/>
  <c r="Y343"/>
  <c r="W343"/>
  <c r="BK343"/>
  <c r="N343"/>
  <c r="BF343" s="1"/>
  <c r="BI342"/>
  <c r="BH342"/>
  <c r="BG342"/>
  <c r="BE342"/>
  <c r="AA342"/>
  <c r="Y342"/>
  <c r="W342"/>
  <c r="BK342"/>
  <c r="N342"/>
  <c r="BF342" s="1"/>
  <c r="BI341"/>
  <c r="BH341"/>
  <c r="BG341"/>
  <c r="BE341"/>
  <c r="AA341"/>
  <c r="Y341"/>
  <c r="W341"/>
  <c r="BK341"/>
  <c r="N341"/>
  <c r="BF341" s="1"/>
  <c r="BI340"/>
  <c r="BH340"/>
  <c r="BG340"/>
  <c r="BE340"/>
  <c r="AA340"/>
  <c r="Y340"/>
  <c r="W340"/>
  <c r="BK340"/>
  <c r="N340"/>
  <c r="BF340" s="1"/>
  <c r="BI339"/>
  <c r="BH339"/>
  <c r="BG339"/>
  <c r="BE339"/>
  <c r="AA339"/>
  <c r="AA338" s="1"/>
  <c r="Y339"/>
  <c r="W339"/>
  <c r="W338" s="1"/>
  <c r="BK339"/>
  <c r="N339"/>
  <c r="BF339" s="1"/>
  <c r="BI337"/>
  <c r="BH337"/>
  <c r="BG337"/>
  <c r="BE337"/>
  <c r="AA337"/>
  <c r="Y337"/>
  <c r="W337"/>
  <c r="BK337"/>
  <c r="N337"/>
  <c r="BF337"/>
  <c r="BI336"/>
  <c r="BH336"/>
  <c r="BG336"/>
  <c r="BE336"/>
  <c r="AA336"/>
  <c r="Y336"/>
  <c r="W336"/>
  <c r="BK336"/>
  <c r="N336"/>
  <c r="BF336"/>
  <c r="BI335"/>
  <c r="BH335"/>
  <c r="BG335"/>
  <c r="BE335"/>
  <c r="AA335"/>
  <c r="Y335"/>
  <c r="W335"/>
  <c r="BK335"/>
  <c r="N335"/>
  <c r="BF335" s="1"/>
  <c r="BI334"/>
  <c r="BH334"/>
  <c r="BG334"/>
  <c r="BE334"/>
  <c r="AA334"/>
  <c r="Y334"/>
  <c r="W334"/>
  <c r="BK334"/>
  <c r="N334"/>
  <c r="BF334" s="1"/>
  <c r="BI333"/>
  <c r="BH333"/>
  <c r="BG333"/>
  <c r="BE333"/>
  <c r="AA333"/>
  <c r="Y333"/>
  <c r="W333"/>
  <c r="BK333"/>
  <c r="N333"/>
  <c r="BF333" s="1"/>
  <c r="BI332"/>
  <c r="BH332"/>
  <c r="BG332"/>
  <c r="BE332"/>
  <c r="AA332"/>
  <c r="Y332"/>
  <c r="W332"/>
  <c r="BK332"/>
  <c r="N332"/>
  <c r="BF332" s="1"/>
  <c r="BI331"/>
  <c r="BH331"/>
  <c r="BG331"/>
  <c r="BE331"/>
  <c r="AA331"/>
  <c r="Y331"/>
  <c r="W331"/>
  <c r="BK331"/>
  <c r="N331"/>
  <c r="BF331" s="1"/>
  <c r="BI330"/>
  <c r="BH330"/>
  <c r="BG330"/>
  <c r="BE330"/>
  <c r="AA330"/>
  <c r="Y330"/>
  <c r="W330"/>
  <c r="BK330"/>
  <c r="N330"/>
  <c r="BF330" s="1"/>
  <c r="BI329"/>
  <c r="BH329"/>
  <c r="BG329"/>
  <c r="BE329"/>
  <c r="AA329"/>
  <c r="Y329"/>
  <c r="W329"/>
  <c r="BK329"/>
  <c r="N329"/>
  <c r="BF329" s="1"/>
  <c r="BI328"/>
  <c r="BH328"/>
  <c r="BG328"/>
  <c r="BE328"/>
  <c r="AA328"/>
  <c r="Y328"/>
  <c r="W328"/>
  <c r="BK328"/>
  <c r="N328"/>
  <c r="BF328" s="1"/>
  <c r="BI327"/>
  <c r="BH327"/>
  <c r="BG327"/>
  <c r="BE327"/>
  <c r="AA327"/>
  <c r="Y327"/>
  <c r="W327"/>
  <c r="BK327"/>
  <c r="N327"/>
  <c r="BF327" s="1"/>
  <c r="BI326"/>
  <c r="BH326"/>
  <c r="BG326"/>
  <c r="BE326"/>
  <c r="AA326"/>
  <c r="Y326"/>
  <c r="W326"/>
  <c r="BK326"/>
  <c r="N326"/>
  <c r="BF326" s="1"/>
  <c r="BI325"/>
  <c r="BH325"/>
  <c r="BG325"/>
  <c r="BE325"/>
  <c r="AA325"/>
  <c r="Y325"/>
  <c r="W325"/>
  <c r="BK325"/>
  <c r="N325"/>
  <c r="BF325" s="1"/>
  <c r="BI324"/>
  <c r="BH324"/>
  <c r="BG324"/>
  <c r="BE324"/>
  <c r="AA324"/>
  <c r="Y324"/>
  <c r="W324"/>
  <c r="BK324"/>
  <c r="N324"/>
  <c r="BF324" s="1"/>
  <c r="BI323"/>
  <c r="BH323"/>
  <c r="BG323"/>
  <c r="BE323"/>
  <c r="AA323"/>
  <c r="Y323"/>
  <c r="W323"/>
  <c r="BK323"/>
  <c r="N323"/>
  <c r="BF323" s="1"/>
  <c r="BI322"/>
  <c r="BH322"/>
  <c r="BG322"/>
  <c r="BE322"/>
  <c r="AA322"/>
  <c r="Y322"/>
  <c r="W322"/>
  <c r="BK322"/>
  <c r="N322"/>
  <c r="BF322"/>
  <c r="BI321"/>
  <c r="BH321"/>
  <c r="BG321"/>
  <c r="BE321"/>
  <c r="AA321"/>
  <c r="Y321"/>
  <c r="W321"/>
  <c r="BK321"/>
  <c r="N321"/>
  <c r="BF321"/>
  <c r="BI320"/>
  <c r="BH320"/>
  <c r="BG320"/>
  <c r="BE320"/>
  <c r="AA320"/>
  <c r="Y320"/>
  <c r="W320"/>
  <c r="BK320"/>
  <c r="N320"/>
  <c r="BF320" s="1"/>
  <c r="BI319"/>
  <c r="BH319"/>
  <c r="BG319"/>
  <c r="BE319"/>
  <c r="AA319"/>
  <c r="Y319"/>
  <c r="W319"/>
  <c r="BK319"/>
  <c r="N319"/>
  <c r="BF319" s="1"/>
  <c r="BI318"/>
  <c r="BH318"/>
  <c r="BG318"/>
  <c r="BE318"/>
  <c r="AA318"/>
  <c r="Y318"/>
  <c r="W318"/>
  <c r="BK318"/>
  <c r="N318"/>
  <c r="BF318" s="1"/>
  <c r="BI317"/>
  <c r="BH317"/>
  <c r="BG317"/>
  <c r="BE317"/>
  <c r="AA317"/>
  <c r="Y317"/>
  <c r="W317"/>
  <c r="BK317"/>
  <c r="N317"/>
  <c r="BF317" s="1"/>
  <c r="BI316"/>
  <c r="BH316"/>
  <c r="BG316"/>
  <c r="BE316"/>
  <c r="AA316"/>
  <c r="Y316"/>
  <c r="W316"/>
  <c r="BK316"/>
  <c r="N316"/>
  <c r="BF316" s="1"/>
  <c r="BI315"/>
  <c r="BH315"/>
  <c r="BG315"/>
  <c r="BE315"/>
  <c r="AA315"/>
  <c r="AA314"/>
  <c r="Y315"/>
  <c r="Y314"/>
  <c r="W315"/>
  <c r="BK315"/>
  <c r="N315"/>
  <c r="BF315" s="1"/>
  <c r="BI313"/>
  <c r="BH313"/>
  <c r="BG313"/>
  <c r="BE313"/>
  <c r="AA313"/>
  <c r="Y313"/>
  <c r="W313"/>
  <c r="BK313"/>
  <c r="N313"/>
  <c r="BF313" s="1"/>
  <c r="BI312"/>
  <c r="BH312"/>
  <c r="BG312"/>
  <c r="BE312"/>
  <c r="AA312"/>
  <c r="Y312"/>
  <c r="W312"/>
  <c r="BK312"/>
  <c r="N312"/>
  <c r="BF312"/>
  <c r="BI311"/>
  <c r="BH311"/>
  <c r="BG311"/>
  <c r="BE311"/>
  <c r="AA311"/>
  <c r="Y311"/>
  <c r="W311"/>
  <c r="BK311"/>
  <c r="N311"/>
  <c r="BF311" s="1"/>
  <c r="BI310"/>
  <c r="BH310"/>
  <c r="BG310"/>
  <c r="BE310"/>
  <c r="AA310"/>
  <c r="Y310"/>
  <c r="W310"/>
  <c r="BK310"/>
  <c r="N310"/>
  <c r="BF310" s="1"/>
  <c r="BI309"/>
  <c r="BH309"/>
  <c r="BG309"/>
  <c r="BE309"/>
  <c r="AA309"/>
  <c r="Y309"/>
  <c r="W309"/>
  <c r="BK309"/>
  <c r="N309"/>
  <c r="BF309"/>
  <c r="BI308"/>
  <c r="BH308"/>
  <c r="BG308"/>
  <c r="BE308"/>
  <c r="AA308"/>
  <c r="Y308"/>
  <c r="W308"/>
  <c r="BK308"/>
  <c r="N308"/>
  <c r="BF308"/>
  <c r="BI307"/>
  <c r="BH307"/>
  <c r="BG307"/>
  <c r="BE307"/>
  <c r="AA307"/>
  <c r="Y307"/>
  <c r="W307"/>
  <c r="BK307"/>
  <c r="N307"/>
  <c r="BF307" s="1"/>
  <c r="BI306"/>
  <c r="BH306"/>
  <c r="BG306"/>
  <c r="BE306"/>
  <c r="AA306"/>
  <c r="Y306"/>
  <c r="W306"/>
  <c r="BK306"/>
  <c r="N306"/>
  <c r="BF306" s="1"/>
  <c r="BI305"/>
  <c r="BH305"/>
  <c r="BG305"/>
  <c r="BE305"/>
  <c r="AA305"/>
  <c r="Y305"/>
  <c r="W305"/>
  <c r="BK305"/>
  <c r="N305"/>
  <c r="BF305" s="1"/>
  <c r="BI304"/>
  <c r="BH304"/>
  <c r="BG304"/>
  <c r="BE304"/>
  <c r="AA304"/>
  <c r="Y304"/>
  <c r="W304"/>
  <c r="BK304"/>
  <c r="N304"/>
  <c r="BF304" s="1"/>
  <c r="BI303"/>
  <c r="BH303"/>
  <c r="BG303"/>
  <c r="BE303"/>
  <c r="AA303"/>
  <c r="Y303"/>
  <c r="W303"/>
  <c r="BK303"/>
  <c r="N303"/>
  <c r="BF303" s="1"/>
  <c r="BI302"/>
  <c r="BH302"/>
  <c r="BG302"/>
  <c r="BE302"/>
  <c r="AA302"/>
  <c r="Y302"/>
  <c r="W302"/>
  <c r="BK302"/>
  <c r="N302"/>
  <c r="BF302" s="1"/>
  <c r="BI301"/>
  <c r="BH301"/>
  <c r="BG301"/>
  <c r="BE301"/>
  <c r="AA301"/>
  <c r="AA300" s="1"/>
  <c r="Y301"/>
  <c r="W301"/>
  <c r="W300"/>
  <c r="BK301"/>
  <c r="N301"/>
  <c r="BF301" s="1"/>
  <c r="BI299"/>
  <c r="BH299"/>
  <c r="BG299"/>
  <c r="BE299"/>
  <c r="AA299"/>
  <c r="Y299"/>
  <c r="W299"/>
  <c r="BK299"/>
  <c r="N299"/>
  <c r="BF299"/>
  <c r="BI298"/>
  <c r="BH298"/>
  <c r="BG298"/>
  <c r="BE298"/>
  <c r="AA298"/>
  <c r="Y298"/>
  <c r="W298"/>
  <c r="BK298"/>
  <c r="N298"/>
  <c r="BF298" s="1"/>
  <c r="BI297"/>
  <c r="BH297"/>
  <c r="BG297"/>
  <c r="BE297"/>
  <c r="AA297"/>
  <c r="Y297"/>
  <c r="W297"/>
  <c r="BK297"/>
  <c r="N297"/>
  <c r="BF297" s="1"/>
  <c r="BI296"/>
  <c r="BH296"/>
  <c r="BG296"/>
  <c r="BE296"/>
  <c r="AA296"/>
  <c r="Y296"/>
  <c r="W296"/>
  <c r="BK296"/>
  <c r="N296"/>
  <c r="BF296" s="1"/>
  <c r="BI295"/>
  <c r="BH295"/>
  <c r="BG295"/>
  <c r="BE295"/>
  <c r="AA295"/>
  <c r="Y295"/>
  <c r="W295"/>
  <c r="BK295"/>
  <c r="N295"/>
  <c r="BF295" s="1"/>
  <c r="BI294"/>
  <c r="BH294"/>
  <c r="BG294"/>
  <c r="BE294"/>
  <c r="AA294"/>
  <c r="Y294"/>
  <c r="W294"/>
  <c r="BK294"/>
  <c r="N294"/>
  <c r="BF294"/>
  <c r="BI293"/>
  <c r="BH293"/>
  <c r="BG293"/>
  <c r="BE293"/>
  <c r="AA293"/>
  <c r="Y293"/>
  <c r="W293"/>
  <c r="BK293"/>
  <c r="N293"/>
  <c r="BF293"/>
  <c r="BI292"/>
  <c r="BH292"/>
  <c r="BG292"/>
  <c r="BE292"/>
  <c r="AA292"/>
  <c r="AA291"/>
  <c r="Y292"/>
  <c r="W292"/>
  <c r="W291" s="1"/>
  <c r="BK292"/>
  <c r="N292"/>
  <c r="BF292" s="1"/>
  <c r="BI290"/>
  <c r="BH290"/>
  <c r="BG290"/>
  <c r="BE290"/>
  <c r="AA290"/>
  <c r="Y290"/>
  <c r="W290"/>
  <c r="BK290"/>
  <c r="N290"/>
  <c r="BF290" s="1"/>
  <c r="BI289"/>
  <c r="BH289"/>
  <c r="BG289"/>
  <c r="BE289"/>
  <c r="AA289"/>
  <c r="Y289"/>
  <c r="W289"/>
  <c r="BK289"/>
  <c r="N289"/>
  <c r="BF289" s="1"/>
  <c r="BI288"/>
  <c r="BH288"/>
  <c r="BG288"/>
  <c r="BE288"/>
  <c r="AA288"/>
  <c r="Y288"/>
  <c r="W288"/>
  <c r="BK288"/>
  <c r="N288"/>
  <c r="BF288" s="1"/>
  <c r="BI287"/>
  <c r="BH287"/>
  <c r="BG287"/>
  <c r="BE287"/>
  <c r="AA287"/>
  <c r="Y287"/>
  <c r="W287"/>
  <c r="W285" s="1"/>
  <c r="BK287"/>
  <c r="N287"/>
  <c r="BF287" s="1"/>
  <c r="BI286"/>
  <c r="BH286"/>
  <c r="BG286"/>
  <c r="BE286"/>
  <c r="AA286"/>
  <c r="Y286"/>
  <c r="W286"/>
  <c r="BK286"/>
  <c r="N286"/>
  <c r="BF286" s="1"/>
  <c r="BI284"/>
  <c r="BH284"/>
  <c r="BG284"/>
  <c r="BE284"/>
  <c r="AA284"/>
  <c r="AA283" s="1"/>
  <c r="Y284"/>
  <c r="Y283" s="1"/>
  <c r="W284"/>
  <c r="W283" s="1"/>
  <c r="BK284"/>
  <c r="BK283" s="1"/>
  <c r="N283" s="1"/>
  <c r="N104" s="1"/>
  <c r="N284"/>
  <c r="BF284" s="1"/>
  <c r="BI282"/>
  <c r="BH282"/>
  <c r="BG282"/>
  <c r="BE282"/>
  <c r="AA282"/>
  <c r="AA281" s="1"/>
  <c r="Y282"/>
  <c r="Y281" s="1"/>
  <c r="W282"/>
  <c r="W281" s="1"/>
  <c r="BK282"/>
  <c r="BK281" s="1"/>
  <c r="N281" s="1"/>
  <c r="N103" s="1"/>
  <c r="N282"/>
  <c r="BF282" s="1"/>
  <c r="BI280"/>
  <c r="BH280"/>
  <c r="BG280"/>
  <c r="BE280"/>
  <c r="AA280"/>
  <c r="AA279"/>
  <c r="Y280"/>
  <c r="Y279"/>
  <c r="W280"/>
  <c r="W279"/>
  <c r="BK280"/>
  <c r="BK279" s="1"/>
  <c r="N279" s="1"/>
  <c r="N102" s="1"/>
  <c r="N280"/>
  <c r="BF280" s="1"/>
  <c r="BI278"/>
  <c r="BH278"/>
  <c r="BG278"/>
  <c r="BE278"/>
  <c r="AA278"/>
  <c r="Y278"/>
  <c r="W278"/>
  <c r="BK278"/>
  <c r="N278"/>
  <c r="BF278" s="1"/>
  <c r="BI277"/>
  <c r="BH277"/>
  <c r="BG277"/>
  <c r="BE277"/>
  <c r="AA277"/>
  <c r="Y277"/>
  <c r="W277"/>
  <c r="BK277"/>
  <c r="N277"/>
  <c r="BF277" s="1"/>
  <c r="BI276"/>
  <c r="BH276"/>
  <c r="BG276"/>
  <c r="BE276"/>
  <c r="AA276"/>
  <c r="Y276"/>
  <c r="W276"/>
  <c r="BK276"/>
  <c r="N276"/>
  <c r="BF276" s="1"/>
  <c r="BI275"/>
  <c r="BH275"/>
  <c r="BG275"/>
  <c r="BE275"/>
  <c r="AA275"/>
  <c r="Y275"/>
  <c r="W275"/>
  <c r="BK275"/>
  <c r="N275"/>
  <c r="BF275" s="1"/>
  <c r="BI274"/>
  <c r="BH274"/>
  <c r="BG274"/>
  <c r="BE274"/>
  <c r="AA274"/>
  <c r="Y274"/>
  <c r="W274"/>
  <c r="BK274"/>
  <c r="N274"/>
  <c r="BF274" s="1"/>
  <c r="BI273"/>
  <c r="BH273"/>
  <c r="BG273"/>
  <c r="BE273"/>
  <c r="AA273"/>
  <c r="Y273"/>
  <c r="W273"/>
  <c r="BK273"/>
  <c r="N273"/>
  <c r="BF273" s="1"/>
  <c r="BI272"/>
  <c r="BH272"/>
  <c r="BG272"/>
  <c r="BE272"/>
  <c r="AA272"/>
  <c r="AA271" s="1"/>
  <c r="Y272"/>
  <c r="W272"/>
  <c r="W271" s="1"/>
  <c r="BK272"/>
  <c r="N272"/>
  <c r="BF272" s="1"/>
  <c r="BI270"/>
  <c r="BH270"/>
  <c r="BG270"/>
  <c r="BE270"/>
  <c r="AA270"/>
  <c r="Y270"/>
  <c r="W270"/>
  <c r="BK270"/>
  <c r="N270"/>
  <c r="BF270" s="1"/>
  <c r="BI269"/>
  <c r="BH269"/>
  <c r="BG269"/>
  <c r="BE269"/>
  <c r="AA269"/>
  <c r="Y269"/>
  <c r="W269"/>
  <c r="BK269"/>
  <c r="N269"/>
  <c r="BF269" s="1"/>
  <c r="BI268"/>
  <c r="BH268"/>
  <c r="BG268"/>
  <c r="BE268"/>
  <c r="AA268"/>
  <c r="Y268"/>
  <c r="W268"/>
  <c r="BK268"/>
  <c r="N268"/>
  <c r="BF268"/>
  <c r="BI267"/>
  <c r="BH267"/>
  <c r="BG267"/>
  <c r="BE267"/>
  <c r="AA267"/>
  <c r="Y267"/>
  <c r="W267"/>
  <c r="BK267"/>
  <c r="N267"/>
  <c r="BF267" s="1"/>
  <c r="BI266"/>
  <c r="BH266"/>
  <c r="BG266"/>
  <c r="BE266"/>
  <c r="AA266"/>
  <c r="Y266"/>
  <c r="W266"/>
  <c r="BK266"/>
  <c r="N266"/>
  <c r="BF266" s="1"/>
  <c r="BI265"/>
  <c r="BH265"/>
  <c r="BG265"/>
  <c r="BE265"/>
  <c r="AA265"/>
  <c r="Y265"/>
  <c r="W265"/>
  <c r="BK265"/>
  <c r="N265"/>
  <c r="BF265" s="1"/>
  <c r="BI264"/>
  <c r="BH264"/>
  <c r="BG264"/>
  <c r="BE264"/>
  <c r="AA264"/>
  <c r="Y264"/>
  <c r="W264"/>
  <c r="BK264"/>
  <c r="N264"/>
  <c r="BF264" s="1"/>
  <c r="BI263"/>
  <c r="BH263"/>
  <c r="BG263"/>
  <c r="BE263"/>
  <c r="AA263"/>
  <c r="Y263"/>
  <c r="W263"/>
  <c r="BK263"/>
  <c r="N263"/>
  <c r="BF263" s="1"/>
  <c r="BI262"/>
  <c r="BH262"/>
  <c r="BG262"/>
  <c r="BE262"/>
  <c r="AA262"/>
  <c r="Y262"/>
  <c r="W262"/>
  <c r="BK262"/>
  <c r="N262"/>
  <c r="BF262" s="1"/>
  <c r="BI261"/>
  <c r="BH261"/>
  <c r="BG261"/>
  <c r="BE261"/>
  <c r="AA261"/>
  <c r="Y261"/>
  <c r="W261"/>
  <c r="BK261"/>
  <c r="N261"/>
  <c r="BF261" s="1"/>
  <c r="BI260"/>
  <c r="BH260"/>
  <c r="BG260"/>
  <c r="BE260"/>
  <c r="AA260"/>
  <c r="Y260"/>
  <c r="W260"/>
  <c r="BK260"/>
  <c r="N260"/>
  <c r="BF260" s="1"/>
  <c r="BI259"/>
  <c r="BH259"/>
  <c r="BG259"/>
  <c r="BE259"/>
  <c r="AA259"/>
  <c r="Y259"/>
  <c r="W259"/>
  <c r="BK259"/>
  <c r="N259"/>
  <c r="BF259"/>
  <c r="BI258"/>
  <c r="BH258"/>
  <c r="BG258"/>
  <c r="BE258"/>
  <c r="AA258"/>
  <c r="AA257"/>
  <c r="Y258"/>
  <c r="W258"/>
  <c r="W257" s="1"/>
  <c r="BK258"/>
  <c r="N258"/>
  <c r="BF258" s="1"/>
  <c r="BI256"/>
  <c r="BH256"/>
  <c r="BG256"/>
  <c r="BE256"/>
  <c r="AA256"/>
  <c r="Y256"/>
  <c r="W256"/>
  <c r="BK256"/>
  <c r="N256"/>
  <c r="BF256"/>
  <c r="BI255"/>
  <c r="BH255"/>
  <c r="BG255"/>
  <c r="BE255"/>
  <c r="AA255"/>
  <c r="Y255"/>
  <c r="W255"/>
  <c r="BK255"/>
  <c r="N255"/>
  <c r="BF255" s="1"/>
  <c r="BI254"/>
  <c r="BH254"/>
  <c r="BG254"/>
  <c r="BE254"/>
  <c r="AA254"/>
  <c r="Y254"/>
  <c r="W254"/>
  <c r="BK254"/>
  <c r="N254"/>
  <c r="BF254" s="1"/>
  <c r="BI253"/>
  <c r="BH253"/>
  <c r="BG253"/>
  <c r="BE253"/>
  <c r="AA253"/>
  <c r="Y253"/>
  <c r="W253"/>
  <c r="BK253"/>
  <c r="N253"/>
  <c r="BF253" s="1"/>
  <c r="BI252"/>
  <c r="BH252"/>
  <c r="BG252"/>
  <c r="BE252"/>
  <c r="AA252"/>
  <c r="Y252"/>
  <c r="W252"/>
  <c r="BK252"/>
  <c r="N252"/>
  <c r="BF252" s="1"/>
  <c r="BI251"/>
  <c r="BH251"/>
  <c r="BG251"/>
  <c r="BE251"/>
  <c r="AA251"/>
  <c r="Y251"/>
  <c r="W251"/>
  <c r="BK251"/>
  <c r="N251"/>
  <c r="BF251" s="1"/>
  <c r="BI250"/>
  <c r="BH250"/>
  <c r="BG250"/>
  <c r="BE250"/>
  <c r="AA250"/>
  <c r="Y250"/>
  <c r="W250"/>
  <c r="BK250"/>
  <c r="N250"/>
  <c r="BF250" s="1"/>
  <c r="BI249"/>
  <c r="BH249"/>
  <c r="BG249"/>
  <c r="BE249"/>
  <c r="AA249"/>
  <c r="AA248" s="1"/>
  <c r="Y249"/>
  <c r="W249"/>
  <c r="BK249"/>
  <c r="N249"/>
  <c r="BF249" s="1"/>
  <c r="BI246"/>
  <c r="BH246"/>
  <c r="BG246"/>
  <c r="BE246"/>
  <c r="AA246"/>
  <c r="AA245" s="1"/>
  <c r="Y246"/>
  <c r="Y245"/>
  <c r="W246"/>
  <c r="W245" s="1"/>
  <c r="BK246"/>
  <c r="BK245" s="1"/>
  <c r="N245" s="1"/>
  <c r="N97" s="1"/>
  <c r="N246"/>
  <c r="BF246" s="1"/>
  <c r="BI244"/>
  <c r="BH244"/>
  <c r="BG244"/>
  <c r="BE244"/>
  <c r="AA244"/>
  <c r="Y244"/>
  <c r="W244"/>
  <c r="BK244"/>
  <c r="N244"/>
  <c r="BF244" s="1"/>
  <c r="BI243"/>
  <c r="BH243"/>
  <c r="BG243"/>
  <c r="BE243"/>
  <c r="AA243"/>
  <c r="Y243"/>
  <c r="W243"/>
  <c r="BK243"/>
  <c r="N243"/>
  <c r="BF243" s="1"/>
  <c r="BI242"/>
  <c r="BH242"/>
  <c r="BG242"/>
  <c r="BE242"/>
  <c r="AA242"/>
  <c r="Y242"/>
  <c r="W242"/>
  <c r="BK242"/>
  <c r="N242"/>
  <c r="BF242" s="1"/>
  <c r="BI241"/>
  <c r="BH241"/>
  <c r="BG241"/>
  <c r="BE241"/>
  <c r="AA241"/>
  <c r="Y241"/>
  <c r="W241"/>
  <c r="BK241"/>
  <c r="N241"/>
  <c r="BF241"/>
  <c r="BI240"/>
  <c r="BH240"/>
  <c r="BG240"/>
  <c r="BE240"/>
  <c r="AA240"/>
  <c r="Y240"/>
  <c r="W240"/>
  <c r="BK240"/>
  <c r="N240"/>
  <c r="BF240"/>
  <c r="BI239"/>
  <c r="BH239"/>
  <c r="BG239"/>
  <c r="BE239"/>
  <c r="AA239"/>
  <c r="Y239"/>
  <c r="W239"/>
  <c r="BK239"/>
  <c r="N239"/>
  <c r="BF239"/>
  <c r="BI238"/>
  <c r="BH238"/>
  <c r="BG238"/>
  <c r="BE238"/>
  <c r="AA238"/>
  <c r="Y238"/>
  <c r="W238"/>
  <c r="BK238"/>
  <c r="N238"/>
  <c r="BF238" s="1"/>
  <c r="BI237"/>
  <c r="BH237"/>
  <c r="BG237"/>
  <c r="BE237"/>
  <c r="AA237"/>
  <c r="Y237"/>
  <c r="W237"/>
  <c r="BK237"/>
  <c r="N237"/>
  <c r="BF237" s="1"/>
  <c r="BI236"/>
  <c r="BH236"/>
  <c r="BG236"/>
  <c r="BE236"/>
  <c r="AA236"/>
  <c r="Y236"/>
  <c r="W236"/>
  <c r="BK236"/>
  <c r="N236"/>
  <c r="BF236" s="1"/>
  <c r="BI235"/>
  <c r="BH235"/>
  <c r="BG235"/>
  <c r="BE235"/>
  <c r="AA235"/>
  <c r="Y235"/>
  <c r="W235"/>
  <c r="BK235"/>
  <c r="N235"/>
  <c r="BF235" s="1"/>
  <c r="BI234"/>
  <c r="BH234"/>
  <c r="BG234"/>
  <c r="BE234"/>
  <c r="AA234"/>
  <c r="Y234"/>
  <c r="W234"/>
  <c r="BK234"/>
  <c r="N234"/>
  <c r="BF234" s="1"/>
  <c r="BI230"/>
  <c r="BH230"/>
  <c r="BG230"/>
  <c r="BE230"/>
  <c r="AA230"/>
  <c r="Y230"/>
  <c r="W230"/>
  <c r="BK230"/>
  <c r="N230"/>
  <c r="BF230" s="1"/>
  <c r="BI229"/>
  <c r="BH229"/>
  <c r="BG229"/>
  <c r="BE229"/>
  <c r="AA229"/>
  <c r="Y229"/>
  <c r="W229"/>
  <c r="BK229"/>
  <c r="N229"/>
  <c r="BF229" s="1"/>
  <c r="BI228"/>
  <c r="BH228"/>
  <c r="BG228"/>
  <c r="BE228"/>
  <c r="AA228"/>
  <c r="Y228"/>
  <c r="W228"/>
  <c r="BK228"/>
  <c r="N228"/>
  <c r="BF228"/>
  <c r="BI227"/>
  <c r="BH227"/>
  <c r="BG227"/>
  <c r="BE227"/>
  <c r="AA227"/>
  <c r="Y227"/>
  <c r="W227"/>
  <c r="BK227"/>
  <c r="N227"/>
  <c r="BF227"/>
  <c r="BI226"/>
  <c r="BH226"/>
  <c r="BG226"/>
  <c r="BE226"/>
  <c r="AA226"/>
  <c r="Y226"/>
  <c r="W226"/>
  <c r="BK226"/>
  <c r="N226"/>
  <c r="BF226"/>
  <c r="BI225"/>
  <c r="BH225"/>
  <c r="BG225"/>
  <c r="BE225"/>
  <c r="AA225"/>
  <c r="Y225"/>
  <c r="W225"/>
  <c r="BK225"/>
  <c r="N225"/>
  <c r="BF225" s="1"/>
  <c r="BI224"/>
  <c r="BH224"/>
  <c r="BG224"/>
  <c r="BE224"/>
  <c r="AA224"/>
  <c r="Y224"/>
  <c r="W224"/>
  <c r="BK224"/>
  <c r="N224"/>
  <c r="BF224" s="1"/>
  <c r="BI223"/>
  <c r="BH223"/>
  <c r="BG223"/>
  <c r="BE223"/>
  <c r="AA223"/>
  <c r="Y223"/>
  <c r="W223"/>
  <c r="BK223"/>
  <c r="N223"/>
  <c r="BF223" s="1"/>
  <c r="BI222"/>
  <c r="BH222"/>
  <c r="BG222"/>
  <c r="BE222"/>
  <c r="AA222"/>
  <c r="Y222"/>
  <c r="W222"/>
  <c r="BK222"/>
  <c r="N222"/>
  <c r="BF222"/>
  <c r="BI221"/>
  <c r="BH221"/>
  <c r="BG221"/>
  <c r="BE221"/>
  <c r="AA221"/>
  <c r="Y221"/>
  <c r="W221"/>
  <c r="BK221"/>
  <c r="N221"/>
  <c r="BF221" s="1"/>
  <c r="BI220"/>
  <c r="BH220"/>
  <c r="BG220"/>
  <c r="BE220"/>
  <c r="AA220"/>
  <c r="Y220"/>
  <c r="W220"/>
  <c r="BK220"/>
  <c r="N220"/>
  <c r="BF220" s="1"/>
  <c r="BI219"/>
  <c r="BH219"/>
  <c r="BG219"/>
  <c r="BE219"/>
  <c r="AA219"/>
  <c r="Y219"/>
  <c r="W219"/>
  <c r="BK219"/>
  <c r="N219"/>
  <c r="BF219" s="1"/>
  <c r="BI218"/>
  <c r="BH218"/>
  <c r="BG218"/>
  <c r="BE218"/>
  <c r="AA218"/>
  <c r="Y218"/>
  <c r="W218"/>
  <c r="BK218"/>
  <c r="N218"/>
  <c r="BF218"/>
  <c r="BI217"/>
  <c r="BH217"/>
  <c r="BG217"/>
  <c r="BE217"/>
  <c r="AA217"/>
  <c r="Y217"/>
  <c r="W217"/>
  <c r="BK217"/>
  <c r="N217"/>
  <c r="BF217"/>
  <c r="BI216"/>
  <c r="BH216"/>
  <c r="BG216"/>
  <c r="BE216"/>
  <c r="AA216"/>
  <c r="Y216"/>
  <c r="W216"/>
  <c r="BK216"/>
  <c r="N216"/>
  <c r="BF216"/>
  <c r="BI215"/>
  <c r="BH215"/>
  <c r="BG215"/>
  <c r="BE215"/>
  <c r="AA215"/>
  <c r="Y215"/>
  <c r="W215"/>
  <c r="BK215"/>
  <c r="N215"/>
  <c r="BF215" s="1"/>
  <c r="BI214"/>
  <c r="BH214"/>
  <c r="BG214"/>
  <c r="BE214"/>
  <c r="AA214"/>
  <c r="Y214"/>
  <c r="W214"/>
  <c r="BK214"/>
  <c r="N214"/>
  <c r="BF214" s="1"/>
  <c r="BI213"/>
  <c r="BH213"/>
  <c r="BG213"/>
  <c r="BE213"/>
  <c r="AA213"/>
  <c r="Y213"/>
  <c r="W213"/>
  <c r="BK213"/>
  <c r="N213"/>
  <c r="BF213" s="1"/>
  <c r="BI212"/>
  <c r="BH212"/>
  <c r="BG212"/>
  <c r="BE212"/>
  <c r="AA212"/>
  <c r="Y212"/>
  <c r="W212"/>
  <c r="BK212"/>
  <c r="N212"/>
  <c r="BF212" s="1"/>
  <c r="BI211"/>
  <c r="BH211"/>
  <c r="BG211"/>
  <c r="BE211"/>
  <c r="AA211"/>
  <c r="Y211"/>
  <c r="W211"/>
  <c r="BK211"/>
  <c r="N211"/>
  <c r="BF211" s="1"/>
  <c r="BI210"/>
  <c r="BH210"/>
  <c r="BG210"/>
  <c r="BE210"/>
  <c r="AA210"/>
  <c r="Y210"/>
  <c r="W210"/>
  <c r="BK210"/>
  <c r="N210"/>
  <c r="BF210" s="1"/>
  <c r="BI209"/>
  <c r="BH209"/>
  <c r="BG209"/>
  <c r="BE209"/>
  <c r="AA209"/>
  <c r="Y209"/>
  <c r="W209"/>
  <c r="BK209"/>
  <c r="N209"/>
  <c r="BF209" s="1"/>
  <c r="BI208"/>
  <c r="BH208"/>
  <c r="BG208"/>
  <c r="BE208"/>
  <c r="AA208"/>
  <c r="Y208"/>
  <c r="W208"/>
  <c r="BK208"/>
  <c r="N208"/>
  <c r="BF208" s="1"/>
  <c r="BI207"/>
  <c r="BH207"/>
  <c r="BG207"/>
  <c r="BE207"/>
  <c r="AA207"/>
  <c r="Y207"/>
  <c r="W207"/>
  <c r="BK207"/>
  <c r="N207"/>
  <c r="BF207" s="1"/>
  <c r="BI206"/>
  <c r="BH206"/>
  <c r="BG206"/>
  <c r="BE206"/>
  <c r="AA206"/>
  <c r="Y206"/>
  <c r="W206"/>
  <c r="BK206"/>
  <c r="N206"/>
  <c r="BF206" s="1"/>
  <c r="BI205"/>
  <c r="BH205"/>
  <c r="BG205"/>
  <c r="BE205"/>
  <c r="AA205"/>
  <c r="Y205"/>
  <c r="W205"/>
  <c r="BK205"/>
  <c r="N205"/>
  <c r="BF205" s="1"/>
  <c r="BI204"/>
  <c r="BH204"/>
  <c r="BG204"/>
  <c r="BE204"/>
  <c r="AA204"/>
  <c r="Y204"/>
  <c r="W204"/>
  <c r="W203" s="1"/>
  <c r="BK204"/>
  <c r="N204"/>
  <c r="BF204" s="1"/>
  <c r="BI202"/>
  <c r="BH202"/>
  <c r="BG202"/>
  <c r="BE202"/>
  <c r="AA202"/>
  <c r="Y202"/>
  <c r="W202"/>
  <c r="BK202"/>
  <c r="N202"/>
  <c r="BF202" s="1"/>
  <c r="BI200"/>
  <c r="BH200"/>
  <c r="BG200"/>
  <c r="BE200"/>
  <c r="AA200"/>
  <c r="Y200"/>
  <c r="W200"/>
  <c r="BK200"/>
  <c r="N200"/>
  <c r="BF200"/>
  <c r="BI199"/>
  <c r="BH199"/>
  <c r="BG199"/>
  <c r="BE199"/>
  <c r="AA199"/>
  <c r="Y199"/>
  <c r="W199"/>
  <c r="BK199"/>
  <c r="N199"/>
  <c r="BF199"/>
  <c r="BI198"/>
  <c r="BH198"/>
  <c r="BG198"/>
  <c r="BE198"/>
  <c r="AA198"/>
  <c r="Y198"/>
  <c r="W198"/>
  <c r="BK198"/>
  <c r="N198"/>
  <c r="BF198"/>
  <c r="BI197"/>
  <c r="BH197"/>
  <c r="BG197"/>
  <c r="BE197"/>
  <c r="AA197"/>
  <c r="Y197"/>
  <c r="W197"/>
  <c r="BK197"/>
  <c r="N197"/>
  <c r="BF197" s="1"/>
  <c r="BI196"/>
  <c r="BH196"/>
  <c r="BG196"/>
  <c r="BE196"/>
  <c r="AA196"/>
  <c r="Y196"/>
  <c r="W196"/>
  <c r="BK196"/>
  <c r="N196"/>
  <c r="BF196" s="1"/>
  <c r="BI195"/>
  <c r="BH195"/>
  <c r="BG195"/>
  <c r="BE195"/>
  <c r="AA195"/>
  <c r="Y195"/>
  <c r="W195"/>
  <c r="BK195"/>
  <c r="N195"/>
  <c r="BF195" s="1"/>
  <c r="BI194"/>
  <c r="BH194"/>
  <c r="BG194"/>
  <c r="BE194"/>
  <c r="AA194"/>
  <c r="Y194"/>
  <c r="W194"/>
  <c r="BK194"/>
  <c r="N194"/>
  <c r="BF194" s="1"/>
  <c r="BI193"/>
  <c r="BH193"/>
  <c r="BG193"/>
  <c r="BE193"/>
  <c r="AA193"/>
  <c r="Y193"/>
  <c r="W193"/>
  <c r="BK193"/>
  <c r="N193"/>
  <c r="BF193" s="1"/>
  <c r="BI192"/>
  <c r="BH192"/>
  <c r="BG192"/>
  <c r="BE192"/>
  <c r="AA192"/>
  <c r="Y192"/>
  <c r="W192"/>
  <c r="BK192"/>
  <c r="N192"/>
  <c r="BF192" s="1"/>
  <c r="BI191"/>
  <c r="BH191"/>
  <c r="BG191"/>
  <c r="BE191"/>
  <c r="AA191"/>
  <c r="Y191"/>
  <c r="W191"/>
  <c r="BK191"/>
  <c r="N191"/>
  <c r="BF191" s="1"/>
  <c r="BI190"/>
  <c r="BH190"/>
  <c r="BG190"/>
  <c r="BE190"/>
  <c r="AA190"/>
  <c r="Y190"/>
  <c r="W190"/>
  <c r="BK190"/>
  <c r="N190"/>
  <c r="BF190"/>
  <c r="BI189"/>
  <c r="BH189"/>
  <c r="BG189"/>
  <c r="BE189"/>
  <c r="AA189"/>
  <c r="Y189"/>
  <c r="W189"/>
  <c r="BK189"/>
  <c r="N189"/>
  <c r="BF189"/>
  <c r="BI188"/>
  <c r="BH188"/>
  <c r="BG188"/>
  <c r="BE188"/>
  <c r="AA188"/>
  <c r="Y188"/>
  <c r="W188"/>
  <c r="BK188"/>
  <c r="N188"/>
  <c r="BF188"/>
  <c r="BI187"/>
  <c r="BH187"/>
  <c r="BG187"/>
  <c r="BE187"/>
  <c r="AA187"/>
  <c r="Y187"/>
  <c r="W187"/>
  <c r="BK187"/>
  <c r="N187"/>
  <c r="BF187"/>
  <c r="BI186"/>
  <c r="BH186"/>
  <c r="BG186"/>
  <c r="BE186"/>
  <c r="AA186"/>
  <c r="Y186"/>
  <c r="W186"/>
  <c r="BK186"/>
  <c r="N186"/>
  <c r="BF186" s="1"/>
  <c r="BI185"/>
  <c r="BH185"/>
  <c r="BG185"/>
  <c r="BE185"/>
  <c r="AA185"/>
  <c r="AA182" s="1"/>
  <c r="Y185"/>
  <c r="W185"/>
  <c r="BK185"/>
  <c r="N185"/>
  <c r="BF185" s="1"/>
  <c r="BI184"/>
  <c r="BH184"/>
  <c r="BG184"/>
  <c r="BE184"/>
  <c r="AA184"/>
  <c r="Y184"/>
  <c r="W184"/>
  <c r="BK184"/>
  <c r="N184"/>
  <c r="BF184"/>
  <c r="BI183"/>
  <c r="BH183"/>
  <c r="BG183"/>
  <c r="BE183"/>
  <c r="AA183"/>
  <c r="Y183"/>
  <c r="W183"/>
  <c r="W182"/>
  <c r="BK183"/>
  <c r="BK182" s="1"/>
  <c r="N183"/>
  <c r="BF183" s="1"/>
  <c r="BI181"/>
  <c r="BH181"/>
  <c r="BG181"/>
  <c r="BE181"/>
  <c r="AA181"/>
  <c r="Y181"/>
  <c r="W181"/>
  <c r="BK181"/>
  <c r="N181"/>
  <c r="BF181"/>
  <c r="BI180"/>
  <c r="BH180"/>
  <c r="BG180"/>
  <c r="BE180"/>
  <c r="AA180"/>
  <c r="Y180"/>
  <c r="W180"/>
  <c r="BK180"/>
  <c r="N180"/>
  <c r="BF180" s="1"/>
  <c r="BI179"/>
  <c r="BH179"/>
  <c r="BG179"/>
  <c r="BE179"/>
  <c r="AA179"/>
  <c r="Y179"/>
  <c r="W179"/>
  <c r="BK179"/>
  <c r="N179"/>
  <c r="BF179" s="1"/>
  <c r="BI178"/>
  <c r="BH178"/>
  <c r="BG178"/>
  <c r="BE178"/>
  <c r="AA178"/>
  <c r="Y178"/>
  <c r="W178"/>
  <c r="BK178"/>
  <c r="N178"/>
  <c r="BF178" s="1"/>
  <c r="BI177"/>
  <c r="BH177"/>
  <c r="BG177"/>
  <c r="BE177"/>
  <c r="AA177"/>
  <c r="Y177"/>
  <c r="W177"/>
  <c r="BK177"/>
  <c r="N177"/>
  <c r="BF177" s="1"/>
  <c r="BI176"/>
  <c r="BH176"/>
  <c r="BG176"/>
  <c r="BE176"/>
  <c r="AA176"/>
  <c r="Y176"/>
  <c r="W176"/>
  <c r="W175" s="1"/>
  <c r="BK176"/>
  <c r="N176"/>
  <c r="BF176" s="1"/>
  <c r="BI174"/>
  <c r="BH174"/>
  <c r="BG174"/>
  <c r="BE174"/>
  <c r="AA174"/>
  <c r="Y174"/>
  <c r="W174"/>
  <c r="BK174"/>
  <c r="N174"/>
  <c r="BF174" s="1"/>
  <c r="BI173"/>
  <c r="BH173"/>
  <c r="BG173"/>
  <c r="BE173"/>
  <c r="AA173"/>
  <c r="Y173"/>
  <c r="W173"/>
  <c r="BK173"/>
  <c r="N173"/>
  <c r="BF173" s="1"/>
  <c r="BI172"/>
  <c r="BH172"/>
  <c r="BG172"/>
  <c r="BE172"/>
  <c r="AA172"/>
  <c r="Y172"/>
  <c r="W172"/>
  <c r="BK172"/>
  <c r="N172"/>
  <c r="BF172" s="1"/>
  <c r="BI171"/>
  <c r="BH171"/>
  <c r="BG171"/>
  <c r="BE171"/>
  <c r="AA171"/>
  <c r="Y171"/>
  <c r="W171"/>
  <c r="BK171"/>
  <c r="N171"/>
  <c r="BF171" s="1"/>
  <c r="BI170"/>
  <c r="BH170"/>
  <c r="BG170"/>
  <c r="BE170"/>
  <c r="AA170"/>
  <c r="Y170"/>
  <c r="W170"/>
  <c r="BK170"/>
  <c r="N170"/>
  <c r="BF170" s="1"/>
  <c r="BI169"/>
  <c r="BH169"/>
  <c r="BG169"/>
  <c r="BE169"/>
  <c r="AA169"/>
  <c r="Y169"/>
  <c r="W169"/>
  <c r="BK169"/>
  <c r="N169"/>
  <c r="BF169" s="1"/>
  <c r="BI168"/>
  <c r="BH168"/>
  <c r="BG168"/>
  <c r="BE168"/>
  <c r="AA168"/>
  <c r="Y168"/>
  <c r="W168"/>
  <c r="BK168"/>
  <c r="N168"/>
  <c r="BF168" s="1"/>
  <c r="BI167"/>
  <c r="BH167"/>
  <c r="BG167"/>
  <c r="BE167"/>
  <c r="AA167"/>
  <c r="Y167"/>
  <c r="W167"/>
  <c r="BK167"/>
  <c r="N167"/>
  <c r="BF167" s="1"/>
  <c r="BI166"/>
  <c r="BH166"/>
  <c r="BG166"/>
  <c r="BE166"/>
  <c r="AA166"/>
  <c r="Y166"/>
  <c r="W166"/>
  <c r="W164" s="1"/>
  <c r="BK166"/>
  <c r="N166"/>
  <c r="BF166" s="1"/>
  <c r="BI165"/>
  <c r="BH165"/>
  <c r="BG165"/>
  <c r="BE165"/>
  <c r="AA165"/>
  <c r="Y165"/>
  <c r="W165"/>
  <c r="BK165"/>
  <c r="N165"/>
  <c r="BF165" s="1"/>
  <c r="BI163"/>
  <c r="BH163"/>
  <c r="BG163"/>
  <c r="BE163"/>
  <c r="AA163"/>
  <c r="Y163"/>
  <c r="W163"/>
  <c r="BK163"/>
  <c r="N163"/>
  <c r="BF163" s="1"/>
  <c r="BI162"/>
  <c r="BH162"/>
  <c r="BG162"/>
  <c r="BE162"/>
  <c r="AA162"/>
  <c r="Y162"/>
  <c r="W162"/>
  <c r="BK162"/>
  <c r="N162"/>
  <c r="BF162" s="1"/>
  <c r="BI161"/>
  <c r="BH161"/>
  <c r="BG161"/>
  <c r="BE161"/>
  <c r="AA161"/>
  <c r="AA160"/>
  <c r="Y161"/>
  <c r="W161"/>
  <c r="W160" s="1"/>
  <c r="BK161"/>
  <c r="N161"/>
  <c r="BF161" s="1"/>
  <c r="BI159"/>
  <c r="BH159"/>
  <c r="BG159"/>
  <c r="BE159"/>
  <c r="AA159"/>
  <c r="Y159"/>
  <c r="W159"/>
  <c r="BK159"/>
  <c r="N159"/>
  <c r="BF159" s="1"/>
  <c r="BI158"/>
  <c r="BH158"/>
  <c r="BG158"/>
  <c r="BE158"/>
  <c r="AA158"/>
  <c r="Y158"/>
  <c r="W158"/>
  <c r="BK158"/>
  <c r="N158"/>
  <c r="BF158" s="1"/>
  <c r="BI157"/>
  <c r="BH157"/>
  <c r="BG157"/>
  <c r="BE157"/>
  <c r="AA157"/>
  <c r="Y157"/>
  <c r="W157"/>
  <c r="BK157"/>
  <c r="N157"/>
  <c r="BF157" s="1"/>
  <c r="BI156"/>
  <c r="BH156"/>
  <c r="BG156"/>
  <c r="BE156"/>
  <c r="AA156"/>
  <c r="Y156"/>
  <c r="W156"/>
  <c r="BK156"/>
  <c r="N156"/>
  <c r="BF156"/>
  <c r="BI155"/>
  <c r="BH155"/>
  <c r="BG155"/>
  <c r="BE155"/>
  <c r="AA155"/>
  <c r="Y155"/>
  <c r="W155"/>
  <c r="BK155"/>
  <c r="N155"/>
  <c r="BF155" s="1"/>
  <c r="BI151"/>
  <c r="BH151"/>
  <c r="BG151"/>
  <c r="BE151"/>
  <c r="AA151"/>
  <c r="Y151"/>
  <c r="W151"/>
  <c r="N151"/>
  <c r="BF151" s="1"/>
  <c r="BI150"/>
  <c r="BH150"/>
  <c r="BG150"/>
  <c r="BE150"/>
  <c r="AA150"/>
  <c r="Y150"/>
  <c r="W150"/>
  <c r="BK150"/>
  <c r="N150"/>
  <c r="BF150" s="1"/>
  <c r="BI149"/>
  <c r="BH149"/>
  <c r="BG149"/>
  <c r="BE149"/>
  <c r="AA149"/>
  <c r="Y149"/>
  <c r="W149"/>
  <c r="BK149"/>
  <c r="N149"/>
  <c r="BF149" s="1"/>
  <c r="BI148"/>
  <c r="BH148"/>
  <c r="BG148"/>
  <c r="BE148"/>
  <c r="AA148"/>
  <c r="Y148"/>
  <c r="W148"/>
  <c r="BK148"/>
  <c r="N148"/>
  <c r="BF148" s="1"/>
  <c r="BI147"/>
  <c r="BH147"/>
  <c r="BG147"/>
  <c r="BE147"/>
  <c r="AA147"/>
  <c r="Y147"/>
  <c r="W147"/>
  <c r="BK147"/>
  <c r="N147"/>
  <c r="BF147" s="1"/>
  <c r="BI146"/>
  <c r="BH146"/>
  <c r="BG146"/>
  <c r="BE146"/>
  <c r="AA146"/>
  <c r="Y146"/>
  <c r="W146"/>
  <c r="BK146"/>
  <c r="N146"/>
  <c r="BF146" s="1"/>
  <c r="BI145"/>
  <c r="BH145"/>
  <c r="BG145"/>
  <c r="BE145"/>
  <c r="AA145"/>
  <c r="Y145"/>
  <c r="W145"/>
  <c r="BK145"/>
  <c r="N145"/>
  <c r="BF145" s="1"/>
  <c r="BI144"/>
  <c r="BH144"/>
  <c r="BG144"/>
  <c r="BE144"/>
  <c r="AA144"/>
  <c r="Y144"/>
  <c r="W144"/>
  <c r="BK144"/>
  <c r="N144"/>
  <c r="BF144" s="1"/>
  <c r="BI143"/>
  <c r="BH143"/>
  <c r="BG143"/>
  <c r="BE143"/>
  <c r="AA143"/>
  <c r="Y143"/>
  <c r="W143"/>
  <c r="BK143"/>
  <c r="N143"/>
  <c r="BF143" s="1"/>
  <c r="BI142"/>
  <c r="BH142"/>
  <c r="BG142"/>
  <c r="BE142"/>
  <c r="AA142"/>
  <c r="Y142"/>
  <c r="W142"/>
  <c r="BK142"/>
  <c r="BK141" s="1"/>
  <c r="N142"/>
  <c r="BF142" s="1"/>
  <c r="M136"/>
  <c r="M135"/>
  <c r="F135"/>
  <c r="F133"/>
  <c r="F131"/>
  <c r="M28"/>
  <c r="AS88" i="1" s="1"/>
  <c r="M84" i="2"/>
  <c r="M83"/>
  <c r="F83"/>
  <c r="F81"/>
  <c r="F79"/>
  <c r="O15"/>
  <c r="E15"/>
  <c r="F136" s="1"/>
  <c r="O14"/>
  <c r="M133"/>
  <c r="F6"/>
  <c r="F78" s="1"/>
  <c r="AK27" i="1"/>
  <c r="AM83"/>
  <c r="L83"/>
  <c r="AM82"/>
  <c r="L82"/>
  <c r="AM80"/>
  <c r="L80"/>
  <c r="L78"/>
  <c r="L77"/>
  <c r="F84" i="4" l="1"/>
  <c r="N112" i="6"/>
  <c r="N89" s="1"/>
  <c r="BK111"/>
  <c r="N111" s="1"/>
  <c r="N88" s="1"/>
  <c r="F78"/>
  <c r="F84"/>
  <c r="F78" i="5"/>
  <c r="F84"/>
  <c r="Y203" i="2"/>
  <c r="W248"/>
  <c r="AA285"/>
  <c r="Y300"/>
  <c r="W314"/>
  <c r="Y375"/>
  <c r="BK380"/>
  <c r="N380" s="1"/>
  <c r="N113" s="1"/>
  <c r="Y390"/>
  <c r="W141"/>
  <c r="Y154"/>
  <c r="AA175"/>
  <c r="AA141"/>
  <c r="AA154"/>
  <c r="W154"/>
  <c r="BK160"/>
  <c r="N160" s="1"/>
  <c r="N92" s="1"/>
  <c r="AA164"/>
  <c r="AA203"/>
  <c r="Y291"/>
  <c r="W367"/>
  <c r="W247" s="1"/>
  <c r="W139" s="1"/>
  <c r="AU88" i="1" s="1"/>
  <c r="AU87" s="1"/>
  <c r="Y257" i="2"/>
  <c r="F130"/>
  <c r="F84"/>
  <c r="F102" i="3"/>
  <c r="M105"/>
  <c r="F78" i="4"/>
  <c r="M81"/>
  <c r="M32" i="3"/>
  <c r="AV89" i="1" s="1"/>
  <c r="BK375" i="2"/>
  <c r="N375" s="1"/>
  <c r="N112" s="1"/>
  <c r="BK363"/>
  <c r="N363" s="1"/>
  <c r="N110" s="1"/>
  <c r="BK257"/>
  <c r="N257" s="1"/>
  <c r="N100" s="1"/>
  <c r="N182"/>
  <c r="N95" s="1"/>
  <c r="BK164"/>
  <c r="N164" s="1"/>
  <c r="N93" s="1"/>
  <c r="BK154"/>
  <c r="N154" s="1"/>
  <c r="N91" s="1"/>
  <c r="H34"/>
  <c r="BB88" i="1" s="1"/>
  <c r="BB87" s="1"/>
  <c r="AX87" s="1"/>
  <c r="H36" i="2"/>
  <c r="BD88" i="1" s="1"/>
  <c r="BD87" s="1"/>
  <c r="W35" s="1"/>
  <c r="AA140" i="2"/>
  <c r="W140"/>
  <c r="Y175"/>
  <c r="BK203"/>
  <c r="N203" s="1"/>
  <c r="N96" s="1"/>
  <c r="BK314"/>
  <c r="N314" s="1"/>
  <c r="N108" s="1"/>
  <c r="N141"/>
  <c r="N90" s="1"/>
  <c r="BK248"/>
  <c r="N248" s="1"/>
  <c r="N99" s="1"/>
  <c r="BK271"/>
  <c r="N271" s="1"/>
  <c r="N101" s="1"/>
  <c r="Y271"/>
  <c r="Y338"/>
  <c r="BK338"/>
  <c r="N338" s="1"/>
  <c r="N109" s="1"/>
  <c r="AA383"/>
  <c r="BK291"/>
  <c r="N291" s="1"/>
  <c r="N106" s="1"/>
  <c r="Y160"/>
  <c r="Y141"/>
  <c r="Y285"/>
  <c r="BK285"/>
  <c r="N285" s="1"/>
  <c r="N105" s="1"/>
  <c r="M32"/>
  <c r="AV88" i="1" s="1"/>
  <c r="H35" i="2"/>
  <c r="BC88" i="1" s="1"/>
  <c r="BC87" s="1"/>
  <c r="W34" s="1"/>
  <c r="BK175" i="2"/>
  <c r="N175" s="1"/>
  <c r="N94" s="1"/>
  <c r="Y182"/>
  <c r="Y248"/>
  <c r="BK300"/>
  <c r="N300" s="1"/>
  <c r="N107" s="1"/>
  <c r="AA375"/>
  <c r="BK383"/>
  <c r="N383" s="1"/>
  <c r="N114" s="1"/>
  <c r="W390"/>
  <c r="Y164"/>
  <c r="Y367"/>
  <c r="BK367"/>
  <c r="N367" s="1"/>
  <c r="N111" s="1"/>
  <c r="H33"/>
  <c r="BA88" i="1" s="1"/>
  <c r="M33" i="2"/>
  <c r="AW88" i="1" s="1"/>
  <c r="AS87"/>
  <c r="Y140" i="2"/>
  <c r="M33" i="3"/>
  <c r="AW89" i="1" s="1"/>
  <c r="H33" i="3"/>
  <c r="BA89" i="1" s="1"/>
  <c r="M33" i="4"/>
  <c r="AW90" i="1" s="1"/>
  <c r="H33" i="4"/>
  <c r="BA90" i="1" s="1"/>
  <c r="AA247" i="2"/>
  <c r="N393"/>
  <c r="N119" s="1"/>
  <c r="BK390"/>
  <c r="N390" s="1"/>
  <c r="N117" s="1"/>
  <c r="N113" i="3"/>
  <c r="N90" s="1"/>
  <c r="BK112"/>
  <c r="N113" i="4"/>
  <c r="N90" s="1"/>
  <c r="BK112"/>
  <c r="M32"/>
  <c r="F84" i="3"/>
  <c r="H32" i="2"/>
  <c r="AZ88" i="1" s="1"/>
  <c r="AV90" l="1"/>
  <c r="AT90" s="1"/>
  <c r="AG92"/>
  <c r="AN92" s="1"/>
  <c r="L94" i="6"/>
  <c r="M27"/>
  <c r="M30" s="1"/>
  <c r="L38" s="1"/>
  <c r="Y247" i="2"/>
  <c r="Y139" s="1"/>
  <c r="AT89" i="1"/>
  <c r="AZ87"/>
  <c r="W31" s="1"/>
  <c r="BK140" i="2"/>
  <c r="AT88" i="1"/>
  <c r="W33"/>
  <c r="AY87"/>
  <c r="AA139" i="2"/>
  <c r="BK247"/>
  <c r="N247" s="1"/>
  <c r="N98" s="1"/>
  <c r="N112" i="4"/>
  <c r="N89" s="1"/>
  <c r="BK111"/>
  <c r="N111" s="1"/>
  <c r="N88" s="1"/>
  <c r="BA87" i="1"/>
  <c r="N112" i="3"/>
  <c r="N89" s="1"/>
  <c r="BK111"/>
  <c r="N111" s="1"/>
  <c r="N88" s="1"/>
  <c r="AV87" i="1" l="1"/>
  <c r="AK31" s="1"/>
  <c r="BK139" i="2"/>
  <c r="N139" s="1"/>
  <c r="N88" s="1"/>
  <c r="M27" s="1"/>
  <c r="M30" s="1"/>
  <c r="N140"/>
  <c r="N89" s="1"/>
  <c r="W32" i="1"/>
  <c r="AW87"/>
  <c r="AK32" s="1"/>
  <c r="M27" i="3"/>
  <c r="M30" s="1"/>
  <c r="L94"/>
  <c r="L94" i="4"/>
  <c r="M27"/>
  <c r="M30" s="1"/>
  <c r="L122" i="2" l="1"/>
  <c r="AT87" i="1"/>
  <c r="AG88"/>
  <c r="L38" i="2"/>
  <c r="AG90" i="1"/>
  <c r="AN90" s="1"/>
  <c r="L38" i="4"/>
  <c r="L38" i="3"/>
  <c r="AG89" i="1"/>
  <c r="AN89" s="1"/>
  <c r="AG87" l="1"/>
  <c r="AN88"/>
  <c r="AK26" l="1"/>
  <c r="AK29" s="1"/>
  <c r="AK37" s="1"/>
  <c r="AG96"/>
  <c r="AN87"/>
  <c r="AN96" s="1"/>
</calcChain>
</file>

<file path=xl/sharedStrings.xml><?xml version="1.0" encoding="utf-8"?>
<sst xmlns="http://schemas.openxmlformats.org/spreadsheetml/2006/main" count="3438" uniqueCount="638">
  <si>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</si>
  <si>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</si>
  <si>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</si>
  <si>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</si>
  <si>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</si>
  <si>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</si>
  <si>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</si>
  <si>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</si>
  <si>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</si>
  <si>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0,01</t>
  </si>
  <si>
    <t>20</t>
  </si>
  <si>
    <t>SÚHRNNÝ LIST STAVBY</t>
  </si>
  <si>
    <t>v ---  nižšie sa nachádzajú doplnkové a pomocné údaje k zostavám  --- v</t>
  </si>
  <si>
    <t>Kód:</t>
  </si>
  <si>
    <t>40140</t>
  </si>
  <si>
    <t>Stavba:</t>
  </si>
  <si>
    <t>Komplexná  rekonštrukcia  stravovacej prevádzky, kuchyne a práčovne vrátane strechy</t>
  </si>
  <si>
    <t>JKSO:</t>
  </si>
  <si>
    <t>KS:</t>
  </si>
  <si>
    <t>112</t>
  </si>
  <si>
    <t>Miesto:</t>
  </si>
  <si>
    <t>Myjava</t>
  </si>
  <si>
    <t>Dátum:</t>
  </si>
  <si>
    <t>Objednávateľ:</t>
  </si>
  <si>
    <t>IČO:</t>
  </si>
  <si>
    <t>00610721</t>
  </si>
  <si>
    <t>Nemocnica s poliklinikou Myjava</t>
  </si>
  <si>
    <t>IČO DPH:</t>
  </si>
  <si>
    <t>SK2021039988</t>
  </si>
  <si>
    <t>Zhotoviteľ:</t>
  </si>
  <si>
    <t xml:space="preserve"> </t>
  </si>
  <si>
    <t>Projektant:</t>
  </si>
  <si>
    <t>47234792</t>
  </si>
  <si>
    <t>APM, s.r.o.</t>
  </si>
  <si>
    <t>SK2023299080</t>
  </si>
  <si>
    <t>Spracovateľ:</t>
  </si>
  <si>
    <t>Akad.arch.Mravec Jozef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</si>
  <si>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</si>
  <si>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</si>
  <si>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</si>
  <si>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</si>
  <si>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</si>
  <si>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</si>
  <si>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</si>
  <si>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</si>
  <si>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</si>
  <si>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</si>
  <si>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</si>
  <si>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</si>
  <si>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</si>
  <si>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</si>
  <si>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</si>
  <si>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</si>
  <si>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</si>
  <si>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</si>
  <si>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</si>
  <si>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</si>
  <si>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</si>
  <si>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</si>
  <si>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</si>
  <si>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</si>
  <si>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</si>
  <si>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</si>
  <si>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</si>
  <si>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</si>
  <si>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</si>
  <si>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</si>
  <si>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</si>
  <si>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</si>
  <si>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</si>
  <si>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</si>
  <si>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</si>
  <si>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</si>
  <si>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</si>
  <si>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</si>
  <si>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</si>
  <si>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</si>
  <si>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</si>
  <si>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</si>
  <si>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</si>
  <si>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{49ea78ad-8a6b-4295-81a9-365722967006}</t>
  </si>
  <si>
    <t>{00000000-0000-0000-0000-000000000000}</t>
  </si>
  <si>
    <t>SO1</t>
  </si>
  <si>
    <t xml:space="preserve">Rekonštrukcia kuchyne a práčovne </t>
  </si>
  <si>
    <t>1</t>
  </si>
  <si>
    <t>{7fff5d09-50e7-4a53-ac00-132c0e117c9e}</t>
  </si>
  <si>
    <t>SO2</t>
  </si>
  <si>
    <t>{75bae8be-f256-45ef-8a90-0f5731c28de4}</t>
  </si>
  <si>
    <t>SO3</t>
  </si>
  <si>
    <t>{9a9e1b6a-d852-4087-bf80-d41ff5ac835c}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</si>
  <si>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</si>
  <si>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</si>
  <si>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</si>
  <si>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</si>
  <si>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</si>
  <si>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</si>
  <si>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</si>
  <si>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</si>
  <si>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</si>
  <si>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</si>
  <si>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</si>
  <si>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 xml:space="preserve">SO1 - Rekonštrukcia kuchyne a práčovne </t>
  </si>
  <si>
    <t>1264</t>
  </si>
  <si>
    <t>APM,s.r.o.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</si>
  <si>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</si>
  <si>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</si>
  <si>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</si>
  <si>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</si>
  <si>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</si>
  <si>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</si>
  <si>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</si>
  <si>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</si>
  <si>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 </t>
  </si>
  <si>
    <t xml:space="preserve">    2 - Základy</t>
  </si>
  <si>
    <t xml:space="preserve">    3 - Zvislé a kompletné konštrukcie 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</si>
  <si>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</si>
  <si>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</si>
  <si>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</si>
  <si>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</si>
  <si>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</si>
  <si>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</si>
  <si>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</si>
  <si>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</t>
  </si>
  <si>
    <t xml:space="preserve">    713 - Izolácie tepelné</t>
  </si>
  <si>
    <t xml:space="preserve">    721 - Zdravotechnika</t>
  </si>
  <si>
    <t xml:space="preserve">    723 - Plynoinštalácie</t>
  </si>
  <si>
    <t xml:space="preserve">    731 - Ústredné kúrenie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</si>
  <si>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</si>
  <si>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</si>
  <si>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</si>
  <si>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</si>
  <si>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</si>
  <si>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 </t>
  </si>
  <si>
    <t xml:space="preserve">    777 - Podlahy syntetické</t>
  </si>
  <si>
    <t xml:space="preserve">    781 - Dokončovacie práce a obklady</t>
  </si>
  <si>
    <t xml:space="preserve">    782 - Dokončovacie práce a obklady z kam.</t>
  </si>
  <si>
    <t xml:space="preserve">    783 - Dokončovacie práce - nátery</t>
  </si>
  <si>
    <t xml:space="preserve">    784 - Dokončovacie práce - maľby</t>
  </si>
  <si>
    <t xml:space="preserve">    787 - Dokončovacie práce - zasklievanie</t>
  </si>
  <si>
    <t>M - Práce a dodávky M</t>
  </si>
  <si>
    <t xml:space="preserve">    21-M - Elektromontáže</t>
  </si>
  <si>
    <t xml:space="preserve">    24-M - Montáže vzduchotechnických zariad.</t>
  </si>
  <si>
    <t>2) Ostatné náklady</t>
  </si>
  <si>
    <t>ROZPOČET</t>
  </si>
  <si>
    <t>PČ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</si>
  <si>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</si>
  <si>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</si>
  <si>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</si>
  <si>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</si>
  <si>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</si>
  <si>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</si>
  <si>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</si>
  <si>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</si>
  <si>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</si>
  <si>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</si>
  <si>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</si>
  <si>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</si>
  <si>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</si>
  <si>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Rozoberanie dlažby vozoviek v ploche do 200 m2 z drobných kociek,  -0,20000t</t>
  </si>
  <si>
    <t>m2</t>
  </si>
  <si>
    <t>4</t>
  </si>
  <si>
    <t>2</t>
  </si>
  <si>
    <t>1895954453</t>
  </si>
  <si>
    <t>Odstránenie  krytuv ploche do 200 m2 asfaltového, hr. vrstvy do 50 mm,  -0,09800t</t>
  </si>
  <si>
    <t>-663393618</t>
  </si>
  <si>
    <t>3</t>
  </si>
  <si>
    <t>Vytrhanie obrúb kamenných, s vybúraním lôžka, z krajníkov alebo obrubníkov stojatých,  -0,14500t</t>
  </si>
  <si>
    <t>m</t>
  </si>
  <si>
    <t>1334414597</t>
  </si>
  <si>
    <t>Odstránenie podkladu v ploche do 200 m2 z betónu prostého, hr. vrstvy do 150 mm,  -0,22500t</t>
  </si>
  <si>
    <t>-1301073091</t>
  </si>
  <si>
    <t>5</t>
  </si>
  <si>
    <t>Odkopávka a prekopávka nezapažená pre cesty, v hornine 4 do 100 m3</t>
  </si>
  <si>
    <t>m3</t>
  </si>
  <si>
    <t>66204091</t>
  </si>
  <si>
    <t>6</t>
  </si>
  <si>
    <t>Vodorovné premiestnenie výkopku po nespevnenej ceste z horniny tr.1-4, do 100 m3 na vzdialenosť do 3000 m</t>
  </si>
  <si>
    <t>545745437</t>
  </si>
  <si>
    <t>7</t>
  </si>
  <si>
    <t>Vodorovné premiestnenie výkopku po nespevnenej ceste z horniny tr.1-4, do 100 m3, príplatok k cene za každých ďalšich a začatých 1000 m</t>
  </si>
  <si>
    <t>1453827944</t>
  </si>
  <si>
    <t>8</t>
  </si>
  <si>
    <t>Uloženie sypaniny na skládky do 100 m3</t>
  </si>
  <si>
    <t>414902329</t>
  </si>
  <si>
    <t>9</t>
  </si>
  <si>
    <t>Poplatok za skladovanie - zemina a kamenivo (17 05) ostatné</t>
  </si>
  <si>
    <t>t</t>
  </si>
  <si>
    <t>-1242679043</t>
  </si>
  <si>
    <t>10</t>
  </si>
  <si>
    <t>Úprava pláne  v hornine 1-4 so zhutnením</t>
  </si>
  <si>
    <t>863032890</t>
  </si>
  <si>
    <t>Násyp pod základové  konštrukcie so zhutnením zo štrkodrvy fr.0-32 mm</t>
  </si>
  <si>
    <t>1714284282</t>
  </si>
  <si>
    <t>sub.</t>
  </si>
  <si>
    <t>306281490</t>
  </si>
  <si>
    <t>Betón základových dosiek, železový (bez výstuže), tr.C 25/30</t>
  </si>
  <si>
    <t>-1444654509</t>
  </si>
  <si>
    <t>Výstuž základových dosiek a múrov z ocele 10505</t>
  </si>
  <si>
    <t>109210553</t>
  </si>
  <si>
    <t>Výstuž zo zvár. sietí KARI</t>
  </si>
  <si>
    <t>731081357</t>
  </si>
  <si>
    <t>16</t>
  </si>
  <si>
    <t>Zamurovanie otvoru s plochou nad 1 do 4m2 v murive nadzákladného tehlami na maltu vápennocementovú</t>
  </si>
  <si>
    <t>-912813402</t>
  </si>
  <si>
    <t>Sanácia zvislých a šikmých trhlín v existujúcich murivách ich zošitím špirálovými prútmi technológie "BRUTT SAVER"</t>
  </si>
  <si>
    <t>-372432319</t>
  </si>
  <si>
    <t>Valcované nosníky dodatočne osadzované do pripravených otvorov vrátane vysekania a zamurovania</t>
  </si>
  <si>
    <t>-1317354924</t>
  </si>
  <si>
    <t>877747653</t>
  </si>
  <si>
    <t>1109426360</t>
  </si>
  <si>
    <t>Zabetónov. otvoru s plochou 0, 25-1,00 m2, v stropoch zo železobetónu a tvárnicových a v klenbách</t>
  </si>
  <si>
    <t>1219440975</t>
  </si>
  <si>
    <t>Betón stužujúcich pásov a vencov železový tr. C 20/25</t>
  </si>
  <si>
    <t>-49289629</t>
  </si>
  <si>
    <t>Debnenie bočníc stužujúcich pásov a vencov vrátane vzpier zhotovenie</t>
  </si>
  <si>
    <t>761997596</t>
  </si>
  <si>
    <t>Debnenie bočníc stužujúcich pásov a vencov vrátane vzpier odstránenie</t>
  </si>
  <si>
    <t>-1873694814</t>
  </si>
  <si>
    <t>Výstuž stužujúcich pásov a vencov z betonárskej ocele 10505</t>
  </si>
  <si>
    <t>-1916317430</t>
  </si>
  <si>
    <t>Výstuž stužujúcich pásov a vencov zo zvarovanej siete Kari</t>
  </si>
  <si>
    <t>699350355</t>
  </si>
  <si>
    <t>Montáž obkladu betónových konštrukcií vykonaný súčasne s betónovaním expandovaným polystyrénom</t>
  </si>
  <si>
    <t>1870668783</t>
  </si>
  <si>
    <t>M</t>
  </si>
  <si>
    <t>774141276</t>
  </si>
  <si>
    <t>Trativody z flexodrenážnych rúr DN 100</t>
  </si>
  <si>
    <t>-535787154</t>
  </si>
  <si>
    <t>Podklad zo štrkodrviny s rozprestrením a zhutnením veľ. 0-16mm, hr.po zhutnení 150 mm</t>
  </si>
  <si>
    <t>-826008337</t>
  </si>
  <si>
    <t>Podklad z podkladového betónu PB III tr. C 12/15 hr. 150 mm</t>
  </si>
  <si>
    <t>-1320070581</t>
  </si>
  <si>
    <t>32</t>
  </si>
  <si>
    <t>Liaty asfalt z kameniva ťaženého alebo drveného s rozprestretím jemnozrnný MA 8 O, hr. 30 mm</t>
  </si>
  <si>
    <t>-18229171</t>
  </si>
  <si>
    <t>Zdrsňovací posyp liateho asfaltu z kameniva 6 kg/m2</t>
  </si>
  <si>
    <t>346242670</t>
  </si>
  <si>
    <t>Očistenie vybúraných obrubníkov, krajníkov, dosiek alebo panelov z akéhokoľvek lôžka</t>
  </si>
  <si>
    <t>865868586</t>
  </si>
  <si>
    <t>Kremičitý piesok pre pieskovanie, 0.5-1.5mm</t>
  </si>
  <si>
    <t>128</t>
  </si>
  <si>
    <t>-545275306</t>
  </si>
  <si>
    <t>64</t>
  </si>
  <si>
    <t>626559143</t>
  </si>
  <si>
    <t>Oprava vnútorných vápenných omietok stropov železobetónových rovných tvárnicových a klenieb, opravovaná plocha nad 10 do 30 % hladkých</t>
  </si>
  <si>
    <t>1861716377</t>
  </si>
  <si>
    <t>448935681</t>
  </si>
  <si>
    <t>333422666</t>
  </si>
  <si>
    <t>Oprava vnútorných vápenných omietok stien, v množstve opravenej plochy nad 10 do 30 % hladkých</t>
  </si>
  <si>
    <t>1665237580</t>
  </si>
  <si>
    <t>-1421206207</t>
  </si>
  <si>
    <t>-1037514303</t>
  </si>
  <si>
    <t>Ukončovací profil "L" so sieťkou 6mm, D+M</t>
  </si>
  <si>
    <t>bm</t>
  </si>
  <si>
    <t>-150574952</t>
  </si>
  <si>
    <t>Oprava vonkajších omietok vápenných a vápenocem. stupeň členitosti Ia II -30% hladkých</t>
  </si>
  <si>
    <t>2104324929</t>
  </si>
  <si>
    <t>Impregnácia kamenných obkladov stien z travertínu náterom</t>
  </si>
  <si>
    <t>57301566</t>
  </si>
  <si>
    <t>983934306</t>
  </si>
  <si>
    <t>1861302763</t>
  </si>
  <si>
    <t>1369445472</t>
  </si>
  <si>
    <t>521939176</t>
  </si>
  <si>
    <t>Potiahnutie vonkajších stien sklotextílnou mriežkou s vložením bez lepidla</t>
  </si>
  <si>
    <t>1937221208</t>
  </si>
  <si>
    <t>-798366060</t>
  </si>
  <si>
    <t>Násyp zo štrku z  penového skla (sklopenový granulát)</t>
  </si>
  <si>
    <t>-1354979918</t>
  </si>
  <si>
    <t>-795310411</t>
  </si>
  <si>
    <t>Murárske výpomoci pre profesie ZT, EL, VZT, UK</t>
  </si>
  <si>
    <t>-817918802</t>
  </si>
  <si>
    <t>Osadenie chodník. obrubníka kamenného stojatého do lôžka z betónu prostého C 16/20 s bočnou oporou</t>
  </si>
  <si>
    <t>-487252550</t>
  </si>
  <si>
    <t>Rezanie existujúceho asfaltového krytu alebo podkladu hĺbky nad 100 do 150 mm</t>
  </si>
  <si>
    <t>1757476736</t>
  </si>
  <si>
    <t>Montáž lešenia ľahkého pracovného radového s podlahami šírky od 0,80 do 1,00 m, výšky do 10 m</t>
  </si>
  <si>
    <t>-455865424</t>
  </si>
  <si>
    <t>Príplatok za prvý a každý ďalší i začatý mesiac použitia lešenia ľahkého pracovného radového s podlahami šírky od 0,80 do 1,00 m, výšky do 10 m</t>
  </si>
  <si>
    <t>559905834</t>
  </si>
  <si>
    <t>Demontáž lešenia ľahkého pracovného radového s podlahami šírky nad 0,80 do 1,00 m, výšky do 10 m</t>
  </si>
  <si>
    <t>1130518930</t>
  </si>
  <si>
    <t>Lešenie ľahké pracovné pomocné s výškou lešeňovej podlahy nad 1,20 do 1,90 m</t>
  </si>
  <si>
    <t>-809775684</t>
  </si>
  <si>
    <t>Montáž lešenia priestorového ľahkého bez podláh pri zaťaženie do 2 kPa, výšky do 10 m</t>
  </si>
  <si>
    <t>1023613883</t>
  </si>
  <si>
    <t>Príplatok za prvý a každý ďalší i začatý mesiac používania lešenia priestorového ľahkého bez podláh výšky do 10 m a nad 10 do 22 m</t>
  </si>
  <si>
    <t>1722702638</t>
  </si>
  <si>
    <t>Demontáž lešenia priestorového ľahkého bez podláh pri zaťaženie do 2 kPa, výšky do 10 m</t>
  </si>
  <si>
    <t>2097789981</t>
  </si>
  <si>
    <t>Montáž lešeňovej podlahy s priečnikmi alebo pozdĺžnikmi výšky do do 10 m</t>
  </si>
  <si>
    <t>1587048922</t>
  </si>
  <si>
    <t xml:space="preserve">Ochranná sieť na boku lešenia zo siete </t>
  </si>
  <si>
    <t>-756248498</t>
  </si>
  <si>
    <t xml:space="preserve">Vyčistenie budov pri výške podlaží </t>
  </si>
  <si>
    <t>1590450777</t>
  </si>
  <si>
    <t>Búranie priečok z tehál pálených, plných alebo dutých hr. do 150 mm,  -0,19600t</t>
  </si>
  <si>
    <t>-2089455065</t>
  </si>
  <si>
    <t>Búranie muriva nadzákladového z tehál pálených, vápenopieskových,cementových na maltu,  -1,90500t</t>
  </si>
  <si>
    <t>971221433</t>
  </si>
  <si>
    <t>Búranie komínov. muriva z tehál nad strechou na akúkoľvek maltu x,  -1,63300t</t>
  </si>
  <si>
    <t>1289320926</t>
  </si>
  <si>
    <t>Búranie muriva železobetonového nadzákladného,  -2,40000t</t>
  </si>
  <si>
    <t>1881424999</t>
  </si>
  <si>
    <t>Búranie muriva priečok zo sklenených tvárnic, hr. do 150 mm,  -0,08200t</t>
  </si>
  <si>
    <t>-1745054914</t>
  </si>
  <si>
    <t>Búranie železobetónových stropov doskových hr.nad 80 mm,  -2,40000t</t>
  </si>
  <si>
    <t>1989177187</t>
  </si>
  <si>
    <t>Búranie podkladov pod dlažby, liatych dlažieb a mazanín,betón s poterom,teracom hr.do 150 mm,  plochy nad 4 m2 -2,20000t</t>
  </si>
  <si>
    <t>1561981772</t>
  </si>
  <si>
    <t>Príplatok za búranie betónovej mazaniny so zváranou sieťou alebo rabicovým pletivom hr. nad 100 mm</t>
  </si>
  <si>
    <t>-1551682900</t>
  </si>
  <si>
    <t>Odstránenie násypu pod podlahami alebo na strechách, hr.do 100 mm,  -1,40000t</t>
  </si>
  <si>
    <t>-659477601</t>
  </si>
  <si>
    <t>Odstránenie násypu pod podlahami alebo na strechách, hr.nad 200 mm,  -1,40000t</t>
  </si>
  <si>
    <t>-1503475277</t>
  </si>
  <si>
    <t>Prikresanie rovných ostení, bez odstupu, po hrubom vybúraní otvorov, v murive tehl. na maltu,  -0,05700t</t>
  </si>
  <si>
    <t>-1592360032</t>
  </si>
  <si>
    <t>Vybúranie drevených rámov okien, dverí jednoduchých plochy do 4 m2,  -0,03000t</t>
  </si>
  <si>
    <t>-1217469757</t>
  </si>
  <si>
    <t>Vybúranie kovových dverových zárubní plochy do 2 m2,  -0,07600t</t>
  </si>
  <si>
    <t>1848239005</t>
  </si>
  <si>
    <t>Vybúranie kovových dverových zárubní plochy nad 2 m2,  -0,06300t</t>
  </si>
  <si>
    <t>785528117</t>
  </si>
  <si>
    <t>Otlčenie omietok stropov vnútorných vápenných alebo vápennocementových v rozsahu do 30 %,  -0,01000t</t>
  </si>
  <si>
    <t>-2098491076</t>
  </si>
  <si>
    <t>Otlčenie omietok stien vnútorných vápenných alebo vápennocementových v rozsahu do 30 %,  -0,01000t</t>
  </si>
  <si>
    <t>1319088960</t>
  </si>
  <si>
    <t>Otlčenie omietok vonkajších priečelí jednoduchých, s vyškriabaním škár, očistením muriva,  v rozsahu do 30 %,  -0,01600t</t>
  </si>
  <si>
    <t>1494163254</t>
  </si>
  <si>
    <t>Odsekanie a odobratie obkladov stien z obkladačiek vnútorných vrátane podkladovej omietky nad 2 m2,  -0,06800t</t>
  </si>
  <si>
    <t>829541413</t>
  </si>
  <si>
    <t>Zvislá doprava sutiny a vybúraných hmôt za prvé podlažie nad alebo pod základným podlažím</t>
  </si>
  <si>
    <t>1930798196</t>
  </si>
  <si>
    <t>Odvoz sutiny a vybúraných hmôt na skládku do 1 km</t>
  </si>
  <si>
    <t>-629350643</t>
  </si>
  <si>
    <t>Odvoz sutiny a vybúraných hmôt na skládku za každý ďalší 1 km</t>
  </si>
  <si>
    <t>-25400870</t>
  </si>
  <si>
    <t xml:space="preserve">Vnútrostavenisková doprava sutiny a vybúraných hmôt </t>
  </si>
  <si>
    <t>-1633814504</t>
  </si>
  <si>
    <t>Nakladanie na dopravné prostriedky pre vodorovnú dopravu sutiny</t>
  </si>
  <si>
    <t>-320281908</t>
  </si>
  <si>
    <t>Poplatok za skladovanie - bitúmenové zmesi, uholný decht, dechtové výrobky (17 03 ), ostatné</t>
  </si>
  <si>
    <t>131925694</t>
  </si>
  <si>
    <t>Poplatok za skladovanie - iné odpady zo stavieb a demolácií (17 09), ostatné</t>
  </si>
  <si>
    <t>-831663074</t>
  </si>
  <si>
    <t>Presun hmôt pre opravy a údržbu objektov vrátane vonkajších plášťov výšky do 25 m</t>
  </si>
  <si>
    <t>1247230041</t>
  </si>
  <si>
    <t>Izolácia proti zemnej vlhkosti  penetračným náterom za studena</t>
  </si>
  <si>
    <t>677300717</t>
  </si>
  <si>
    <t>-1879228924</t>
  </si>
  <si>
    <t>Izolácia proti zemnej vlhkosti a tlakovej vode vodorovná NAIP pritavením</t>
  </si>
  <si>
    <t>-392794682</t>
  </si>
  <si>
    <t>-1215667334</t>
  </si>
  <si>
    <t>Zhotovenie dvojnásobného izol. náteru pod keramické obklady v interiéri na ploche vodorovnej</t>
  </si>
  <si>
    <t>2109593826</t>
  </si>
  <si>
    <t>Zhotovenie dvojnásobného izol. náteru pod keramické obklady v interiéri na ploche zvislej</t>
  </si>
  <si>
    <t>300640365</t>
  </si>
  <si>
    <t>kg</t>
  </si>
  <si>
    <t>1452525219</t>
  </si>
  <si>
    <t>Presun hmôt pre izoláciu proti vode v objektoch výšky nad 6 do 12 m</t>
  </si>
  <si>
    <t>-1425856513</t>
  </si>
  <si>
    <t>Odstránenie povlakovej krytiny na strechách plochých 10° dvojvrstvovej,  -0,01000t</t>
  </si>
  <si>
    <t>-973488523</t>
  </si>
  <si>
    <t>Zhotovenie povlak. krytiny striech plochých do 10° pásmi pritav. NAIP na celej ploche, oxidované pásy</t>
  </si>
  <si>
    <t>-94583053</t>
  </si>
  <si>
    <t>185098630</t>
  </si>
  <si>
    <t>Zhotovenie povlakovej krytiny striech plochých do 10° PVC-P fóliou upevnenou prikotvením so zvarením spoju</t>
  </si>
  <si>
    <t>557843035</t>
  </si>
  <si>
    <t>-1733178263</t>
  </si>
  <si>
    <t>ks</t>
  </si>
  <si>
    <t>513184925</t>
  </si>
  <si>
    <t>-239105630</t>
  </si>
  <si>
    <t xml:space="preserve">Položenie geotextílie vodorovne alebo zvislo na strechy ploché do 10° </t>
  </si>
  <si>
    <t>72736289</t>
  </si>
  <si>
    <t>-1838230508</t>
  </si>
  <si>
    <t>Montáž podkladnej konštrukcie z OSB dosiek na atike šírky 200 - 250 mm pod klampiarske konštrukcie</t>
  </si>
  <si>
    <t>1682692124</t>
  </si>
  <si>
    <t>-1448559790</t>
  </si>
  <si>
    <t>Montáž podkladnej konštrukcie z OSB dosiek na atike šírky 621 - 800 mm pod klampiarske konštrukcie</t>
  </si>
  <si>
    <t>-57149689</t>
  </si>
  <si>
    <t>Presun hmôt pre izoláciu povlakovej krytiny v objektoch výšky nad 6 do 12 m</t>
  </si>
  <si>
    <t>-1169721390</t>
  </si>
  <si>
    <t>Odstránenie nadstresnej tepelnej izolácie striech plochých kladenej voľne z vláknitých materiálov hr. do 10 cm -0,009t</t>
  </si>
  <si>
    <t>-853432359</t>
  </si>
  <si>
    <t>-6145404</t>
  </si>
  <si>
    <t>-1194328630</t>
  </si>
  <si>
    <t>-1107683210</t>
  </si>
  <si>
    <t>Montáž tepelnej izolácie podláh polystyrénom, kladeným voľne v jednej vrstve</t>
  </si>
  <si>
    <t>-30043452</t>
  </si>
  <si>
    <t>Montáž TI striech plochých do 10° polystyrénom, rozloženej v dvoch vrstvách, prikotvením</t>
  </si>
  <si>
    <t>-885080702</t>
  </si>
  <si>
    <t>Presun hmôt pre izolácie tepelné v objektoch výšky nad 6 m do 12 m</t>
  </si>
  <si>
    <t>-86729650</t>
  </si>
  <si>
    <t>Zdravotechnika</t>
  </si>
  <si>
    <t>217639746</t>
  </si>
  <si>
    <t>Plynoinštalácie</t>
  </si>
  <si>
    <t>-578099811</t>
  </si>
  <si>
    <t>Ústredné kúrenie</t>
  </si>
  <si>
    <t>súb</t>
  </si>
  <si>
    <t>-73192339</t>
  </si>
  <si>
    <t>Demontáž stien a priečok z hranolčekov, fošien alebo lát,  -0.02200t</t>
  </si>
  <si>
    <t>-807635389</t>
  </si>
  <si>
    <t>Montáž konštrukcií  na atike z hraneného reziva nad 100 do 144 cm2</t>
  </si>
  <si>
    <t>1432330068</t>
  </si>
  <si>
    <t>Hranoly z borovice neopracované hranené akosť I hr. 160 mm, š. 160, 180, 220 mm</t>
  </si>
  <si>
    <t>-1104848091</t>
  </si>
  <si>
    <t>Spojovacie a ochranné prostriedky svorky, dosky, klince, pásová oceľ, vruty, impregnácia</t>
  </si>
  <si>
    <t>-871966529</t>
  </si>
  <si>
    <t>Presun hmôt pre konštrukcie tesárske v objektoch výšky do 12 m</t>
  </si>
  <si>
    <t>1547035135</t>
  </si>
  <si>
    <t>1283917575</t>
  </si>
  <si>
    <t>849061478</t>
  </si>
  <si>
    <t>1748023511</t>
  </si>
  <si>
    <t>1467209421</t>
  </si>
  <si>
    <t>516075216</t>
  </si>
  <si>
    <t>-1484287069</t>
  </si>
  <si>
    <t>Montáž podhľadu z minerálnych kaziet, rozmer 600x1200 mm, konštrukcia poloskrytá</t>
  </si>
  <si>
    <t>1371843721</t>
  </si>
  <si>
    <t>Presun hmôt pre sádrokartónové konštrukcie v objektoch výšky od 7 do 24 m</t>
  </si>
  <si>
    <t>1137447015</t>
  </si>
  <si>
    <t>Oplechovanie z pozinkovaného farbeného PZf plechu, odkvapov na strechách z fólie  r.š. 250 mm, ozn.K3</t>
  </si>
  <si>
    <t>-418335554</t>
  </si>
  <si>
    <t>Oplechovanie z pozinkovaného farbeného PZf plechu, odkvapov na strechách r.š. 500 mm, ozn.K2</t>
  </si>
  <si>
    <t>-1581771009</t>
  </si>
  <si>
    <t>Lemovanie z pozinkovaného farbeného PZf plechu, múrov na plochých strechách r.š. 330 mm, ozn K5</t>
  </si>
  <si>
    <t>-1619652223</t>
  </si>
  <si>
    <t>Žľaby z pozinkovaného farbeného PZf plechu, pododkvapové štvorhranné r.š. 250 mm ozn. K10</t>
  </si>
  <si>
    <t>-408711742</t>
  </si>
  <si>
    <t>Žľaby z pozinkovaného farbeného PZf plechu, pododkvapové štvorhranné r.š. 400 mm, ozn. K4</t>
  </si>
  <si>
    <t>2095586623</t>
  </si>
  <si>
    <t>Pripojovacia lišta dilatačná z pozinkovaného farbeného PZf plechu, r.š. do 120 mm ozn K6</t>
  </si>
  <si>
    <t>1235607728</t>
  </si>
  <si>
    <t>Oplechovanie parapetov z pozinkovaného farbeného PZf plechu, vrátane rohov r.š. 250 mm, ozn.K1</t>
  </si>
  <si>
    <t>1227720928</t>
  </si>
  <si>
    <t>Demontáž oplechovania parapetov rš od 100 do 330 mm,  -0,00135t</t>
  </si>
  <si>
    <t>1104961394</t>
  </si>
  <si>
    <t>Oplechovanie ríms a ozdobných prvkov z pozinkovaného farbeného PZf plechu, r.š. 900 mm ozn K7</t>
  </si>
  <si>
    <t>-949345133</t>
  </si>
  <si>
    <t>Oplechovanie muriva a atík z pozinkovaného farbeného PZf plechu, vrátane rohov r.š. 750 mm ozn.K8</t>
  </si>
  <si>
    <t>-111870481</t>
  </si>
  <si>
    <t>Demontáž oplechovania ríms, žlabov, okapov rš od 330 do 500 mm,  -0,00230t</t>
  </si>
  <si>
    <t>-1400180854</t>
  </si>
  <si>
    <t>Zvodové rúry z pozinkovaného farbeného PZf plechu, kruhové priemer 120 mm, ozn. K9</t>
  </si>
  <si>
    <t>113952682</t>
  </si>
  <si>
    <t>Presun hmôt pre konštrukcie klampiarske v objektoch výšky nad 6 do 12 m</t>
  </si>
  <si>
    <t>-890834812</t>
  </si>
  <si>
    <t>Plastové okno dvojdielne s deliacou priečlou otvárovosklopné, 1,35x1,80 ozn. O1, D+M</t>
  </si>
  <si>
    <t>1344182640</t>
  </si>
  <si>
    <t>Plastové okno dvojdielne s deliacou priečlou otvárovosklopné, 0,90x1,80 ozn. O2 D+M</t>
  </si>
  <si>
    <t>-1482963241</t>
  </si>
  <si>
    <t>Plastové okno dvojdielne s deliacou priečlou otvárovosklopné, 1,35x2,20 ozn. O3 D+M</t>
  </si>
  <si>
    <t>575975257</t>
  </si>
  <si>
    <t>Plastové okno jednodielne otváravosklopné, 1,35x1,10 ozn. O5 D+M</t>
  </si>
  <si>
    <t>862200668</t>
  </si>
  <si>
    <t>Plastové okno jednodielne fixné 1,35x0,90, ozn.O6 D+M</t>
  </si>
  <si>
    <t>-774066545</t>
  </si>
  <si>
    <t xml:space="preserve">Plastové okno jednodielne fixné 1,40x0,50, ozn. O7 D+M </t>
  </si>
  <si>
    <t>-2081526205</t>
  </si>
  <si>
    <t>Plastové okno jednodielne sklopné, 1,20x0,50, ozn. O8, D+M</t>
  </si>
  <si>
    <t>-48187425</t>
  </si>
  <si>
    <t>Plastové okno jednodielne fixné, 1,2x1,2 ozn. O9, D+M</t>
  </si>
  <si>
    <t>2076457958</t>
  </si>
  <si>
    <t>Plastové okno jednodielne sklopné, 0,90x0,75, ozn. O10, D+M</t>
  </si>
  <si>
    <t>-349071298</t>
  </si>
  <si>
    <t>Dvere vnútorné jednokrídlové, šírka 1000 mm, výplň DTD doska, povrch CPL laminát M10, mechanicky odolné plné, biele vrátane CGAS hranatej zárubne do sadrokartónu - ozn.D10A, D+M</t>
  </si>
  <si>
    <t>1613732949</t>
  </si>
  <si>
    <t>Dvere vnútorné jednokrídlové, šírka 1000 mm, výplň DTD doska, povrch CPL laminát M10, mechanicky odolné plné, biele vrátane CGAP hranatej zárubne pre presné tvárnice - ozn.D10B, D+M</t>
  </si>
  <si>
    <t>241240489</t>
  </si>
  <si>
    <t>Dvere vnútorné jednokrídlové, šírka 900 mm, výplň DTD doska, povrch CPL laminát M10, mechanicky odolné plné, biele, vrátane CGAS hranatej zárubne do sadrokartónu - ozn.D11A, D+M</t>
  </si>
  <si>
    <t>-436792017</t>
  </si>
  <si>
    <t>Dvere vnútorné jednokrídlové, šírka 900 mm, výplň DTD doska, povrch CPL laminát M10, mechanicky odolné plné, biele vrátane CGAP hranatej zárubne pre presné tvárnice - ozn.D11B, D+M</t>
  </si>
  <si>
    <t>729254598</t>
  </si>
  <si>
    <t>Dvere vnútorné jednokrídlové, šírka 800 mm, výplň DTD doska, povrch CPL laminát M10, mechanicky odolné plné, biele vrátane CGAS hranatej zárubne do sadrokartónu - ozn.D12A, D+M</t>
  </si>
  <si>
    <t>-1976164381</t>
  </si>
  <si>
    <t>Dvere vnútorné jednokrídlové, šírka 800 mm, výplň DTD doska, povrch CPL laminát M10, mechanicky odolné plné, biele vrátane CGAP hranatej zárubne pre presné tvárnice - ozn.D12B, D+M</t>
  </si>
  <si>
    <t>2091475851</t>
  </si>
  <si>
    <t>Dvere vnútorné jednokrídlové, šírka 700 mm, výplň DTD doska, povrch CPL laminát M10, mechanicky odolné plné, biele vrátane CGAS hranatej zárubne do sadrokartónu - ozn.D13, D+M</t>
  </si>
  <si>
    <t>137325571</t>
  </si>
  <si>
    <t>Dvere vnútorné jednokrídlové, šírka 700 mm, výplň DTD doska, povrch CPL laminát M10, mechanicky odolné plné, biele vrátane CGAS hranatej zárubne do sadrokartónu, zámok do WC - ozn.D13Z, D+M</t>
  </si>
  <si>
    <t>-1654078811</t>
  </si>
  <si>
    <t>Dvere vnútorné dvojrídlové nepravidelné, šírka 950+500 mm, výplň DTD doska, povrch CPL laminát M10, mechanicky odolné plné, biele vrátane CGAP hranatej zárubne pre presné tvárnice - ozn.D14, D+M</t>
  </si>
  <si>
    <t>1004715470</t>
  </si>
  <si>
    <t>Parapetná doska vlhkovzdorná DTD, šírka 300 mm, vrchná vrstva CPL laminát SPRELA 0,7 mm, ozn.PD, D+M</t>
  </si>
  <si>
    <t>-1854746447</t>
  </si>
  <si>
    <t>Atypická kuch. linka, dl 2,80m vrátane nástenných skriniek, so zabudovanou chladničkou s mraz., umyvačkou riadu, dvojplatničkou a dresom, ozn. KU, D+M</t>
  </si>
  <si>
    <t>594417445</t>
  </si>
  <si>
    <t>Dvere vnútorné protipožiarne drevené EW 30 D3, 900x1970 mm, požiarna výplň DTD, SK certifikát, CPL lamino 0,2 mm, zárubeň požiarna, ozn. D11P, D+M</t>
  </si>
  <si>
    <t>2111937618</t>
  </si>
  <si>
    <t>Dvere vnútorné protipožiarne drevené  EW 30 D3,  800x1970 mm, požiarna výplň DTD, SK certifikát, CPL lamino 0,2 mm, zárubeň požiarna, ozn. D12P, D+M</t>
  </si>
  <si>
    <t>1469312084</t>
  </si>
  <si>
    <t>Presun hmot pre konštrukcie stolárske v objektoch výšky nad 6 do 12 m</t>
  </si>
  <si>
    <t>-1029642825</t>
  </si>
  <si>
    <t>Posuvné automatické dvere teleskop.trojkríd. exterier. so zaskleným nadsvetlíkom z hliníkových profilov, izolačné dvojsklo bezpečnostné, 2000/3200, výbava pre únikové cesty, ozn.D1, D+M</t>
  </si>
  <si>
    <t>-1286016389</t>
  </si>
  <si>
    <t>Posuvné automatické dvere teleskop.trojkríd. interier. so zaskleným nadsvetlíkom z hliníkových profilov, sklo bezpečnostné, 2000/3200, výbava pre únikové cesty ozn.D1A, D+M</t>
  </si>
  <si>
    <t>1071184761</t>
  </si>
  <si>
    <t>Posuvné automatické dvere teleskopické trojkrídlové interiérové z hliníkových profilov,sklo bezpečnostné satinované, 2000/2350, výbava pre únikové cesty, ozn.D2, D+M</t>
  </si>
  <si>
    <t>631144514</t>
  </si>
  <si>
    <t>Posuvné automatické dvere jednokrídlové s púzdrom v sadrokartónovej stene interiérové z hliníkových profilov,sklo bezpečnostné, svetlosť 1000/2100, výbava pre únikové cesty, ozn.D3, D+M</t>
  </si>
  <si>
    <t>585216832</t>
  </si>
  <si>
    <t>Exterierové hliníkové dvojkrídlové nepravidelné dvere s pevným nadsvetlíkom z profilov s preruš. tep.mostom,  zasklené dvojsklom bezpečnostným, 1650/3000, ozn.D4, D+M</t>
  </si>
  <si>
    <t>1348078825</t>
  </si>
  <si>
    <t>Exterierové hliníkové dvojkrídlové nepravidelné dvere s preruš. tep.mostom,  zasklené dvojsklom bezpečnostným,  1600/2175, ozn.D5, D+M</t>
  </si>
  <si>
    <t>1301378005</t>
  </si>
  <si>
    <t>Exterierové hliníkové dvojkrídlové nepravidelné dvere s pevným nadsvetlíkom z profilov s preruš. tep.mostom,  zasklené dvojsklom bezpečnostným,  1550/3400, ozn.D6, D+M</t>
  </si>
  <si>
    <t>185378905</t>
  </si>
  <si>
    <t>Interierové hliníkové dvojkrídlové nepravidelné dvere, sklo bezpečnostné, 1650/2075, ozn. D7, D+M</t>
  </si>
  <si>
    <t>-861759240</t>
  </si>
  <si>
    <t>Interierové hliníkové dvojkrídlové nepravidelné dvere, sklo bezpečnostné, 1800/2275, ozn. D8, D+M</t>
  </si>
  <si>
    <t>-1955393509</t>
  </si>
  <si>
    <t>Interierové hliníkové jednokrídlové dvere, sklo bezpečnostné, 950/2075, ozn. D9, D+M</t>
  </si>
  <si>
    <t>1740733884</t>
  </si>
  <si>
    <t>Exterierové hliníkové dvojkrídlové nepravidelné dvere s pevným nadsvetlíkom z profilov s preruš. tep.mostom,  zasklené dvojsklom bezpečnostným, 2100/3400, ozn.MO, D+M</t>
  </si>
  <si>
    <t>-536410472</t>
  </si>
  <si>
    <t>Exterierové hliníkové dvojkrídlové nepravidelné dvere s pevným nadsvetlíkom z profilov s preruš. tep.mostom,  zasklené dvojsklom bezpečnostným, 1800/3400, ozn.MD, D+M</t>
  </si>
  <si>
    <t>304008301</t>
  </si>
  <si>
    <t>Interiérová hliníková  deliaca stena s otvormi pre osadenie pračiek, fixné zasklenie kombinované s hliníkovými panely, 6500/3800, ozn. DS, D+M</t>
  </si>
  <si>
    <t>966905339</t>
  </si>
  <si>
    <t>Interiérové hliníkové výsuvné okno s protizávažím, sklo bezpečnostné 1400/1900, ozn.OV, D+M</t>
  </si>
  <si>
    <t>920851950</t>
  </si>
  <si>
    <t>Interiérové hliníkové okno, kombinácia fix a otváravý diel, sklo bezpečnostné 1600/1175, ozn. OH1, D+M</t>
  </si>
  <si>
    <t>-993970736</t>
  </si>
  <si>
    <t>Interiérové hliníkové fixné okno, sklo bezpečnostné 800/1175, ozn.OH2,D+M</t>
  </si>
  <si>
    <t>-929089184</t>
  </si>
  <si>
    <t>Exteriérová zalomená hliník. deliaca stena, dvere so sklopným nadsvetlíkom a pevnými presklenými dielami, sklo bezpečnostné, dole a dvere hliníkové panely, 2275/1950/3000, ozn. ZS, D+M</t>
  </si>
  <si>
    <t>143088506</t>
  </si>
  <si>
    <t>Hliníková kazetová vchodová strieška GUTTA GUTTAVORDACH NM 2000/900 mm, biela s dvojitým odtokom ozn.M, D+M</t>
  </si>
  <si>
    <t>1514213596</t>
  </si>
  <si>
    <t>Pochôdzny pivničný svetlík ACO 1250/1000/400 mm s roštom mriežkovým -oká 30x10mm s odtokom vrátane nádstavca 1250x320x400mm, výstužného rámu a bezpečnostnej poistky proti odcudzeniu roštu, ozn.AND, D+M</t>
  </si>
  <si>
    <t>884626814</t>
  </si>
  <si>
    <t>Dvere požiarne oceľové EW60 D1/C, dvojkrídlové nepravidelné 1450x1970 mm, vrátane požiarnej zárubne, ozn. PD, D+M</t>
  </si>
  <si>
    <t>1591828018</t>
  </si>
  <si>
    <t>Prenosný hasiaci prístroj práškový 6 kg, vrátane závesov ozn. HP</t>
  </si>
  <si>
    <t>-1659224876</t>
  </si>
  <si>
    <t>Demontáž krytín striech z plechov pristrelených,  -0,00700t</t>
  </si>
  <si>
    <t>-1566449676</t>
  </si>
  <si>
    <t>Demontáž ostatných doplnkov stavieb s hmotnosťou jednotlivých dielov konšt. nad 100 do 250 kg,  -0,00100t</t>
  </si>
  <si>
    <t>-321899518</t>
  </si>
  <si>
    <t>Montáž podláh z dlaždíc keramických do tmelu v obmedzenom priestore veľ. 200 x 200 mm</t>
  </si>
  <si>
    <t>821417035</t>
  </si>
  <si>
    <t>797271649</t>
  </si>
  <si>
    <t>Presun hmôt pre podlahy z dlaždíc v objektoch výšky nad 6 do 12 m</t>
  </si>
  <si>
    <t>337708945</t>
  </si>
  <si>
    <t>-1778171813</t>
  </si>
  <si>
    <t>-2048072706</t>
  </si>
  <si>
    <t>849625100</t>
  </si>
  <si>
    <t>-915555694</t>
  </si>
  <si>
    <t>1478380076</t>
  </si>
  <si>
    <t>Pružný sokel z PVC 100mm x 45 mm, D+M</t>
  </si>
  <si>
    <t>1834939326</t>
  </si>
  <si>
    <t>Presun hmôt pre podlahy syntetické v objektoch výšky nad 6 do 12 m</t>
  </si>
  <si>
    <t>-2037991234</t>
  </si>
  <si>
    <t>892287222</t>
  </si>
  <si>
    <t>-1661870631</t>
  </si>
  <si>
    <t>Zrkadlo vlepené do keramického obkladu 0,8/1,0m, ozn ZR</t>
  </si>
  <si>
    <t>-1155783024</t>
  </si>
  <si>
    <t>Presun hmôt pre obklady keramické v objektoch výšky nad 6 do 12 m</t>
  </si>
  <si>
    <t>444896064</t>
  </si>
  <si>
    <t xml:space="preserve">Demontáž kamenného obkladu z travertínových platní </t>
  </si>
  <si>
    <t>1494180441</t>
  </si>
  <si>
    <t>Opätovná montáž demontovaných travertínových platní  v inej polohe na fasáde</t>
  </si>
  <si>
    <t>45884141</t>
  </si>
  <si>
    <t>Oprava náterov kov.stav.doplnk.konštr. syntetické na vzduchu schnúce jednonásobné emailovaním - 35µm</t>
  </si>
  <si>
    <t>-1690480912</t>
  </si>
  <si>
    <t>-1473866007</t>
  </si>
  <si>
    <t>1213619488</t>
  </si>
  <si>
    <t>Zasklievanie stien a priečok sklom plochým ťahaným stredným s podtmelením hrúbky 4 mm do sadrokartónu-nadsvetlíky v priečkach</t>
  </si>
  <si>
    <t>1448987110</t>
  </si>
  <si>
    <t>Silnoprúdová a slaboprúdová elektroinštalácia</t>
  </si>
  <si>
    <t>609243215</t>
  </si>
  <si>
    <t>Vzduchotechnika</t>
  </si>
  <si>
    <t>-1632376587</t>
  </si>
  <si>
    <t xml:space="preserve">    8 - Rúrové vedenie</t>
  </si>
  <si>
    <t>Vonkajšia dažďová kanalizácia</t>
  </si>
  <si>
    <t>1127774326</t>
  </si>
  <si>
    <t xml:space="preserve">    23-M - Vonkajšie rozvody plynu</t>
  </si>
  <si>
    <t>-596704978</t>
  </si>
  <si>
    <t>Stabilizácia presadnutej zeminy pod základmi hĺbkovou injektážou syntetickou živicou aplikovanou technológiou deep injektions, D+M</t>
  </si>
  <si>
    <t>Strop keramický z keramických predpätých nosníkov dĺžky 4750 mm a keramických stropných vložiek 17/45 (250 × 370 × 170 mm), s podoprením a dobetónovaním medzi vložkami</t>
  </si>
  <si>
    <t>Nadbetonávka stropu keramického betónom C 16/20 hrúbky 60 mm</t>
  </si>
  <si>
    <t>Fasádna izolačná doska EPS F hr. 50 mm, pevnosť v tlaku pri 10% stlačení ≥ 70 kPa, λ = 0,038 W/m.K</t>
  </si>
  <si>
    <t>Príprava vnútorného podkladu stropov, penetračný náter</t>
  </si>
  <si>
    <t>Vnútorná omietka stropov štuková, strojné miešanie, ručné nanášanie, hr. 3 mm</t>
  </si>
  <si>
    <t>Príprava vnútorného podkladu stien, penetračný náter</t>
  </si>
  <si>
    <t>Vnútorná omietka stien štuková, strojné miešanie, ručné nanášanie, hr. 3 mm</t>
  </si>
  <si>
    <t>Vonkajšia omietka stien tenkovrstvová, silikónová, škrabaná, hr. 2 mm</t>
  </si>
  <si>
    <t>Príprava vonkajšieho podkladu stien, cementový prednástrek, hr. 2 mm, ručné nanášanie</t>
  </si>
  <si>
    <t xml:space="preserve">Vonkajšia omietka stien, vápennocementová, strojné miešanie, ručné nanášanie, jadrová omietka hr. 20 mm </t>
  </si>
  <si>
    <t>Vonkajšia omietka stien štuková, strojné miešanie, ručné nanášanie, hr. 3 mm</t>
  </si>
  <si>
    <t>Tmelenie škár tmelom pre exteriér (s dodaním hmôt) s prierezom 20 x 20 mm</t>
  </si>
  <si>
    <t>Cementový poter, triedy CT-C20-F5, hr. 60 mm</t>
  </si>
  <si>
    <t>Otryskávanie kremičitým pieskom tr.I. spotreba piesku 40kg/m2 - obklady z travertínu</t>
  </si>
  <si>
    <t>Lak asfaltový v sudoch</t>
  </si>
  <si>
    <t>Asfaltovaný ťažký hydroizolačný pás na sklenenej tkanine, s krycou vrstvou na báze oxidovaného asfaltu s plnidlom, na vrchnej strane s jemným minerálnym posypom, naspodnej strane so separačnou fóliou, určený na použitie vo viacvrstvových hydroizolačných systémoch plochých striech a v systémoch spodných stavieb ako pás proti tlakovej vode typ T</t>
  </si>
  <si>
    <t>Doska OSB 3 nebrúsená ECO hrxlxš 18x2500x1250 mm</t>
  </si>
  <si>
    <t>Asfaltovaný ťažký hydroizolacný pás na hliníkovej fólii kombinovanej so sklenenou rohožou, s krycou vrstvou na báze oxidovaného asfaltu s plnidlom, na vrchnej strane s jemným minerálnym posypom, na spodnej strane so separačnou fóliou</t>
  </si>
  <si>
    <t>Hydroizolačná fólia strešná na báze mäkčeného PVC vystužená polyesterovou mriežkou, odolná UV žiareniu, možnosť vystaviť priamym poveternostným vplyvom , hr. 1,5 mm, š. 1,3 m, izolácia plochých striech, farba sivá</t>
  </si>
  <si>
    <t>Kotviaci prvok pre strešnú hydroizolačnú fóliu do betónu d 6,1 mm, oceľový</t>
  </si>
  <si>
    <t>Teleskop univerzálny nylon pre kotviaci prvok do dĺžky 400 mm</t>
  </si>
  <si>
    <t>EPS spádová doska určené na tepelné izolácie s vysokými požiadavkami na zaťaženie tlakom, spádový penový polystyrén,  λ = 0,034 W/m.K, pevnosť v tlaku pri 10% stlačení ≥ 150 kPa</t>
  </si>
  <si>
    <t>Doska EPS určené na tepelné izolácie s vysokými požiadavkami na zaťaženie tlakom hr. 80 mm, na zateplenie podláh a strešných terás, λ = 0,034 W/m.K, pevnosť v tlaku pri 10% stlačení ≥ 150 kPa</t>
  </si>
  <si>
    <t>Izolačná doska z tvrdej PIR peny s vysokou účinnosťou, bez obsahu freónu, opatrená hliníkovou fóliou na oboch stranách, hr. 120mm, λ = 0,022 W/m.K</t>
  </si>
  <si>
    <t>SDK predsadená stena bez nosnej kca, 1x sadrokartónová doska impregnovaná na použitie v miestnostiach so zvýšenou vlhkosťou (zelená) hr. 12,5 mm lepená celoplošne</t>
  </si>
  <si>
    <t>Priečka SDK hr. 150 mm, jednoduchá kca CW 100, UW 100, 2x sadrokartónová doska impregnovaná na použitie v miestnostiach so zvýšenou vlhkosťou (zelená) hr. 12,5 mm s TI 100 mm</t>
  </si>
  <si>
    <t>Priečka SDK hr. 125 mm, jednoduchá kca CW 100, UW 100, 1x sadrokartónová doska impregnovaná na použitie v miestnostiach so zvýšenou vlhkosťou (zelená) hr. 12,5 mm s TI 100 mm</t>
  </si>
  <si>
    <t>Predsadená SDK stena hr. 62,5 mm, jednoduchá kca UD a CD, sadrokartónová doska impregnovaná na použitie v miestnostiach so zvýšenou vlhkosťou (zelená) hr. 12,5 mm TI hr. 50 mm</t>
  </si>
  <si>
    <t>SDK podhľad zavesená dvojvrstvová kca profil CD, dosky sadrokartónové základné stavebné (biela) hr. 12,5 mm</t>
  </si>
  <si>
    <t>Minerálna kazeta, odolnosť voči vlhkosti 95% RH, odolnosť voči ohňu: A2-s1  d0, absorpcia zvuku: alfaW = 0,20 / NRC = 0,15, odrazivosť svetla: 88%, VT24, 600x1200x15 mm</t>
  </si>
  <si>
    <t>Podlahový system polyuretánový vysokoodolný hr.9mm z polyuretánových živíc vrátane všetkých vrstiev,  systém s vysokou odolnosťou proti agresívnym chemikáliám, vysokému mechanickému rázu a s teplotnou odolnosťou až do +150 °C, D+M</t>
  </si>
  <si>
    <t>Podlahový system jednovrstvový, bezšvový, bezrozpúšťadlový s hladkým matným povrchom a vysokou odolnosťou proti nárazom, hr.4mm, z polyuretánových živíc s vysokou odolnosťou proti agresívnym chemikáliám,  vrátane všetkých vrstiev, D+M</t>
  </si>
  <si>
    <t>Bezrozpúšťadlová, samonivelizačná podlahová stierka  vrátane všetkých vrstiev, polyuretánový systém, D+M</t>
  </si>
  <si>
    <t>Bezrozpúšťadlová, samonivelizačná, pigmentovaná polyuretánová stierka vrátane všetkých vrstiev, D+M</t>
  </si>
  <si>
    <t>Fabiony výšky 50 mm z vysokoodolnej polyuretánovej živice s vynikajúcou odolnosťou proti agresívnym chemikáliám, nárazom a vysokým teplotám až do 120°C., D+M</t>
  </si>
  <si>
    <t>Nátery tesárskych konštrukcií povrchová impregnácia koncentrovaným fungicídnym a insekticídnym vodou riediteľným prípravok pre dlhodobú ochranu dreva a muriva v interiéri a exteriéri</t>
  </si>
  <si>
    <t>Maľby z maliarskych zmesí, ručne nanášané tónované dvojnásobné na jemnozrnný podklad výšky nad 3,80 m</t>
  </si>
  <si>
    <t>Náter hydroizolačný 1-komponentný, tekutá vodonepriepustná membrána na vodnej báze do vlhkých miestností, 25 kg, vodonepriepustná povrchová úprava na pokládku dlažby</t>
  </si>
  <si>
    <t>Geotextília polypropylénová, 300 g/m2, netkaná separačno-filtračná geotextília</t>
  </si>
  <si>
    <t>Ochrana stromu debnením pred poškodením stavebnou činnosťou zhotovenie</t>
  </si>
  <si>
    <t>Ochrana stromu debnením pred poškodením stavebnou činnosťou odstránenie</t>
  </si>
  <si>
    <t>Cementový poter, triedy CT-C20-F4, hr. 10 mm</t>
  </si>
  <si>
    <t>Rezanie konštrukcií zo železobetónu hr. panelu 250mm stenovou pílou -0,03000t</t>
  </si>
  <si>
    <t>Vybúranie otvoru v stropoch a klenbách železob. plochy do 0,25 m2, hr. nad 120 mm, -0,09000t</t>
  </si>
  <si>
    <t>Vybúranie otvoru v stropoch a klenbách železob. plochy do 1 m2, hr. nad 120 mm, -2,40000t</t>
  </si>
  <si>
    <t>Zábradlie dvojtrubkové s madlom z oc. trubiek DN42 mm, pozinkované, ozn. Z, D+M</t>
  </si>
  <si>
    <t>Dlaždice keramické, 200x200x9 mm, farba kriedová</t>
  </si>
  <si>
    <t>Montáž obkladov vnútor. stien z obkladačiek kladených do tmelu veľ. 125x250 mm</t>
  </si>
  <si>
    <t>Keramický obklad, 12,5x25x0,6cm, biely matný, fotokatalytický, antibakteriálny, protiplesňový, protizápachový , samočistiace povrchové zušlachtenie</t>
  </si>
  <si>
    <t>SO2 - Splašková vonkajšia kanalizácia, lapač tukov</t>
  </si>
  <si>
    <t>SO4 - Dažďová vonkajšia kanalizácia</t>
  </si>
  <si>
    <t>Dažďová vonkajšia kanalizácia</t>
  </si>
  <si>
    <t>G2 - Zariadenie práčovne</t>
  </si>
  <si>
    <t xml:space="preserve">    793 - Zariadenia práčovní a čistiarní</t>
  </si>
  <si>
    <t>Zariadenie práčovne</t>
  </si>
  <si>
    <t>SO4</t>
  </si>
  <si>
    <t>G2</t>
  </si>
  <si>
    <t>SO3 - Vonkajšie rozvody plynu, elektrická prípojka NN</t>
  </si>
  <si>
    <t>Vonkajšie rozvody plynu, elektrická prípojka NN</t>
  </si>
  <si>
    <t>Splašková vonkajšia kanalizácia, lapač tukov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</si>
</sst>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2" fillId="0" borderId="25" xfId="0" applyFont="1" applyBorder="1" applyAlignment="1" applyProtection="1">
      <alignment horizontal="center" vertical="center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0" fillId="0" borderId="0" xfId="0"/>
    <xf numFmtId="0" fontId="26" fillId="0" borderId="0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0" fillId="0" borderId="25" xfId="0" applyNumberFormat="1" applyFont="1" applyBorder="1" applyAlignment="1" applyProtection="1">
      <alignment vertical="center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2" fillId="0" borderId="0" xfId="0" applyNumberFormat="1" applyFont="1" applyBorder="1" applyAlignment="1">
      <alignment horizontal="right"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0" fillId="0" borderId="22" xfId="0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left" vertical="center" wrapText="1"/>
      <protection locked="0"/>
    </xf>
    <xf numFmtId="0" fontId="32" fillId="0" borderId="24" xfId="0" applyFont="1" applyBorder="1" applyAlignment="1" applyProtection="1">
      <alignment horizontal="left" vertical="center" wrapText="1"/>
      <protection locked="0"/>
    </xf>
    <xf numFmtId="0" fontId="0" fillId="0" borderId="23" xfId="0" applyBorder="1" applyAlignment="1" applyProtection="1">
      <alignment horizontal="left" vertical="center" wrapText="1"/>
      <protection locked="0"/>
    </xf>
    <xf numFmtId="0" fontId="0" fillId="0" borderId="24" xfId="0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vertical="center" wrapText="1"/>
      <protection locked="0"/>
    </xf>
    <xf numFmtId="0" fontId="32" fillId="0" borderId="23" xfId="0" applyFont="1" applyBorder="1" applyAlignment="1" applyProtection="1">
      <alignment vertical="center" wrapText="1"/>
      <protection locked="0"/>
    </xf>
    <xf numFmtId="0" fontId="32" fillId="0" borderId="24" xfId="0" applyFont="1" applyBorder="1" applyAlignment="1" applyProtection="1">
      <alignment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24" xfId="0" applyFont="1" applyFill="1" applyBorder="1" applyAlignment="1">
      <alignment horizontal="center" vertical="center" wrapText="1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0" fillId="0" borderId="25" xfId="0" applyBorder="1" applyAlignment="1" applyProtection="1">
      <alignment horizontal="center" vertical="center" wrapText="1"/>
      <protection locked="0"/>
    </xf>
    <xf numFmtId="0" fontId="33" fillId="0" borderId="0" xfId="1" applyAlignment="1">
      <alignment horizontal="center" vertical="center"/>
    </xf>
    <xf numFmtId="0" fontId="0" fillId="0" borderId="23" xfId="0" applyFont="1" applyBorder="1" applyAlignment="1" applyProtection="1">
      <alignment vertical="center" wrapText="1"/>
      <protection locked="0"/>
    </xf>
    <xf numFmtId="0" fontId="0" fillId="0" borderId="24" xfId="0" applyFont="1" applyBorder="1" applyAlignment="1" applyProtection="1">
      <alignment vertical="center" wrapText="1"/>
      <protection locked="0"/>
    </xf>
    <xf numFmtId="0" fontId="0" fillId="0" borderId="22" xfId="0" applyBorder="1" applyAlignment="1" applyProtection="1">
      <alignment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K97"/>
  <sheetViews>
    <sheetView showGridLines="0" tabSelected="1" workbookViewId="0">
      <pane ySplit="1" topLeftCell="A2" activePane="bottomLeft" state="frozen"/>
      <selection pane="bottomLeft" activeCell="C4" sqref="C4:AP4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33" width="2.1640625" customWidth="1"/>
    <col min="34" max="34" width="2.83203125" customWidth="1"/>
    <col min="35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.5" customWidth="1"/>
    <col min="44" max="44" width="11.6640625" customWidth="1"/>
    <col min="45" max="46" width="22.1640625" hidden="1" customWidth="1"/>
    <col min="47" max="47" width="21.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89" width="9.16406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95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R2" s="183" t="s">
        <v>8</v>
      </c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10</v>
      </c>
    </row>
    <row r="4" spans="1:73" ht="36.950000000000003" customHeight="1">
      <c r="B4" s="22"/>
      <c r="C4" s="189" t="s">
        <v>11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23"/>
      <c r="AS4" s="17" t="s">
        <v>12</v>
      </c>
      <c r="BS4" s="18" t="s">
        <v>9</v>
      </c>
    </row>
    <row r="5" spans="1:73" ht="14.45" customHeight="1">
      <c r="B5" s="22"/>
      <c r="C5" s="24"/>
      <c r="D5" s="25" t="s">
        <v>13</v>
      </c>
      <c r="E5" s="24"/>
      <c r="F5" s="24"/>
      <c r="G5" s="24"/>
      <c r="H5" s="24"/>
      <c r="I5" s="24"/>
      <c r="J5" s="24"/>
      <c r="K5" s="197" t="s">
        <v>14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24"/>
      <c r="AQ5" s="23"/>
      <c r="BS5" s="18" t="s">
        <v>9</v>
      </c>
    </row>
    <row r="6" spans="1:73" ht="36.950000000000003" customHeight="1">
      <c r="B6" s="22"/>
      <c r="C6" s="24"/>
      <c r="D6" s="27" t="s">
        <v>15</v>
      </c>
      <c r="E6" s="24"/>
      <c r="F6" s="24"/>
      <c r="G6" s="24"/>
      <c r="H6" s="24"/>
      <c r="I6" s="24"/>
      <c r="J6" s="24"/>
      <c r="K6" s="199" t="s">
        <v>16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24"/>
      <c r="AQ6" s="23"/>
      <c r="BS6" s="18" t="s">
        <v>9</v>
      </c>
    </row>
    <row r="7" spans="1:73" ht="14.45" customHeight="1">
      <c r="B7" s="22"/>
      <c r="C7" s="24"/>
      <c r="D7" s="28" t="s">
        <v>17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18</v>
      </c>
      <c r="AL7" s="24"/>
      <c r="AM7" s="24"/>
      <c r="AN7" s="26" t="s">
        <v>19</v>
      </c>
      <c r="AO7" s="24"/>
      <c r="AP7" s="24"/>
      <c r="AQ7" s="23"/>
      <c r="BS7" s="18" t="s">
        <v>9</v>
      </c>
    </row>
    <row r="8" spans="1:73" ht="14.45" customHeight="1">
      <c r="B8" s="22"/>
      <c r="C8" s="24"/>
      <c r="D8" s="28" t="s">
        <v>20</v>
      </c>
      <c r="E8" s="24"/>
      <c r="F8" s="24"/>
      <c r="G8" s="24"/>
      <c r="H8" s="24"/>
      <c r="I8" s="24"/>
      <c r="J8" s="24"/>
      <c r="K8" s="26" t="s">
        <v>21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22</v>
      </c>
      <c r="AL8" s="24"/>
      <c r="AM8" s="24"/>
      <c r="AN8" s="26"/>
      <c r="AO8" s="24"/>
      <c r="AP8" s="24"/>
      <c r="AQ8" s="23"/>
      <c r="BS8" s="18" t="s">
        <v>9</v>
      </c>
    </row>
    <row r="9" spans="1:73" ht="14.45" customHeight="1">
      <c r="B9" s="2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3"/>
      <c r="BS9" s="18" t="s">
        <v>9</v>
      </c>
    </row>
    <row r="10" spans="1:73" ht="14.45" customHeight="1">
      <c r="B10" s="22"/>
      <c r="C10" s="24"/>
      <c r="D10" s="28" t="s">
        <v>23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24</v>
      </c>
      <c r="AL10" s="24"/>
      <c r="AM10" s="24"/>
      <c r="AN10" s="26" t="s">
        <v>25</v>
      </c>
      <c r="AO10" s="24"/>
      <c r="AP10" s="24"/>
      <c r="AQ10" s="23"/>
      <c r="BS10" s="18" t="s">
        <v>9</v>
      </c>
    </row>
    <row r="11" spans="1:73" ht="18.399999999999999" customHeight="1">
      <c r="B11" s="22"/>
      <c r="C11" s="24"/>
      <c r="D11" s="24"/>
      <c r="E11" s="26" t="s">
        <v>26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27</v>
      </c>
      <c r="AL11" s="24"/>
      <c r="AM11" s="24"/>
      <c r="AN11" s="26" t="s">
        <v>28</v>
      </c>
      <c r="AO11" s="24"/>
      <c r="AP11" s="24"/>
      <c r="AQ11" s="23"/>
      <c r="BS11" s="18" t="s">
        <v>9</v>
      </c>
    </row>
    <row r="12" spans="1:73" ht="6.95" customHeight="1">
      <c r="B12" s="22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3"/>
      <c r="BS12" s="18" t="s">
        <v>9</v>
      </c>
    </row>
    <row r="13" spans="1:73" ht="14.45" customHeight="1">
      <c r="B13" s="22"/>
      <c r="C13" s="24"/>
      <c r="D13" s="28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24</v>
      </c>
      <c r="AL13" s="24"/>
      <c r="AM13" s="24"/>
      <c r="AN13" s="26" t="s">
        <v>5</v>
      </c>
      <c r="AO13" s="24"/>
      <c r="AP13" s="24"/>
      <c r="AQ13" s="23"/>
      <c r="BS13" s="18" t="s">
        <v>9</v>
      </c>
    </row>
    <row r="14" spans="1:73" ht="15">
      <c r="B14" s="22"/>
      <c r="C14" s="24"/>
      <c r="D14" s="24"/>
      <c r="E14" s="26" t="s">
        <v>30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27</v>
      </c>
      <c r="AL14" s="24"/>
      <c r="AM14" s="24"/>
      <c r="AN14" s="26" t="s">
        <v>5</v>
      </c>
      <c r="AO14" s="24"/>
      <c r="AP14" s="24"/>
      <c r="AQ14" s="23"/>
      <c r="BS14" s="18" t="s">
        <v>9</v>
      </c>
    </row>
    <row r="15" spans="1:73" ht="6.95" customHeight="1"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3"/>
      <c r="BS15" s="18" t="s">
        <v>6</v>
      </c>
    </row>
    <row r="16" spans="1:73" ht="14.45" customHeight="1">
      <c r="B16" s="22"/>
      <c r="C16" s="24"/>
      <c r="D16" s="28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24</v>
      </c>
      <c r="AL16" s="24"/>
      <c r="AM16" s="24"/>
      <c r="AN16" s="26" t="s">
        <v>32</v>
      </c>
      <c r="AO16" s="24"/>
      <c r="AP16" s="24"/>
      <c r="AQ16" s="23"/>
      <c r="BS16" s="18" t="s">
        <v>6</v>
      </c>
    </row>
    <row r="17" spans="2:71" ht="18.399999999999999" customHeight="1">
      <c r="B17" s="22"/>
      <c r="C17" s="24"/>
      <c r="D17" s="24"/>
      <c r="E17" s="26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27</v>
      </c>
      <c r="AL17" s="24"/>
      <c r="AM17" s="24"/>
      <c r="AN17" s="26" t="s">
        <v>34</v>
      </c>
      <c r="AO17" s="24"/>
      <c r="AP17" s="24"/>
      <c r="AQ17" s="23"/>
      <c r="BS17" s="18" t="s">
        <v>6</v>
      </c>
    </row>
    <row r="18" spans="2:71" ht="6.95" customHeight="1"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3"/>
      <c r="BS18" s="18" t="s">
        <v>9</v>
      </c>
    </row>
    <row r="19" spans="2:71" ht="14.45" customHeight="1">
      <c r="B19" s="22"/>
      <c r="C19" s="24"/>
      <c r="D19" s="28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24</v>
      </c>
      <c r="AL19" s="24"/>
      <c r="AM19" s="24"/>
      <c r="AN19" s="26" t="s">
        <v>5</v>
      </c>
      <c r="AO19" s="24"/>
      <c r="AP19" s="24"/>
      <c r="AQ19" s="23"/>
      <c r="BS19" s="18" t="s">
        <v>9</v>
      </c>
    </row>
    <row r="20" spans="2:71" ht="18.399999999999999" customHeight="1">
      <c r="B20" s="22"/>
      <c r="C20" s="24"/>
      <c r="D20" s="24"/>
      <c r="E20" s="26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27</v>
      </c>
      <c r="AL20" s="24"/>
      <c r="AM20" s="24"/>
      <c r="AN20" s="26" t="s">
        <v>5</v>
      </c>
      <c r="AO20" s="24"/>
      <c r="AP20" s="24"/>
      <c r="AQ20" s="23"/>
    </row>
    <row r="21" spans="2:71" ht="6.95" customHeight="1"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3"/>
    </row>
    <row r="22" spans="2:71" ht="15">
      <c r="B22" s="22"/>
      <c r="C22" s="24"/>
      <c r="D22" s="28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3"/>
    </row>
    <row r="23" spans="2:71" ht="14.45" customHeight="1">
      <c r="B23" s="22"/>
      <c r="C23" s="24"/>
      <c r="D23" s="24"/>
      <c r="E23" s="200" t="s">
        <v>5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O23" s="24"/>
      <c r="AP23" s="24"/>
      <c r="AQ23" s="23"/>
    </row>
    <row r="24" spans="2:71" ht="6.95" customHeight="1"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3"/>
    </row>
    <row r="25" spans="2:71" ht="6.95" customHeight="1">
      <c r="B25" s="22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3"/>
    </row>
    <row r="26" spans="2:71" ht="14.45" customHeight="1">
      <c r="B26" s="22"/>
      <c r="C26" s="24"/>
      <c r="D26" s="30" t="s">
        <v>38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77">
        <f>ROUND(AG87,2)</f>
        <v>0</v>
      </c>
      <c r="AL26" s="198"/>
      <c r="AM26" s="198"/>
      <c r="AN26" s="198"/>
      <c r="AO26" s="198"/>
      <c r="AP26" s="24"/>
      <c r="AQ26" s="23"/>
    </row>
    <row r="27" spans="2:71" ht="14.45" customHeight="1">
      <c r="B27" s="22"/>
      <c r="C27" s="24"/>
      <c r="D27" s="30" t="s">
        <v>39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77">
        <f>ROUND(AG94,2)</f>
        <v>0</v>
      </c>
      <c r="AL27" s="177"/>
      <c r="AM27" s="177"/>
      <c r="AN27" s="177"/>
      <c r="AO27" s="177"/>
      <c r="AP27" s="24"/>
      <c r="AQ27" s="23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40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78">
        <f>ROUND(AK26+AK27,2)</f>
        <v>0</v>
      </c>
      <c r="AL29" s="179"/>
      <c r="AM29" s="179"/>
      <c r="AN29" s="179"/>
      <c r="AO29" s="179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41</v>
      </c>
      <c r="E31" s="37"/>
      <c r="F31" s="38" t="s">
        <v>42</v>
      </c>
      <c r="G31" s="37"/>
      <c r="H31" s="37"/>
      <c r="I31" s="37"/>
      <c r="J31" s="37"/>
      <c r="K31" s="37"/>
      <c r="L31" s="194">
        <v>0.2</v>
      </c>
      <c r="M31" s="181"/>
      <c r="N31" s="181"/>
      <c r="O31" s="181"/>
      <c r="P31" s="37"/>
      <c r="Q31" s="37"/>
      <c r="R31" s="37"/>
      <c r="S31" s="37"/>
      <c r="T31" s="40" t="s">
        <v>43</v>
      </c>
      <c r="U31" s="37"/>
      <c r="V31" s="37"/>
      <c r="W31" s="180">
        <f>ROUND(AZ87+SUM(CD95),2)</f>
        <v>0</v>
      </c>
      <c r="X31" s="181"/>
      <c r="Y31" s="181"/>
      <c r="Z31" s="181"/>
      <c r="AA31" s="181"/>
      <c r="AB31" s="181"/>
      <c r="AC31" s="181"/>
      <c r="AD31" s="181"/>
      <c r="AE31" s="181"/>
      <c r="AF31" s="37"/>
      <c r="AG31" s="37"/>
      <c r="AH31" s="37"/>
      <c r="AI31" s="37"/>
      <c r="AJ31" s="37"/>
      <c r="AK31" s="180">
        <f>ROUND(AV87+SUM(BY95),2)</f>
        <v>0</v>
      </c>
      <c r="AL31" s="181"/>
      <c r="AM31" s="181"/>
      <c r="AN31" s="181"/>
      <c r="AO31" s="181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44</v>
      </c>
      <c r="G32" s="37"/>
      <c r="H32" s="37"/>
      <c r="I32" s="37"/>
      <c r="J32" s="37"/>
      <c r="K32" s="37"/>
      <c r="L32" s="194">
        <v>0.2</v>
      </c>
      <c r="M32" s="181"/>
      <c r="N32" s="181"/>
      <c r="O32" s="181"/>
      <c r="P32" s="37"/>
      <c r="Q32" s="37"/>
      <c r="R32" s="37"/>
      <c r="S32" s="37"/>
      <c r="T32" s="40" t="s">
        <v>43</v>
      </c>
      <c r="U32" s="37"/>
      <c r="V32" s="37"/>
      <c r="W32" s="180">
        <f>ROUND(BA87+SUM(CE95),2)</f>
        <v>0</v>
      </c>
      <c r="X32" s="181"/>
      <c r="Y32" s="181"/>
      <c r="Z32" s="181"/>
      <c r="AA32" s="181"/>
      <c r="AB32" s="181"/>
      <c r="AC32" s="181"/>
      <c r="AD32" s="181"/>
      <c r="AE32" s="181"/>
      <c r="AF32" s="37"/>
      <c r="AG32" s="37"/>
      <c r="AH32" s="37"/>
      <c r="AI32" s="37"/>
      <c r="AJ32" s="37"/>
      <c r="AK32" s="180">
        <f>ROUND(AW87+SUM(BZ95),2)</f>
        <v>0</v>
      </c>
      <c r="AL32" s="181"/>
      <c r="AM32" s="181"/>
      <c r="AN32" s="181"/>
      <c r="AO32" s="181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45</v>
      </c>
      <c r="G33" s="37"/>
      <c r="H33" s="37"/>
      <c r="I33" s="37"/>
      <c r="J33" s="37"/>
      <c r="K33" s="37"/>
      <c r="L33" s="194">
        <v>0.2</v>
      </c>
      <c r="M33" s="181"/>
      <c r="N33" s="181"/>
      <c r="O33" s="181"/>
      <c r="P33" s="37"/>
      <c r="Q33" s="37"/>
      <c r="R33" s="37"/>
      <c r="S33" s="37"/>
      <c r="T33" s="40" t="s">
        <v>43</v>
      </c>
      <c r="U33" s="37"/>
      <c r="V33" s="37"/>
      <c r="W33" s="180">
        <f>ROUND(BB87+SUM(CF95),2)</f>
        <v>0</v>
      </c>
      <c r="X33" s="181"/>
      <c r="Y33" s="181"/>
      <c r="Z33" s="181"/>
      <c r="AA33" s="181"/>
      <c r="AB33" s="181"/>
      <c r="AC33" s="181"/>
      <c r="AD33" s="181"/>
      <c r="AE33" s="181"/>
      <c r="AF33" s="37"/>
      <c r="AG33" s="37"/>
      <c r="AH33" s="37"/>
      <c r="AI33" s="37"/>
      <c r="AJ33" s="37"/>
      <c r="AK33" s="180">
        <v>0</v>
      </c>
      <c r="AL33" s="181"/>
      <c r="AM33" s="181"/>
      <c r="AN33" s="181"/>
      <c r="AO33" s="181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46</v>
      </c>
      <c r="G34" s="37"/>
      <c r="H34" s="37"/>
      <c r="I34" s="37"/>
      <c r="J34" s="37"/>
      <c r="K34" s="37"/>
      <c r="L34" s="194">
        <v>0.2</v>
      </c>
      <c r="M34" s="181"/>
      <c r="N34" s="181"/>
      <c r="O34" s="181"/>
      <c r="P34" s="37"/>
      <c r="Q34" s="37"/>
      <c r="R34" s="37"/>
      <c r="S34" s="37"/>
      <c r="T34" s="40" t="s">
        <v>43</v>
      </c>
      <c r="U34" s="37"/>
      <c r="V34" s="37"/>
      <c r="W34" s="180">
        <f>ROUND(BC87+SUM(CG95),2)</f>
        <v>0</v>
      </c>
      <c r="X34" s="181"/>
      <c r="Y34" s="181"/>
      <c r="Z34" s="181"/>
      <c r="AA34" s="181"/>
      <c r="AB34" s="181"/>
      <c r="AC34" s="181"/>
      <c r="AD34" s="181"/>
      <c r="AE34" s="181"/>
      <c r="AF34" s="37"/>
      <c r="AG34" s="37"/>
      <c r="AH34" s="37"/>
      <c r="AI34" s="37"/>
      <c r="AJ34" s="37"/>
      <c r="AK34" s="180">
        <v>0</v>
      </c>
      <c r="AL34" s="181"/>
      <c r="AM34" s="181"/>
      <c r="AN34" s="181"/>
      <c r="AO34" s="181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47</v>
      </c>
      <c r="G35" s="37"/>
      <c r="H35" s="37"/>
      <c r="I35" s="37"/>
      <c r="J35" s="37"/>
      <c r="K35" s="37"/>
      <c r="L35" s="194">
        <v>0</v>
      </c>
      <c r="M35" s="181"/>
      <c r="N35" s="181"/>
      <c r="O35" s="181"/>
      <c r="P35" s="37"/>
      <c r="Q35" s="37"/>
      <c r="R35" s="37"/>
      <c r="S35" s="37"/>
      <c r="T35" s="40" t="s">
        <v>43</v>
      </c>
      <c r="U35" s="37"/>
      <c r="V35" s="37"/>
      <c r="W35" s="180">
        <f>ROUND(BD87+SUM(CH95),2)</f>
        <v>0</v>
      </c>
      <c r="X35" s="181"/>
      <c r="Y35" s="181"/>
      <c r="Z35" s="181"/>
      <c r="AA35" s="181"/>
      <c r="AB35" s="181"/>
      <c r="AC35" s="181"/>
      <c r="AD35" s="181"/>
      <c r="AE35" s="181"/>
      <c r="AF35" s="37"/>
      <c r="AG35" s="37"/>
      <c r="AH35" s="37"/>
      <c r="AI35" s="37"/>
      <c r="AJ35" s="37"/>
      <c r="AK35" s="180">
        <v>0</v>
      </c>
      <c r="AL35" s="181"/>
      <c r="AM35" s="181"/>
      <c r="AN35" s="181"/>
      <c r="AO35" s="181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48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49</v>
      </c>
      <c r="U37" s="44"/>
      <c r="V37" s="44"/>
      <c r="W37" s="44"/>
      <c r="X37" s="185" t="s">
        <v>50</v>
      </c>
      <c r="Y37" s="186"/>
      <c r="Z37" s="186"/>
      <c r="AA37" s="186"/>
      <c r="AB37" s="186"/>
      <c r="AC37" s="44"/>
      <c r="AD37" s="44"/>
      <c r="AE37" s="44"/>
      <c r="AF37" s="44"/>
      <c r="AG37" s="44"/>
      <c r="AH37" s="44"/>
      <c r="AI37" s="44"/>
      <c r="AJ37" s="44"/>
      <c r="AK37" s="187">
        <f>SUM(AK29:AK35)</f>
        <v>0</v>
      </c>
      <c r="AL37" s="186"/>
      <c r="AM37" s="186"/>
      <c r="AN37" s="186"/>
      <c r="AO37" s="188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>
      <c r="B39" s="22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3"/>
    </row>
    <row r="40" spans="2:43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3"/>
    </row>
    <row r="41" spans="2:43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3"/>
    </row>
    <row r="42" spans="2:43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3"/>
    </row>
    <row r="43" spans="2:43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3"/>
    </row>
    <row r="44" spans="2:43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3"/>
    </row>
    <row r="45" spans="2:43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3"/>
    </row>
    <row r="46" spans="2:43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3"/>
    </row>
    <row r="47" spans="2:43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3"/>
    </row>
    <row r="48" spans="2:43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3"/>
    </row>
    <row r="49" spans="2:43" s="1" customFormat="1" ht="15">
      <c r="B49" s="31"/>
      <c r="C49" s="32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52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>
      <c r="B50" s="22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3"/>
    </row>
    <row r="51" spans="2:43">
      <c r="B51" s="22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3"/>
    </row>
    <row r="52" spans="2:43">
      <c r="B52" s="22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3"/>
    </row>
    <row r="53" spans="2:43">
      <c r="B53" s="22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3"/>
    </row>
    <row r="54" spans="2:43">
      <c r="B54" s="22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3"/>
    </row>
    <row r="55" spans="2:43">
      <c r="B55" s="22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3"/>
    </row>
    <row r="56" spans="2:43">
      <c r="B56" s="22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3"/>
    </row>
    <row r="57" spans="2:43">
      <c r="B57" s="22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3"/>
    </row>
    <row r="58" spans="2:43" s="1" customFormat="1" ht="15">
      <c r="B58" s="31"/>
      <c r="C58" s="32"/>
      <c r="D58" s="51" t="s">
        <v>53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54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53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54</v>
      </c>
      <c r="AN58" s="52"/>
      <c r="AO58" s="54"/>
      <c r="AP58" s="32"/>
      <c r="AQ58" s="33"/>
    </row>
    <row r="59" spans="2:43">
      <c r="B59" s="2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3"/>
    </row>
    <row r="60" spans="2:43" s="1" customFormat="1" ht="15">
      <c r="B60" s="31"/>
      <c r="C60" s="32"/>
      <c r="D60" s="46" t="s">
        <v>55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56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>
      <c r="B61" s="22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3"/>
    </row>
    <row r="62" spans="2:43">
      <c r="B62" s="22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3"/>
    </row>
    <row r="63" spans="2:43">
      <c r="B63" s="22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3"/>
    </row>
    <row r="64" spans="2:43">
      <c r="B64" s="22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3"/>
    </row>
    <row r="65" spans="2:43">
      <c r="B65" s="22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3"/>
    </row>
    <row r="66" spans="2:43">
      <c r="B66" s="22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3"/>
    </row>
    <row r="67" spans="2:43">
      <c r="B67" s="22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3"/>
    </row>
    <row r="68" spans="2:43">
      <c r="B68" s="22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3"/>
    </row>
    <row r="69" spans="2:43" s="1" customFormat="1" ht="15">
      <c r="B69" s="31"/>
      <c r="C69" s="32"/>
      <c r="D69" s="51" t="s">
        <v>53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54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53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54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89" t="s">
        <v>57</v>
      </c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0"/>
      <c r="U76" s="190"/>
      <c r="V76" s="190"/>
      <c r="W76" s="190"/>
      <c r="X76" s="190"/>
      <c r="Y76" s="190"/>
      <c r="Z76" s="190"/>
      <c r="AA76" s="190"/>
      <c r="AB76" s="190"/>
      <c r="AC76" s="190"/>
      <c r="AD76" s="190"/>
      <c r="AE76" s="190"/>
      <c r="AF76" s="190"/>
      <c r="AG76" s="190"/>
      <c r="AH76" s="190"/>
      <c r="AI76" s="190"/>
      <c r="AJ76" s="190"/>
      <c r="AK76" s="190"/>
      <c r="AL76" s="190"/>
      <c r="AM76" s="190"/>
      <c r="AN76" s="190"/>
      <c r="AO76" s="190"/>
      <c r="AP76" s="190"/>
      <c r="AQ76" s="33"/>
    </row>
    <row r="77" spans="2:43" s="3" customFormat="1" ht="14.45" customHeight="1">
      <c r="B77" s="61"/>
      <c r="C77" s="28" t="s">
        <v>13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40140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15</v>
      </c>
      <c r="D78" s="66"/>
      <c r="E78" s="66"/>
      <c r="F78" s="66"/>
      <c r="G78" s="66"/>
      <c r="H78" s="66"/>
      <c r="I78" s="66"/>
      <c r="J78" s="66"/>
      <c r="K78" s="66"/>
      <c r="L78" s="191" t="str">
        <f>K6</f>
        <v>Komplexná  rekonštrukcia  stravovacej prevádzky, kuchyne a práčovne vrátane strechy</v>
      </c>
      <c r="M78" s="192"/>
      <c r="N78" s="192"/>
      <c r="O78" s="192"/>
      <c r="P78" s="192"/>
      <c r="Q78" s="192"/>
      <c r="R78" s="192"/>
      <c r="S78" s="192"/>
      <c r="T78" s="192"/>
      <c r="U78" s="192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192"/>
      <c r="AK78" s="192"/>
      <c r="AL78" s="192"/>
      <c r="AM78" s="192"/>
      <c r="AN78" s="192"/>
      <c r="AO78" s="192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5">
      <c r="B80" s="31"/>
      <c r="C80" s="28" t="s">
        <v>20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Myjava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22</v>
      </c>
      <c r="AJ80" s="32"/>
      <c r="AK80" s="32"/>
      <c r="AL80" s="32"/>
      <c r="AM80" s="69" t="str">
        <f>IF(AN8= "","",AN8)</f>
        <v/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5">
      <c r="B82" s="31"/>
      <c r="C82" s="28" t="s">
        <v>23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>Nemocnica s poliklinikou Myjava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31</v>
      </c>
      <c r="AJ82" s="32"/>
      <c r="AK82" s="32"/>
      <c r="AL82" s="32"/>
      <c r="AM82" s="173" t="str">
        <f>IF(E17="","",E17)</f>
        <v>APM, s.r.o.</v>
      </c>
      <c r="AN82" s="173"/>
      <c r="AO82" s="173"/>
      <c r="AP82" s="173"/>
      <c r="AQ82" s="33"/>
      <c r="AS82" s="169" t="s">
        <v>58</v>
      </c>
      <c r="AT82" s="170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>
      <c r="B83" s="31"/>
      <c r="C83" s="28" t="s">
        <v>29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35</v>
      </c>
      <c r="AJ83" s="32"/>
      <c r="AK83" s="32"/>
      <c r="AL83" s="32"/>
      <c r="AM83" s="173" t="str">
        <f>IF(E20="","",E20)</f>
        <v>Akad.arch.Mravec Jozef</v>
      </c>
      <c r="AN83" s="173"/>
      <c r="AO83" s="173"/>
      <c r="AP83" s="173"/>
      <c r="AQ83" s="33"/>
      <c r="AS83" s="171"/>
      <c r="AT83" s="172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71"/>
      <c r="AT84" s="172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93" t="s">
        <v>59</v>
      </c>
      <c r="D85" s="175"/>
      <c r="E85" s="175"/>
      <c r="F85" s="175"/>
      <c r="G85" s="175"/>
      <c r="H85" s="71"/>
      <c r="I85" s="174" t="s">
        <v>60</v>
      </c>
      <c r="J85" s="175"/>
      <c r="K85" s="175"/>
      <c r="L85" s="175"/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4" t="s">
        <v>61</v>
      </c>
      <c r="AH85" s="175"/>
      <c r="AI85" s="175"/>
      <c r="AJ85" s="175"/>
      <c r="AK85" s="175"/>
      <c r="AL85" s="175"/>
      <c r="AM85" s="175"/>
      <c r="AN85" s="174" t="s">
        <v>62</v>
      </c>
      <c r="AO85" s="175"/>
      <c r="AP85" s="176"/>
      <c r="AQ85" s="33"/>
      <c r="AS85" s="72" t="s">
        <v>63</v>
      </c>
      <c r="AT85" s="73" t="s">
        <v>64</v>
      </c>
      <c r="AU85" s="73" t="s">
        <v>65</v>
      </c>
      <c r="AV85" s="73" t="s">
        <v>66</v>
      </c>
      <c r="AW85" s="73" t="s">
        <v>67</v>
      </c>
      <c r="AX85" s="73" t="s">
        <v>68</v>
      </c>
      <c r="AY85" s="73" t="s">
        <v>69</v>
      </c>
      <c r="AZ85" s="73" t="s">
        <v>70</v>
      </c>
      <c r="BA85" s="73" t="s">
        <v>71</v>
      </c>
      <c r="BB85" s="73" t="s">
        <v>72</v>
      </c>
      <c r="BC85" s="73" t="s">
        <v>73</v>
      </c>
      <c r="BD85" s="74" t="s">
        <v>74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75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82">
        <f>ROUND(SUM(AG88:AG92),2)</f>
        <v>0</v>
      </c>
      <c r="AH87" s="182"/>
      <c r="AI87" s="182"/>
      <c r="AJ87" s="182"/>
      <c r="AK87" s="182"/>
      <c r="AL87" s="182"/>
      <c r="AM87" s="182"/>
      <c r="AN87" s="166">
        <f t="shared" ref="AN87:AN90" si="0">SUM(AG87,AT87)</f>
        <v>0</v>
      </c>
      <c r="AO87" s="166"/>
      <c r="AP87" s="166"/>
      <c r="AQ87" s="67"/>
      <c r="AS87" s="78">
        <f>ROUND(SUM(AS88:AS90),2)</f>
        <v>0</v>
      </c>
      <c r="AT87" s="79">
        <f t="shared" ref="AT87:AT90" si="1">ROUND(SUM(AV87:AW87),2)</f>
        <v>0</v>
      </c>
      <c r="AU87" s="80">
        <f>ROUND(SUM(AU88:AU90),5)</f>
        <v>19145.197789999998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ROUND(SUM(AZ88:AZ90),2)</f>
        <v>0</v>
      </c>
      <c r="BA87" s="79">
        <f>ROUND(SUM(BA88:BA90),2)</f>
        <v>0</v>
      </c>
      <c r="BB87" s="79">
        <f>ROUND(SUM(BB88:BB90),2)</f>
        <v>0</v>
      </c>
      <c r="BC87" s="79">
        <f>ROUND(SUM(BC88:BC90),2)</f>
        <v>0</v>
      </c>
      <c r="BD87" s="81">
        <f>ROUND(SUM(BD88:BD90),2)</f>
        <v>0</v>
      </c>
      <c r="BS87" s="82" t="s">
        <v>76</v>
      </c>
      <c r="BT87" s="82" t="s">
        <v>77</v>
      </c>
      <c r="BU87" s="83" t="s">
        <v>78</v>
      </c>
      <c r="BV87" s="82" t="s">
        <v>79</v>
      </c>
      <c r="BW87" s="82" t="s">
        <v>80</v>
      </c>
      <c r="BX87" s="82" t="s">
        <v>81</v>
      </c>
    </row>
    <row r="88" spans="1:76" s="5" customFormat="1" ht="25.15" customHeight="1">
      <c r="A88" s="84"/>
      <c r="B88" s="85"/>
      <c r="C88" s="86"/>
      <c r="D88" s="168" t="s">
        <v>82</v>
      </c>
      <c r="E88" s="168"/>
      <c r="F88" s="168"/>
      <c r="G88" s="168"/>
      <c r="H88" s="168"/>
      <c r="I88" s="87"/>
      <c r="J88" s="168" t="s">
        <v>83</v>
      </c>
      <c r="K88" s="168"/>
      <c r="L88" s="168"/>
      <c r="M88" s="168"/>
      <c r="N88" s="168"/>
      <c r="O88" s="168"/>
      <c r="P88" s="168"/>
      <c r="Q88" s="168"/>
      <c r="R88" s="168"/>
      <c r="S88" s="168"/>
      <c r="T88" s="168"/>
      <c r="U88" s="168"/>
      <c r="V88" s="168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4">
        <f>'SO1 - Rekonštrukcia kuchy...'!M30</f>
        <v>0</v>
      </c>
      <c r="AH88" s="165"/>
      <c r="AI88" s="165"/>
      <c r="AJ88" s="165"/>
      <c r="AK88" s="165"/>
      <c r="AL88" s="165"/>
      <c r="AM88" s="165"/>
      <c r="AN88" s="164">
        <f t="shared" si="0"/>
        <v>0</v>
      </c>
      <c r="AO88" s="165"/>
      <c r="AP88" s="165"/>
      <c r="AQ88" s="88"/>
      <c r="AS88" s="89">
        <f>'SO1 - Rekonštrukcia kuchy...'!M28</f>
        <v>0</v>
      </c>
      <c r="AT88" s="90">
        <f t="shared" si="1"/>
        <v>0</v>
      </c>
      <c r="AU88" s="91">
        <f>'SO1 - Rekonštrukcia kuchy...'!W139</f>
        <v>19144.868790000004</v>
      </c>
      <c r="AV88" s="90">
        <f>'SO1 - Rekonštrukcia kuchy...'!M32</f>
        <v>0</v>
      </c>
      <c r="AW88" s="90">
        <f>'SO1 - Rekonštrukcia kuchy...'!M33</f>
        <v>0</v>
      </c>
      <c r="AX88" s="90">
        <f>'SO1 - Rekonštrukcia kuchy...'!M34</f>
        <v>0</v>
      </c>
      <c r="AY88" s="90">
        <f>'SO1 - Rekonštrukcia kuchy...'!M35</f>
        <v>0</v>
      </c>
      <c r="AZ88" s="90">
        <f>'SO1 - Rekonštrukcia kuchy...'!H32</f>
        <v>0</v>
      </c>
      <c r="BA88" s="90">
        <f>'SO1 - Rekonštrukcia kuchy...'!H33</f>
        <v>0</v>
      </c>
      <c r="BB88" s="90">
        <f>'SO1 - Rekonštrukcia kuchy...'!H34</f>
        <v>0</v>
      </c>
      <c r="BC88" s="90">
        <f>'SO1 - Rekonštrukcia kuchy...'!H35</f>
        <v>0</v>
      </c>
      <c r="BD88" s="92">
        <f>'SO1 - Rekonštrukcia kuchy...'!H36</f>
        <v>0</v>
      </c>
      <c r="BT88" s="93" t="s">
        <v>84</v>
      </c>
      <c r="BV88" s="93" t="s">
        <v>79</v>
      </c>
      <c r="BW88" s="93" t="s">
        <v>85</v>
      </c>
      <c r="BX88" s="93" t="s">
        <v>80</v>
      </c>
    </row>
    <row r="89" spans="1:76" s="5" customFormat="1" ht="36" customHeight="1">
      <c r="A89" s="84"/>
      <c r="B89" s="85"/>
      <c r="C89" s="86"/>
      <c r="D89" s="168" t="s">
        <v>86</v>
      </c>
      <c r="E89" s="168"/>
      <c r="F89" s="168"/>
      <c r="G89" s="168"/>
      <c r="H89" s="168"/>
      <c r="I89" s="87"/>
      <c r="J89" s="168" t="s">
        <v>637</v>
      </c>
      <c r="K89" s="168"/>
      <c r="L89" s="168"/>
      <c r="M89" s="168"/>
      <c r="N89" s="168"/>
      <c r="O89" s="168"/>
      <c r="P89" s="168"/>
      <c r="Q89" s="168"/>
      <c r="R89" s="168"/>
      <c r="S89" s="168"/>
      <c r="T89" s="168"/>
      <c r="U89" s="168"/>
      <c r="V89" s="168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4">
        <f>'SO2 - Splašková vonkajšia...'!M30</f>
        <v>0</v>
      </c>
      <c r="AH89" s="165"/>
      <c r="AI89" s="165"/>
      <c r="AJ89" s="165"/>
      <c r="AK89" s="165"/>
      <c r="AL89" s="165"/>
      <c r="AM89" s="165"/>
      <c r="AN89" s="164">
        <f t="shared" si="0"/>
        <v>0</v>
      </c>
      <c r="AO89" s="165"/>
      <c r="AP89" s="165"/>
      <c r="AQ89" s="88"/>
      <c r="AS89" s="89">
        <f>'SO2 - Splašková vonkajšia...'!M28</f>
        <v>0</v>
      </c>
      <c r="AT89" s="90">
        <f t="shared" si="1"/>
        <v>0</v>
      </c>
      <c r="AU89" s="91">
        <f>'SO2 - Splašková vonkajšia...'!W111</f>
        <v>5.5E-2</v>
      </c>
      <c r="AV89" s="90">
        <f>'SO2 - Splašková vonkajšia...'!M32</f>
        <v>0</v>
      </c>
      <c r="AW89" s="90">
        <f>'SO2 - Splašková vonkajšia...'!M33</f>
        <v>0</v>
      </c>
      <c r="AX89" s="90">
        <f>'SO2 - Splašková vonkajšia...'!M34</f>
        <v>0</v>
      </c>
      <c r="AY89" s="90">
        <f>'SO2 - Splašková vonkajšia...'!M35</f>
        <v>0</v>
      </c>
      <c r="AZ89" s="90">
        <f>'SO2 - Splašková vonkajšia...'!H32</f>
        <v>0</v>
      </c>
      <c r="BA89" s="90">
        <f>'SO2 - Splašková vonkajšia...'!H33</f>
        <v>0</v>
      </c>
      <c r="BB89" s="90">
        <f>'SO2 - Splašková vonkajšia...'!H34</f>
        <v>0</v>
      </c>
      <c r="BC89" s="90">
        <f>'SO2 - Splašková vonkajšia...'!H35</f>
        <v>0</v>
      </c>
      <c r="BD89" s="92">
        <f>'SO2 - Splašková vonkajšia...'!H36</f>
        <v>0</v>
      </c>
      <c r="BT89" s="93" t="s">
        <v>84</v>
      </c>
      <c r="BV89" s="93" t="s">
        <v>79</v>
      </c>
      <c r="BW89" s="93" t="s">
        <v>87</v>
      </c>
      <c r="BX89" s="93" t="s">
        <v>80</v>
      </c>
    </row>
    <row r="90" spans="1:76" s="5" customFormat="1" ht="36" customHeight="1">
      <c r="A90" s="84"/>
      <c r="B90" s="85"/>
      <c r="C90" s="86"/>
      <c r="D90" s="168" t="s">
        <v>88</v>
      </c>
      <c r="E90" s="168"/>
      <c r="F90" s="168"/>
      <c r="G90" s="168"/>
      <c r="H90" s="168"/>
      <c r="I90" s="87"/>
      <c r="J90" s="168" t="s">
        <v>636</v>
      </c>
      <c r="K90" s="168"/>
      <c r="L90" s="168"/>
      <c r="M90" s="168"/>
      <c r="N90" s="168"/>
      <c r="O90" s="168"/>
      <c r="P90" s="168"/>
      <c r="Q90" s="168"/>
      <c r="R90" s="168"/>
      <c r="S90" s="168"/>
      <c r="T90" s="168"/>
      <c r="U90" s="168"/>
      <c r="V90" s="168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4">
        <f>'SO3 - Vonkajšie rozvody p...'!M30</f>
        <v>0</v>
      </c>
      <c r="AH90" s="165"/>
      <c r="AI90" s="165"/>
      <c r="AJ90" s="165"/>
      <c r="AK90" s="165"/>
      <c r="AL90" s="165"/>
      <c r="AM90" s="165"/>
      <c r="AN90" s="164">
        <f t="shared" si="0"/>
        <v>0</v>
      </c>
      <c r="AO90" s="165"/>
      <c r="AP90" s="165"/>
      <c r="AQ90" s="88"/>
      <c r="AS90" s="89">
        <f>'SO3 - Vonkajšie rozvody p...'!M28</f>
        <v>0</v>
      </c>
      <c r="AT90" s="90">
        <f t="shared" si="1"/>
        <v>0</v>
      </c>
      <c r="AU90" s="91">
        <f>'SO3 - Vonkajšie rozvody p...'!W111</f>
        <v>0.27400000000000002</v>
      </c>
      <c r="AV90" s="90">
        <f>'SO3 - Vonkajšie rozvody p...'!M32</f>
        <v>0</v>
      </c>
      <c r="AW90" s="90">
        <f>'SO3 - Vonkajšie rozvody p...'!M33</f>
        <v>0</v>
      </c>
      <c r="AX90" s="90">
        <f>'SO3 - Vonkajšie rozvody p...'!M34</f>
        <v>0</v>
      </c>
      <c r="AY90" s="90">
        <f>'SO3 - Vonkajšie rozvody p...'!M35</f>
        <v>0</v>
      </c>
      <c r="AZ90" s="90">
        <f>'SO3 - Vonkajšie rozvody p...'!H32</f>
        <v>0</v>
      </c>
      <c r="BA90" s="90">
        <f>'SO3 - Vonkajšie rozvody p...'!H33</f>
        <v>0</v>
      </c>
      <c r="BB90" s="90">
        <f>'SO3 - Vonkajšie rozvody p...'!H34</f>
        <v>0</v>
      </c>
      <c r="BC90" s="90">
        <f>'SO3 - Vonkajšie rozvody p...'!H35</f>
        <v>0</v>
      </c>
      <c r="BD90" s="92">
        <f>'SO3 - Vonkajšie rozvody p...'!H36</f>
        <v>0</v>
      </c>
      <c r="BT90" s="93" t="s">
        <v>84</v>
      </c>
      <c r="BV90" s="93" t="s">
        <v>79</v>
      </c>
      <c r="BW90" s="93" t="s">
        <v>89</v>
      </c>
      <c r="BX90" s="93" t="s">
        <v>80</v>
      </c>
    </row>
    <row r="91" spans="1:76" s="5" customFormat="1" ht="25.15" customHeight="1">
      <c r="A91" s="244"/>
      <c r="B91" s="85"/>
      <c r="C91" s="86"/>
      <c r="D91" s="168" t="s">
        <v>633</v>
      </c>
      <c r="E91" s="168"/>
      <c r="F91" s="168"/>
      <c r="G91" s="168"/>
      <c r="H91" s="168"/>
      <c r="I91" s="153"/>
      <c r="J91" s="168" t="s">
        <v>629</v>
      </c>
      <c r="K91" s="168"/>
      <c r="L91" s="168"/>
      <c r="M91" s="168"/>
      <c r="N91" s="168"/>
      <c r="O91" s="168"/>
      <c r="P91" s="168"/>
      <c r="Q91" s="168"/>
      <c r="R91" s="168"/>
      <c r="S91" s="168"/>
      <c r="T91" s="168"/>
      <c r="U91" s="168"/>
      <c r="V91" s="168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4">
        <f>'SO3 - Vonkajšie rozvody p...'!M31</f>
        <v>0</v>
      </c>
      <c r="AH91" s="165"/>
      <c r="AI91" s="165"/>
      <c r="AJ91" s="165"/>
      <c r="AK91" s="165"/>
      <c r="AL91" s="165"/>
      <c r="AM91" s="165"/>
      <c r="AN91" s="164">
        <f t="shared" ref="AN91:AN92" si="2">SUM(AG91,AT91)</f>
        <v>0</v>
      </c>
      <c r="AO91" s="165"/>
      <c r="AP91" s="165"/>
      <c r="AQ91" s="88"/>
      <c r="AS91" s="90"/>
      <c r="AT91" s="90"/>
      <c r="AU91" s="91"/>
      <c r="AV91" s="90"/>
      <c r="AW91" s="90"/>
      <c r="AX91" s="90"/>
      <c r="AY91" s="90"/>
      <c r="AZ91" s="90"/>
      <c r="BA91" s="90"/>
      <c r="BB91" s="90"/>
      <c r="BC91" s="90"/>
      <c r="BD91" s="90"/>
      <c r="BT91" s="93"/>
      <c r="BV91" s="93"/>
      <c r="BW91" s="93"/>
      <c r="BX91" s="93"/>
    </row>
    <row r="92" spans="1:76" s="5" customFormat="1" ht="25.15" customHeight="1">
      <c r="A92" s="84"/>
      <c r="B92" s="85"/>
      <c r="C92" s="86"/>
      <c r="D92" s="168" t="s">
        <v>634</v>
      </c>
      <c r="E92" s="168"/>
      <c r="F92" s="168"/>
      <c r="G92" s="168"/>
      <c r="H92" s="168"/>
      <c r="I92" s="153"/>
      <c r="J92" s="168" t="s">
        <v>632</v>
      </c>
      <c r="K92" s="168"/>
      <c r="L92" s="168"/>
      <c r="M92" s="168"/>
      <c r="N92" s="168"/>
      <c r="O92" s="168"/>
      <c r="P92" s="168"/>
      <c r="Q92" s="168"/>
      <c r="R92" s="168"/>
      <c r="S92" s="168"/>
      <c r="T92" s="168"/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4">
        <f>'SO3 - Vonkajšie rozvody p...'!M32</f>
        <v>0</v>
      </c>
      <c r="AH92" s="165"/>
      <c r="AI92" s="165"/>
      <c r="AJ92" s="165"/>
      <c r="AK92" s="165"/>
      <c r="AL92" s="165"/>
      <c r="AM92" s="165"/>
      <c r="AN92" s="164">
        <f t="shared" si="2"/>
        <v>0</v>
      </c>
      <c r="AO92" s="165"/>
      <c r="AP92" s="165"/>
      <c r="AQ92" s="88"/>
      <c r="AS92" s="90"/>
      <c r="AT92" s="90"/>
      <c r="AU92" s="91"/>
      <c r="AV92" s="90"/>
      <c r="AW92" s="90"/>
      <c r="AX92" s="90"/>
      <c r="AY92" s="90"/>
      <c r="AZ92" s="90"/>
      <c r="BA92" s="90"/>
      <c r="BB92" s="90"/>
      <c r="BC92" s="90"/>
      <c r="BD92" s="90"/>
      <c r="BT92" s="93"/>
      <c r="BV92" s="93"/>
      <c r="BW92" s="93"/>
      <c r="BX92" s="93"/>
    </row>
    <row r="93" spans="1:76">
      <c r="B93" s="22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3"/>
    </row>
    <row r="94" spans="1:76" s="1" customFormat="1" ht="30" customHeight="1">
      <c r="B94" s="31"/>
      <c r="C94" s="76" t="s">
        <v>90</v>
      </c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166">
        <v>0</v>
      </c>
      <c r="AH94" s="166"/>
      <c r="AI94" s="166"/>
      <c r="AJ94" s="166"/>
      <c r="AK94" s="166"/>
      <c r="AL94" s="166"/>
      <c r="AM94" s="166"/>
      <c r="AN94" s="166">
        <v>0</v>
      </c>
      <c r="AO94" s="166"/>
      <c r="AP94" s="166"/>
      <c r="AQ94" s="33"/>
      <c r="AS94" s="72" t="s">
        <v>91</v>
      </c>
      <c r="AT94" s="73" t="s">
        <v>92</v>
      </c>
      <c r="AU94" s="73" t="s">
        <v>41</v>
      </c>
      <c r="AV94" s="74" t="s">
        <v>64</v>
      </c>
    </row>
    <row r="95" spans="1:76" s="1" customFormat="1" ht="10.9" customHeight="1"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3"/>
      <c r="AS95" s="94"/>
      <c r="AT95" s="52"/>
      <c r="AU95" s="52"/>
      <c r="AV95" s="54"/>
    </row>
    <row r="96" spans="1:76" s="1" customFormat="1" ht="30" customHeight="1">
      <c r="B96" s="31"/>
      <c r="C96" s="95" t="s">
        <v>93</v>
      </c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F96" s="96"/>
      <c r="AG96" s="167">
        <f>ROUND(AG87+AG94,2)</f>
        <v>0</v>
      </c>
      <c r="AH96" s="167"/>
      <c r="AI96" s="167"/>
      <c r="AJ96" s="167"/>
      <c r="AK96" s="167"/>
      <c r="AL96" s="167"/>
      <c r="AM96" s="167"/>
      <c r="AN96" s="167">
        <f>AN87+AN94</f>
        <v>0</v>
      </c>
      <c r="AO96" s="167"/>
      <c r="AP96" s="167"/>
      <c r="AQ96" s="33"/>
    </row>
    <row r="97" spans="2:43" s="1" customFormat="1" ht="6.95" customHeight="1"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7"/>
    </row>
  </sheetData>
  <mergeCells count="61">
    <mergeCell ref="C2:AP2"/>
    <mergeCell ref="C4:AP4"/>
    <mergeCell ref="K5:AO5"/>
    <mergeCell ref="K6:AO6"/>
    <mergeCell ref="W32:AE32"/>
    <mergeCell ref="AK32:AO32"/>
    <mergeCell ref="E23:AN23"/>
    <mergeCell ref="AK26:AO26"/>
    <mergeCell ref="AR2:BE2"/>
    <mergeCell ref="W35:AE35"/>
    <mergeCell ref="AK35:AO35"/>
    <mergeCell ref="AG94:AM94"/>
    <mergeCell ref="AG88:AM88"/>
    <mergeCell ref="AG89:AM89"/>
    <mergeCell ref="AG90:AM90"/>
    <mergeCell ref="X37:AB37"/>
    <mergeCell ref="AK37:AO37"/>
    <mergeCell ref="J88:AF88"/>
    <mergeCell ref="C76:AP76"/>
    <mergeCell ref="L78:AO78"/>
    <mergeCell ref="C85:G85"/>
    <mergeCell ref="I85:AF85"/>
    <mergeCell ref="AG85:AM85"/>
    <mergeCell ref="L35:O35"/>
    <mergeCell ref="AK27:AO27"/>
    <mergeCell ref="AK29:AO29"/>
    <mergeCell ref="W31:AE31"/>
    <mergeCell ref="AK31:AO31"/>
    <mergeCell ref="D88:H88"/>
    <mergeCell ref="AG87:AM87"/>
    <mergeCell ref="L33:O33"/>
    <mergeCell ref="L31:O31"/>
    <mergeCell ref="L32:O32"/>
    <mergeCell ref="L34:O34"/>
    <mergeCell ref="W33:AE33"/>
    <mergeCell ref="AK33:AO33"/>
    <mergeCell ref="W34:AE34"/>
    <mergeCell ref="AK34:AO34"/>
    <mergeCell ref="AS82:AT84"/>
    <mergeCell ref="AM83:AP83"/>
    <mergeCell ref="AN85:AP85"/>
    <mergeCell ref="AN88:AP88"/>
    <mergeCell ref="AM82:AP82"/>
    <mergeCell ref="D89:H89"/>
    <mergeCell ref="J89:AF89"/>
    <mergeCell ref="D90:H90"/>
    <mergeCell ref="J90:AF90"/>
    <mergeCell ref="AG96:AM96"/>
    <mergeCell ref="D91:H91"/>
    <mergeCell ref="J91:AF91"/>
    <mergeCell ref="D92:H92"/>
    <mergeCell ref="J92:AF92"/>
    <mergeCell ref="AG91:AM91"/>
    <mergeCell ref="AG92:AM92"/>
    <mergeCell ref="AN90:AP90"/>
    <mergeCell ref="AN87:AP87"/>
    <mergeCell ref="AN94:AP94"/>
    <mergeCell ref="AN96:AP96"/>
    <mergeCell ref="AN89:AP89"/>
    <mergeCell ref="AN91:AP91"/>
    <mergeCell ref="AN92:AP92"/>
  </mergeCells>
  <hyperlinks>
    <hyperlink ref="K1:S1" location="C2" display="1) Súhrnný list stavby"/>
    <hyperlink ref="W1:AF1" location="C87" display="2) Rekapitulácia objektov"/>
  </hyperlinks>
  <printOptions horizontalCentered="1"/>
  <pageMargins left="0.59055118110236227" right="0.59055118110236227" top="0.51181102362204722" bottom="0.47244094488188981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N395"/>
  <sheetViews>
    <sheetView showGridLines="0" workbookViewId="0">
      <pane ySplit="1" topLeftCell="A2" activePane="bottomLeft" state="frozen"/>
      <selection pane="bottomLeft" activeCell="C4" sqref="C4:Q4"/>
    </sheetView>
  </sheetViews>
  <sheetFormatPr defaultRowHeight="13.5"/>
  <cols>
    <col min="1" max="1" width="7.1640625" customWidth="1"/>
    <col min="2" max="2" width="1.5" customWidth="1"/>
    <col min="3" max="3" width="4.1640625" customWidth="1"/>
    <col min="4" max="4" width="4.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2" width="9.1640625" hidden="1"/>
    <col min="63" max="63" width="7.5" customWidth="1"/>
    <col min="64" max="64" width="4.83203125" customWidth="1"/>
    <col min="65" max="65" width="8.6640625" customWidth="1"/>
  </cols>
  <sheetData>
    <row r="1" spans="1:66" ht="21.75" customHeight="1">
      <c r="A1" s="97"/>
      <c r="B1" s="11"/>
      <c r="C1" s="11"/>
      <c r="D1" s="12" t="s">
        <v>1</v>
      </c>
      <c r="E1" s="11"/>
      <c r="F1" s="13" t="s">
        <v>94</v>
      </c>
      <c r="G1" s="13"/>
      <c r="H1" s="240" t="s">
        <v>95</v>
      </c>
      <c r="I1" s="240"/>
      <c r="J1" s="240"/>
      <c r="K1" s="240"/>
      <c r="L1" s="13" t="s">
        <v>96</v>
      </c>
      <c r="M1" s="11"/>
      <c r="N1" s="11"/>
      <c r="O1" s="12" t="s">
        <v>97</v>
      </c>
      <c r="P1" s="11"/>
      <c r="Q1" s="11"/>
      <c r="R1" s="11"/>
      <c r="S1" s="13" t="s">
        <v>98</v>
      </c>
      <c r="T1" s="13"/>
      <c r="U1" s="97"/>
      <c r="V1" s="9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95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183" t="s">
        <v>8</v>
      </c>
      <c r="T2" s="184"/>
      <c r="U2" s="184"/>
      <c r="V2" s="184"/>
      <c r="W2" s="184"/>
      <c r="X2" s="184"/>
      <c r="Y2" s="184"/>
      <c r="Z2" s="184"/>
      <c r="AA2" s="184"/>
      <c r="AB2" s="184"/>
      <c r="AC2" s="184"/>
      <c r="AT2" s="18" t="s">
        <v>85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77</v>
      </c>
    </row>
    <row r="4" spans="1:66" ht="36.950000000000003" customHeight="1">
      <c r="B4" s="22"/>
      <c r="C4" s="189" t="s">
        <v>99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3"/>
      <c r="T4" s="17" t="s">
        <v>12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15</v>
      </c>
      <c r="E6" s="24"/>
      <c r="F6" s="227" t="str">
        <f>'Rekapitulácia stavby'!K6</f>
        <v>Komplexná  rekonštrukcia  stravovacej prevádzky, kuchyne a práčovne vrátane strechy</v>
      </c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4"/>
      <c r="R6" s="23"/>
    </row>
    <row r="7" spans="1:66" s="1" customFormat="1" ht="32.85" customHeight="1">
      <c r="B7" s="31"/>
      <c r="C7" s="32"/>
      <c r="D7" s="27" t="s">
        <v>100</v>
      </c>
      <c r="E7" s="32"/>
      <c r="F7" s="199" t="s">
        <v>101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32"/>
      <c r="R7" s="33"/>
    </row>
    <row r="8" spans="1:66" s="1" customFormat="1" ht="14.45" customHeight="1">
      <c r="B8" s="31"/>
      <c r="C8" s="32"/>
      <c r="D8" s="28" t="s">
        <v>17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18</v>
      </c>
      <c r="N8" s="32"/>
      <c r="O8" s="26" t="s">
        <v>102</v>
      </c>
      <c r="P8" s="32"/>
      <c r="Q8" s="32"/>
      <c r="R8" s="33"/>
    </row>
    <row r="9" spans="1:66" s="1" customFormat="1" ht="14.45" customHeight="1">
      <c r="B9" s="31"/>
      <c r="C9" s="32"/>
      <c r="D9" s="28" t="s">
        <v>20</v>
      </c>
      <c r="E9" s="32"/>
      <c r="F9" s="26" t="s">
        <v>21</v>
      </c>
      <c r="G9" s="32"/>
      <c r="H9" s="32"/>
      <c r="I9" s="32"/>
      <c r="J9" s="32"/>
      <c r="K9" s="32"/>
      <c r="L9" s="32"/>
      <c r="M9" s="28" t="s">
        <v>22</v>
      </c>
      <c r="N9" s="32"/>
      <c r="O9" s="229"/>
      <c r="P9" s="229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23</v>
      </c>
      <c r="E11" s="32"/>
      <c r="F11" s="32"/>
      <c r="G11" s="32"/>
      <c r="H11" s="32"/>
      <c r="I11" s="32"/>
      <c r="J11" s="32"/>
      <c r="K11" s="32"/>
      <c r="L11" s="32"/>
      <c r="M11" s="28" t="s">
        <v>24</v>
      </c>
      <c r="N11" s="32"/>
      <c r="O11" s="197" t="s">
        <v>25</v>
      </c>
      <c r="P11" s="197"/>
      <c r="Q11" s="32"/>
      <c r="R11" s="33"/>
    </row>
    <row r="12" spans="1:66" s="1" customFormat="1" ht="18" customHeight="1">
      <c r="B12" s="31"/>
      <c r="C12" s="32"/>
      <c r="D12" s="32"/>
      <c r="E12" s="26" t="s">
        <v>26</v>
      </c>
      <c r="F12" s="32"/>
      <c r="G12" s="32"/>
      <c r="H12" s="32"/>
      <c r="I12" s="32"/>
      <c r="J12" s="32"/>
      <c r="K12" s="32"/>
      <c r="L12" s="32"/>
      <c r="M12" s="28" t="s">
        <v>27</v>
      </c>
      <c r="N12" s="32"/>
      <c r="O12" s="197" t="s">
        <v>28</v>
      </c>
      <c r="P12" s="197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29</v>
      </c>
      <c r="E14" s="32"/>
      <c r="F14" s="32"/>
      <c r="G14" s="32"/>
      <c r="H14" s="32"/>
      <c r="I14" s="32"/>
      <c r="J14" s="32"/>
      <c r="K14" s="32"/>
      <c r="L14" s="32"/>
      <c r="M14" s="28" t="s">
        <v>24</v>
      </c>
      <c r="N14" s="32"/>
      <c r="O14" s="197" t="str">
        <f>IF('Rekapitulácia stavby'!AN13="","",'Rekapitulácia stavby'!AN13)</f>
        <v/>
      </c>
      <c r="P14" s="197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IF('Rekapitulácia stavby'!E14="","",'Rekapitulácia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27</v>
      </c>
      <c r="N15" s="32"/>
      <c r="O15" s="197" t="str">
        <f>IF('Rekapitulácia stavby'!AN14="","",'Rekapitulácia stavby'!AN14)</f>
        <v/>
      </c>
      <c r="P15" s="197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31</v>
      </c>
      <c r="E17" s="32"/>
      <c r="F17" s="32"/>
      <c r="G17" s="32"/>
      <c r="H17" s="32"/>
      <c r="I17" s="32"/>
      <c r="J17" s="32"/>
      <c r="K17" s="32"/>
      <c r="L17" s="32"/>
      <c r="M17" s="28" t="s">
        <v>24</v>
      </c>
      <c r="N17" s="32"/>
      <c r="O17" s="197" t="s">
        <v>32</v>
      </c>
      <c r="P17" s="197"/>
      <c r="Q17" s="32"/>
      <c r="R17" s="33"/>
    </row>
    <row r="18" spans="2:18" s="1" customFormat="1" ht="18" customHeight="1">
      <c r="B18" s="31"/>
      <c r="C18" s="32"/>
      <c r="D18" s="32"/>
      <c r="E18" s="26" t="s">
        <v>103</v>
      </c>
      <c r="F18" s="32"/>
      <c r="G18" s="32"/>
      <c r="H18" s="32"/>
      <c r="I18" s="32"/>
      <c r="J18" s="32"/>
      <c r="K18" s="32"/>
      <c r="L18" s="32"/>
      <c r="M18" s="28" t="s">
        <v>27</v>
      </c>
      <c r="N18" s="32"/>
      <c r="O18" s="197" t="s">
        <v>34</v>
      </c>
      <c r="P18" s="197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35</v>
      </c>
      <c r="E20" s="32"/>
      <c r="F20" s="32"/>
      <c r="G20" s="32"/>
      <c r="H20" s="32"/>
      <c r="I20" s="32"/>
      <c r="J20" s="32"/>
      <c r="K20" s="32"/>
      <c r="L20" s="32"/>
      <c r="M20" s="28" t="s">
        <v>24</v>
      </c>
      <c r="N20" s="32"/>
      <c r="O20" s="197" t="s">
        <v>5</v>
      </c>
      <c r="P20" s="197"/>
      <c r="Q20" s="32"/>
      <c r="R20" s="33"/>
    </row>
    <row r="21" spans="2:18" s="1" customFormat="1" ht="18" customHeight="1">
      <c r="B21" s="31"/>
      <c r="C21" s="32"/>
      <c r="D21" s="32"/>
      <c r="E21" s="26" t="s">
        <v>36</v>
      </c>
      <c r="F21" s="32"/>
      <c r="G21" s="32"/>
      <c r="H21" s="32"/>
      <c r="I21" s="32"/>
      <c r="J21" s="32"/>
      <c r="K21" s="32"/>
      <c r="L21" s="32"/>
      <c r="M21" s="28" t="s">
        <v>27</v>
      </c>
      <c r="N21" s="32"/>
      <c r="O21" s="197" t="s">
        <v>5</v>
      </c>
      <c r="P21" s="197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37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4.45" customHeight="1">
      <c r="B24" s="31"/>
      <c r="C24" s="32"/>
      <c r="D24" s="32"/>
      <c r="E24" s="200" t="s">
        <v>5</v>
      </c>
      <c r="F24" s="200"/>
      <c r="G24" s="200"/>
      <c r="H24" s="200"/>
      <c r="I24" s="200"/>
      <c r="J24" s="200"/>
      <c r="K24" s="200"/>
      <c r="L24" s="200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98" t="s">
        <v>104</v>
      </c>
      <c r="E27" s="32"/>
      <c r="F27" s="32"/>
      <c r="G27" s="32"/>
      <c r="H27" s="32"/>
      <c r="I27" s="32"/>
      <c r="J27" s="32"/>
      <c r="K27" s="32"/>
      <c r="L27" s="32"/>
      <c r="M27" s="177">
        <f>N88</f>
        <v>0</v>
      </c>
      <c r="N27" s="177"/>
      <c r="O27" s="177"/>
      <c r="P27" s="177"/>
      <c r="Q27" s="32"/>
      <c r="R27" s="33"/>
    </row>
    <row r="28" spans="2:18" s="1" customFormat="1" ht="14.45" customHeight="1">
      <c r="B28" s="31"/>
      <c r="C28" s="32"/>
      <c r="D28" s="30" t="s">
        <v>105</v>
      </c>
      <c r="E28" s="32"/>
      <c r="F28" s="32"/>
      <c r="G28" s="32"/>
      <c r="H28" s="32"/>
      <c r="I28" s="32"/>
      <c r="J28" s="32"/>
      <c r="K28" s="32"/>
      <c r="L28" s="32"/>
      <c r="M28" s="177">
        <f>N120</f>
        <v>0</v>
      </c>
      <c r="N28" s="177"/>
      <c r="O28" s="177"/>
      <c r="P28" s="177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99" t="s">
        <v>40</v>
      </c>
      <c r="E30" s="32"/>
      <c r="F30" s="32"/>
      <c r="G30" s="32"/>
      <c r="H30" s="32"/>
      <c r="I30" s="32"/>
      <c r="J30" s="32"/>
      <c r="K30" s="32"/>
      <c r="L30" s="32"/>
      <c r="M30" s="241">
        <f>ROUND(M27+M28,2)</f>
        <v>0</v>
      </c>
      <c r="N30" s="226"/>
      <c r="O30" s="226"/>
      <c r="P30" s="226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41</v>
      </c>
      <c r="E32" s="38" t="s">
        <v>42</v>
      </c>
      <c r="F32" s="39">
        <v>0.2</v>
      </c>
      <c r="G32" s="100" t="s">
        <v>43</v>
      </c>
      <c r="H32" s="242">
        <f>ROUND((SUM(BE120:BE121)+SUM(BE139:BE394)), 2)</f>
        <v>0</v>
      </c>
      <c r="I32" s="226"/>
      <c r="J32" s="226"/>
      <c r="K32" s="32"/>
      <c r="L32" s="32"/>
      <c r="M32" s="242">
        <f>ROUND(ROUND((SUM(BE120:BE121)+SUM(BE139:BE394)), 2)*F32, 2)</f>
        <v>0</v>
      </c>
      <c r="N32" s="226"/>
      <c r="O32" s="226"/>
      <c r="P32" s="226"/>
      <c r="Q32" s="32"/>
      <c r="R32" s="33"/>
    </row>
    <row r="33" spans="2:18" s="1" customFormat="1" ht="14.45" customHeight="1">
      <c r="B33" s="31"/>
      <c r="C33" s="32"/>
      <c r="D33" s="32"/>
      <c r="E33" s="38" t="s">
        <v>44</v>
      </c>
      <c r="F33" s="39">
        <v>0.2</v>
      </c>
      <c r="G33" s="100" t="s">
        <v>43</v>
      </c>
      <c r="H33" s="242">
        <f>ROUND((SUM(BF120:BF121)+SUM(BF139:BF394)), 2)</f>
        <v>0</v>
      </c>
      <c r="I33" s="226"/>
      <c r="J33" s="226"/>
      <c r="K33" s="32"/>
      <c r="L33" s="32"/>
      <c r="M33" s="242">
        <f>ROUND(ROUND((SUM(BF120:BF121)+SUM(BF139:BF394)), 2)*F33, 2)</f>
        <v>0</v>
      </c>
      <c r="N33" s="226"/>
      <c r="O33" s="226"/>
      <c r="P33" s="226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45</v>
      </c>
      <c r="F34" s="39">
        <v>0.2</v>
      </c>
      <c r="G34" s="100" t="s">
        <v>43</v>
      </c>
      <c r="H34" s="242">
        <f>ROUND((SUM(BG120:BG121)+SUM(BG139:BG394)), 2)</f>
        <v>0</v>
      </c>
      <c r="I34" s="226"/>
      <c r="J34" s="226"/>
      <c r="K34" s="32"/>
      <c r="L34" s="32"/>
      <c r="M34" s="242">
        <v>0</v>
      </c>
      <c r="N34" s="226"/>
      <c r="O34" s="226"/>
      <c r="P34" s="226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46</v>
      </c>
      <c r="F35" s="39">
        <v>0.2</v>
      </c>
      <c r="G35" s="100" t="s">
        <v>43</v>
      </c>
      <c r="H35" s="242">
        <f>ROUND((SUM(BH120:BH121)+SUM(BH139:BH394)), 2)</f>
        <v>0</v>
      </c>
      <c r="I35" s="226"/>
      <c r="J35" s="226"/>
      <c r="K35" s="32"/>
      <c r="L35" s="32"/>
      <c r="M35" s="242">
        <v>0</v>
      </c>
      <c r="N35" s="226"/>
      <c r="O35" s="226"/>
      <c r="P35" s="226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47</v>
      </c>
      <c r="F36" s="39">
        <v>0</v>
      </c>
      <c r="G36" s="100" t="s">
        <v>43</v>
      </c>
      <c r="H36" s="242">
        <f>ROUND((SUM(BI120:BI121)+SUM(BI139:BI394)), 2)</f>
        <v>0</v>
      </c>
      <c r="I36" s="226"/>
      <c r="J36" s="226"/>
      <c r="K36" s="32"/>
      <c r="L36" s="32"/>
      <c r="M36" s="242">
        <v>0</v>
      </c>
      <c r="N36" s="226"/>
      <c r="O36" s="226"/>
      <c r="P36" s="226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96"/>
      <c r="D38" s="101" t="s">
        <v>48</v>
      </c>
      <c r="E38" s="71"/>
      <c r="F38" s="71"/>
      <c r="G38" s="102" t="s">
        <v>49</v>
      </c>
      <c r="H38" s="103" t="s">
        <v>50</v>
      </c>
      <c r="I38" s="71"/>
      <c r="J38" s="71"/>
      <c r="K38" s="71"/>
      <c r="L38" s="238">
        <f>SUM(M30:M36)</f>
        <v>0</v>
      </c>
      <c r="M38" s="238"/>
      <c r="N38" s="238"/>
      <c r="O38" s="238"/>
      <c r="P38" s="239"/>
      <c r="Q38" s="96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51</v>
      </c>
      <c r="E50" s="47"/>
      <c r="F50" s="47"/>
      <c r="G50" s="47"/>
      <c r="H50" s="48"/>
      <c r="I50" s="32"/>
      <c r="J50" s="46" t="s">
        <v>52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53</v>
      </c>
      <c r="E59" s="52"/>
      <c r="F59" s="52"/>
      <c r="G59" s="53" t="s">
        <v>54</v>
      </c>
      <c r="H59" s="54"/>
      <c r="I59" s="32"/>
      <c r="J59" s="51" t="s">
        <v>53</v>
      </c>
      <c r="K59" s="52"/>
      <c r="L59" s="52"/>
      <c r="M59" s="52"/>
      <c r="N59" s="53" t="s">
        <v>54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55</v>
      </c>
      <c r="E61" s="47"/>
      <c r="F61" s="47"/>
      <c r="G61" s="47"/>
      <c r="H61" s="48"/>
      <c r="I61" s="32"/>
      <c r="J61" s="46" t="s">
        <v>56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53</v>
      </c>
      <c r="E70" s="52"/>
      <c r="F70" s="52"/>
      <c r="G70" s="53" t="s">
        <v>54</v>
      </c>
      <c r="H70" s="54"/>
      <c r="I70" s="32"/>
      <c r="J70" s="51" t="s">
        <v>53</v>
      </c>
      <c r="K70" s="52"/>
      <c r="L70" s="52"/>
      <c r="M70" s="52"/>
      <c r="N70" s="53" t="s">
        <v>54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25.9" customHeight="1">
      <c r="B76" s="31"/>
      <c r="C76" s="189" t="s">
        <v>106</v>
      </c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22.9" customHeight="1">
      <c r="B78" s="31"/>
      <c r="C78" s="28" t="s">
        <v>15</v>
      </c>
      <c r="D78" s="32"/>
      <c r="E78" s="32"/>
      <c r="F78" s="227" t="str">
        <f>F6</f>
        <v>Komplexná  rekonštrukcia  stravovacej prevádzky, kuchyne a práčovne vrátane strechy</v>
      </c>
      <c r="G78" s="228"/>
      <c r="H78" s="228"/>
      <c r="I78" s="228"/>
      <c r="J78" s="228"/>
      <c r="K78" s="228"/>
      <c r="L78" s="228"/>
      <c r="M78" s="228"/>
      <c r="N78" s="228"/>
      <c r="O78" s="228"/>
      <c r="P78" s="228"/>
      <c r="Q78" s="32"/>
      <c r="R78" s="33"/>
    </row>
    <row r="79" spans="2:18" s="1" customFormat="1" ht="19.149999999999999" customHeight="1">
      <c r="B79" s="31"/>
      <c r="C79" s="65" t="s">
        <v>100</v>
      </c>
      <c r="D79" s="32"/>
      <c r="E79" s="32"/>
      <c r="F79" s="191" t="str">
        <f>F7</f>
        <v xml:space="preserve">SO1 - Rekonštrukcia kuchyne a práčovne 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1.45" customHeight="1">
      <c r="B81" s="31"/>
      <c r="C81" s="28" t="s">
        <v>20</v>
      </c>
      <c r="D81" s="32"/>
      <c r="E81" s="32"/>
      <c r="F81" s="26" t="str">
        <f>F9</f>
        <v>Myjava</v>
      </c>
      <c r="G81" s="32"/>
      <c r="H81" s="32"/>
      <c r="I81" s="32"/>
      <c r="J81" s="32"/>
      <c r="K81" s="28" t="s">
        <v>22</v>
      </c>
      <c r="L81" s="32"/>
      <c r="M81" s="229"/>
      <c r="N81" s="229"/>
      <c r="O81" s="229"/>
      <c r="P81" s="229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23</v>
      </c>
      <c r="D83" s="32"/>
      <c r="E83" s="32"/>
      <c r="F83" s="26" t="str">
        <f>E12</f>
        <v>Nemocnica s poliklinikou Myjava</v>
      </c>
      <c r="G83" s="32"/>
      <c r="H83" s="32"/>
      <c r="I83" s="32"/>
      <c r="J83" s="32"/>
      <c r="K83" s="28" t="s">
        <v>31</v>
      </c>
      <c r="L83" s="32"/>
      <c r="M83" s="197" t="str">
        <f>E18</f>
        <v>APM,s.r.o.</v>
      </c>
      <c r="N83" s="197"/>
      <c r="O83" s="197"/>
      <c r="P83" s="197"/>
      <c r="Q83" s="197"/>
      <c r="R83" s="33"/>
    </row>
    <row r="84" spans="2:47" s="1" customFormat="1" ht="14.45" customHeight="1">
      <c r="B84" s="31"/>
      <c r="C84" s="28" t="s">
        <v>29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35</v>
      </c>
      <c r="L84" s="32"/>
      <c r="M84" s="197" t="str">
        <f>E21</f>
        <v>Akad.arch.Mravec Jozef</v>
      </c>
      <c r="N84" s="197"/>
      <c r="O84" s="197"/>
      <c r="P84" s="197"/>
      <c r="Q84" s="197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18.600000000000001" customHeight="1">
      <c r="B86" s="31"/>
      <c r="C86" s="236" t="s">
        <v>107</v>
      </c>
      <c r="D86" s="237"/>
      <c r="E86" s="237"/>
      <c r="F86" s="237"/>
      <c r="G86" s="237"/>
      <c r="H86" s="96"/>
      <c r="I86" s="96"/>
      <c r="J86" s="96"/>
      <c r="K86" s="96"/>
      <c r="L86" s="96"/>
      <c r="M86" s="96"/>
      <c r="N86" s="236" t="s">
        <v>108</v>
      </c>
      <c r="O86" s="237"/>
      <c r="P86" s="237"/>
      <c r="Q86" s="237"/>
      <c r="R86" s="33"/>
    </row>
    <row r="87" spans="2:47" s="1" customFormat="1" ht="4.9000000000000004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4" t="s">
        <v>109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66">
        <f>N139</f>
        <v>0</v>
      </c>
      <c r="O88" s="224"/>
      <c r="P88" s="224"/>
      <c r="Q88" s="224"/>
      <c r="R88" s="33"/>
      <c r="AU88" s="18" t="s">
        <v>110</v>
      </c>
    </row>
    <row r="89" spans="2:47" s="6" customFormat="1" ht="24.95" customHeight="1">
      <c r="B89" s="105"/>
      <c r="C89" s="106"/>
      <c r="D89" s="107" t="s">
        <v>111</v>
      </c>
      <c r="E89" s="106"/>
      <c r="F89" s="106"/>
      <c r="G89" s="106"/>
      <c r="H89" s="106"/>
      <c r="I89" s="106"/>
      <c r="J89" s="106"/>
      <c r="K89" s="106"/>
      <c r="L89" s="106"/>
      <c r="M89" s="106"/>
      <c r="N89" s="234">
        <f>N140</f>
        <v>0</v>
      </c>
      <c r="O89" s="235"/>
      <c r="P89" s="235"/>
      <c r="Q89" s="235"/>
      <c r="R89" s="108"/>
    </row>
    <row r="90" spans="2:47" s="7" customFormat="1" ht="19.899999999999999" customHeight="1">
      <c r="B90" s="109"/>
      <c r="C90" s="110"/>
      <c r="D90" s="111" t="s">
        <v>112</v>
      </c>
      <c r="E90" s="110"/>
      <c r="F90" s="110"/>
      <c r="G90" s="110"/>
      <c r="H90" s="110"/>
      <c r="I90" s="110"/>
      <c r="J90" s="110"/>
      <c r="K90" s="110"/>
      <c r="L90" s="110"/>
      <c r="M90" s="110"/>
      <c r="N90" s="222">
        <f>N141</f>
        <v>0</v>
      </c>
      <c r="O90" s="223"/>
      <c r="P90" s="223"/>
      <c r="Q90" s="223"/>
      <c r="R90" s="112"/>
    </row>
    <row r="91" spans="2:47" s="7" customFormat="1" ht="19.899999999999999" customHeight="1">
      <c r="B91" s="109"/>
      <c r="C91" s="110"/>
      <c r="D91" s="111" t="s">
        <v>113</v>
      </c>
      <c r="E91" s="110"/>
      <c r="F91" s="110"/>
      <c r="G91" s="110"/>
      <c r="H91" s="110"/>
      <c r="I91" s="110"/>
      <c r="J91" s="110"/>
      <c r="K91" s="110"/>
      <c r="L91" s="110"/>
      <c r="M91" s="110"/>
      <c r="N91" s="222">
        <f>N154</f>
        <v>0</v>
      </c>
      <c r="O91" s="223"/>
      <c r="P91" s="223"/>
      <c r="Q91" s="223"/>
      <c r="R91" s="112"/>
    </row>
    <row r="92" spans="2:47" s="7" customFormat="1" ht="19.899999999999999" customHeight="1">
      <c r="B92" s="109"/>
      <c r="C92" s="110"/>
      <c r="D92" s="111" t="s">
        <v>114</v>
      </c>
      <c r="E92" s="110"/>
      <c r="F92" s="110"/>
      <c r="G92" s="110"/>
      <c r="H92" s="110"/>
      <c r="I92" s="110"/>
      <c r="J92" s="110"/>
      <c r="K92" s="110"/>
      <c r="L92" s="110"/>
      <c r="M92" s="110"/>
      <c r="N92" s="222">
        <f>N160</f>
        <v>0</v>
      </c>
      <c r="O92" s="223"/>
      <c r="P92" s="223"/>
      <c r="Q92" s="223"/>
      <c r="R92" s="112"/>
    </row>
    <row r="93" spans="2:47" s="7" customFormat="1" ht="19.899999999999999" customHeight="1">
      <c r="B93" s="109"/>
      <c r="C93" s="110"/>
      <c r="D93" s="111" t="s">
        <v>115</v>
      </c>
      <c r="E93" s="110"/>
      <c r="F93" s="110"/>
      <c r="G93" s="110"/>
      <c r="H93" s="110"/>
      <c r="I93" s="110"/>
      <c r="J93" s="110"/>
      <c r="K93" s="110"/>
      <c r="L93" s="110"/>
      <c r="M93" s="110"/>
      <c r="N93" s="222">
        <f>N164</f>
        <v>0</v>
      </c>
      <c r="O93" s="223"/>
      <c r="P93" s="223"/>
      <c r="Q93" s="223"/>
      <c r="R93" s="112"/>
    </row>
    <row r="94" spans="2:47" s="7" customFormat="1" ht="19.899999999999999" customHeight="1">
      <c r="B94" s="109"/>
      <c r="C94" s="110"/>
      <c r="D94" s="111" t="s">
        <v>116</v>
      </c>
      <c r="E94" s="110"/>
      <c r="F94" s="110"/>
      <c r="G94" s="110"/>
      <c r="H94" s="110"/>
      <c r="I94" s="110"/>
      <c r="J94" s="110"/>
      <c r="K94" s="110"/>
      <c r="L94" s="110"/>
      <c r="M94" s="110"/>
      <c r="N94" s="222">
        <f>N175</f>
        <v>0</v>
      </c>
      <c r="O94" s="223"/>
      <c r="P94" s="223"/>
      <c r="Q94" s="223"/>
      <c r="R94" s="112"/>
    </row>
    <row r="95" spans="2:47" s="7" customFormat="1" ht="19.899999999999999" customHeight="1">
      <c r="B95" s="109"/>
      <c r="C95" s="110"/>
      <c r="D95" s="111" t="s">
        <v>117</v>
      </c>
      <c r="E95" s="110"/>
      <c r="F95" s="110"/>
      <c r="G95" s="110"/>
      <c r="H95" s="110"/>
      <c r="I95" s="110"/>
      <c r="J95" s="110"/>
      <c r="K95" s="110"/>
      <c r="L95" s="110"/>
      <c r="M95" s="110"/>
      <c r="N95" s="222">
        <f>N182</f>
        <v>0</v>
      </c>
      <c r="O95" s="223"/>
      <c r="P95" s="223"/>
      <c r="Q95" s="223"/>
      <c r="R95" s="112"/>
    </row>
    <row r="96" spans="2:47" s="7" customFormat="1" ht="19.899999999999999" customHeight="1">
      <c r="B96" s="109"/>
      <c r="C96" s="110"/>
      <c r="D96" s="111" t="s">
        <v>118</v>
      </c>
      <c r="E96" s="110"/>
      <c r="F96" s="110"/>
      <c r="G96" s="110"/>
      <c r="H96" s="110"/>
      <c r="I96" s="110"/>
      <c r="J96" s="110"/>
      <c r="K96" s="110"/>
      <c r="L96" s="110"/>
      <c r="M96" s="110"/>
      <c r="N96" s="222">
        <f>N203</f>
        <v>0</v>
      </c>
      <c r="O96" s="223"/>
      <c r="P96" s="223"/>
      <c r="Q96" s="223"/>
      <c r="R96" s="112"/>
    </row>
    <row r="97" spans="2:18" s="7" customFormat="1" ht="19.899999999999999" customHeight="1">
      <c r="B97" s="109"/>
      <c r="C97" s="110"/>
      <c r="D97" s="111" t="s">
        <v>119</v>
      </c>
      <c r="E97" s="110"/>
      <c r="F97" s="110"/>
      <c r="G97" s="110"/>
      <c r="H97" s="110"/>
      <c r="I97" s="110"/>
      <c r="J97" s="110"/>
      <c r="K97" s="110"/>
      <c r="L97" s="110"/>
      <c r="M97" s="110"/>
      <c r="N97" s="222">
        <f>N245</f>
        <v>0</v>
      </c>
      <c r="O97" s="223"/>
      <c r="P97" s="223"/>
      <c r="Q97" s="223"/>
      <c r="R97" s="112"/>
    </row>
    <row r="98" spans="2:18" s="6" customFormat="1" ht="24.95" customHeight="1">
      <c r="B98" s="105"/>
      <c r="C98" s="106"/>
      <c r="D98" s="107" t="s">
        <v>120</v>
      </c>
      <c r="E98" s="106"/>
      <c r="F98" s="106"/>
      <c r="G98" s="106"/>
      <c r="H98" s="106"/>
      <c r="I98" s="106"/>
      <c r="J98" s="106"/>
      <c r="K98" s="106"/>
      <c r="L98" s="106"/>
      <c r="M98" s="106"/>
      <c r="N98" s="234">
        <f>N247</f>
        <v>0</v>
      </c>
      <c r="O98" s="235"/>
      <c r="P98" s="235"/>
      <c r="Q98" s="235"/>
      <c r="R98" s="108"/>
    </row>
    <row r="99" spans="2:18" s="7" customFormat="1" ht="19.899999999999999" customHeight="1">
      <c r="B99" s="109"/>
      <c r="C99" s="110"/>
      <c r="D99" s="111" t="s">
        <v>121</v>
      </c>
      <c r="E99" s="110"/>
      <c r="F99" s="110"/>
      <c r="G99" s="110"/>
      <c r="H99" s="110"/>
      <c r="I99" s="110"/>
      <c r="J99" s="110"/>
      <c r="K99" s="110"/>
      <c r="L99" s="110"/>
      <c r="M99" s="110"/>
      <c r="N99" s="222">
        <f>N248</f>
        <v>0</v>
      </c>
      <c r="O99" s="223"/>
      <c r="P99" s="223"/>
      <c r="Q99" s="223"/>
      <c r="R99" s="112"/>
    </row>
    <row r="100" spans="2:18" s="7" customFormat="1" ht="19.899999999999999" customHeight="1">
      <c r="B100" s="109"/>
      <c r="C100" s="110"/>
      <c r="D100" s="111" t="s">
        <v>122</v>
      </c>
      <c r="E100" s="110"/>
      <c r="F100" s="110"/>
      <c r="G100" s="110"/>
      <c r="H100" s="110"/>
      <c r="I100" s="110"/>
      <c r="J100" s="110"/>
      <c r="K100" s="110"/>
      <c r="L100" s="110"/>
      <c r="M100" s="110"/>
      <c r="N100" s="222">
        <f>N257</f>
        <v>0</v>
      </c>
      <c r="O100" s="223"/>
      <c r="P100" s="223"/>
      <c r="Q100" s="223"/>
      <c r="R100" s="112"/>
    </row>
    <row r="101" spans="2:18" s="7" customFormat="1" ht="19.899999999999999" customHeight="1">
      <c r="B101" s="109"/>
      <c r="C101" s="110"/>
      <c r="D101" s="111" t="s">
        <v>123</v>
      </c>
      <c r="E101" s="110"/>
      <c r="F101" s="110"/>
      <c r="G101" s="110"/>
      <c r="H101" s="110"/>
      <c r="I101" s="110"/>
      <c r="J101" s="110"/>
      <c r="K101" s="110"/>
      <c r="L101" s="110"/>
      <c r="M101" s="110"/>
      <c r="N101" s="222">
        <f>N271</f>
        <v>0</v>
      </c>
      <c r="O101" s="223"/>
      <c r="P101" s="223"/>
      <c r="Q101" s="223"/>
      <c r="R101" s="112"/>
    </row>
    <row r="102" spans="2:18" s="7" customFormat="1" ht="19.899999999999999" customHeight="1">
      <c r="B102" s="109"/>
      <c r="C102" s="110"/>
      <c r="D102" s="111" t="s">
        <v>124</v>
      </c>
      <c r="E102" s="110"/>
      <c r="F102" s="110"/>
      <c r="G102" s="110"/>
      <c r="H102" s="110"/>
      <c r="I102" s="110"/>
      <c r="J102" s="110"/>
      <c r="K102" s="110"/>
      <c r="L102" s="110"/>
      <c r="M102" s="110"/>
      <c r="N102" s="222">
        <f>N279</f>
        <v>0</v>
      </c>
      <c r="O102" s="223"/>
      <c r="P102" s="223"/>
      <c r="Q102" s="223"/>
      <c r="R102" s="112"/>
    </row>
    <row r="103" spans="2:18" s="7" customFormat="1" ht="19.899999999999999" customHeight="1">
      <c r="B103" s="109"/>
      <c r="C103" s="110"/>
      <c r="D103" s="111" t="s">
        <v>125</v>
      </c>
      <c r="E103" s="110"/>
      <c r="F103" s="110"/>
      <c r="G103" s="110"/>
      <c r="H103" s="110"/>
      <c r="I103" s="110"/>
      <c r="J103" s="110"/>
      <c r="K103" s="110"/>
      <c r="L103" s="110"/>
      <c r="M103" s="110"/>
      <c r="N103" s="222">
        <f>N281</f>
        <v>0</v>
      </c>
      <c r="O103" s="223"/>
      <c r="P103" s="223"/>
      <c r="Q103" s="223"/>
      <c r="R103" s="112"/>
    </row>
    <row r="104" spans="2:18" s="7" customFormat="1" ht="19.899999999999999" customHeight="1">
      <c r="B104" s="109"/>
      <c r="C104" s="110"/>
      <c r="D104" s="111" t="s">
        <v>126</v>
      </c>
      <c r="E104" s="110"/>
      <c r="F104" s="110"/>
      <c r="G104" s="110"/>
      <c r="H104" s="110"/>
      <c r="I104" s="110"/>
      <c r="J104" s="110"/>
      <c r="K104" s="110"/>
      <c r="L104" s="110"/>
      <c r="M104" s="110"/>
      <c r="N104" s="222">
        <f>N283</f>
        <v>0</v>
      </c>
      <c r="O104" s="223"/>
      <c r="P104" s="223"/>
      <c r="Q104" s="223"/>
      <c r="R104" s="112"/>
    </row>
    <row r="105" spans="2:18" s="7" customFormat="1" ht="19.899999999999999" customHeight="1">
      <c r="B105" s="109"/>
      <c r="C105" s="110"/>
      <c r="D105" s="111" t="s">
        <v>127</v>
      </c>
      <c r="E105" s="110"/>
      <c r="F105" s="110"/>
      <c r="G105" s="110"/>
      <c r="H105" s="110"/>
      <c r="I105" s="110"/>
      <c r="J105" s="110"/>
      <c r="K105" s="110"/>
      <c r="L105" s="110"/>
      <c r="M105" s="110"/>
      <c r="N105" s="222">
        <f>N285</f>
        <v>0</v>
      </c>
      <c r="O105" s="223"/>
      <c r="P105" s="223"/>
      <c r="Q105" s="223"/>
      <c r="R105" s="112"/>
    </row>
    <row r="106" spans="2:18" s="7" customFormat="1" ht="19.899999999999999" customHeight="1">
      <c r="B106" s="109"/>
      <c r="C106" s="110"/>
      <c r="D106" s="111" t="s">
        <v>128</v>
      </c>
      <c r="E106" s="110"/>
      <c r="F106" s="110"/>
      <c r="G106" s="110"/>
      <c r="H106" s="110"/>
      <c r="I106" s="110"/>
      <c r="J106" s="110"/>
      <c r="K106" s="110"/>
      <c r="L106" s="110"/>
      <c r="M106" s="110"/>
      <c r="N106" s="222">
        <f>N291</f>
        <v>0</v>
      </c>
      <c r="O106" s="223"/>
      <c r="P106" s="223"/>
      <c r="Q106" s="223"/>
      <c r="R106" s="112"/>
    </row>
    <row r="107" spans="2:18" s="7" customFormat="1" ht="19.899999999999999" customHeight="1">
      <c r="B107" s="109"/>
      <c r="C107" s="110"/>
      <c r="D107" s="111" t="s">
        <v>129</v>
      </c>
      <c r="E107" s="110"/>
      <c r="F107" s="110"/>
      <c r="G107" s="110"/>
      <c r="H107" s="110"/>
      <c r="I107" s="110"/>
      <c r="J107" s="110"/>
      <c r="K107" s="110"/>
      <c r="L107" s="110"/>
      <c r="M107" s="110"/>
      <c r="N107" s="222">
        <f>N300</f>
        <v>0</v>
      </c>
      <c r="O107" s="223"/>
      <c r="P107" s="223"/>
      <c r="Q107" s="223"/>
      <c r="R107" s="112"/>
    </row>
    <row r="108" spans="2:18" s="7" customFormat="1" ht="19.899999999999999" customHeight="1">
      <c r="B108" s="109"/>
      <c r="C108" s="110"/>
      <c r="D108" s="111" t="s">
        <v>130</v>
      </c>
      <c r="E108" s="110"/>
      <c r="F108" s="110"/>
      <c r="G108" s="110"/>
      <c r="H108" s="110"/>
      <c r="I108" s="110"/>
      <c r="J108" s="110"/>
      <c r="K108" s="110"/>
      <c r="L108" s="110"/>
      <c r="M108" s="110"/>
      <c r="N108" s="222">
        <f>N314</f>
        <v>0</v>
      </c>
      <c r="O108" s="223"/>
      <c r="P108" s="223"/>
      <c r="Q108" s="223"/>
      <c r="R108" s="112"/>
    </row>
    <row r="109" spans="2:18" s="7" customFormat="1" ht="19.899999999999999" customHeight="1">
      <c r="B109" s="109"/>
      <c r="C109" s="110"/>
      <c r="D109" s="111" t="s">
        <v>131</v>
      </c>
      <c r="E109" s="110"/>
      <c r="F109" s="110"/>
      <c r="G109" s="110"/>
      <c r="H109" s="110"/>
      <c r="I109" s="110"/>
      <c r="J109" s="110"/>
      <c r="K109" s="110"/>
      <c r="L109" s="110"/>
      <c r="M109" s="110"/>
      <c r="N109" s="222">
        <f>N338</f>
        <v>0</v>
      </c>
      <c r="O109" s="223"/>
      <c r="P109" s="223"/>
      <c r="Q109" s="223"/>
      <c r="R109" s="112"/>
    </row>
    <row r="110" spans="2:18" s="7" customFormat="1" ht="19.899999999999999" customHeight="1">
      <c r="B110" s="109"/>
      <c r="C110" s="110"/>
      <c r="D110" s="111" t="s">
        <v>132</v>
      </c>
      <c r="E110" s="110"/>
      <c r="F110" s="110"/>
      <c r="G110" s="110"/>
      <c r="H110" s="110"/>
      <c r="I110" s="110"/>
      <c r="J110" s="110"/>
      <c r="K110" s="110"/>
      <c r="L110" s="110"/>
      <c r="M110" s="110"/>
      <c r="N110" s="222">
        <f>N363</f>
        <v>0</v>
      </c>
      <c r="O110" s="223"/>
      <c r="P110" s="223"/>
      <c r="Q110" s="223"/>
      <c r="R110" s="112"/>
    </row>
    <row r="111" spans="2:18" s="7" customFormat="1" ht="19.899999999999999" customHeight="1">
      <c r="B111" s="109"/>
      <c r="C111" s="110"/>
      <c r="D111" s="111" t="s">
        <v>133</v>
      </c>
      <c r="E111" s="110"/>
      <c r="F111" s="110"/>
      <c r="G111" s="110"/>
      <c r="H111" s="110"/>
      <c r="I111" s="110"/>
      <c r="J111" s="110"/>
      <c r="K111" s="110"/>
      <c r="L111" s="110"/>
      <c r="M111" s="110"/>
      <c r="N111" s="222">
        <f>N367</f>
        <v>0</v>
      </c>
      <c r="O111" s="223"/>
      <c r="P111" s="223"/>
      <c r="Q111" s="223"/>
      <c r="R111" s="112"/>
    </row>
    <row r="112" spans="2:18" s="7" customFormat="1" ht="19.899999999999999" customHeight="1">
      <c r="B112" s="109"/>
      <c r="C112" s="110"/>
      <c r="D112" s="111" t="s">
        <v>134</v>
      </c>
      <c r="E112" s="110"/>
      <c r="F112" s="110"/>
      <c r="G112" s="110"/>
      <c r="H112" s="110"/>
      <c r="I112" s="110"/>
      <c r="J112" s="110"/>
      <c r="K112" s="110"/>
      <c r="L112" s="110"/>
      <c r="M112" s="110"/>
      <c r="N112" s="222">
        <f>N375</f>
        <v>0</v>
      </c>
      <c r="O112" s="223"/>
      <c r="P112" s="223"/>
      <c r="Q112" s="223"/>
      <c r="R112" s="112"/>
    </row>
    <row r="113" spans="2:21" s="7" customFormat="1" ht="19.899999999999999" customHeight="1">
      <c r="B113" s="109"/>
      <c r="C113" s="110"/>
      <c r="D113" s="111" t="s">
        <v>135</v>
      </c>
      <c r="E113" s="110"/>
      <c r="F113" s="110"/>
      <c r="G113" s="110"/>
      <c r="H113" s="110"/>
      <c r="I113" s="110"/>
      <c r="J113" s="110"/>
      <c r="K113" s="110"/>
      <c r="L113" s="110"/>
      <c r="M113" s="110"/>
      <c r="N113" s="222">
        <f>N380</f>
        <v>0</v>
      </c>
      <c r="O113" s="223"/>
      <c r="P113" s="223"/>
      <c r="Q113" s="223"/>
      <c r="R113" s="112"/>
    </row>
    <row r="114" spans="2:21" s="7" customFormat="1" ht="19.899999999999999" customHeight="1">
      <c r="B114" s="109"/>
      <c r="C114" s="110"/>
      <c r="D114" s="111" t="s">
        <v>136</v>
      </c>
      <c r="E114" s="110"/>
      <c r="F114" s="110"/>
      <c r="G114" s="110"/>
      <c r="H114" s="110"/>
      <c r="I114" s="110"/>
      <c r="J114" s="110"/>
      <c r="K114" s="110"/>
      <c r="L114" s="110"/>
      <c r="M114" s="110"/>
      <c r="N114" s="222">
        <f>N383</f>
        <v>0</v>
      </c>
      <c r="O114" s="223"/>
      <c r="P114" s="223"/>
      <c r="Q114" s="223"/>
      <c r="R114" s="112"/>
    </row>
    <row r="115" spans="2:21" s="7" customFormat="1" ht="19.899999999999999" customHeight="1">
      <c r="B115" s="109"/>
      <c r="C115" s="110"/>
      <c r="D115" s="111" t="s">
        <v>137</v>
      </c>
      <c r="E115" s="110"/>
      <c r="F115" s="110"/>
      <c r="G115" s="110"/>
      <c r="H115" s="110"/>
      <c r="I115" s="110"/>
      <c r="J115" s="110"/>
      <c r="K115" s="110"/>
      <c r="L115" s="110"/>
      <c r="M115" s="110"/>
      <c r="N115" s="222">
        <f>N386</f>
        <v>0</v>
      </c>
      <c r="O115" s="223"/>
      <c r="P115" s="223"/>
      <c r="Q115" s="223"/>
      <c r="R115" s="112"/>
    </row>
    <row r="116" spans="2:21" s="7" customFormat="1" ht="19.899999999999999" customHeight="1">
      <c r="B116" s="109"/>
      <c r="C116" s="110"/>
      <c r="D116" s="111" t="s">
        <v>138</v>
      </c>
      <c r="E116" s="110"/>
      <c r="F116" s="110"/>
      <c r="G116" s="110"/>
      <c r="H116" s="110"/>
      <c r="I116" s="110"/>
      <c r="J116" s="110"/>
      <c r="K116" s="110"/>
      <c r="L116" s="110"/>
      <c r="M116" s="110"/>
      <c r="N116" s="222">
        <f>N388</f>
        <v>0</v>
      </c>
      <c r="O116" s="223"/>
      <c r="P116" s="223"/>
      <c r="Q116" s="223"/>
      <c r="R116" s="112"/>
    </row>
    <row r="117" spans="2:21" s="6" customFormat="1" ht="24.95" customHeight="1">
      <c r="B117" s="105"/>
      <c r="C117" s="106"/>
      <c r="D117" s="107" t="s">
        <v>139</v>
      </c>
      <c r="E117" s="106"/>
      <c r="F117" s="106"/>
      <c r="G117" s="106"/>
      <c r="H117" s="106"/>
      <c r="I117" s="106"/>
      <c r="J117" s="106"/>
      <c r="K117" s="106"/>
      <c r="L117" s="106"/>
      <c r="M117" s="106"/>
      <c r="N117" s="234">
        <f>N390</f>
        <v>0</v>
      </c>
      <c r="O117" s="235"/>
      <c r="P117" s="235"/>
      <c r="Q117" s="235"/>
      <c r="R117" s="108"/>
    </row>
    <row r="118" spans="2:21" s="7" customFormat="1" ht="19.899999999999999" customHeight="1">
      <c r="B118" s="109"/>
      <c r="C118" s="110"/>
      <c r="D118" s="111" t="s">
        <v>140</v>
      </c>
      <c r="E118" s="110"/>
      <c r="F118" s="110"/>
      <c r="G118" s="110"/>
      <c r="H118" s="110"/>
      <c r="I118" s="110"/>
      <c r="J118" s="110"/>
      <c r="K118" s="110"/>
      <c r="L118" s="110"/>
      <c r="M118" s="110"/>
      <c r="N118" s="222">
        <f>N391</f>
        <v>0</v>
      </c>
      <c r="O118" s="223"/>
      <c r="P118" s="223"/>
      <c r="Q118" s="223"/>
      <c r="R118" s="112"/>
    </row>
    <row r="119" spans="2:21" s="7" customFormat="1" ht="19.899999999999999" customHeight="1">
      <c r="B119" s="109"/>
      <c r="C119" s="110"/>
      <c r="D119" s="111" t="s">
        <v>141</v>
      </c>
      <c r="E119" s="110"/>
      <c r="F119" s="110"/>
      <c r="G119" s="110"/>
      <c r="H119" s="110"/>
      <c r="I119" s="110"/>
      <c r="J119" s="110"/>
      <c r="K119" s="110"/>
      <c r="L119" s="110"/>
      <c r="M119" s="110"/>
      <c r="N119" s="222">
        <f>N393</f>
        <v>0</v>
      </c>
      <c r="O119" s="223"/>
      <c r="P119" s="223"/>
      <c r="Q119" s="223"/>
      <c r="R119" s="112"/>
    </row>
    <row r="120" spans="2:21" s="1" customFormat="1" ht="21" customHeight="1">
      <c r="B120" s="31"/>
      <c r="C120" s="104" t="s">
        <v>142</v>
      </c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224">
        <v>0</v>
      </c>
      <c r="O120" s="225"/>
      <c r="P120" s="225"/>
      <c r="Q120" s="225"/>
      <c r="R120" s="33"/>
      <c r="T120" s="113"/>
      <c r="U120" s="114" t="s">
        <v>41</v>
      </c>
    </row>
    <row r="121" spans="2:21" s="1" customFormat="1" ht="6.6" customHeight="1">
      <c r="B121" s="31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3"/>
    </row>
    <row r="122" spans="2:21" s="1" customFormat="1" ht="29.25" customHeight="1">
      <c r="B122" s="31"/>
      <c r="C122" s="95" t="s">
        <v>93</v>
      </c>
      <c r="D122" s="96"/>
      <c r="E122" s="96"/>
      <c r="F122" s="96"/>
      <c r="G122" s="96"/>
      <c r="H122" s="96"/>
      <c r="I122" s="96"/>
      <c r="J122" s="96"/>
      <c r="K122" s="96"/>
      <c r="L122" s="167">
        <f>ROUND(SUM(N88+N120),2)</f>
        <v>0</v>
      </c>
      <c r="M122" s="167"/>
      <c r="N122" s="167"/>
      <c r="O122" s="167"/>
      <c r="P122" s="167"/>
      <c r="Q122" s="167"/>
      <c r="R122" s="33"/>
    </row>
    <row r="123" spans="2:21" s="1" customFormat="1" ht="6.95" customHeight="1">
      <c r="B123" s="55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7"/>
    </row>
    <row r="127" spans="2:21" s="1" customFormat="1" ht="6.95" customHeight="1">
      <c r="B127" s="58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60"/>
    </row>
    <row r="128" spans="2:21" s="1" customFormat="1" ht="36.950000000000003" customHeight="1">
      <c r="B128" s="31"/>
      <c r="C128" s="189" t="s">
        <v>143</v>
      </c>
      <c r="D128" s="226"/>
      <c r="E128" s="226"/>
      <c r="F128" s="226"/>
      <c r="G128" s="226"/>
      <c r="H128" s="226"/>
      <c r="I128" s="226"/>
      <c r="J128" s="226"/>
      <c r="K128" s="226"/>
      <c r="L128" s="226"/>
      <c r="M128" s="226"/>
      <c r="N128" s="226"/>
      <c r="O128" s="226"/>
      <c r="P128" s="226"/>
      <c r="Q128" s="226"/>
      <c r="R128" s="33"/>
    </row>
    <row r="129" spans="2:65" s="1" customFormat="1" ht="6.95" customHeight="1">
      <c r="B129" s="31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3"/>
    </row>
    <row r="130" spans="2:65" s="1" customFormat="1" ht="30" customHeight="1">
      <c r="B130" s="31"/>
      <c r="C130" s="28" t="s">
        <v>15</v>
      </c>
      <c r="D130" s="32"/>
      <c r="E130" s="32"/>
      <c r="F130" s="227" t="str">
        <f>F6</f>
        <v>Komplexná  rekonštrukcia  stravovacej prevádzky, kuchyne a práčovne vrátane strechy</v>
      </c>
      <c r="G130" s="228"/>
      <c r="H130" s="228"/>
      <c r="I130" s="228"/>
      <c r="J130" s="228"/>
      <c r="K130" s="228"/>
      <c r="L130" s="228"/>
      <c r="M130" s="228"/>
      <c r="N130" s="228"/>
      <c r="O130" s="228"/>
      <c r="P130" s="228"/>
      <c r="Q130" s="32"/>
      <c r="R130" s="33"/>
    </row>
    <row r="131" spans="2:65" s="1" customFormat="1" ht="36.950000000000003" customHeight="1">
      <c r="B131" s="31"/>
      <c r="C131" s="65" t="s">
        <v>100</v>
      </c>
      <c r="D131" s="32"/>
      <c r="E131" s="32"/>
      <c r="F131" s="191" t="str">
        <f>F7</f>
        <v xml:space="preserve">SO1 - Rekonštrukcia kuchyne a práčovne </v>
      </c>
      <c r="G131" s="226"/>
      <c r="H131" s="226"/>
      <c r="I131" s="226"/>
      <c r="J131" s="226"/>
      <c r="K131" s="226"/>
      <c r="L131" s="226"/>
      <c r="M131" s="226"/>
      <c r="N131" s="226"/>
      <c r="O131" s="226"/>
      <c r="P131" s="226"/>
      <c r="Q131" s="32"/>
      <c r="R131" s="33"/>
    </row>
    <row r="132" spans="2:65" s="1" customFormat="1" ht="6.95" customHeight="1">
      <c r="B132" s="31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3"/>
    </row>
    <row r="133" spans="2:65" s="1" customFormat="1" ht="18" customHeight="1">
      <c r="B133" s="31"/>
      <c r="C133" s="28" t="s">
        <v>20</v>
      </c>
      <c r="D133" s="32"/>
      <c r="E133" s="32"/>
      <c r="F133" s="26" t="str">
        <f>F9</f>
        <v>Myjava</v>
      </c>
      <c r="G133" s="32"/>
      <c r="H133" s="32"/>
      <c r="I133" s="32"/>
      <c r="J133" s="32"/>
      <c r="K133" s="28" t="s">
        <v>22</v>
      </c>
      <c r="L133" s="32"/>
      <c r="M133" s="229" t="str">
        <f>IF(O9="","",O9)</f>
        <v/>
      </c>
      <c r="N133" s="229"/>
      <c r="O133" s="229"/>
      <c r="P133" s="229"/>
      <c r="Q133" s="32"/>
      <c r="R133" s="33"/>
    </row>
    <row r="134" spans="2:65" s="1" customFormat="1" ht="6.95" customHeight="1">
      <c r="B134" s="31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3"/>
    </row>
    <row r="135" spans="2:65" s="1" customFormat="1" ht="15">
      <c r="B135" s="31"/>
      <c r="C135" s="28" t="s">
        <v>23</v>
      </c>
      <c r="D135" s="32"/>
      <c r="E135" s="32"/>
      <c r="F135" s="26" t="str">
        <f>E12</f>
        <v>Nemocnica s poliklinikou Myjava</v>
      </c>
      <c r="G135" s="32"/>
      <c r="H135" s="32"/>
      <c r="I135" s="32"/>
      <c r="J135" s="32"/>
      <c r="K135" s="28" t="s">
        <v>31</v>
      </c>
      <c r="L135" s="32"/>
      <c r="M135" s="197" t="str">
        <f>E18</f>
        <v>APM,s.r.o.</v>
      </c>
      <c r="N135" s="197"/>
      <c r="O135" s="197"/>
      <c r="P135" s="197"/>
      <c r="Q135" s="197"/>
      <c r="R135" s="33"/>
    </row>
    <row r="136" spans="2:65" s="1" customFormat="1" ht="14.45" customHeight="1">
      <c r="B136" s="31"/>
      <c r="C136" s="28" t="s">
        <v>29</v>
      </c>
      <c r="D136" s="32"/>
      <c r="E136" s="32"/>
      <c r="F136" s="26" t="str">
        <f>IF(E15="","",E15)</f>
        <v xml:space="preserve"> </v>
      </c>
      <c r="G136" s="32"/>
      <c r="H136" s="32"/>
      <c r="I136" s="32"/>
      <c r="J136" s="32"/>
      <c r="K136" s="28" t="s">
        <v>35</v>
      </c>
      <c r="L136" s="32"/>
      <c r="M136" s="197" t="str">
        <f>E21</f>
        <v>Akad.arch.Mravec Jozef</v>
      </c>
      <c r="N136" s="197"/>
      <c r="O136" s="197"/>
      <c r="P136" s="197"/>
      <c r="Q136" s="197"/>
      <c r="R136" s="33"/>
    </row>
    <row r="137" spans="2:65" s="1" customFormat="1" ht="10.35" customHeight="1">
      <c r="B137" s="31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3"/>
    </row>
    <row r="138" spans="2:65" s="8" customFormat="1" ht="29.25" customHeight="1">
      <c r="B138" s="115"/>
      <c r="C138" s="116" t="s">
        <v>144</v>
      </c>
      <c r="D138" s="221" t="s">
        <v>145</v>
      </c>
      <c r="E138" s="221"/>
      <c r="F138" s="221"/>
      <c r="G138" s="221"/>
      <c r="H138" s="221"/>
      <c r="I138" s="221"/>
      <c r="J138" s="117" t="s">
        <v>146</v>
      </c>
      <c r="K138" s="117" t="s">
        <v>147</v>
      </c>
      <c r="L138" s="221" t="s">
        <v>148</v>
      </c>
      <c r="M138" s="221"/>
      <c r="N138" s="221" t="s">
        <v>108</v>
      </c>
      <c r="O138" s="221"/>
      <c r="P138" s="221"/>
      <c r="Q138" s="230"/>
      <c r="R138" s="118"/>
      <c r="T138" s="72" t="s">
        <v>149</v>
      </c>
      <c r="U138" s="73" t="s">
        <v>41</v>
      </c>
      <c r="V138" s="73" t="s">
        <v>150</v>
      </c>
      <c r="W138" s="73" t="s">
        <v>151</v>
      </c>
      <c r="X138" s="73" t="s">
        <v>152</v>
      </c>
      <c r="Y138" s="73" t="s">
        <v>153</v>
      </c>
      <c r="Z138" s="73" t="s">
        <v>154</v>
      </c>
      <c r="AA138" s="74" t="s">
        <v>155</v>
      </c>
    </row>
    <row r="139" spans="2:65" s="1" customFormat="1" ht="29.25" customHeight="1">
      <c r="B139" s="31"/>
      <c r="C139" s="76" t="s">
        <v>104</v>
      </c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231">
        <f>BK139</f>
        <v>0</v>
      </c>
      <c r="O139" s="232"/>
      <c r="P139" s="232"/>
      <c r="Q139" s="232"/>
      <c r="R139" s="33"/>
      <c r="T139" s="75"/>
      <c r="U139" s="47"/>
      <c r="V139" s="47"/>
      <c r="W139" s="119">
        <f>W140+W247+W390</f>
        <v>19144.868790000004</v>
      </c>
      <c r="X139" s="47"/>
      <c r="Y139" s="119">
        <f>Y140+Y247+Y390</f>
        <v>1070.1816179</v>
      </c>
      <c r="Z139" s="47"/>
      <c r="AA139" s="120">
        <f>AA140+AA247+AA390</f>
        <v>1353.8885</v>
      </c>
      <c r="AT139" s="18" t="s">
        <v>76</v>
      </c>
      <c r="AU139" s="18" t="s">
        <v>110</v>
      </c>
      <c r="BK139" s="121">
        <f>BK140+BK247+BK390</f>
        <v>0</v>
      </c>
    </row>
    <row r="140" spans="2:65" s="9" customFormat="1" ht="37.35" customHeight="1">
      <c r="B140" s="122"/>
      <c r="C140" s="123"/>
      <c r="D140" s="124" t="s">
        <v>111</v>
      </c>
      <c r="E140" s="124"/>
      <c r="F140" s="124"/>
      <c r="G140" s="124"/>
      <c r="H140" s="124"/>
      <c r="I140" s="124"/>
      <c r="J140" s="124"/>
      <c r="K140" s="124"/>
      <c r="L140" s="124"/>
      <c r="M140" s="124"/>
      <c r="N140" s="233">
        <f>BK140</f>
        <v>0</v>
      </c>
      <c r="O140" s="234"/>
      <c r="P140" s="234"/>
      <c r="Q140" s="234"/>
      <c r="R140" s="125"/>
      <c r="T140" s="126"/>
      <c r="U140" s="123"/>
      <c r="V140" s="123"/>
      <c r="W140" s="127">
        <f>W141+W154+W160+W164+W175+W182+W203+W245</f>
        <v>13756.574350000003</v>
      </c>
      <c r="X140" s="123"/>
      <c r="Y140" s="127">
        <f>Y141+Y154+Y160+Y164+Y175+Y182+Y203+Y245</f>
        <v>998.55353089999994</v>
      </c>
      <c r="Z140" s="123"/>
      <c r="AA140" s="128">
        <f>AA141+AA154+AA160+AA164+AA175+AA182+AA203+AA245</f>
        <v>1331.818</v>
      </c>
      <c r="AR140" s="129" t="s">
        <v>84</v>
      </c>
      <c r="AT140" s="130" t="s">
        <v>76</v>
      </c>
      <c r="AU140" s="130" t="s">
        <v>77</v>
      </c>
      <c r="AY140" s="129" t="s">
        <v>156</v>
      </c>
      <c r="BK140" s="131">
        <f>BK141+BK154+BK160+BK164+BK175+BK182+BK203+BK245</f>
        <v>0</v>
      </c>
    </row>
    <row r="141" spans="2:65" s="9" customFormat="1" ht="19.899999999999999" customHeight="1">
      <c r="B141" s="122"/>
      <c r="C141" s="123"/>
      <c r="D141" s="132" t="s">
        <v>112</v>
      </c>
      <c r="E141" s="132"/>
      <c r="F141" s="132"/>
      <c r="G141" s="132"/>
      <c r="H141" s="132"/>
      <c r="I141" s="132"/>
      <c r="J141" s="132"/>
      <c r="K141" s="132"/>
      <c r="L141" s="132"/>
      <c r="M141" s="132"/>
      <c r="N141" s="219">
        <f>BK141</f>
        <v>0</v>
      </c>
      <c r="O141" s="220"/>
      <c r="P141" s="220"/>
      <c r="Q141" s="220"/>
      <c r="R141" s="125"/>
      <c r="T141" s="126"/>
      <c r="U141" s="123"/>
      <c r="V141" s="123"/>
      <c r="W141" s="127">
        <f>SUM(W142:W151)</f>
        <v>601.875</v>
      </c>
      <c r="X141" s="123"/>
      <c r="Y141" s="127">
        <f>SUM(Y142:Y151)</f>
        <v>0</v>
      </c>
      <c r="Z141" s="123"/>
      <c r="AA141" s="128">
        <f>SUM(AA142:AA151)</f>
        <v>148.63400000000001</v>
      </c>
      <c r="AR141" s="129" t="s">
        <v>84</v>
      </c>
      <c r="AT141" s="130" t="s">
        <v>76</v>
      </c>
      <c r="AU141" s="130" t="s">
        <v>84</v>
      </c>
      <c r="AY141" s="129" t="s">
        <v>156</v>
      </c>
      <c r="BK141" s="131">
        <f>SUM(BK142:BK153)</f>
        <v>0</v>
      </c>
    </row>
    <row r="142" spans="2:65" s="1" customFormat="1" ht="34.15" customHeight="1">
      <c r="B142" s="133"/>
      <c r="C142" s="134" t="s">
        <v>84</v>
      </c>
      <c r="D142" s="204" t="s">
        <v>158</v>
      </c>
      <c r="E142" s="202"/>
      <c r="F142" s="202"/>
      <c r="G142" s="202"/>
      <c r="H142" s="202"/>
      <c r="I142" s="203"/>
      <c r="J142" s="135" t="s">
        <v>159</v>
      </c>
      <c r="K142" s="136">
        <v>165</v>
      </c>
      <c r="L142" s="213">
        <v>0</v>
      </c>
      <c r="M142" s="213"/>
      <c r="N142" s="213">
        <f t="shared" ref="N142:N151" si="0">ROUND(L142*K142,2)</f>
        <v>0</v>
      </c>
      <c r="O142" s="213"/>
      <c r="P142" s="213"/>
      <c r="Q142" s="213"/>
      <c r="R142" s="137"/>
      <c r="T142" s="138" t="s">
        <v>5</v>
      </c>
      <c r="U142" s="40" t="s">
        <v>44</v>
      </c>
      <c r="V142" s="139">
        <v>8.5999999999999993E-2</v>
      </c>
      <c r="W142" s="139">
        <f t="shared" ref="W142:W151" si="1">V142*K142</f>
        <v>14.19</v>
      </c>
      <c r="X142" s="139">
        <v>0</v>
      </c>
      <c r="Y142" s="139">
        <f t="shared" ref="Y142:Y151" si="2">X142*K142</f>
        <v>0</v>
      </c>
      <c r="Z142" s="139">
        <v>0.2</v>
      </c>
      <c r="AA142" s="140">
        <f t="shared" ref="AA142:AA151" si="3">Z142*K142</f>
        <v>33</v>
      </c>
      <c r="AR142" s="18" t="s">
        <v>160</v>
      </c>
      <c r="AT142" s="18" t="s">
        <v>157</v>
      </c>
      <c r="AU142" s="18" t="s">
        <v>161</v>
      </c>
      <c r="AY142" s="18" t="s">
        <v>156</v>
      </c>
      <c r="BE142" s="141">
        <f t="shared" ref="BE142:BE151" si="4">IF(U142="základná",N142,0)</f>
        <v>0</v>
      </c>
      <c r="BF142" s="141">
        <f t="shared" ref="BF142:BF151" si="5">IF(U142="znížená",N142,0)</f>
        <v>0</v>
      </c>
      <c r="BG142" s="141">
        <f t="shared" ref="BG142:BG151" si="6">IF(U142="zákl. prenesená",N142,0)</f>
        <v>0</v>
      </c>
      <c r="BH142" s="141">
        <f t="shared" ref="BH142:BH151" si="7">IF(U142="zníž. prenesená",N142,0)</f>
        <v>0</v>
      </c>
      <c r="BI142" s="141">
        <f t="shared" ref="BI142:BI151" si="8">IF(U142="nulová",N142,0)</f>
        <v>0</v>
      </c>
      <c r="BJ142" s="18" t="s">
        <v>161</v>
      </c>
      <c r="BK142" s="141">
        <f t="shared" ref="BK142:BK153" si="9">ROUND(L142*K142,2)</f>
        <v>0</v>
      </c>
      <c r="BL142" s="18" t="s">
        <v>160</v>
      </c>
      <c r="BM142" s="18" t="s">
        <v>162</v>
      </c>
    </row>
    <row r="143" spans="2:65" s="1" customFormat="1" ht="34.15" customHeight="1">
      <c r="B143" s="133"/>
      <c r="C143" s="134" t="s">
        <v>161</v>
      </c>
      <c r="D143" s="204" t="s">
        <v>163</v>
      </c>
      <c r="E143" s="202"/>
      <c r="F143" s="202"/>
      <c r="G143" s="202"/>
      <c r="H143" s="202"/>
      <c r="I143" s="203"/>
      <c r="J143" s="135" t="s">
        <v>159</v>
      </c>
      <c r="K143" s="136">
        <v>358</v>
      </c>
      <c r="L143" s="213">
        <v>0</v>
      </c>
      <c r="M143" s="213"/>
      <c r="N143" s="213">
        <f t="shared" si="0"/>
        <v>0</v>
      </c>
      <c r="O143" s="213"/>
      <c r="P143" s="213"/>
      <c r="Q143" s="213"/>
      <c r="R143" s="137"/>
      <c r="T143" s="138" t="s">
        <v>5</v>
      </c>
      <c r="U143" s="40" t="s">
        <v>44</v>
      </c>
      <c r="V143" s="139">
        <v>0.19</v>
      </c>
      <c r="W143" s="139">
        <f t="shared" si="1"/>
        <v>68.02</v>
      </c>
      <c r="X143" s="139">
        <v>0</v>
      </c>
      <c r="Y143" s="139">
        <f t="shared" si="2"/>
        <v>0</v>
      </c>
      <c r="Z143" s="139">
        <v>9.8000000000000004E-2</v>
      </c>
      <c r="AA143" s="140">
        <f t="shared" si="3"/>
        <v>35.084000000000003</v>
      </c>
      <c r="AR143" s="18" t="s">
        <v>160</v>
      </c>
      <c r="AT143" s="18" t="s">
        <v>157</v>
      </c>
      <c r="AU143" s="18" t="s">
        <v>161</v>
      </c>
      <c r="AY143" s="18" t="s">
        <v>156</v>
      </c>
      <c r="BE143" s="141">
        <f t="shared" si="4"/>
        <v>0</v>
      </c>
      <c r="BF143" s="141">
        <f t="shared" si="5"/>
        <v>0</v>
      </c>
      <c r="BG143" s="141">
        <f t="shared" si="6"/>
        <v>0</v>
      </c>
      <c r="BH143" s="141">
        <f t="shared" si="7"/>
        <v>0</v>
      </c>
      <c r="BI143" s="141">
        <f t="shared" si="8"/>
        <v>0</v>
      </c>
      <c r="BJ143" s="18" t="s">
        <v>161</v>
      </c>
      <c r="BK143" s="141">
        <f t="shared" si="9"/>
        <v>0</v>
      </c>
      <c r="BL143" s="18" t="s">
        <v>160</v>
      </c>
      <c r="BM143" s="18" t="s">
        <v>164</v>
      </c>
    </row>
    <row r="144" spans="2:65" s="1" customFormat="1" ht="34.15" customHeight="1">
      <c r="B144" s="133"/>
      <c r="C144" s="134" t="s">
        <v>165</v>
      </c>
      <c r="D144" s="204" t="s">
        <v>166</v>
      </c>
      <c r="E144" s="202"/>
      <c r="F144" s="202"/>
      <c r="G144" s="202"/>
      <c r="H144" s="202"/>
      <c r="I144" s="203"/>
      <c r="J144" s="135" t="s">
        <v>167</v>
      </c>
      <c r="K144" s="136">
        <v>148</v>
      </c>
      <c r="L144" s="213">
        <v>0</v>
      </c>
      <c r="M144" s="213"/>
      <c r="N144" s="213">
        <f t="shared" si="0"/>
        <v>0</v>
      </c>
      <c r="O144" s="213"/>
      <c r="P144" s="213"/>
      <c r="Q144" s="213"/>
      <c r="R144" s="137"/>
      <c r="T144" s="138" t="s">
        <v>5</v>
      </c>
      <c r="U144" s="40" t="s">
        <v>44</v>
      </c>
      <c r="V144" s="139">
        <v>0.127</v>
      </c>
      <c r="W144" s="139">
        <f t="shared" si="1"/>
        <v>18.795999999999999</v>
      </c>
      <c r="X144" s="139">
        <v>0</v>
      </c>
      <c r="Y144" s="139">
        <f t="shared" si="2"/>
        <v>0</v>
      </c>
      <c r="Z144" s="139">
        <v>0</v>
      </c>
      <c r="AA144" s="140">
        <f t="shared" si="3"/>
        <v>0</v>
      </c>
      <c r="AR144" s="18" t="s">
        <v>160</v>
      </c>
      <c r="AT144" s="18" t="s">
        <v>157</v>
      </c>
      <c r="AU144" s="18" t="s">
        <v>161</v>
      </c>
      <c r="AY144" s="18" t="s">
        <v>156</v>
      </c>
      <c r="BE144" s="141">
        <f t="shared" si="4"/>
        <v>0</v>
      </c>
      <c r="BF144" s="141">
        <f t="shared" si="5"/>
        <v>0</v>
      </c>
      <c r="BG144" s="141">
        <f t="shared" si="6"/>
        <v>0</v>
      </c>
      <c r="BH144" s="141">
        <f t="shared" si="7"/>
        <v>0</v>
      </c>
      <c r="BI144" s="141">
        <f t="shared" si="8"/>
        <v>0</v>
      </c>
      <c r="BJ144" s="18" t="s">
        <v>161</v>
      </c>
      <c r="BK144" s="141">
        <f t="shared" si="9"/>
        <v>0</v>
      </c>
      <c r="BL144" s="18" t="s">
        <v>160</v>
      </c>
      <c r="BM144" s="18" t="s">
        <v>168</v>
      </c>
    </row>
    <row r="145" spans="2:65" s="1" customFormat="1" ht="34.15" customHeight="1">
      <c r="B145" s="133"/>
      <c r="C145" s="134" t="s">
        <v>160</v>
      </c>
      <c r="D145" s="204" t="s">
        <v>169</v>
      </c>
      <c r="E145" s="202"/>
      <c r="F145" s="202"/>
      <c r="G145" s="202"/>
      <c r="H145" s="202"/>
      <c r="I145" s="203"/>
      <c r="J145" s="135" t="s">
        <v>159</v>
      </c>
      <c r="K145" s="136">
        <v>358</v>
      </c>
      <c r="L145" s="213">
        <v>0</v>
      </c>
      <c r="M145" s="213"/>
      <c r="N145" s="213">
        <f t="shared" si="0"/>
        <v>0</v>
      </c>
      <c r="O145" s="213"/>
      <c r="P145" s="213"/>
      <c r="Q145" s="213"/>
      <c r="R145" s="137"/>
      <c r="T145" s="138" t="s">
        <v>5</v>
      </c>
      <c r="U145" s="40" t="s">
        <v>44</v>
      </c>
      <c r="V145" s="139">
        <v>1.169</v>
      </c>
      <c r="W145" s="139">
        <f t="shared" si="1"/>
        <v>418.50200000000001</v>
      </c>
      <c r="X145" s="139">
        <v>0</v>
      </c>
      <c r="Y145" s="139">
        <f t="shared" si="2"/>
        <v>0</v>
      </c>
      <c r="Z145" s="139">
        <v>0.22500000000000001</v>
      </c>
      <c r="AA145" s="140">
        <f t="shared" si="3"/>
        <v>80.55</v>
      </c>
      <c r="AR145" s="18" t="s">
        <v>160</v>
      </c>
      <c r="AT145" s="18" t="s">
        <v>157</v>
      </c>
      <c r="AU145" s="18" t="s">
        <v>161</v>
      </c>
      <c r="AY145" s="18" t="s">
        <v>156</v>
      </c>
      <c r="BE145" s="141">
        <f t="shared" si="4"/>
        <v>0</v>
      </c>
      <c r="BF145" s="141">
        <f t="shared" si="5"/>
        <v>0</v>
      </c>
      <c r="BG145" s="141">
        <f t="shared" si="6"/>
        <v>0</v>
      </c>
      <c r="BH145" s="141">
        <f t="shared" si="7"/>
        <v>0</v>
      </c>
      <c r="BI145" s="141">
        <f t="shared" si="8"/>
        <v>0</v>
      </c>
      <c r="BJ145" s="18" t="s">
        <v>161</v>
      </c>
      <c r="BK145" s="141">
        <f t="shared" si="9"/>
        <v>0</v>
      </c>
      <c r="BL145" s="18" t="s">
        <v>160</v>
      </c>
      <c r="BM145" s="18" t="s">
        <v>170</v>
      </c>
    </row>
    <row r="146" spans="2:65" s="1" customFormat="1" ht="34.15" customHeight="1">
      <c r="B146" s="133"/>
      <c r="C146" s="134" t="s">
        <v>171</v>
      </c>
      <c r="D146" s="204" t="s">
        <v>172</v>
      </c>
      <c r="E146" s="202"/>
      <c r="F146" s="202"/>
      <c r="G146" s="202"/>
      <c r="H146" s="202"/>
      <c r="I146" s="203"/>
      <c r="J146" s="135" t="s">
        <v>173</v>
      </c>
      <c r="K146" s="136">
        <v>78.5</v>
      </c>
      <c r="L146" s="213">
        <v>0</v>
      </c>
      <c r="M146" s="213"/>
      <c r="N146" s="213">
        <f t="shared" si="0"/>
        <v>0</v>
      </c>
      <c r="O146" s="213"/>
      <c r="P146" s="213"/>
      <c r="Q146" s="213"/>
      <c r="R146" s="137"/>
      <c r="T146" s="138" t="s">
        <v>5</v>
      </c>
      <c r="U146" s="40" t="s">
        <v>44</v>
      </c>
      <c r="V146" s="139">
        <v>0.76600000000000001</v>
      </c>
      <c r="W146" s="139">
        <f t="shared" si="1"/>
        <v>60.131</v>
      </c>
      <c r="X146" s="139">
        <v>0</v>
      </c>
      <c r="Y146" s="139">
        <f t="shared" si="2"/>
        <v>0</v>
      </c>
      <c r="Z146" s="139">
        <v>0</v>
      </c>
      <c r="AA146" s="140">
        <f t="shared" si="3"/>
        <v>0</v>
      </c>
      <c r="AR146" s="18" t="s">
        <v>160</v>
      </c>
      <c r="AT146" s="18" t="s">
        <v>157</v>
      </c>
      <c r="AU146" s="18" t="s">
        <v>161</v>
      </c>
      <c r="AY146" s="18" t="s">
        <v>156</v>
      </c>
      <c r="BE146" s="141">
        <f t="shared" si="4"/>
        <v>0</v>
      </c>
      <c r="BF146" s="141">
        <f t="shared" si="5"/>
        <v>0</v>
      </c>
      <c r="BG146" s="141">
        <f t="shared" si="6"/>
        <v>0</v>
      </c>
      <c r="BH146" s="141">
        <f t="shared" si="7"/>
        <v>0</v>
      </c>
      <c r="BI146" s="141">
        <f t="shared" si="8"/>
        <v>0</v>
      </c>
      <c r="BJ146" s="18" t="s">
        <v>161</v>
      </c>
      <c r="BK146" s="141">
        <f t="shared" si="9"/>
        <v>0</v>
      </c>
      <c r="BL146" s="18" t="s">
        <v>160</v>
      </c>
      <c r="BM146" s="18" t="s">
        <v>174</v>
      </c>
    </row>
    <row r="147" spans="2:65" s="1" customFormat="1" ht="45.6" customHeight="1">
      <c r="B147" s="133"/>
      <c r="C147" s="134" t="s">
        <v>175</v>
      </c>
      <c r="D147" s="204" t="s">
        <v>176</v>
      </c>
      <c r="E147" s="202"/>
      <c r="F147" s="202"/>
      <c r="G147" s="202"/>
      <c r="H147" s="202"/>
      <c r="I147" s="203"/>
      <c r="J147" s="135" t="s">
        <v>173</v>
      </c>
      <c r="K147" s="136">
        <v>78.5</v>
      </c>
      <c r="L147" s="213">
        <v>0</v>
      </c>
      <c r="M147" s="213"/>
      <c r="N147" s="213">
        <f t="shared" si="0"/>
        <v>0</v>
      </c>
      <c r="O147" s="213"/>
      <c r="P147" s="213"/>
      <c r="Q147" s="213"/>
      <c r="R147" s="137"/>
      <c r="T147" s="138" t="s">
        <v>5</v>
      </c>
      <c r="U147" s="40" t="s">
        <v>44</v>
      </c>
      <c r="V147" s="139">
        <v>9.8000000000000004E-2</v>
      </c>
      <c r="W147" s="139">
        <f t="shared" si="1"/>
        <v>7.6930000000000005</v>
      </c>
      <c r="X147" s="139">
        <v>0</v>
      </c>
      <c r="Y147" s="139">
        <f t="shared" si="2"/>
        <v>0</v>
      </c>
      <c r="Z147" s="139">
        <v>0</v>
      </c>
      <c r="AA147" s="140">
        <f t="shared" si="3"/>
        <v>0</v>
      </c>
      <c r="AR147" s="18" t="s">
        <v>160</v>
      </c>
      <c r="AT147" s="18" t="s">
        <v>157</v>
      </c>
      <c r="AU147" s="18" t="s">
        <v>161</v>
      </c>
      <c r="AY147" s="18" t="s">
        <v>156</v>
      </c>
      <c r="BE147" s="141">
        <f t="shared" si="4"/>
        <v>0</v>
      </c>
      <c r="BF147" s="141">
        <f t="shared" si="5"/>
        <v>0</v>
      </c>
      <c r="BG147" s="141">
        <f t="shared" si="6"/>
        <v>0</v>
      </c>
      <c r="BH147" s="141">
        <f t="shared" si="7"/>
        <v>0</v>
      </c>
      <c r="BI147" s="141">
        <f t="shared" si="8"/>
        <v>0</v>
      </c>
      <c r="BJ147" s="18" t="s">
        <v>161</v>
      </c>
      <c r="BK147" s="141">
        <f t="shared" si="9"/>
        <v>0</v>
      </c>
      <c r="BL147" s="18" t="s">
        <v>160</v>
      </c>
      <c r="BM147" s="18" t="s">
        <v>177</v>
      </c>
    </row>
    <row r="148" spans="2:65" s="1" customFormat="1" ht="45.6" customHeight="1">
      <c r="B148" s="133"/>
      <c r="C148" s="134" t="s">
        <v>178</v>
      </c>
      <c r="D148" s="204" t="s">
        <v>179</v>
      </c>
      <c r="E148" s="202"/>
      <c r="F148" s="202"/>
      <c r="G148" s="202"/>
      <c r="H148" s="202"/>
      <c r="I148" s="203"/>
      <c r="J148" s="135" t="s">
        <v>173</v>
      </c>
      <c r="K148" s="136">
        <v>549.5</v>
      </c>
      <c r="L148" s="213">
        <v>0</v>
      </c>
      <c r="M148" s="213"/>
      <c r="N148" s="213">
        <f t="shared" si="0"/>
        <v>0</v>
      </c>
      <c r="O148" s="213"/>
      <c r="P148" s="213"/>
      <c r="Q148" s="213"/>
      <c r="R148" s="137"/>
      <c r="T148" s="138" t="s">
        <v>5</v>
      </c>
      <c r="U148" s="40" t="s">
        <v>44</v>
      </c>
      <c r="V148" s="139">
        <v>8.9999999999999993E-3</v>
      </c>
      <c r="W148" s="139">
        <f t="shared" si="1"/>
        <v>4.9455</v>
      </c>
      <c r="X148" s="139">
        <v>0</v>
      </c>
      <c r="Y148" s="139">
        <f t="shared" si="2"/>
        <v>0</v>
      </c>
      <c r="Z148" s="139">
        <v>0</v>
      </c>
      <c r="AA148" s="140">
        <f t="shared" si="3"/>
        <v>0</v>
      </c>
      <c r="AR148" s="18" t="s">
        <v>160</v>
      </c>
      <c r="AT148" s="18" t="s">
        <v>157</v>
      </c>
      <c r="AU148" s="18" t="s">
        <v>161</v>
      </c>
      <c r="AY148" s="18" t="s">
        <v>156</v>
      </c>
      <c r="BE148" s="141">
        <f t="shared" si="4"/>
        <v>0</v>
      </c>
      <c r="BF148" s="141">
        <f t="shared" si="5"/>
        <v>0</v>
      </c>
      <c r="BG148" s="141">
        <f t="shared" si="6"/>
        <v>0</v>
      </c>
      <c r="BH148" s="141">
        <f t="shared" si="7"/>
        <v>0</v>
      </c>
      <c r="BI148" s="141">
        <f t="shared" si="8"/>
        <v>0</v>
      </c>
      <c r="BJ148" s="18" t="s">
        <v>161</v>
      </c>
      <c r="BK148" s="141">
        <f t="shared" si="9"/>
        <v>0</v>
      </c>
      <c r="BL148" s="18" t="s">
        <v>160</v>
      </c>
      <c r="BM148" s="18" t="s">
        <v>180</v>
      </c>
    </row>
    <row r="149" spans="2:65" s="1" customFormat="1" ht="22.9" customHeight="1">
      <c r="B149" s="133"/>
      <c r="C149" s="134" t="s">
        <v>181</v>
      </c>
      <c r="D149" s="204" t="s">
        <v>182</v>
      </c>
      <c r="E149" s="202"/>
      <c r="F149" s="202"/>
      <c r="G149" s="202"/>
      <c r="H149" s="202"/>
      <c r="I149" s="203"/>
      <c r="J149" s="135" t="s">
        <v>173</v>
      </c>
      <c r="K149" s="136">
        <v>78.5</v>
      </c>
      <c r="L149" s="213">
        <v>0</v>
      </c>
      <c r="M149" s="213"/>
      <c r="N149" s="213">
        <f t="shared" si="0"/>
        <v>0</v>
      </c>
      <c r="O149" s="213"/>
      <c r="P149" s="213"/>
      <c r="Q149" s="213"/>
      <c r="R149" s="137"/>
      <c r="T149" s="138" t="s">
        <v>5</v>
      </c>
      <c r="U149" s="40" t="s">
        <v>44</v>
      </c>
      <c r="V149" s="139">
        <v>8.9999999999999993E-3</v>
      </c>
      <c r="W149" s="139">
        <f t="shared" si="1"/>
        <v>0.70649999999999991</v>
      </c>
      <c r="X149" s="139">
        <v>0</v>
      </c>
      <c r="Y149" s="139">
        <f t="shared" si="2"/>
        <v>0</v>
      </c>
      <c r="Z149" s="139">
        <v>0</v>
      </c>
      <c r="AA149" s="140">
        <f t="shared" si="3"/>
        <v>0</v>
      </c>
      <c r="AR149" s="18" t="s">
        <v>160</v>
      </c>
      <c r="AT149" s="18" t="s">
        <v>157</v>
      </c>
      <c r="AU149" s="18" t="s">
        <v>161</v>
      </c>
      <c r="AY149" s="18" t="s">
        <v>156</v>
      </c>
      <c r="BE149" s="141">
        <f t="shared" si="4"/>
        <v>0</v>
      </c>
      <c r="BF149" s="141">
        <f t="shared" si="5"/>
        <v>0</v>
      </c>
      <c r="BG149" s="141">
        <f t="shared" si="6"/>
        <v>0</v>
      </c>
      <c r="BH149" s="141">
        <f t="shared" si="7"/>
        <v>0</v>
      </c>
      <c r="BI149" s="141">
        <f t="shared" si="8"/>
        <v>0</v>
      </c>
      <c r="BJ149" s="18" t="s">
        <v>161</v>
      </c>
      <c r="BK149" s="141">
        <f t="shared" si="9"/>
        <v>0</v>
      </c>
      <c r="BL149" s="18" t="s">
        <v>160</v>
      </c>
      <c r="BM149" s="18" t="s">
        <v>183</v>
      </c>
    </row>
    <row r="150" spans="2:65" s="1" customFormat="1" ht="22.9" customHeight="1">
      <c r="B150" s="133"/>
      <c r="C150" s="134" t="s">
        <v>184</v>
      </c>
      <c r="D150" s="204" t="s">
        <v>185</v>
      </c>
      <c r="E150" s="202"/>
      <c r="F150" s="202"/>
      <c r="G150" s="202"/>
      <c r="H150" s="202"/>
      <c r="I150" s="203"/>
      <c r="J150" s="135" t="s">
        <v>186</v>
      </c>
      <c r="K150" s="136">
        <v>134</v>
      </c>
      <c r="L150" s="213">
        <v>0</v>
      </c>
      <c r="M150" s="213"/>
      <c r="N150" s="213">
        <f t="shared" si="0"/>
        <v>0</v>
      </c>
      <c r="O150" s="213"/>
      <c r="P150" s="213"/>
      <c r="Q150" s="213"/>
      <c r="R150" s="137"/>
      <c r="T150" s="138" t="s">
        <v>5</v>
      </c>
      <c r="U150" s="40" t="s">
        <v>44</v>
      </c>
      <c r="V150" s="139">
        <v>0</v>
      </c>
      <c r="W150" s="139">
        <f t="shared" si="1"/>
        <v>0</v>
      </c>
      <c r="X150" s="139">
        <v>0</v>
      </c>
      <c r="Y150" s="139">
        <f t="shared" si="2"/>
        <v>0</v>
      </c>
      <c r="Z150" s="139">
        <v>0</v>
      </c>
      <c r="AA150" s="140">
        <f t="shared" si="3"/>
        <v>0</v>
      </c>
      <c r="AR150" s="18" t="s">
        <v>160</v>
      </c>
      <c r="AT150" s="18" t="s">
        <v>157</v>
      </c>
      <c r="AU150" s="18" t="s">
        <v>161</v>
      </c>
      <c r="AY150" s="18" t="s">
        <v>156</v>
      </c>
      <c r="BE150" s="141">
        <f t="shared" si="4"/>
        <v>0</v>
      </c>
      <c r="BF150" s="141">
        <f t="shared" si="5"/>
        <v>0</v>
      </c>
      <c r="BG150" s="141">
        <f t="shared" si="6"/>
        <v>0</v>
      </c>
      <c r="BH150" s="141">
        <f t="shared" si="7"/>
        <v>0</v>
      </c>
      <c r="BI150" s="141">
        <f t="shared" si="8"/>
        <v>0</v>
      </c>
      <c r="BJ150" s="18" t="s">
        <v>161</v>
      </c>
      <c r="BK150" s="141">
        <f t="shared" si="9"/>
        <v>0</v>
      </c>
      <c r="BL150" s="18" t="s">
        <v>160</v>
      </c>
      <c r="BM150" s="18" t="s">
        <v>187</v>
      </c>
    </row>
    <row r="151" spans="2:65" s="1" customFormat="1" ht="22.9" customHeight="1">
      <c r="B151" s="133"/>
      <c r="C151" s="134" t="s">
        <v>188</v>
      </c>
      <c r="D151" s="204" t="s">
        <v>189</v>
      </c>
      <c r="E151" s="202"/>
      <c r="F151" s="202"/>
      <c r="G151" s="202"/>
      <c r="H151" s="202"/>
      <c r="I151" s="203"/>
      <c r="J151" s="135" t="s">
        <v>159</v>
      </c>
      <c r="K151" s="136">
        <v>523</v>
      </c>
      <c r="L151" s="213">
        <v>0</v>
      </c>
      <c r="M151" s="213"/>
      <c r="N151" s="213">
        <f t="shared" si="0"/>
        <v>0</v>
      </c>
      <c r="O151" s="213"/>
      <c r="P151" s="213"/>
      <c r="Q151" s="213"/>
      <c r="R151" s="137"/>
      <c r="T151" s="138" t="s">
        <v>5</v>
      </c>
      <c r="U151" s="40" t="s">
        <v>44</v>
      </c>
      <c r="V151" s="139">
        <v>1.7000000000000001E-2</v>
      </c>
      <c r="W151" s="139">
        <f t="shared" si="1"/>
        <v>8.891</v>
      </c>
      <c r="X151" s="139">
        <v>0</v>
      </c>
      <c r="Y151" s="139">
        <f t="shared" si="2"/>
        <v>0</v>
      </c>
      <c r="Z151" s="139">
        <v>0</v>
      </c>
      <c r="AA151" s="140">
        <f t="shared" si="3"/>
        <v>0</v>
      </c>
      <c r="AR151" s="18" t="s">
        <v>160</v>
      </c>
      <c r="AT151" s="18" t="s">
        <v>157</v>
      </c>
      <c r="AU151" s="18" t="s">
        <v>161</v>
      </c>
      <c r="AY151" s="18" t="s">
        <v>156</v>
      </c>
      <c r="BE151" s="141">
        <f t="shared" si="4"/>
        <v>0</v>
      </c>
      <c r="BF151" s="141">
        <f t="shared" si="5"/>
        <v>0</v>
      </c>
      <c r="BG151" s="141">
        <f t="shared" si="6"/>
        <v>0</v>
      </c>
      <c r="BH151" s="141">
        <f t="shared" si="7"/>
        <v>0</v>
      </c>
      <c r="BI151" s="141">
        <f t="shared" si="8"/>
        <v>0</v>
      </c>
      <c r="BJ151" s="18" t="s">
        <v>161</v>
      </c>
      <c r="BK151" s="141">
        <f t="shared" si="9"/>
        <v>0</v>
      </c>
      <c r="BL151" s="18" t="s">
        <v>160</v>
      </c>
      <c r="BM151" s="18" t="s">
        <v>190</v>
      </c>
    </row>
    <row r="152" spans="2:65" s="1" customFormat="1" ht="28.5" customHeight="1">
      <c r="B152" s="133"/>
      <c r="C152" s="134">
        <v>11</v>
      </c>
      <c r="D152" s="201" t="s">
        <v>617</v>
      </c>
      <c r="E152" s="208"/>
      <c r="F152" s="208"/>
      <c r="G152" s="208"/>
      <c r="H152" s="208"/>
      <c r="I152" s="209"/>
      <c r="J152" s="135" t="s">
        <v>159</v>
      </c>
      <c r="K152" s="156">
        <v>10</v>
      </c>
      <c r="L152" s="213">
        <v>0</v>
      </c>
      <c r="M152" s="213"/>
      <c r="N152" s="213">
        <f t="shared" ref="N152" si="10">ROUND(L152*K152,2)</f>
        <v>0</v>
      </c>
      <c r="O152" s="213"/>
      <c r="P152" s="213"/>
      <c r="Q152" s="213"/>
      <c r="R152" s="137"/>
      <c r="T152" s="154"/>
      <c r="U152" s="40"/>
      <c r="V152" s="139"/>
      <c r="W152" s="139"/>
      <c r="X152" s="139"/>
      <c r="Y152" s="139"/>
      <c r="Z152" s="139"/>
      <c r="AA152" s="140"/>
      <c r="AR152" s="18"/>
      <c r="AT152" s="18"/>
      <c r="AU152" s="18"/>
      <c r="AY152" s="18"/>
      <c r="BE152" s="141"/>
      <c r="BF152" s="141"/>
      <c r="BG152" s="141"/>
      <c r="BH152" s="141"/>
      <c r="BI152" s="141"/>
      <c r="BJ152" s="18"/>
      <c r="BK152" s="141">
        <f t="shared" si="9"/>
        <v>0</v>
      </c>
      <c r="BL152" s="18"/>
      <c r="BM152" s="18"/>
    </row>
    <row r="153" spans="2:65" s="1" customFormat="1" ht="28.5" customHeight="1">
      <c r="B153" s="133"/>
      <c r="C153" s="134">
        <v>12</v>
      </c>
      <c r="D153" s="201" t="s">
        <v>618</v>
      </c>
      <c r="E153" s="208"/>
      <c r="F153" s="208"/>
      <c r="G153" s="208"/>
      <c r="H153" s="208"/>
      <c r="I153" s="209"/>
      <c r="J153" s="135" t="s">
        <v>159</v>
      </c>
      <c r="K153" s="156">
        <v>10</v>
      </c>
      <c r="L153" s="213">
        <v>0</v>
      </c>
      <c r="M153" s="213"/>
      <c r="N153" s="213">
        <f t="shared" ref="N153" si="11">ROUND(L153*K153,2)</f>
        <v>0</v>
      </c>
      <c r="O153" s="213"/>
      <c r="P153" s="213"/>
      <c r="Q153" s="213"/>
      <c r="R153" s="137"/>
      <c r="T153" s="154"/>
      <c r="U153" s="40"/>
      <c r="V153" s="139"/>
      <c r="W153" s="139"/>
      <c r="X153" s="139"/>
      <c r="Y153" s="139"/>
      <c r="Z153" s="139"/>
      <c r="AA153" s="140"/>
      <c r="AR153" s="18"/>
      <c r="AT153" s="18"/>
      <c r="AU153" s="18"/>
      <c r="AY153" s="18"/>
      <c r="BE153" s="141"/>
      <c r="BF153" s="141"/>
      <c r="BG153" s="141"/>
      <c r="BH153" s="141"/>
      <c r="BI153" s="141"/>
      <c r="BJ153" s="18"/>
      <c r="BK153" s="141">
        <f t="shared" si="9"/>
        <v>0</v>
      </c>
      <c r="BL153" s="18"/>
      <c r="BM153" s="18"/>
    </row>
    <row r="154" spans="2:65" s="9" customFormat="1" ht="29.85" customHeight="1">
      <c r="B154" s="122"/>
      <c r="C154" s="123"/>
      <c r="D154" s="132" t="s">
        <v>113</v>
      </c>
      <c r="E154" s="132"/>
      <c r="F154" s="132"/>
      <c r="G154" s="132"/>
      <c r="H154" s="132"/>
      <c r="I154" s="132"/>
      <c r="J154" s="132"/>
      <c r="K154" s="132"/>
      <c r="L154" s="132"/>
      <c r="M154" s="132"/>
      <c r="N154" s="215">
        <f>BK154</f>
        <v>0</v>
      </c>
      <c r="O154" s="216"/>
      <c r="P154" s="216"/>
      <c r="Q154" s="216"/>
      <c r="R154" s="125"/>
      <c r="T154" s="126"/>
      <c r="U154" s="123"/>
      <c r="V154" s="123"/>
      <c r="W154" s="127">
        <f>SUM(W155:W159)</f>
        <v>130.62227999999999</v>
      </c>
      <c r="X154" s="123"/>
      <c r="Y154" s="127">
        <f>SUM(Y155:Y159)</f>
        <v>213.2594344</v>
      </c>
      <c r="Z154" s="123"/>
      <c r="AA154" s="128">
        <f>SUM(AA155:AA159)</f>
        <v>0</v>
      </c>
      <c r="AR154" s="129" t="s">
        <v>84</v>
      </c>
      <c r="AT154" s="130" t="s">
        <v>76</v>
      </c>
      <c r="AU154" s="130" t="s">
        <v>84</v>
      </c>
      <c r="AY154" s="129" t="s">
        <v>156</v>
      </c>
      <c r="BK154" s="131">
        <f>SUM(BK155:BK159)</f>
        <v>0</v>
      </c>
    </row>
    <row r="155" spans="2:65" s="1" customFormat="1" ht="34.15" customHeight="1">
      <c r="B155" s="133"/>
      <c r="C155" s="134">
        <v>13</v>
      </c>
      <c r="D155" s="204" t="s">
        <v>191</v>
      </c>
      <c r="E155" s="202"/>
      <c r="F155" s="202"/>
      <c r="G155" s="202"/>
      <c r="H155" s="202"/>
      <c r="I155" s="203"/>
      <c r="J155" s="135" t="s">
        <v>173</v>
      </c>
      <c r="K155" s="136">
        <v>60</v>
      </c>
      <c r="L155" s="213">
        <v>0</v>
      </c>
      <c r="M155" s="213"/>
      <c r="N155" s="213">
        <f>ROUND(L155*K155,2)</f>
        <v>0</v>
      </c>
      <c r="O155" s="213"/>
      <c r="P155" s="213"/>
      <c r="Q155" s="213"/>
      <c r="R155" s="137"/>
      <c r="T155" s="138" t="s">
        <v>5</v>
      </c>
      <c r="U155" s="40" t="s">
        <v>44</v>
      </c>
      <c r="V155" s="139">
        <v>1.1319999999999999</v>
      </c>
      <c r="W155" s="139">
        <f>V155*K155</f>
        <v>67.919999999999987</v>
      </c>
      <c r="X155" s="139">
        <v>2.0699999999999998</v>
      </c>
      <c r="Y155" s="139">
        <f>X155*K155</f>
        <v>124.19999999999999</v>
      </c>
      <c r="Z155" s="139">
        <v>0</v>
      </c>
      <c r="AA155" s="140">
        <f>Z155*K155</f>
        <v>0</v>
      </c>
      <c r="AR155" s="18" t="s">
        <v>160</v>
      </c>
      <c r="AT155" s="18" t="s">
        <v>157</v>
      </c>
      <c r="AU155" s="18" t="s">
        <v>161</v>
      </c>
      <c r="AY155" s="18" t="s">
        <v>156</v>
      </c>
      <c r="BE155" s="141">
        <f>IF(U155="základná",N155,0)</f>
        <v>0</v>
      </c>
      <c r="BF155" s="141">
        <f>IF(U155="znížená",N155,0)</f>
        <v>0</v>
      </c>
      <c r="BG155" s="141">
        <f>IF(U155="zákl. prenesená",N155,0)</f>
        <v>0</v>
      </c>
      <c r="BH155" s="141">
        <f>IF(U155="zníž. prenesená",N155,0)</f>
        <v>0</v>
      </c>
      <c r="BI155" s="141">
        <f>IF(U155="nulová",N155,0)</f>
        <v>0</v>
      </c>
      <c r="BJ155" s="18" t="s">
        <v>161</v>
      </c>
      <c r="BK155" s="141">
        <f>ROUND(L155*K155,2)</f>
        <v>0</v>
      </c>
      <c r="BL155" s="18" t="s">
        <v>160</v>
      </c>
      <c r="BM155" s="18" t="s">
        <v>192</v>
      </c>
    </row>
    <row r="156" spans="2:65" s="1" customFormat="1" ht="57" customHeight="1">
      <c r="B156" s="133"/>
      <c r="C156" s="134">
        <v>14</v>
      </c>
      <c r="D156" s="201" t="s">
        <v>577</v>
      </c>
      <c r="E156" s="208"/>
      <c r="F156" s="208"/>
      <c r="G156" s="208"/>
      <c r="H156" s="208"/>
      <c r="I156" s="209"/>
      <c r="J156" s="135" t="s">
        <v>193</v>
      </c>
      <c r="K156" s="136">
        <v>1</v>
      </c>
      <c r="L156" s="213">
        <v>0</v>
      </c>
      <c r="M156" s="213"/>
      <c r="N156" s="213">
        <f>ROUND(L156*K156,2)</f>
        <v>0</v>
      </c>
      <c r="O156" s="213"/>
      <c r="P156" s="213"/>
      <c r="Q156" s="213"/>
      <c r="R156" s="137"/>
      <c r="T156" s="138" t="s">
        <v>5</v>
      </c>
      <c r="U156" s="40" t="s">
        <v>44</v>
      </c>
      <c r="V156" s="139">
        <v>15.933</v>
      </c>
      <c r="W156" s="139">
        <f>V156*K156</f>
        <v>15.933</v>
      </c>
      <c r="X156" s="139">
        <v>0</v>
      </c>
      <c r="Y156" s="139">
        <f>X156*K156</f>
        <v>0</v>
      </c>
      <c r="Z156" s="139">
        <v>0</v>
      </c>
      <c r="AA156" s="140">
        <f>Z156*K156</f>
        <v>0</v>
      </c>
      <c r="AR156" s="18" t="s">
        <v>160</v>
      </c>
      <c r="AT156" s="18" t="s">
        <v>157</v>
      </c>
      <c r="AU156" s="18" t="s">
        <v>161</v>
      </c>
      <c r="AY156" s="18" t="s">
        <v>156</v>
      </c>
      <c r="BE156" s="141">
        <f>IF(U156="základná",N156,0)</f>
        <v>0</v>
      </c>
      <c r="BF156" s="141">
        <f>IF(U156="znížená",N156,0)</f>
        <v>0</v>
      </c>
      <c r="BG156" s="141">
        <f>IF(U156="zákl. prenesená",N156,0)</f>
        <v>0</v>
      </c>
      <c r="BH156" s="141">
        <f>IF(U156="zníž. prenesená",N156,0)</f>
        <v>0</v>
      </c>
      <c r="BI156" s="141">
        <f>IF(U156="nulová",N156,0)</f>
        <v>0</v>
      </c>
      <c r="BJ156" s="18" t="s">
        <v>161</v>
      </c>
      <c r="BK156" s="141">
        <f>ROUND(L156*K156,2)</f>
        <v>0</v>
      </c>
      <c r="BL156" s="18" t="s">
        <v>160</v>
      </c>
      <c r="BM156" s="18" t="s">
        <v>194</v>
      </c>
    </row>
    <row r="157" spans="2:65" s="1" customFormat="1" ht="26.25" customHeight="1">
      <c r="B157" s="133"/>
      <c r="C157" s="134">
        <v>15</v>
      </c>
      <c r="D157" s="204" t="s">
        <v>195</v>
      </c>
      <c r="E157" s="202"/>
      <c r="F157" s="202"/>
      <c r="G157" s="202"/>
      <c r="H157" s="202"/>
      <c r="I157" s="203"/>
      <c r="J157" s="135" t="s">
        <v>173</v>
      </c>
      <c r="K157" s="136">
        <v>39</v>
      </c>
      <c r="L157" s="213">
        <v>0</v>
      </c>
      <c r="M157" s="213"/>
      <c r="N157" s="213">
        <f>ROUND(L157*K157,2)</f>
        <v>0</v>
      </c>
      <c r="O157" s="213"/>
      <c r="P157" s="213"/>
      <c r="Q157" s="213"/>
      <c r="R157" s="137"/>
      <c r="T157" s="138" t="s">
        <v>5</v>
      </c>
      <c r="U157" s="40" t="s">
        <v>44</v>
      </c>
      <c r="V157" s="139">
        <v>0.58399999999999996</v>
      </c>
      <c r="W157" s="139">
        <f>V157*K157</f>
        <v>22.776</v>
      </c>
      <c r="X157" s="139">
        <v>2.2376800000000001</v>
      </c>
      <c r="Y157" s="139">
        <f>X157*K157</f>
        <v>87.26952</v>
      </c>
      <c r="Z157" s="139">
        <v>0</v>
      </c>
      <c r="AA157" s="140">
        <f>Z157*K157</f>
        <v>0</v>
      </c>
      <c r="AR157" s="18" t="s">
        <v>160</v>
      </c>
      <c r="AT157" s="18" t="s">
        <v>157</v>
      </c>
      <c r="AU157" s="18" t="s">
        <v>161</v>
      </c>
      <c r="AY157" s="18" t="s">
        <v>156</v>
      </c>
      <c r="BE157" s="141">
        <f>IF(U157="základná",N157,0)</f>
        <v>0</v>
      </c>
      <c r="BF157" s="141">
        <f>IF(U157="znížená",N157,0)</f>
        <v>0</v>
      </c>
      <c r="BG157" s="141">
        <f>IF(U157="zákl. prenesená",N157,0)</f>
        <v>0</v>
      </c>
      <c r="BH157" s="141">
        <f>IF(U157="zníž. prenesená",N157,0)</f>
        <v>0</v>
      </c>
      <c r="BI157" s="141">
        <f>IF(U157="nulová",N157,0)</f>
        <v>0</v>
      </c>
      <c r="BJ157" s="18" t="s">
        <v>161</v>
      </c>
      <c r="BK157" s="141">
        <f>ROUND(L157*K157,2)</f>
        <v>0</v>
      </c>
      <c r="BL157" s="18" t="s">
        <v>160</v>
      </c>
      <c r="BM157" s="18" t="s">
        <v>196</v>
      </c>
    </row>
    <row r="158" spans="2:65" s="1" customFormat="1" ht="22.9" customHeight="1">
      <c r="B158" s="133"/>
      <c r="C158" s="134">
        <v>16</v>
      </c>
      <c r="D158" s="204" t="s">
        <v>197</v>
      </c>
      <c r="E158" s="202"/>
      <c r="F158" s="202"/>
      <c r="G158" s="202"/>
      <c r="H158" s="202"/>
      <c r="I158" s="203"/>
      <c r="J158" s="135" t="s">
        <v>186</v>
      </c>
      <c r="K158" s="136">
        <v>0.03</v>
      </c>
      <c r="L158" s="213">
        <v>0</v>
      </c>
      <c r="M158" s="213"/>
      <c r="N158" s="213">
        <f>ROUND(L158*K158,2)</f>
        <v>0</v>
      </c>
      <c r="O158" s="213"/>
      <c r="P158" s="213"/>
      <c r="Q158" s="213"/>
      <c r="R158" s="137"/>
      <c r="T158" s="138" t="s">
        <v>5</v>
      </c>
      <c r="U158" s="40" t="s">
        <v>44</v>
      </c>
      <c r="V158" s="139">
        <v>24.37</v>
      </c>
      <c r="W158" s="139">
        <f>V158*K158</f>
        <v>0.73109999999999997</v>
      </c>
      <c r="X158" s="139">
        <v>1.1197600000000001</v>
      </c>
      <c r="Y158" s="139">
        <f>X158*K158</f>
        <v>3.3592799999999999E-2</v>
      </c>
      <c r="Z158" s="139">
        <v>0</v>
      </c>
      <c r="AA158" s="140">
        <f>Z158*K158</f>
        <v>0</v>
      </c>
      <c r="AR158" s="18" t="s">
        <v>160</v>
      </c>
      <c r="AT158" s="18" t="s">
        <v>157</v>
      </c>
      <c r="AU158" s="18" t="s">
        <v>161</v>
      </c>
      <c r="AY158" s="18" t="s">
        <v>156</v>
      </c>
      <c r="BE158" s="141">
        <f>IF(U158="základná",N158,0)</f>
        <v>0</v>
      </c>
      <c r="BF158" s="141">
        <f>IF(U158="znížená",N158,0)</f>
        <v>0</v>
      </c>
      <c r="BG158" s="141">
        <f>IF(U158="zákl. prenesená",N158,0)</f>
        <v>0</v>
      </c>
      <c r="BH158" s="141">
        <f>IF(U158="zníž. prenesená",N158,0)</f>
        <v>0</v>
      </c>
      <c r="BI158" s="141">
        <f>IF(U158="nulová",N158,0)</f>
        <v>0</v>
      </c>
      <c r="BJ158" s="18" t="s">
        <v>161</v>
      </c>
      <c r="BK158" s="141">
        <f>ROUND(L158*K158,2)</f>
        <v>0</v>
      </c>
      <c r="BL158" s="18" t="s">
        <v>160</v>
      </c>
      <c r="BM158" s="18" t="s">
        <v>198</v>
      </c>
    </row>
    <row r="159" spans="2:65" s="1" customFormat="1" ht="14.45" customHeight="1">
      <c r="B159" s="133"/>
      <c r="C159" s="134">
        <v>17</v>
      </c>
      <c r="D159" s="204" t="s">
        <v>199</v>
      </c>
      <c r="E159" s="202"/>
      <c r="F159" s="202"/>
      <c r="G159" s="202"/>
      <c r="H159" s="202"/>
      <c r="I159" s="203"/>
      <c r="J159" s="135" t="s">
        <v>186</v>
      </c>
      <c r="K159" s="136">
        <v>1.46</v>
      </c>
      <c r="L159" s="213">
        <v>0</v>
      </c>
      <c r="M159" s="213"/>
      <c r="N159" s="213">
        <f>ROUND(L159*K159,2)</f>
        <v>0</v>
      </c>
      <c r="O159" s="213"/>
      <c r="P159" s="213"/>
      <c r="Q159" s="213"/>
      <c r="R159" s="137"/>
      <c r="T159" s="138" t="s">
        <v>5</v>
      </c>
      <c r="U159" s="40" t="s">
        <v>44</v>
      </c>
      <c r="V159" s="139">
        <v>15.933</v>
      </c>
      <c r="W159" s="139">
        <f>V159*K159</f>
        <v>23.262180000000001</v>
      </c>
      <c r="X159" s="139">
        <v>1.20296</v>
      </c>
      <c r="Y159" s="139">
        <f>X159*K159</f>
        <v>1.7563215999999999</v>
      </c>
      <c r="Z159" s="139">
        <v>0</v>
      </c>
      <c r="AA159" s="140">
        <f>Z159*K159</f>
        <v>0</v>
      </c>
      <c r="AR159" s="18" t="s">
        <v>160</v>
      </c>
      <c r="AT159" s="18" t="s">
        <v>157</v>
      </c>
      <c r="AU159" s="18" t="s">
        <v>161</v>
      </c>
      <c r="AY159" s="18" t="s">
        <v>156</v>
      </c>
      <c r="BE159" s="141">
        <f>IF(U159="základná",N159,0)</f>
        <v>0</v>
      </c>
      <c r="BF159" s="141">
        <f>IF(U159="znížená",N159,0)</f>
        <v>0</v>
      </c>
      <c r="BG159" s="141">
        <f>IF(U159="zákl. prenesená",N159,0)</f>
        <v>0</v>
      </c>
      <c r="BH159" s="141">
        <f>IF(U159="zníž. prenesená",N159,0)</f>
        <v>0</v>
      </c>
      <c r="BI159" s="141">
        <f>IF(U159="nulová",N159,0)</f>
        <v>0</v>
      </c>
      <c r="BJ159" s="18" t="s">
        <v>161</v>
      </c>
      <c r="BK159" s="141">
        <f>ROUND(L159*K159,2)</f>
        <v>0</v>
      </c>
      <c r="BL159" s="18" t="s">
        <v>160</v>
      </c>
      <c r="BM159" s="18" t="s">
        <v>200</v>
      </c>
    </row>
    <row r="160" spans="2:65" s="9" customFormat="1" ht="29.85" customHeight="1">
      <c r="B160" s="122"/>
      <c r="C160" s="123"/>
      <c r="D160" s="132" t="s">
        <v>114</v>
      </c>
      <c r="E160" s="132"/>
      <c r="F160" s="132"/>
      <c r="G160" s="132"/>
      <c r="H160" s="132"/>
      <c r="I160" s="132"/>
      <c r="J160" s="132"/>
      <c r="K160" s="132"/>
      <c r="L160" s="132"/>
      <c r="M160" s="132"/>
      <c r="N160" s="215">
        <f>BK160</f>
        <v>0</v>
      </c>
      <c r="O160" s="216"/>
      <c r="P160" s="216"/>
      <c r="Q160" s="216"/>
      <c r="R160" s="125"/>
      <c r="T160" s="126"/>
      <c r="U160" s="123"/>
      <c r="V160" s="123"/>
      <c r="W160" s="127">
        <f>SUM(W161:W163)</f>
        <v>273.96699999999998</v>
      </c>
      <c r="X160" s="123"/>
      <c r="Y160" s="127">
        <f>SUM(Y161:Y163)</f>
        <v>45.345300000000002</v>
      </c>
      <c r="Z160" s="123"/>
      <c r="AA160" s="128">
        <f>SUM(AA161:AA163)</f>
        <v>0</v>
      </c>
      <c r="AR160" s="129" t="s">
        <v>84</v>
      </c>
      <c r="AT160" s="130" t="s">
        <v>76</v>
      </c>
      <c r="AU160" s="130" t="s">
        <v>84</v>
      </c>
      <c r="AY160" s="129" t="s">
        <v>156</v>
      </c>
      <c r="BK160" s="131">
        <f>SUM(BK161:BK163)</f>
        <v>0</v>
      </c>
    </row>
    <row r="161" spans="2:65" s="1" customFormat="1" ht="34.15" customHeight="1">
      <c r="B161" s="133"/>
      <c r="C161" s="134">
        <v>18</v>
      </c>
      <c r="D161" s="204" t="s">
        <v>202</v>
      </c>
      <c r="E161" s="202"/>
      <c r="F161" s="202"/>
      <c r="G161" s="202"/>
      <c r="H161" s="202"/>
      <c r="I161" s="203"/>
      <c r="J161" s="135" t="s">
        <v>173</v>
      </c>
      <c r="K161" s="136">
        <v>21</v>
      </c>
      <c r="L161" s="213">
        <v>0</v>
      </c>
      <c r="M161" s="213"/>
      <c r="N161" s="213">
        <f>ROUND(L161*K161,2)</f>
        <v>0</v>
      </c>
      <c r="O161" s="213"/>
      <c r="P161" s="213"/>
      <c r="Q161" s="213"/>
      <c r="R161" s="137"/>
      <c r="T161" s="138" t="s">
        <v>5</v>
      </c>
      <c r="U161" s="40" t="s">
        <v>44</v>
      </c>
      <c r="V161" s="139">
        <v>3.633</v>
      </c>
      <c r="W161" s="139">
        <f>V161*K161</f>
        <v>76.293000000000006</v>
      </c>
      <c r="X161" s="139">
        <v>2.0463</v>
      </c>
      <c r="Y161" s="139">
        <f>X161*K161</f>
        <v>42.972299999999997</v>
      </c>
      <c r="Z161" s="139">
        <v>0</v>
      </c>
      <c r="AA161" s="140">
        <f>Z161*K161</f>
        <v>0</v>
      </c>
      <c r="AR161" s="18" t="s">
        <v>160</v>
      </c>
      <c r="AT161" s="18" t="s">
        <v>157</v>
      </c>
      <c r="AU161" s="18" t="s">
        <v>161</v>
      </c>
      <c r="AY161" s="18" t="s">
        <v>156</v>
      </c>
      <c r="BE161" s="141">
        <f>IF(U161="základná",N161,0)</f>
        <v>0</v>
      </c>
      <c r="BF161" s="141">
        <f>IF(U161="znížená",N161,0)</f>
        <v>0</v>
      </c>
      <c r="BG161" s="141">
        <f>IF(U161="zákl. prenesená",N161,0)</f>
        <v>0</v>
      </c>
      <c r="BH161" s="141">
        <f>IF(U161="zníž. prenesená",N161,0)</f>
        <v>0</v>
      </c>
      <c r="BI161" s="141">
        <f>IF(U161="nulová",N161,0)</f>
        <v>0</v>
      </c>
      <c r="BJ161" s="18" t="s">
        <v>161</v>
      </c>
      <c r="BK161" s="141">
        <f>ROUND(L161*K161,2)</f>
        <v>0</v>
      </c>
      <c r="BL161" s="18" t="s">
        <v>160</v>
      </c>
      <c r="BM161" s="18" t="s">
        <v>203</v>
      </c>
    </row>
    <row r="162" spans="2:65" s="1" customFormat="1" ht="45.6" customHeight="1">
      <c r="B162" s="133"/>
      <c r="C162" s="134">
        <v>19</v>
      </c>
      <c r="D162" s="201" t="s">
        <v>204</v>
      </c>
      <c r="E162" s="208"/>
      <c r="F162" s="208"/>
      <c r="G162" s="208"/>
      <c r="H162" s="208"/>
      <c r="I162" s="209"/>
      <c r="J162" s="135" t="s">
        <v>159</v>
      </c>
      <c r="K162" s="136">
        <v>50</v>
      </c>
      <c r="L162" s="213">
        <v>0</v>
      </c>
      <c r="M162" s="213"/>
      <c r="N162" s="213">
        <f>ROUND(L162*K162,2)</f>
        <v>0</v>
      </c>
      <c r="O162" s="213"/>
      <c r="P162" s="213"/>
      <c r="Q162" s="213"/>
      <c r="R162" s="137"/>
      <c r="T162" s="138" t="s">
        <v>5</v>
      </c>
      <c r="U162" s="40" t="s">
        <v>44</v>
      </c>
      <c r="V162" s="139">
        <v>3.6030000000000002</v>
      </c>
      <c r="W162" s="139">
        <f>V162*K162</f>
        <v>180.15</v>
      </c>
      <c r="X162" s="139">
        <v>1.9120000000000002E-2</v>
      </c>
      <c r="Y162" s="139">
        <f>X162*K162</f>
        <v>0.95600000000000007</v>
      </c>
      <c r="Z162" s="139">
        <v>0</v>
      </c>
      <c r="AA162" s="140">
        <f>Z162*K162</f>
        <v>0</v>
      </c>
      <c r="AR162" s="18" t="s">
        <v>160</v>
      </c>
      <c r="AT162" s="18" t="s">
        <v>157</v>
      </c>
      <c r="AU162" s="18" t="s">
        <v>161</v>
      </c>
      <c r="AY162" s="18" t="s">
        <v>156</v>
      </c>
      <c r="BE162" s="141">
        <f>IF(U162="základná",N162,0)</f>
        <v>0</v>
      </c>
      <c r="BF162" s="141">
        <f>IF(U162="znížená",N162,0)</f>
        <v>0</v>
      </c>
      <c r="BG162" s="141">
        <f>IF(U162="zákl. prenesená",N162,0)</f>
        <v>0</v>
      </c>
      <c r="BH162" s="141">
        <f>IF(U162="zníž. prenesená",N162,0)</f>
        <v>0</v>
      </c>
      <c r="BI162" s="141">
        <f>IF(U162="nulová",N162,0)</f>
        <v>0</v>
      </c>
      <c r="BJ162" s="18" t="s">
        <v>161</v>
      </c>
      <c r="BK162" s="141">
        <f>ROUND(L162*K162,2)</f>
        <v>0</v>
      </c>
      <c r="BL162" s="18" t="s">
        <v>160</v>
      </c>
      <c r="BM162" s="18" t="s">
        <v>205</v>
      </c>
    </row>
    <row r="163" spans="2:65" s="1" customFormat="1" ht="34.15" customHeight="1">
      <c r="B163" s="133"/>
      <c r="C163" s="134">
        <v>20</v>
      </c>
      <c r="D163" s="204" t="s">
        <v>206</v>
      </c>
      <c r="E163" s="202"/>
      <c r="F163" s="202"/>
      <c r="G163" s="202"/>
      <c r="H163" s="202"/>
      <c r="I163" s="203"/>
      <c r="J163" s="135" t="s">
        <v>186</v>
      </c>
      <c r="K163" s="136">
        <v>1.3</v>
      </c>
      <c r="L163" s="213">
        <v>0</v>
      </c>
      <c r="M163" s="213"/>
      <c r="N163" s="213">
        <f>ROUND(L163*K163,2)</f>
        <v>0</v>
      </c>
      <c r="O163" s="213"/>
      <c r="P163" s="213"/>
      <c r="Q163" s="213"/>
      <c r="R163" s="137"/>
      <c r="T163" s="138" t="s">
        <v>5</v>
      </c>
      <c r="U163" s="40" t="s">
        <v>44</v>
      </c>
      <c r="V163" s="139">
        <v>13.48</v>
      </c>
      <c r="W163" s="139">
        <f>V163*K163</f>
        <v>17.524000000000001</v>
      </c>
      <c r="X163" s="139">
        <v>1.0900000000000001</v>
      </c>
      <c r="Y163" s="139">
        <f>X163*K163</f>
        <v>1.4170000000000003</v>
      </c>
      <c r="Z163" s="139">
        <v>0</v>
      </c>
      <c r="AA163" s="140">
        <f>Z163*K163</f>
        <v>0</v>
      </c>
      <c r="AR163" s="18" t="s">
        <v>160</v>
      </c>
      <c r="AT163" s="18" t="s">
        <v>157</v>
      </c>
      <c r="AU163" s="18" t="s">
        <v>161</v>
      </c>
      <c r="AY163" s="18" t="s">
        <v>156</v>
      </c>
      <c r="BE163" s="141">
        <f>IF(U163="základná",N163,0)</f>
        <v>0</v>
      </c>
      <c r="BF163" s="141">
        <f>IF(U163="znížená",N163,0)</f>
        <v>0</v>
      </c>
      <c r="BG163" s="141">
        <f>IF(U163="zákl. prenesená",N163,0)</f>
        <v>0</v>
      </c>
      <c r="BH163" s="141">
        <f>IF(U163="zníž. prenesená",N163,0)</f>
        <v>0</v>
      </c>
      <c r="BI163" s="141">
        <f>IF(U163="nulová",N163,0)</f>
        <v>0</v>
      </c>
      <c r="BJ163" s="18" t="s">
        <v>161</v>
      </c>
      <c r="BK163" s="141">
        <f>ROUND(L163*K163,2)</f>
        <v>0</v>
      </c>
      <c r="BL163" s="18" t="s">
        <v>160</v>
      </c>
      <c r="BM163" s="18" t="s">
        <v>207</v>
      </c>
    </row>
    <row r="164" spans="2:65" s="9" customFormat="1" ht="29.85" customHeight="1">
      <c r="B164" s="122"/>
      <c r="C164" s="123"/>
      <c r="D164" s="132" t="s">
        <v>115</v>
      </c>
      <c r="E164" s="132"/>
      <c r="F164" s="132"/>
      <c r="G164" s="132"/>
      <c r="H164" s="132"/>
      <c r="I164" s="132"/>
      <c r="J164" s="132"/>
      <c r="K164" s="132"/>
      <c r="L164" s="132"/>
      <c r="M164" s="132"/>
      <c r="N164" s="215">
        <f>BK164</f>
        <v>0</v>
      </c>
      <c r="O164" s="216"/>
      <c r="P164" s="216"/>
      <c r="Q164" s="216"/>
      <c r="R164" s="125"/>
      <c r="T164" s="126"/>
      <c r="U164" s="123"/>
      <c r="V164" s="123"/>
      <c r="W164" s="127">
        <f>SUM(W165:W174)</f>
        <v>100.05133000000001</v>
      </c>
      <c r="X164" s="123"/>
      <c r="Y164" s="127">
        <f>SUM(Y165:Y174)</f>
        <v>25.898266500000002</v>
      </c>
      <c r="Z164" s="123"/>
      <c r="AA164" s="128">
        <f>SUM(AA165:AA174)</f>
        <v>0</v>
      </c>
      <c r="AR164" s="129" t="s">
        <v>84</v>
      </c>
      <c r="AT164" s="130" t="s">
        <v>76</v>
      </c>
      <c r="AU164" s="130" t="s">
        <v>84</v>
      </c>
      <c r="AY164" s="129" t="s">
        <v>156</v>
      </c>
      <c r="BK164" s="131">
        <f>SUM(BK165:BK174)</f>
        <v>0</v>
      </c>
    </row>
    <row r="165" spans="2:65" s="1" customFormat="1" ht="54" customHeight="1">
      <c r="B165" s="133"/>
      <c r="C165" s="134">
        <v>21</v>
      </c>
      <c r="D165" s="201" t="s">
        <v>578</v>
      </c>
      <c r="E165" s="208"/>
      <c r="F165" s="208"/>
      <c r="G165" s="208"/>
      <c r="H165" s="208"/>
      <c r="I165" s="209"/>
      <c r="J165" s="135" t="s">
        <v>159</v>
      </c>
      <c r="K165" s="136">
        <v>30</v>
      </c>
      <c r="L165" s="213">
        <v>0</v>
      </c>
      <c r="M165" s="213"/>
      <c r="N165" s="213">
        <f t="shared" ref="N165:N174" si="12">ROUND(L165*K165,2)</f>
        <v>0</v>
      </c>
      <c r="O165" s="213"/>
      <c r="P165" s="213"/>
      <c r="Q165" s="213"/>
      <c r="R165" s="137"/>
      <c r="T165" s="138" t="s">
        <v>5</v>
      </c>
      <c r="U165" s="40" t="s">
        <v>44</v>
      </c>
      <c r="V165" s="139">
        <v>1.256</v>
      </c>
      <c r="W165" s="139">
        <f t="shared" ref="W165:W174" si="13">V165*K165</f>
        <v>37.68</v>
      </c>
      <c r="X165" s="139">
        <v>0.18704999999999999</v>
      </c>
      <c r="Y165" s="139">
        <f t="shared" ref="Y165:Y174" si="14">X165*K165</f>
        <v>5.6114999999999995</v>
      </c>
      <c r="Z165" s="139">
        <v>0</v>
      </c>
      <c r="AA165" s="140">
        <f t="shared" ref="AA165:AA174" si="15">Z165*K165</f>
        <v>0</v>
      </c>
      <c r="AR165" s="18" t="s">
        <v>160</v>
      </c>
      <c r="AT165" s="18" t="s">
        <v>157</v>
      </c>
      <c r="AU165" s="18" t="s">
        <v>161</v>
      </c>
      <c r="AY165" s="18" t="s">
        <v>156</v>
      </c>
      <c r="BE165" s="141">
        <f t="shared" ref="BE165:BE174" si="16">IF(U165="základná",N165,0)</f>
        <v>0</v>
      </c>
      <c r="BF165" s="141">
        <f t="shared" ref="BF165:BF174" si="17">IF(U165="znížená",N165,0)</f>
        <v>0</v>
      </c>
      <c r="BG165" s="141">
        <f t="shared" ref="BG165:BG174" si="18">IF(U165="zákl. prenesená",N165,0)</f>
        <v>0</v>
      </c>
      <c r="BH165" s="141">
        <f t="shared" ref="BH165:BH174" si="19">IF(U165="zníž. prenesená",N165,0)</f>
        <v>0</v>
      </c>
      <c r="BI165" s="141">
        <f t="shared" ref="BI165:BI174" si="20">IF(U165="nulová",N165,0)</f>
        <v>0</v>
      </c>
      <c r="BJ165" s="18" t="s">
        <v>161</v>
      </c>
      <c r="BK165" s="141">
        <f t="shared" ref="BK165:BK174" si="21">ROUND(L165*K165,2)</f>
        <v>0</v>
      </c>
      <c r="BL165" s="18" t="s">
        <v>160</v>
      </c>
      <c r="BM165" s="18" t="s">
        <v>208</v>
      </c>
    </row>
    <row r="166" spans="2:65" s="1" customFormat="1" ht="27.75" customHeight="1">
      <c r="B166" s="133"/>
      <c r="C166" s="134">
        <v>22</v>
      </c>
      <c r="D166" s="201" t="s">
        <v>579</v>
      </c>
      <c r="E166" s="208"/>
      <c r="F166" s="208"/>
      <c r="G166" s="208"/>
      <c r="H166" s="208"/>
      <c r="I166" s="209"/>
      <c r="J166" s="135" t="s">
        <v>159</v>
      </c>
      <c r="K166" s="136">
        <v>30</v>
      </c>
      <c r="L166" s="213">
        <v>0</v>
      </c>
      <c r="M166" s="213"/>
      <c r="N166" s="213">
        <f t="shared" si="12"/>
        <v>0</v>
      </c>
      <c r="O166" s="213"/>
      <c r="P166" s="213"/>
      <c r="Q166" s="213"/>
      <c r="R166" s="137"/>
      <c r="T166" s="138" t="s">
        <v>5</v>
      </c>
      <c r="U166" s="40" t="s">
        <v>44</v>
      </c>
      <c r="V166" s="139">
        <v>0.156</v>
      </c>
      <c r="W166" s="139">
        <f t="shared" si="13"/>
        <v>4.68</v>
      </c>
      <c r="X166" s="139">
        <v>0.13202</v>
      </c>
      <c r="Y166" s="139">
        <f t="shared" si="14"/>
        <v>3.9605999999999999</v>
      </c>
      <c r="Z166" s="139">
        <v>0</v>
      </c>
      <c r="AA166" s="140">
        <f t="shared" si="15"/>
        <v>0</v>
      </c>
      <c r="AR166" s="18" t="s">
        <v>160</v>
      </c>
      <c r="AT166" s="18" t="s">
        <v>157</v>
      </c>
      <c r="AU166" s="18" t="s">
        <v>161</v>
      </c>
      <c r="AY166" s="18" t="s">
        <v>156</v>
      </c>
      <c r="BE166" s="141">
        <f t="shared" si="16"/>
        <v>0</v>
      </c>
      <c r="BF166" s="141">
        <f t="shared" si="17"/>
        <v>0</v>
      </c>
      <c r="BG166" s="141">
        <f t="shared" si="18"/>
        <v>0</v>
      </c>
      <c r="BH166" s="141">
        <f t="shared" si="19"/>
        <v>0</v>
      </c>
      <c r="BI166" s="141">
        <f t="shared" si="20"/>
        <v>0</v>
      </c>
      <c r="BJ166" s="18" t="s">
        <v>161</v>
      </c>
      <c r="BK166" s="141">
        <f t="shared" si="21"/>
        <v>0</v>
      </c>
      <c r="BL166" s="18" t="s">
        <v>160</v>
      </c>
      <c r="BM166" s="18" t="s">
        <v>209</v>
      </c>
    </row>
    <row r="167" spans="2:65" s="1" customFormat="1" ht="35.25" customHeight="1">
      <c r="B167" s="133"/>
      <c r="C167" s="134">
        <v>23</v>
      </c>
      <c r="D167" s="204" t="s">
        <v>210</v>
      </c>
      <c r="E167" s="202"/>
      <c r="F167" s="202"/>
      <c r="G167" s="202"/>
      <c r="H167" s="202"/>
      <c r="I167" s="203"/>
      <c r="J167" s="135" t="s">
        <v>173</v>
      </c>
      <c r="K167" s="136">
        <v>3</v>
      </c>
      <c r="L167" s="213">
        <v>0</v>
      </c>
      <c r="M167" s="213"/>
      <c r="N167" s="213">
        <f t="shared" si="12"/>
        <v>0</v>
      </c>
      <c r="O167" s="213"/>
      <c r="P167" s="213"/>
      <c r="Q167" s="213"/>
      <c r="R167" s="137"/>
      <c r="T167" s="138" t="s">
        <v>5</v>
      </c>
      <c r="U167" s="40" t="s">
        <v>44</v>
      </c>
      <c r="V167" s="139">
        <v>12.988</v>
      </c>
      <c r="W167" s="139">
        <f t="shared" si="13"/>
        <v>38.963999999999999</v>
      </c>
      <c r="X167" s="139">
        <v>2.2880600000000002</v>
      </c>
      <c r="Y167" s="139">
        <f t="shared" si="14"/>
        <v>6.8641800000000011</v>
      </c>
      <c r="Z167" s="139">
        <v>0</v>
      </c>
      <c r="AA167" s="140">
        <f t="shared" si="15"/>
        <v>0</v>
      </c>
      <c r="AR167" s="18" t="s">
        <v>160</v>
      </c>
      <c r="AT167" s="18" t="s">
        <v>157</v>
      </c>
      <c r="AU167" s="18" t="s">
        <v>161</v>
      </c>
      <c r="AY167" s="18" t="s">
        <v>156</v>
      </c>
      <c r="BE167" s="141">
        <f t="shared" si="16"/>
        <v>0</v>
      </c>
      <c r="BF167" s="141">
        <f t="shared" si="17"/>
        <v>0</v>
      </c>
      <c r="BG167" s="141">
        <f t="shared" si="18"/>
        <v>0</v>
      </c>
      <c r="BH167" s="141">
        <f t="shared" si="19"/>
        <v>0</v>
      </c>
      <c r="BI167" s="141">
        <f t="shared" si="20"/>
        <v>0</v>
      </c>
      <c r="BJ167" s="18" t="s">
        <v>161</v>
      </c>
      <c r="BK167" s="141">
        <f t="shared" si="21"/>
        <v>0</v>
      </c>
      <c r="BL167" s="18" t="s">
        <v>160</v>
      </c>
      <c r="BM167" s="18" t="s">
        <v>211</v>
      </c>
    </row>
    <row r="168" spans="2:65" s="1" customFormat="1" ht="22.9" customHeight="1">
      <c r="B168" s="133"/>
      <c r="C168" s="134">
        <v>24</v>
      </c>
      <c r="D168" s="204" t="s">
        <v>212</v>
      </c>
      <c r="E168" s="202"/>
      <c r="F168" s="202"/>
      <c r="G168" s="202"/>
      <c r="H168" s="202"/>
      <c r="I168" s="203"/>
      <c r="J168" s="135" t="s">
        <v>173</v>
      </c>
      <c r="K168" s="136">
        <v>4</v>
      </c>
      <c r="L168" s="213">
        <v>0</v>
      </c>
      <c r="M168" s="213"/>
      <c r="N168" s="213">
        <f t="shared" si="12"/>
        <v>0</v>
      </c>
      <c r="O168" s="213"/>
      <c r="P168" s="213"/>
      <c r="Q168" s="213"/>
      <c r="R168" s="137"/>
      <c r="T168" s="138" t="s">
        <v>5</v>
      </c>
      <c r="U168" s="40" t="s">
        <v>44</v>
      </c>
      <c r="V168" s="139">
        <v>1.571</v>
      </c>
      <c r="W168" s="139">
        <f t="shared" si="13"/>
        <v>6.2839999999999998</v>
      </c>
      <c r="X168" s="139">
        <v>2.29698</v>
      </c>
      <c r="Y168" s="139">
        <f t="shared" si="14"/>
        <v>9.1879200000000001</v>
      </c>
      <c r="Z168" s="139">
        <v>0</v>
      </c>
      <c r="AA168" s="140">
        <f t="shared" si="15"/>
        <v>0</v>
      </c>
      <c r="AR168" s="18" t="s">
        <v>160</v>
      </c>
      <c r="AT168" s="18" t="s">
        <v>157</v>
      </c>
      <c r="AU168" s="18" t="s">
        <v>161</v>
      </c>
      <c r="AY168" s="18" t="s">
        <v>156</v>
      </c>
      <c r="BE168" s="141">
        <f t="shared" si="16"/>
        <v>0</v>
      </c>
      <c r="BF168" s="141">
        <f t="shared" si="17"/>
        <v>0</v>
      </c>
      <c r="BG168" s="141">
        <f t="shared" si="18"/>
        <v>0</v>
      </c>
      <c r="BH168" s="141">
        <f t="shared" si="19"/>
        <v>0</v>
      </c>
      <c r="BI168" s="141">
        <f t="shared" si="20"/>
        <v>0</v>
      </c>
      <c r="BJ168" s="18" t="s">
        <v>161</v>
      </c>
      <c r="BK168" s="141">
        <f t="shared" si="21"/>
        <v>0</v>
      </c>
      <c r="BL168" s="18" t="s">
        <v>160</v>
      </c>
      <c r="BM168" s="18" t="s">
        <v>213</v>
      </c>
    </row>
    <row r="169" spans="2:65" s="1" customFormat="1" ht="28.5" customHeight="1">
      <c r="B169" s="133"/>
      <c r="C169" s="134">
        <v>25</v>
      </c>
      <c r="D169" s="204" t="s">
        <v>214</v>
      </c>
      <c r="E169" s="202"/>
      <c r="F169" s="202"/>
      <c r="G169" s="202"/>
      <c r="H169" s="202"/>
      <c r="I169" s="203"/>
      <c r="J169" s="135" t="s">
        <v>159</v>
      </c>
      <c r="K169" s="136">
        <v>6</v>
      </c>
      <c r="L169" s="213">
        <v>0</v>
      </c>
      <c r="M169" s="213"/>
      <c r="N169" s="213">
        <f t="shared" si="12"/>
        <v>0</v>
      </c>
      <c r="O169" s="213"/>
      <c r="P169" s="213"/>
      <c r="Q169" s="213"/>
      <c r="R169" s="137"/>
      <c r="T169" s="138" t="s">
        <v>5</v>
      </c>
      <c r="U169" s="40" t="s">
        <v>44</v>
      </c>
      <c r="V169" s="139">
        <v>0.48199999999999998</v>
      </c>
      <c r="W169" s="139">
        <f t="shared" si="13"/>
        <v>2.8919999999999999</v>
      </c>
      <c r="X169" s="139">
        <v>3.4099999999999998E-3</v>
      </c>
      <c r="Y169" s="139">
        <f t="shared" si="14"/>
        <v>2.0459999999999999E-2</v>
      </c>
      <c r="Z169" s="139">
        <v>0</v>
      </c>
      <c r="AA169" s="140">
        <f t="shared" si="15"/>
        <v>0</v>
      </c>
      <c r="AR169" s="18" t="s">
        <v>160</v>
      </c>
      <c r="AT169" s="18" t="s">
        <v>157</v>
      </c>
      <c r="AU169" s="18" t="s">
        <v>161</v>
      </c>
      <c r="AY169" s="18" t="s">
        <v>156</v>
      </c>
      <c r="BE169" s="141">
        <f t="shared" si="16"/>
        <v>0</v>
      </c>
      <c r="BF169" s="141">
        <f t="shared" si="17"/>
        <v>0</v>
      </c>
      <c r="BG169" s="141">
        <f t="shared" si="18"/>
        <v>0</v>
      </c>
      <c r="BH169" s="141">
        <f t="shared" si="19"/>
        <v>0</v>
      </c>
      <c r="BI169" s="141">
        <f t="shared" si="20"/>
        <v>0</v>
      </c>
      <c r="BJ169" s="18" t="s">
        <v>161</v>
      </c>
      <c r="BK169" s="141">
        <f t="shared" si="21"/>
        <v>0</v>
      </c>
      <c r="BL169" s="18" t="s">
        <v>160</v>
      </c>
      <c r="BM169" s="18" t="s">
        <v>215</v>
      </c>
    </row>
    <row r="170" spans="2:65" s="1" customFormat="1" ht="34.15" customHeight="1">
      <c r="B170" s="133"/>
      <c r="C170" s="134">
        <v>26</v>
      </c>
      <c r="D170" s="204" t="s">
        <v>216</v>
      </c>
      <c r="E170" s="202"/>
      <c r="F170" s="202"/>
      <c r="G170" s="202"/>
      <c r="H170" s="202"/>
      <c r="I170" s="203"/>
      <c r="J170" s="135" t="s">
        <v>159</v>
      </c>
      <c r="K170" s="136">
        <v>6</v>
      </c>
      <c r="L170" s="213">
        <v>0</v>
      </c>
      <c r="M170" s="213"/>
      <c r="N170" s="213">
        <f t="shared" si="12"/>
        <v>0</v>
      </c>
      <c r="O170" s="213"/>
      <c r="P170" s="213"/>
      <c r="Q170" s="213"/>
      <c r="R170" s="137"/>
      <c r="T170" s="138" t="s">
        <v>5</v>
      </c>
      <c r="U170" s="40" t="s">
        <v>44</v>
      </c>
      <c r="V170" s="139">
        <v>0.23899999999999999</v>
      </c>
      <c r="W170" s="139">
        <f t="shared" si="13"/>
        <v>1.4339999999999999</v>
      </c>
      <c r="X170" s="139">
        <v>0</v>
      </c>
      <c r="Y170" s="139">
        <f t="shared" si="14"/>
        <v>0</v>
      </c>
      <c r="Z170" s="139">
        <v>0</v>
      </c>
      <c r="AA170" s="140">
        <f t="shared" si="15"/>
        <v>0</v>
      </c>
      <c r="AR170" s="18" t="s">
        <v>160</v>
      </c>
      <c r="AT170" s="18" t="s">
        <v>157</v>
      </c>
      <c r="AU170" s="18" t="s">
        <v>161</v>
      </c>
      <c r="AY170" s="18" t="s">
        <v>156</v>
      </c>
      <c r="BE170" s="141">
        <f t="shared" si="16"/>
        <v>0</v>
      </c>
      <c r="BF170" s="141">
        <f t="shared" si="17"/>
        <v>0</v>
      </c>
      <c r="BG170" s="141">
        <f t="shared" si="18"/>
        <v>0</v>
      </c>
      <c r="BH170" s="141">
        <f t="shared" si="19"/>
        <v>0</v>
      </c>
      <c r="BI170" s="141">
        <f t="shared" si="20"/>
        <v>0</v>
      </c>
      <c r="BJ170" s="18" t="s">
        <v>161</v>
      </c>
      <c r="BK170" s="141">
        <f t="shared" si="21"/>
        <v>0</v>
      </c>
      <c r="BL170" s="18" t="s">
        <v>160</v>
      </c>
      <c r="BM170" s="18" t="s">
        <v>217</v>
      </c>
    </row>
    <row r="171" spans="2:65" s="1" customFormat="1" ht="30" customHeight="1">
      <c r="B171" s="133"/>
      <c r="C171" s="134">
        <v>27</v>
      </c>
      <c r="D171" s="204" t="s">
        <v>218</v>
      </c>
      <c r="E171" s="202"/>
      <c r="F171" s="202"/>
      <c r="G171" s="202"/>
      <c r="H171" s="202"/>
      <c r="I171" s="203"/>
      <c r="J171" s="135" t="s">
        <v>186</v>
      </c>
      <c r="K171" s="136">
        <v>0.15</v>
      </c>
      <c r="L171" s="213">
        <v>0</v>
      </c>
      <c r="M171" s="213"/>
      <c r="N171" s="213">
        <f t="shared" si="12"/>
        <v>0</v>
      </c>
      <c r="O171" s="213"/>
      <c r="P171" s="213"/>
      <c r="Q171" s="213"/>
      <c r="R171" s="137"/>
      <c r="T171" s="138" t="s">
        <v>5</v>
      </c>
      <c r="U171" s="40" t="s">
        <v>44</v>
      </c>
      <c r="V171" s="139">
        <v>35.619</v>
      </c>
      <c r="W171" s="139">
        <f t="shared" si="13"/>
        <v>5.3428499999999994</v>
      </c>
      <c r="X171" s="139">
        <v>1.0165999999999999</v>
      </c>
      <c r="Y171" s="139">
        <f t="shared" si="14"/>
        <v>0.15248999999999999</v>
      </c>
      <c r="Z171" s="139">
        <v>0</v>
      </c>
      <c r="AA171" s="140">
        <f t="shared" si="15"/>
        <v>0</v>
      </c>
      <c r="AR171" s="18" t="s">
        <v>160</v>
      </c>
      <c r="AT171" s="18" t="s">
        <v>157</v>
      </c>
      <c r="AU171" s="18" t="s">
        <v>161</v>
      </c>
      <c r="AY171" s="18" t="s">
        <v>156</v>
      </c>
      <c r="BE171" s="141">
        <f t="shared" si="16"/>
        <v>0</v>
      </c>
      <c r="BF171" s="141">
        <f t="shared" si="17"/>
        <v>0</v>
      </c>
      <c r="BG171" s="141">
        <f t="shared" si="18"/>
        <v>0</v>
      </c>
      <c r="BH171" s="141">
        <f t="shared" si="19"/>
        <v>0</v>
      </c>
      <c r="BI171" s="141">
        <f t="shared" si="20"/>
        <v>0</v>
      </c>
      <c r="BJ171" s="18" t="s">
        <v>161</v>
      </c>
      <c r="BK171" s="141">
        <f t="shared" si="21"/>
        <v>0</v>
      </c>
      <c r="BL171" s="18" t="s">
        <v>160</v>
      </c>
      <c r="BM171" s="18" t="s">
        <v>219</v>
      </c>
    </row>
    <row r="172" spans="2:65" s="1" customFormat="1" ht="27.75" customHeight="1">
      <c r="B172" s="133"/>
      <c r="C172" s="134">
        <v>28</v>
      </c>
      <c r="D172" s="204" t="s">
        <v>220</v>
      </c>
      <c r="E172" s="202"/>
      <c r="F172" s="202"/>
      <c r="G172" s="202"/>
      <c r="H172" s="202"/>
      <c r="I172" s="203"/>
      <c r="J172" s="135" t="s">
        <v>186</v>
      </c>
      <c r="K172" s="136">
        <v>0.09</v>
      </c>
      <c r="L172" s="213">
        <v>0</v>
      </c>
      <c r="M172" s="213"/>
      <c r="N172" s="213">
        <f t="shared" si="12"/>
        <v>0</v>
      </c>
      <c r="O172" s="213"/>
      <c r="P172" s="213"/>
      <c r="Q172" s="213"/>
      <c r="R172" s="137"/>
      <c r="T172" s="138" t="s">
        <v>5</v>
      </c>
      <c r="U172" s="40" t="s">
        <v>44</v>
      </c>
      <c r="V172" s="139">
        <v>15.272</v>
      </c>
      <c r="W172" s="139">
        <f t="shared" si="13"/>
        <v>1.3744799999999999</v>
      </c>
      <c r="X172" s="139">
        <v>1.05305</v>
      </c>
      <c r="Y172" s="139">
        <f t="shared" si="14"/>
        <v>9.4774499999999998E-2</v>
      </c>
      <c r="Z172" s="139">
        <v>0</v>
      </c>
      <c r="AA172" s="140">
        <f t="shared" si="15"/>
        <v>0</v>
      </c>
      <c r="AR172" s="18" t="s">
        <v>160</v>
      </c>
      <c r="AT172" s="18" t="s">
        <v>157</v>
      </c>
      <c r="AU172" s="18" t="s">
        <v>161</v>
      </c>
      <c r="AY172" s="18" t="s">
        <v>156</v>
      </c>
      <c r="BE172" s="141">
        <f t="shared" si="16"/>
        <v>0</v>
      </c>
      <c r="BF172" s="141">
        <f t="shared" si="17"/>
        <v>0</v>
      </c>
      <c r="BG172" s="141">
        <f t="shared" si="18"/>
        <v>0</v>
      </c>
      <c r="BH172" s="141">
        <f t="shared" si="19"/>
        <v>0</v>
      </c>
      <c r="BI172" s="141">
        <f t="shared" si="20"/>
        <v>0</v>
      </c>
      <c r="BJ172" s="18" t="s">
        <v>161</v>
      </c>
      <c r="BK172" s="141">
        <f t="shared" si="21"/>
        <v>0</v>
      </c>
      <c r="BL172" s="18" t="s">
        <v>160</v>
      </c>
      <c r="BM172" s="18" t="s">
        <v>221</v>
      </c>
    </row>
    <row r="173" spans="2:65" s="1" customFormat="1" ht="45.6" customHeight="1">
      <c r="B173" s="133"/>
      <c r="C173" s="134">
        <v>29</v>
      </c>
      <c r="D173" s="204" t="s">
        <v>222</v>
      </c>
      <c r="E173" s="202"/>
      <c r="F173" s="202"/>
      <c r="G173" s="202"/>
      <c r="H173" s="202"/>
      <c r="I173" s="203"/>
      <c r="J173" s="135" t="s">
        <v>159</v>
      </c>
      <c r="K173" s="136">
        <v>7</v>
      </c>
      <c r="L173" s="213">
        <v>0</v>
      </c>
      <c r="M173" s="213"/>
      <c r="N173" s="213">
        <f t="shared" si="12"/>
        <v>0</v>
      </c>
      <c r="O173" s="213"/>
      <c r="P173" s="213"/>
      <c r="Q173" s="213"/>
      <c r="R173" s="137"/>
      <c r="T173" s="138" t="s">
        <v>5</v>
      </c>
      <c r="U173" s="40" t="s">
        <v>44</v>
      </c>
      <c r="V173" s="139">
        <v>0.2</v>
      </c>
      <c r="W173" s="139">
        <f t="shared" si="13"/>
        <v>1.4000000000000001</v>
      </c>
      <c r="X173" s="139">
        <v>1.4999999999999999E-4</v>
      </c>
      <c r="Y173" s="139">
        <f t="shared" si="14"/>
        <v>1.0499999999999999E-3</v>
      </c>
      <c r="Z173" s="139">
        <v>0</v>
      </c>
      <c r="AA173" s="140">
        <f t="shared" si="15"/>
        <v>0</v>
      </c>
      <c r="AR173" s="18" t="s">
        <v>160</v>
      </c>
      <c r="AT173" s="18" t="s">
        <v>157</v>
      </c>
      <c r="AU173" s="18" t="s">
        <v>161</v>
      </c>
      <c r="AY173" s="18" t="s">
        <v>156</v>
      </c>
      <c r="BE173" s="141">
        <f t="shared" si="16"/>
        <v>0</v>
      </c>
      <c r="BF173" s="141">
        <f t="shared" si="17"/>
        <v>0</v>
      </c>
      <c r="BG173" s="141">
        <f t="shared" si="18"/>
        <v>0</v>
      </c>
      <c r="BH173" s="141">
        <f t="shared" si="19"/>
        <v>0</v>
      </c>
      <c r="BI173" s="141">
        <f t="shared" si="20"/>
        <v>0</v>
      </c>
      <c r="BJ173" s="18" t="s">
        <v>161</v>
      </c>
      <c r="BK173" s="141">
        <f t="shared" si="21"/>
        <v>0</v>
      </c>
      <c r="BL173" s="18" t="s">
        <v>160</v>
      </c>
      <c r="BM173" s="18" t="s">
        <v>223</v>
      </c>
    </row>
    <row r="174" spans="2:65" s="1" customFormat="1" ht="42" customHeight="1">
      <c r="B174" s="133"/>
      <c r="C174" s="142">
        <v>30</v>
      </c>
      <c r="D174" s="205" t="s">
        <v>580</v>
      </c>
      <c r="E174" s="206"/>
      <c r="F174" s="206"/>
      <c r="G174" s="206"/>
      <c r="H174" s="206"/>
      <c r="I174" s="207"/>
      <c r="J174" s="143" t="s">
        <v>159</v>
      </c>
      <c r="K174" s="144">
        <v>7.35</v>
      </c>
      <c r="L174" s="214">
        <v>0</v>
      </c>
      <c r="M174" s="214"/>
      <c r="N174" s="214">
        <f t="shared" si="12"/>
        <v>0</v>
      </c>
      <c r="O174" s="213"/>
      <c r="P174" s="213"/>
      <c r="Q174" s="213"/>
      <c r="R174" s="137"/>
      <c r="T174" s="138" t="s">
        <v>5</v>
      </c>
      <c r="U174" s="40" t="s">
        <v>44</v>
      </c>
      <c r="V174" s="139">
        <v>0</v>
      </c>
      <c r="W174" s="139">
        <f t="shared" si="13"/>
        <v>0</v>
      </c>
      <c r="X174" s="139">
        <v>7.2000000000000005E-4</v>
      </c>
      <c r="Y174" s="139">
        <f t="shared" si="14"/>
        <v>5.2919999999999998E-3</v>
      </c>
      <c r="Z174" s="139">
        <v>0</v>
      </c>
      <c r="AA174" s="140">
        <f t="shared" si="15"/>
        <v>0</v>
      </c>
      <c r="AR174" s="18" t="s">
        <v>181</v>
      </c>
      <c r="AT174" s="18" t="s">
        <v>224</v>
      </c>
      <c r="AU174" s="18" t="s">
        <v>161</v>
      </c>
      <c r="AY174" s="18" t="s">
        <v>156</v>
      </c>
      <c r="BE174" s="141">
        <f t="shared" si="16"/>
        <v>0</v>
      </c>
      <c r="BF174" s="141">
        <f t="shared" si="17"/>
        <v>0</v>
      </c>
      <c r="BG174" s="141">
        <f t="shared" si="18"/>
        <v>0</v>
      </c>
      <c r="BH174" s="141">
        <f t="shared" si="19"/>
        <v>0</v>
      </c>
      <c r="BI174" s="141">
        <f t="shared" si="20"/>
        <v>0</v>
      </c>
      <c r="BJ174" s="18" t="s">
        <v>161</v>
      </c>
      <c r="BK174" s="141">
        <f t="shared" si="21"/>
        <v>0</v>
      </c>
      <c r="BL174" s="18" t="s">
        <v>160</v>
      </c>
      <c r="BM174" s="18" t="s">
        <v>225</v>
      </c>
    </row>
    <row r="175" spans="2:65" s="9" customFormat="1" ht="29.85" customHeight="1">
      <c r="B175" s="122"/>
      <c r="C175" s="123"/>
      <c r="D175" s="132" t="s">
        <v>116</v>
      </c>
      <c r="E175" s="132"/>
      <c r="F175" s="132"/>
      <c r="G175" s="132"/>
      <c r="H175" s="132"/>
      <c r="I175" s="132"/>
      <c r="J175" s="132"/>
      <c r="K175" s="132"/>
      <c r="L175" s="132"/>
      <c r="M175" s="132"/>
      <c r="N175" s="215">
        <f>BK175</f>
        <v>0</v>
      </c>
      <c r="O175" s="216"/>
      <c r="P175" s="216"/>
      <c r="Q175" s="216"/>
      <c r="R175" s="125"/>
      <c r="T175" s="126"/>
      <c r="U175" s="123"/>
      <c r="V175" s="123"/>
      <c r="W175" s="127">
        <f>SUM(W176:W181)</f>
        <v>224.47000000000003</v>
      </c>
      <c r="X175" s="123"/>
      <c r="Y175" s="127">
        <f>SUM(Y176:Y181)</f>
        <v>373.09960999999998</v>
      </c>
      <c r="Z175" s="123"/>
      <c r="AA175" s="128">
        <f>SUM(AA176:AA181)</f>
        <v>0</v>
      </c>
      <c r="AR175" s="129" t="s">
        <v>84</v>
      </c>
      <c r="AT175" s="130" t="s">
        <v>76</v>
      </c>
      <c r="AU175" s="130" t="s">
        <v>84</v>
      </c>
      <c r="AY175" s="129" t="s">
        <v>156</v>
      </c>
      <c r="BK175" s="131">
        <f>SUM(BK176:BK181)</f>
        <v>0</v>
      </c>
    </row>
    <row r="176" spans="2:65" s="1" customFormat="1" ht="22.9" customHeight="1">
      <c r="B176" s="133"/>
      <c r="C176" s="134">
        <v>31</v>
      </c>
      <c r="D176" s="204" t="s">
        <v>226</v>
      </c>
      <c r="E176" s="202"/>
      <c r="F176" s="202"/>
      <c r="G176" s="202"/>
      <c r="H176" s="202"/>
      <c r="I176" s="203"/>
      <c r="J176" s="135" t="s">
        <v>167</v>
      </c>
      <c r="K176" s="136">
        <v>38</v>
      </c>
      <c r="L176" s="213">
        <v>0</v>
      </c>
      <c r="M176" s="213"/>
      <c r="N176" s="213">
        <f t="shared" ref="N176:N181" si="22">ROUND(L176*K176,2)</f>
        <v>0</v>
      </c>
      <c r="O176" s="213"/>
      <c r="P176" s="213"/>
      <c r="Q176" s="213"/>
      <c r="R176" s="137"/>
      <c r="T176" s="138" t="s">
        <v>5</v>
      </c>
      <c r="U176" s="40" t="s">
        <v>44</v>
      </c>
      <c r="V176" s="139">
        <v>0.17699999999999999</v>
      </c>
      <c r="W176" s="139">
        <f t="shared" ref="W176:W181" si="23">V176*K176</f>
        <v>6.726</v>
      </c>
      <c r="X176" s="139">
        <v>0.16039</v>
      </c>
      <c r="Y176" s="139">
        <f t="shared" ref="Y176:Y181" si="24">X176*K176</f>
        <v>6.0948200000000003</v>
      </c>
      <c r="Z176" s="139">
        <v>0</v>
      </c>
      <c r="AA176" s="140">
        <f t="shared" ref="AA176:AA181" si="25">Z176*K176</f>
        <v>0</v>
      </c>
      <c r="AR176" s="18" t="s">
        <v>160</v>
      </c>
      <c r="AT176" s="18" t="s">
        <v>157</v>
      </c>
      <c r="AU176" s="18" t="s">
        <v>161</v>
      </c>
      <c r="AY176" s="18" t="s">
        <v>156</v>
      </c>
      <c r="BE176" s="141">
        <f t="shared" ref="BE176:BE181" si="26">IF(U176="základná",N176,0)</f>
        <v>0</v>
      </c>
      <c r="BF176" s="141">
        <f t="shared" ref="BF176:BF181" si="27">IF(U176="znížená",N176,0)</f>
        <v>0</v>
      </c>
      <c r="BG176" s="141">
        <f t="shared" ref="BG176:BG181" si="28">IF(U176="zákl. prenesená",N176,0)</f>
        <v>0</v>
      </c>
      <c r="BH176" s="141">
        <f t="shared" ref="BH176:BH181" si="29">IF(U176="zníž. prenesená",N176,0)</f>
        <v>0</v>
      </c>
      <c r="BI176" s="141">
        <f t="shared" ref="BI176:BI181" si="30">IF(U176="nulová",N176,0)</f>
        <v>0</v>
      </c>
      <c r="BJ176" s="18" t="s">
        <v>161</v>
      </c>
      <c r="BK176" s="141">
        <f t="shared" ref="BK176:BK181" si="31">ROUND(L176*K176,2)</f>
        <v>0</v>
      </c>
      <c r="BL176" s="18" t="s">
        <v>160</v>
      </c>
      <c r="BM176" s="18" t="s">
        <v>227</v>
      </c>
    </row>
    <row r="177" spans="2:65" s="1" customFormat="1" ht="34.15" customHeight="1">
      <c r="B177" s="133"/>
      <c r="C177" s="134">
        <v>32</v>
      </c>
      <c r="D177" s="204" t="s">
        <v>228</v>
      </c>
      <c r="E177" s="202"/>
      <c r="F177" s="202"/>
      <c r="G177" s="202"/>
      <c r="H177" s="202"/>
      <c r="I177" s="203"/>
      <c r="J177" s="135" t="s">
        <v>159</v>
      </c>
      <c r="K177" s="136">
        <v>523</v>
      </c>
      <c r="L177" s="213">
        <v>0</v>
      </c>
      <c r="M177" s="213"/>
      <c r="N177" s="213">
        <f t="shared" si="22"/>
        <v>0</v>
      </c>
      <c r="O177" s="213"/>
      <c r="P177" s="213"/>
      <c r="Q177" s="213"/>
      <c r="R177" s="137"/>
      <c r="T177" s="138" t="s">
        <v>5</v>
      </c>
      <c r="U177" s="40" t="s">
        <v>44</v>
      </c>
      <c r="V177" s="139">
        <v>2.4E-2</v>
      </c>
      <c r="W177" s="139">
        <f t="shared" si="23"/>
        <v>12.552</v>
      </c>
      <c r="X177" s="139">
        <v>0.27994000000000002</v>
      </c>
      <c r="Y177" s="139">
        <f t="shared" si="24"/>
        <v>146.40862000000001</v>
      </c>
      <c r="Z177" s="139">
        <v>0</v>
      </c>
      <c r="AA177" s="140">
        <f t="shared" si="25"/>
        <v>0</v>
      </c>
      <c r="AR177" s="18" t="s">
        <v>160</v>
      </c>
      <c r="AT177" s="18" t="s">
        <v>157</v>
      </c>
      <c r="AU177" s="18" t="s">
        <v>161</v>
      </c>
      <c r="AY177" s="18" t="s">
        <v>156</v>
      </c>
      <c r="BE177" s="141">
        <f t="shared" si="26"/>
        <v>0</v>
      </c>
      <c r="BF177" s="141">
        <f t="shared" si="27"/>
        <v>0</v>
      </c>
      <c r="BG177" s="141">
        <f t="shared" si="28"/>
        <v>0</v>
      </c>
      <c r="BH177" s="141">
        <f t="shared" si="29"/>
        <v>0</v>
      </c>
      <c r="BI177" s="141">
        <f t="shared" si="30"/>
        <v>0</v>
      </c>
      <c r="BJ177" s="18" t="s">
        <v>161</v>
      </c>
      <c r="BK177" s="141">
        <f t="shared" si="31"/>
        <v>0</v>
      </c>
      <c r="BL177" s="18" t="s">
        <v>160</v>
      </c>
      <c r="BM177" s="18" t="s">
        <v>229</v>
      </c>
    </row>
    <row r="178" spans="2:65" s="1" customFormat="1" ht="27.75" customHeight="1">
      <c r="B178" s="133"/>
      <c r="C178" s="134">
        <v>33</v>
      </c>
      <c r="D178" s="204" t="s">
        <v>230</v>
      </c>
      <c r="E178" s="202"/>
      <c r="F178" s="202"/>
      <c r="G178" s="202"/>
      <c r="H178" s="202"/>
      <c r="I178" s="203"/>
      <c r="J178" s="135" t="s">
        <v>159</v>
      </c>
      <c r="K178" s="136">
        <v>523</v>
      </c>
      <c r="L178" s="213">
        <v>0</v>
      </c>
      <c r="M178" s="213"/>
      <c r="N178" s="213">
        <f t="shared" si="22"/>
        <v>0</v>
      </c>
      <c r="O178" s="213"/>
      <c r="P178" s="213"/>
      <c r="Q178" s="213"/>
      <c r="R178" s="137"/>
      <c r="T178" s="138" t="s">
        <v>5</v>
      </c>
      <c r="U178" s="40" t="s">
        <v>44</v>
      </c>
      <c r="V178" s="139">
        <v>0.16300000000000001</v>
      </c>
      <c r="W178" s="139">
        <f t="shared" si="23"/>
        <v>85.249000000000009</v>
      </c>
      <c r="X178" s="139">
        <v>0.3422</v>
      </c>
      <c r="Y178" s="139">
        <f t="shared" si="24"/>
        <v>178.97059999999999</v>
      </c>
      <c r="Z178" s="139">
        <v>0</v>
      </c>
      <c r="AA178" s="140">
        <f t="shared" si="25"/>
        <v>0</v>
      </c>
      <c r="AR178" s="18" t="s">
        <v>160</v>
      </c>
      <c r="AT178" s="18" t="s">
        <v>157</v>
      </c>
      <c r="AU178" s="18" t="s">
        <v>161</v>
      </c>
      <c r="AY178" s="18" t="s">
        <v>156</v>
      </c>
      <c r="BE178" s="141">
        <f t="shared" si="26"/>
        <v>0</v>
      </c>
      <c r="BF178" s="141">
        <f t="shared" si="27"/>
        <v>0</v>
      </c>
      <c r="BG178" s="141">
        <f t="shared" si="28"/>
        <v>0</v>
      </c>
      <c r="BH178" s="141">
        <f t="shared" si="29"/>
        <v>0</v>
      </c>
      <c r="BI178" s="141">
        <f t="shared" si="30"/>
        <v>0</v>
      </c>
      <c r="BJ178" s="18" t="s">
        <v>161</v>
      </c>
      <c r="BK178" s="141">
        <f t="shared" si="31"/>
        <v>0</v>
      </c>
      <c r="BL178" s="18" t="s">
        <v>160</v>
      </c>
      <c r="BM178" s="18" t="s">
        <v>231</v>
      </c>
    </row>
    <row r="179" spans="2:65" s="1" customFormat="1" ht="34.15" customHeight="1">
      <c r="B179" s="133"/>
      <c r="C179" s="134">
        <v>34</v>
      </c>
      <c r="D179" s="204" t="s">
        <v>233</v>
      </c>
      <c r="E179" s="202"/>
      <c r="F179" s="202"/>
      <c r="G179" s="202"/>
      <c r="H179" s="202"/>
      <c r="I179" s="203"/>
      <c r="J179" s="135" t="s">
        <v>159</v>
      </c>
      <c r="K179" s="136">
        <v>523</v>
      </c>
      <c r="L179" s="213">
        <v>0</v>
      </c>
      <c r="M179" s="213"/>
      <c r="N179" s="213">
        <f t="shared" si="22"/>
        <v>0</v>
      </c>
      <c r="O179" s="213"/>
      <c r="P179" s="213"/>
      <c r="Q179" s="213"/>
      <c r="R179" s="137"/>
      <c r="T179" s="138" t="s">
        <v>5</v>
      </c>
      <c r="U179" s="40" t="s">
        <v>44</v>
      </c>
      <c r="V179" s="139">
        <v>0.189</v>
      </c>
      <c r="W179" s="139">
        <f t="shared" si="23"/>
        <v>98.846999999999994</v>
      </c>
      <c r="X179" s="139">
        <v>7.3499999999999996E-2</v>
      </c>
      <c r="Y179" s="139">
        <f t="shared" si="24"/>
        <v>38.4405</v>
      </c>
      <c r="Z179" s="139">
        <v>0</v>
      </c>
      <c r="AA179" s="140">
        <f t="shared" si="25"/>
        <v>0</v>
      </c>
      <c r="AR179" s="18" t="s">
        <v>160</v>
      </c>
      <c r="AT179" s="18" t="s">
        <v>157</v>
      </c>
      <c r="AU179" s="18" t="s">
        <v>161</v>
      </c>
      <c r="AY179" s="18" t="s">
        <v>156</v>
      </c>
      <c r="BE179" s="141">
        <f t="shared" si="26"/>
        <v>0</v>
      </c>
      <c r="BF179" s="141">
        <f t="shared" si="27"/>
        <v>0</v>
      </c>
      <c r="BG179" s="141">
        <f t="shared" si="28"/>
        <v>0</v>
      </c>
      <c r="BH179" s="141">
        <f t="shared" si="29"/>
        <v>0</v>
      </c>
      <c r="BI179" s="141">
        <f t="shared" si="30"/>
        <v>0</v>
      </c>
      <c r="BJ179" s="18" t="s">
        <v>161</v>
      </c>
      <c r="BK179" s="141">
        <f t="shared" si="31"/>
        <v>0</v>
      </c>
      <c r="BL179" s="18" t="s">
        <v>160</v>
      </c>
      <c r="BM179" s="18" t="s">
        <v>234</v>
      </c>
    </row>
    <row r="180" spans="2:65" s="1" customFormat="1" ht="22.9" customHeight="1">
      <c r="B180" s="133"/>
      <c r="C180" s="134">
        <v>35</v>
      </c>
      <c r="D180" s="204" t="s">
        <v>235</v>
      </c>
      <c r="E180" s="202"/>
      <c r="F180" s="202"/>
      <c r="G180" s="202"/>
      <c r="H180" s="202"/>
      <c r="I180" s="203"/>
      <c r="J180" s="135" t="s">
        <v>159</v>
      </c>
      <c r="K180" s="136">
        <v>523</v>
      </c>
      <c r="L180" s="213">
        <v>0</v>
      </c>
      <c r="M180" s="213"/>
      <c r="N180" s="213">
        <f t="shared" si="22"/>
        <v>0</v>
      </c>
      <c r="O180" s="213"/>
      <c r="P180" s="213"/>
      <c r="Q180" s="213"/>
      <c r="R180" s="137"/>
      <c r="T180" s="138" t="s">
        <v>5</v>
      </c>
      <c r="U180" s="40" t="s">
        <v>44</v>
      </c>
      <c r="V180" s="139">
        <v>1.6E-2</v>
      </c>
      <c r="W180" s="139">
        <f t="shared" si="23"/>
        <v>8.3680000000000003</v>
      </c>
      <c r="X180" s="139">
        <v>6.0899999999999999E-3</v>
      </c>
      <c r="Y180" s="139">
        <f t="shared" si="24"/>
        <v>3.1850700000000001</v>
      </c>
      <c r="Z180" s="139">
        <v>0</v>
      </c>
      <c r="AA180" s="140">
        <f t="shared" si="25"/>
        <v>0</v>
      </c>
      <c r="AR180" s="18" t="s">
        <v>160</v>
      </c>
      <c r="AT180" s="18" t="s">
        <v>157</v>
      </c>
      <c r="AU180" s="18" t="s">
        <v>161</v>
      </c>
      <c r="AY180" s="18" t="s">
        <v>156</v>
      </c>
      <c r="BE180" s="141">
        <f t="shared" si="26"/>
        <v>0</v>
      </c>
      <c r="BF180" s="141">
        <f t="shared" si="27"/>
        <v>0</v>
      </c>
      <c r="BG180" s="141">
        <f t="shared" si="28"/>
        <v>0</v>
      </c>
      <c r="BH180" s="141">
        <f t="shared" si="29"/>
        <v>0</v>
      </c>
      <c r="BI180" s="141">
        <f t="shared" si="30"/>
        <v>0</v>
      </c>
      <c r="BJ180" s="18" t="s">
        <v>161</v>
      </c>
      <c r="BK180" s="141">
        <f t="shared" si="31"/>
        <v>0</v>
      </c>
      <c r="BL180" s="18" t="s">
        <v>160</v>
      </c>
      <c r="BM180" s="18" t="s">
        <v>236</v>
      </c>
    </row>
    <row r="181" spans="2:65" s="1" customFormat="1" ht="34.15" customHeight="1">
      <c r="B181" s="133"/>
      <c r="C181" s="134">
        <v>36</v>
      </c>
      <c r="D181" s="204" t="s">
        <v>237</v>
      </c>
      <c r="E181" s="202"/>
      <c r="F181" s="202"/>
      <c r="G181" s="202"/>
      <c r="H181" s="202"/>
      <c r="I181" s="203"/>
      <c r="J181" s="135" t="s">
        <v>167</v>
      </c>
      <c r="K181" s="136">
        <v>148</v>
      </c>
      <c r="L181" s="213">
        <v>0</v>
      </c>
      <c r="M181" s="213"/>
      <c r="N181" s="213">
        <f t="shared" si="22"/>
        <v>0</v>
      </c>
      <c r="O181" s="213"/>
      <c r="P181" s="213"/>
      <c r="Q181" s="213"/>
      <c r="R181" s="137"/>
      <c r="T181" s="138" t="s">
        <v>5</v>
      </c>
      <c r="U181" s="40" t="s">
        <v>44</v>
      </c>
      <c r="V181" s="139">
        <v>8.5999999999999993E-2</v>
      </c>
      <c r="W181" s="139">
        <f t="shared" si="23"/>
        <v>12.728</v>
      </c>
      <c r="X181" s="139">
        <v>0</v>
      </c>
      <c r="Y181" s="139">
        <f t="shared" si="24"/>
        <v>0</v>
      </c>
      <c r="Z181" s="139">
        <v>0</v>
      </c>
      <c r="AA181" s="140">
        <f t="shared" si="25"/>
        <v>0</v>
      </c>
      <c r="AR181" s="18" t="s">
        <v>160</v>
      </c>
      <c r="AT181" s="18" t="s">
        <v>157</v>
      </c>
      <c r="AU181" s="18" t="s">
        <v>161</v>
      </c>
      <c r="AY181" s="18" t="s">
        <v>156</v>
      </c>
      <c r="BE181" s="141">
        <f t="shared" si="26"/>
        <v>0</v>
      </c>
      <c r="BF181" s="141">
        <f t="shared" si="27"/>
        <v>0</v>
      </c>
      <c r="BG181" s="141">
        <f t="shared" si="28"/>
        <v>0</v>
      </c>
      <c r="BH181" s="141">
        <f t="shared" si="29"/>
        <v>0</v>
      </c>
      <c r="BI181" s="141">
        <f t="shared" si="30"/>
        <v>0</v>
      </c>
      <c r="BJ181" s="18" t="s">
        <v>161</v>
      </c>
      <c r="BK181" s="141">
        <f t="shared" si="31"/>
        <v>0</v>
      </c>
      <c r="BL181" s="18" t="s">
        <v>160</v>
      </c>
      <c r="BM181" s="18" t="s">
        <v>238</v>
      </c>
    </row>
    <row r="182" spans="2:65" s="9" customFormat="1" ht="29.85" customHeight="1">
      <c r="B182" s="122"/>
      <c r="C182" s="123"/>
      <c r="D182" s="132" t="s">
        <v>117</v>
      </c>
      <c r="E182" s="132"/>
      <c r="F182" s="132"/>
      <c r="G182" s="132"/>
      <c r="H182" s="132"/>
      <c r="I182" s="132"/>
      <c r="J182" s="132"/>
      <c r="K182" s="132"/>
      <c r="L182" s="132"/>
      <c r="M182" s="132"/>
      <c r="N182" s="215">
        <f>BK182</f>
        <v>0</v>
      </c>
      <c r="O182" s="216"/>
      <c r="P182" s="216"/>
      <c r="Q182" s="216"/>
      <c r="R182" s="125"/>
      <c r="T182" s="126"/>
      <c r="U182" s="123"/>
      <c r="V182" s="123"/>
      <c r="W182" s="127">
        <f>SUM(W183:W202)</f>
        <v>3271.5055000000002</v>
      </c>
      <c r="X182" s="123"/>
      <c r="Y182" s="127">
        <f>SUM(Y183:Y202)</f>
        <v>228.32272</v>
      </c>
      <c r="Z182" s="123"/>
      <c r="AA182" s="128">
        <f>SUM(AA183:AA202)</f>
        <v>0</v>
      </c>
      <c r="AR182" s="129" t="s">
        <v>84</v>
      </c>
      <c r="AT182" s="130" t="s">
        <v>76</v>
      </c>
      <c r="AU182" s="130" t="s">
        <v>84</v>
      </c>
      <c r="AY182" s="129" t="s">
        <v>156</v>
      </c>
      <c r="BK182" s="131">
        <f>SUM(BK183:BK202)</f>
        <v>0</v>
      </c>
    </row>
    <row r="183" spans="2:65" s="1" customFormat="1" ht="22.9" customHeight="1">
      <c r="B183" s="133"/>
      <c r="C183" s="142">
        <v>37</v>
      </c>
      <c r="D183" s="205" t="s">
        <v>239</v>
      </c>
      <c r="E183" s="206"/>
      <c r="F183" s="206"/>
      <c r="G183" s="206"/>
      <c r="H183" s="206"/>
      <c r="I183" s="207"/>
      <c r="J183" s="143" t="s">
        <v>186</v>
      </c>
      <c r="K183" s="144">
        <v>6.48</v>
      </c>
      <c r="L183" s="214">
        <v>0</v>
      </c>
      <c r="M183" s="214"/>
      <c r="N183" s="214">
        <f t="shared" ref="N183:N202" si="32">ROUND(L183*K183,2)</f>
        <v>0</v>
      </c>
      <c r="O183" s="213"/>
      <c r="P183" s="213"/>
      <c r="Q183" s="213"/>
      <c r="R183" s="137"/>
      <c r="T183" s="138" t="s">
        <v>5</v>
      </c>
      <c r="U183" s="40" t="s">
        <v>44</v>
      </c>
      <c r="V183" s="139">
        <v>0</v>
      </c>
      <c r="W183" s="139">
        <f t="shared" ref="W183:W202" si="33">V183*K183</f>
        <v>0</v>
      </c>
      <c r="X183" s="139">
        <v>1</v>
      </c>
      <c r="Y183" s="139">
        <f t="shared" ref="Y183:Y202" si="34">X183*K183</f>
        <v>6.48</v>
      </c>
      <c r="Z183" s="139">
        <v>0</v>
      </c>
      <c r="AA183" s="140">
        <f t="shared" ref="AA183:AA202" si="35">Z183*K183</f>
        <v>0</v>
      </c>
      <c r="AR183" s="18" t="s">
        <v>240</v>
      </c>
      <c r="AT183" s="18" t="s">
        <v>224</v>
      </c>
      <c r="AU183" s="18" t="s">
        <v>161</v>
      </c>
      <c r="AY183" s="18" t="s">
        <v>156</v>
      </c>
      <c r="BE183" s="141">
        <f t="shared" ref="BE183:BE202" si="36">IF(U183="základná",N183,0)</f>
        <v>0</v>
      </c>
      <c r="BF183" s="141">
        <f t="shared" ref="BF183:BF202" si="37">IF(U183="znížená",N183,0)</f>
        <v>0</v>
      </c>
      <c r="BG183" s="141">
        <f t="shared" ref="BG183:BG202" si="38">IF(U183="zákl. prenesená",N183,0)</f>
        <v>0</v>
      </c>
      <c r="BH183" s="141">
        <f t="shared" ref="BH183:BH202" si="39">IF(U183="zníž. prenesená",N183,0)</f>
        <v>0</v>
      </c>
      <c r="BI183" s="141">
        <f t="shared" ref="BI183:BI202" si="40">IF(U183="nulová",N183,0)</f>
        <v>0</v>
      </c>
      <c r="BJ183" s="18" t="s">
        <v>161</v>
      </c>
      <c r="BK183" s="141">
        <f t="shared" ref="BK183:BK202" si="41">ROUND(L183*K183,2)</f>
        <v>0</v>
      </c>
      <c r="BL183" s="18" t="s">
        <v>240</v>
      </c>
      <c r="BM183" s="18" t="s">
        <v>241</v>
      </c>
    </row>
    <row r="184" spans="2:65" s="1" customFormat="1" ht="34.15" customHeight="1">
      <c r="B184" s="133"/>
      <c r="C184" s="134">
        <v>38</v>
      </c>
      <c r="D184" s="201" t="s">
        <v>591</v>
      </c>
      <c r="E184" s="208"/>
      <c r="F184" s="208"/>
      <c r="G184" s="208"/>
      <c r="H184" s="208"/>
      <c r="I184" s="209"/>
      <c r="J184" s="135" t="s">
        <v>159</v>
      </c>
      <c r="K184" s="136">
        <v>162</v>
      </c>
      <c r="L184" s="213">
        <v>0</v>
      </c>
      <c r="M184" s="213"/>
      <c r="N184" s="213">
        <f t="shared" si="32"/>
        <v>0</v>
      </c>
      <c r="O184" s="213"/>
      <c r="P184" s="213"/>
      <c r="Q184" s="213"/>
      <c r="R184" s="137"/>
      <c r="T184" s="138" t="s">
        <v>5</v>
      </c>
      <c r="U184" s="40" t="s">
        <v>44</v>
      </c>
      <c r="V184" s="139">
        <v>1.0029999999999999</v>
      </c>
      <c r="W184" s="139">
        <f t="shared" si="33"/>
        <v>162.48599999999999</v>
      </c>
      <c r="X184" s="139">
        <v>0</v>
      </c>
      <c r="Y184" s="139">
        <f t="shared" si="34"/>
        <v>0</v>
      </c>
      <c r="Z184" s="139">
        <v>0</v>
      </c>
      <c r="AA184" s="140">
        <f t="shared" si="35"/>
        <v>0</v>
      </c>
      <c r="AR184" s="18" t="s">
        <v>242</v>
      </c>
      <c r="AT184" s="18" t="s">
        <v>157</v>
      </c>
      <c r="AU184" s="18" t="s">
        <v>161</v>
      </c>
      <c r="AY184" s="18" t="s">
        <v>156</v>
      </c>
      <c r="BE184" s="141">
        <f t="shared" si="36"/>
        <v>0</v>
      </c>
      <c r="BF184" s="141">
        <f t="shared" si="37"/>
        <v>0</v>
      </c>
      <c r="BG184" s="141">
        <f t="shared" si="38"/>
        <v>0</v>
      </c>
      <c r="BH184" s="141">
        <f t="shared" si="39"/>
        <v>0</v>
      </c>
      <c r="BI184" s="141">
        <f t="shared" si="40"/>
        <v>0</v>
      </c>
      <c r="BJ184" s="18" t="s">
        <v>161</v>
      </c>
      <c r="BK184" s="141">
        <f t="shared" si="41"/>
        <v>0</v>
      </c>
      <c r="BL184" s="18" t="s">
        <v>242</v>
      </c>
      <c r="BM184" s="18" t="s">
        <v>243</v>
      </c>
    </row>
    <row r="185" spans="2:65" s="1" customFormat="1" ht="57" customHeight="1">
      <c r="B185" s="133"/>
      <c r="C185" s="134">
        <v>39</v>
      </c>
      <c r="D185" s="204" t="s">
        <v>244</v>
      </c>
      <c r="E185" s="202"/>
      <c r="F185" s="202"/>
      <c r="G185" s="202"/>
      <c r="H185" s="202"/>
      <c r="I185" s="203"/>
      <c r="J185" s="135" t="s">
        <v>159</v>
      </c>
      <c r="K185" s="136">
        <v>895</v>
      </c>
      <c r="L185" s="213">
        <v>0</v>
      </c>
      <c r="M185" s="213"/>
      <c r="N185" s="213">
        <f t="shared" si="32"/>
        <v>0</v>
      </c>
      <c r="O185" s="213"/>
      <c r="P185" s="213"/>
      <c r="Q185" s="213"/>
      <c r="R185" s="137"/>
      <c r="T185" s="138" t="s">
        <v>5</v>
      </c>
      <c r="U185" s="40" t="s">
        <v>44</v>
      </c>
      <c r="V185" s="139">
        <v>0.27700000000000002</v>
      </c>
      <c r="W185" s="139">
        <f t="shared" si="33"/>
        <v>247.91500000000002</v>
      </c>
      <c r="X185" s="139">
        <v>1.098E-2</v>
      </c>
      <c r="Y185" s="139">
        <f t="shared" si="34"/>
        <v>9.8270999999999997</v>
      </c>
      <c r="Z185" s="139">
        <v>0</v>
      </c>
      <c r="AA185" s="140">
        <f t="shared" si="35"/>
        <v>0</v>
      </c>
      <c r="AR185" s="18" t="s">
        <v>160</v>
      </c>
      <c r="AT185" s="18" t="s">
        <v>157</v>
      </c>
      <c r="AU185" s="18" t="s">
        <v>161</v>
      </c>
      <c r="AY185" s="18" t="s">
        <v>156</v>
      </c>
      <c r="BE185" s="141">
        <f t="shared" si="36"/>
        <v>0</v>
      </c>
      <c r="BF185" s="141">
        <f t="shared" si="37"/>
        <v>0</v>
      </c>
      <c r="BG185" s="141">
        <f t="shared" si="38"/>
        <v>0</v>
      </c>
      <c r="BH185" s="141">
        <f t="shared" si="39"/>
        <v>0</v>
      </c>
      <c r="BI185" s="141">
        <f t="shared" si="40"/>
        <v>0</v>
      </c>
      <c r="BJ185" s="18" t="s">
        <v>161</v>
      </c>
      <c r="BK185" s="141">
        <f t="shared" si="41"/>
        <v>0</v>
      </c>
      <c r="BL185" s="18" t="s">
        <v>160</v>
      </c>
      <c r="BM185" s="18" t="s">
        <v>245</v>
      </c>
    </row>
    <row r="186" spans="2:65" s="1" customFormat="1" ht="34.15" customHeight="1">
      <c r="B186" s="133"/>
      <c r="C186" s="134">
        <v>40</v>
      </c>
      <c r="D186" s="201" t="s">
        <v>581</v>
      </c>
      <c r="E186" s="208"/>
      <c r="F186" s="208"/>
      <c r="G186" s="208"/>
      <c r="H186" s="208"/>
      <c r="I186" s="209"/>
      <c r="J186" s="135" t="s">
        <v>159</v>
      </c>
      <c r="K186" s="136">
        <v>768</v>
      </c>
      <c r="L186" s="213">
        <v>0</v>
      </c>
      <c r="M186" s="213"/>
      <c r="N186" s="213">
        <f t="shared" si="32"/>
        <v>0</v>
      </c>
      <c r="O186" s="213"/>
      <c r="P186" s="213"/>
      <c r="Q186" s="213"/>
      <c r="R186" s="137"/>
      <c r="T186" s="138" t="s">
        <v>5</v>
      </c>
      <c r="U186" s="40" t="s">
        <v>44</v>
      </c>
      <c r="V186" s="139">
        <v>0.112</v>
      </c>
      <c r="W186" s="139">
        <f t="shared" si="33"/>
        <v>86.016000000000005</v>
      </c>
      <c r="X186" s="139">
        <v>4.0000000000000002E-4</v>
      </c>
      <c r="Y186" s="139">
        <f t="shared" si="34"/>
        <v>0.30720000000000003</v>
      </c>
      <c r="Z186" s="139">
        <v>0</v>
      </c>
      <c r="AA186" s="140">
        <f t="shared" si="35"/>
        <v>0</v>
      </c>
      <c r="AR186" s="18" t="s">
        <v>160</v>
      </c>
      <c r="AT186" s="18" t="s">
        <v>157</v>
      </c>
      <c r="AU186" s="18" t="s">
        <v>161</v>
      </c>
      <c r="AY186" s="18" t="s">
        <v>156</v>
      </c>
      <c r="BE186" s="141">
        <f t="shared" si="36"/>
        <v>0</v>
      </c>
      <c r="BF186" s="141">
        <f t="shared" si="37"/>
        <v>0</v>
      </c>
      <c r="BG186" s="141">
        <f t="shared" si="38"/>
        <v>0</v>
      </c>
      <c r="BH186" s="141">
        <f t="shared" si="39"/>
        <v>0</v>
      </c>
      <c r="BI186" s="141">
        <f t="shared" si="40"/>
        <v>0</v>
      </c>
      <c r="BJ186" s="18" t="s">
        <v>161</v>
      </c>
      <c r="BK186" s="141">
        <f t="shared" si="41"/>
        <v>0</v>
      </c>
      <c r="BL186" s="18" t="s">
        <v>160</v>
      </c>
      <c r="BM186" s="18" t="s">
        <v>246</v>
      </c>
    </row>
    <row r="187" spans="2:65" s="1" customFormat="1" ht="34.15" customHeight="1">
      <c r="B187" s="133"/>
      <c r="C187" s="134">
        <v>41</v>
      </c>
      <c r="D187" s="201" t="s">
        <v>582</v>
      </c>
      <c r="E187" s="208"/>
      <c r="F187" s="208"/>
      <c r="G187" s="208"/>
      <c r="H187" s="208"/>
      <c r="I187" s="209"/>
      <c r="J187" s="135" t="s">
        <v>159</v>
      </c>
      <c r="K187" s="136">
        <v>768</v>
      </c>
      <c r="L187" s="213">
        <v>0</v>
      </c>
      <c r="M187" s="213"/>
      <c r="N187" s="213">
        <f t="shared" si="32"/>
        <v>0</v>
      </c>
      <c r="O187" s="213"/>
      <c r="P187" s="213"/>
      <c r="Q187" s="213"/>
      <c r="R187" s="137"/>
      <c r="T187" s="138" t="s">
        <v>5</v>
      </c>
      <c r="U187" s="40" t="s">
        <v>44</v>
      </c>
      <c r="V187" s="139">
        <v>0.40799999999999997</v>
      </c>
      <c r="W187" s="139">
        <f t="shared" si="33"/>
        <v>313.34399999999999</v>
      </c>
      <c r="X187" s="139">
        <v>4.9500000000000004E-3</v>
      </c>
      <c r="Y187" s="139">
        <f t="shared" si="34"/>
        <v>3.8016000000000005</v>
      </c>
      <c r="Z187" s="139">
        <v>0</v>
      </c>
      <c r="AA187" s="140">
        <f t="shared" si="35"/>
        <v>0</v>
      </c>
      <c r="AR187" s="18" t="s">
        <v>160</v>
      </c>
      <c r="AT187" s="18" t="s">
        <v>157</v>
      </c>
      <c r="AU187" s="18" t="s">
        <v>161</v>
      </c>
      <c r="AY187" s="18" t="s">
        <v>156</v>
      </c>
      <c r="BE187" s="141">
        <f t="shared" si="36"/>
        <v>0</v>
      </c>
      <c r="BF187" s="141">
        <f t="shared" si="37"/>
        <v>0</v>
      </c>
      <c r="BG187" s="141">
        <f t="shared" si="38"/>
        <v>0</v>
      </c>
      <c r="BH187" s="141">
        <f t="shared" si="39"/>
        <v>0</v>
      </c>
      <c r="BI187" s="141">
        <f t="shared" si="40"/>
        <v>0</v>
      </c>
      <c r="BJ187" s="18" t="s">
        <v>161</v>
      </c>
      <c r="BK187" s="141">
        <f t="shared" si="41"/>
        <v>0</v>
      </c>
      <c r="BL187" s="18" t="s">
        <v>160</v>
      </c>
      <c r="BM187" s="18" t="s">
        <v>247</v>
      </c>
    </row>
    <row r="188" spans="2:65" s="1" customFormat="1" ht="45.6" customHeight="1">
      <c r="B188" s="133"/>
      <c r="C188" s="134">
        <v>42</v>
      </c>
      <c r="D188" s="204" t="s">
        <v>248</v>
      </c>
      <c r="E188" s="202"/>
      <c r="F188" s="202"/>
      <c r="G188" s="202"/>
      <c r="H188" s="202"/>
      <c r="I188" s="203"/>
      <c r="J188" s="135" t="s">
        <v>159</v>
      </c>
      <c r="K188" s="136">
        <v>1850</v>
      </c>
      <c r="L188" s="213">
        <v>0</v>
      </c>
      <c r="M188" s="213"/>
      <c r="N188" s="213">
        <f t="shared" si="32"/>
        <v>0</v>
      </c>
      <c r="O188" s="213"/>
      <c r="P188" s="213"/>
      <c r="Q188" s="213"/>
      <c r="R188" s="137"/>
      <c r="T188" s="138" t="s">
        <v>5</v>
      </c>
      <c r="U188" s="40" t="s">
        <v>44</v>
      </c>
      <c r="V188" s="139">
        <v>0.156</v>
      </c>
      <c r="W188" s="139">
        <f t="shared" si="33"/>
        <v>288.60000000000002</v>
      </c>
      <c r="X188" s="139">
        <v>1.0880000000000001E-2</v>
      </c>
      <c r="Y188" s="139">
        <f t="shared" si="34"/>
        <v>20.128</v>
      </c>
      <c r="Z188" s="139">
        <v>0</v>
      </c>
      <c r="AA188" s="140">
        <f t="shared" si="35"/>
        <v>0</v>
      </c>
      <c r="AR188" s="18" t="s">
        <v>160</v>
      </c>
      <c r="AT188" s="18" t="s">
        <v>157</v>
      </c>
      <c r="AU188" s="18" t="s">
        <v>161</v>
      </c>
      <c r="AY188" s="18" t="s">
        <v>156</v>
      </c>
      <c r="BE188" s="141">
        <f t="shared" si="36"/>
        <v>0</v>
      </c>
      <c r="BF188" s="141">
        <f t="shared" si="37"/>
        <v>0</v>
      </c>
      <c r="BG188" s="141">
        <f t="shared" si="38"/>
        <v>0</v>
      </c>
      <c r="BH188" s="141">
        <f t="shared" si="39"/>
        <v>0</v>
      </c>
      <c r="BI188" s="141">
        <f t="shared" si="40"/>
        <v>0</v>
      </c>
      <c r="BJ188" s="18" t="s">
        <v>161</v>
      </c>
      <c r="BK188" s="141">
        <f t="shared" si="41"/>
        <v>0</v>
      </c>
      <c r="BL188" s="18" t="s">
        <v>160</v>
      </c>
      <c r="BM188" s="18" t="s">
        <v>249</v>
      </c>
    </row>
    <row r="189" spans="2:65" s="1" customFormat="1" ht="34.15" customHeight="1">
      <c r="B189" s="133"/>
      <c r="C189" s="134">
        <v>43</v>
      </c>
      <c r="D189" s="201" t="s">
        <v>583</v>
      </c>
      <c r="E189" s="208"/>
      <c r="F189" s="208"/>
      <c r="G189" s="208"/>
      <c r="H189" s="208"/>
      <c r="I189" s="209"/>
      <c r="J189" s="135" t="s">
        <v>159</v>
      </c>
      <c r="K189" s="136">
        <v>1072</v>
      </c>
      <c r="L189" s="213">
        <v>0</v>
      </c>
      <c r="M189" s="213"/>
      <c r="N189" s="213">
        <f t="shared" si="32"/>
        <v>0</v>
      </c>
      <c r="O189" s="213"/>
      <c r="P189" s="213"/>
      <c r="Q189" s="213"/>
      <c r="R189" s="137"/>
      <c r="T189" s="138" t="s">
        <v>5</v>
      </c>
      <c r="U189" s="40" t="s">
        <v>44</v>
      </c>
      <c r="V189" s="139">
        <v>5.1999999999999998E-2</v>
      </c>
      <c r="W189" s="139">
        <f t="shared" si="33"/>
        <v>55.744</v>
      </c>
      <c r="X189" s="139">
        <v>4.0000000000000002E-4</v>
      </c>
      <c r="Y189" s="139">
        <f t="shared" si="34"/>
        <v>0.42880000000000001</v>
      </c>
      <c r="Z189" s="139">
        <v>0</v>
      </c>
      <c r="AA189" s="140">
        <f t="shared" si="35"/>
        <v>0</v>
      </c>
      <c r="AR189" s="18" t="s">
        <v>160</v>
      </c>
      <c r="AT189" s="18" t="s">
        <v>157</v>
      </c>
      <c r="AU189" s="18" t="s">
        <v>161</v>
      </c>
      <c r="AY189" s="18" t="s">
        <v>156</v>
      </c>
      <c r="BE189" s="141">
        <f t="shared" si="36"/>
        <v>0</v>
      </c>
      <c r="BF189" s="141">
        <f t="shared" si="37"/>
        <v>0</v>
      </c>
      <c r="BG189" s="141">
        <f t="shared" si="38"/>
        <v>0</v>
      </c>
      <c r="BH189" s="141">
        <f t="shared" si="39"/>
        <v>0</v>
      </c>
      <c r="BI189" s="141">
        <f t="shared" si="40"/>
        <v>0</v>
      </c>
      <c r="BJ189" s="18" t="s">
        <v>161</v>
      </c>
      <c r="BK189" s="141">
        <f t="shared" si="41"/>
        <v>0</v>
      </c>
      <c r="BL189" s="18" t="s">
        <v>160</v>
      </c>
      <c r="BM189" s="18" t="s">
        <v>250</v>
      </c>
    </row>
    <row r="190" spans="2:65" s="1" customFormat="1" ht="34.15" customHeight="1">
      <c r="B190" s="133"/>
      <c r="C190" s="134">
        <v>44</v>
      </c>
      <c r="D190" s="201" t="s">
        <v>584</v>
      </c>
      <c r="E190" s="208"/>
      <c r="F190" s="208"/>
      <c r="G190" s="208"/>
      <c r="H190" s="208"/>
      <c r="I190" s="209"/>
      <c r="J190" s="135" t="s">
        <v>159</v>
      </c>
      <c r="K190" s="136">
        <v>1072</v>
      </c>
      <c r="L190" s="213">
        <v>0</v>
      </c>
      <c r="M190" s="213"/>
      <c r="N190" s="213">
        <f t="shared" si="32"/>
        <v>0</v>
      </c>
      <c r="O190" s="213"/>
      <c r="P190" s="213"/>
      <c r="Q190" s="213"/>
      <c r="R190" s="137"/>
      <c r="T190" s="138" t="s">
        <v>5</v>
      </c>
      <c r="U190" s="40" t="s">
        <v>44</v>
      </c>
      <c r="V190" s="139">
        <v>0.318</v>
      </c>
      <c r="W190" s="139">
        <f t="shared" si="33"/>
        <v>340.89600000000002</v>
      </c>
      <c r="X190" s="139">
        <v>4.7200000000000002E-3</v>
      </c>
      <c r="Y190" s="139">
        <f t="shared" si="34"/>
        <v>5.0598400000000003</v>
      </c>
      <c r="Z190" s="139">
        <v>0</v>
      </c>
      <c r="AA190" s="140">
        <f t="shared" si="35"/>
        <v>0</v>
      </c>
      <c r="AR190" s="18" t="s">
        <v>160</v>
      </c>
      <c r="AT190" s="18" t="s">
        <v>157</v>
      </c>
      <c r="AU190" s="18" t="s">
        <v>161</v>
      </c>
      <c r="AY190" s="18" t="s">
        <v>156</v>
      </c>
      <c r="BE190" s="141">
        <f t="shared" si="36"/>
        <v>0</v>
      </c>
      <c r="BF190" s="141">
        <f t="shared" si="37"/>
        <v>0</v>
      </c>
      <c r="BG190" s="141">
        <f t="shared" si="38"/>
        <v>0</v>
      </c>
      <c r="BH190" s="141">
        <f t="shared" si="39"/>
        <v>0</v>
      </c>
      <c r="BI190" s="141">
        <f t="shared" si="40"/>
        <v>0</v>
      </c>
      <c r="BJ190" s="18" t="s">
        <v>161</v>
      </c>
      <c r="BK190" s="141">
        <f t="shared" si="41"/>
        <v>0</v>
      </c>
      <c r="BL190" s="18" t="s">
        <v>160</v>
      </c>
      <c r="BM190" s="18" t="s">
        <v>251</v>
      </c>
    </row>
    <row r="191" spans="2:65" s="1" customFormat="1" ht="22.9" customHeight="1">
      <c r="B191" s="133"/>
      <c r="C191" s="142">
        <v>45</v>
      </c>
      <c r="D191" s="205" t="s">
        <v>252</v>
      </c>
      <c r="E191" s="206"/>
      <c r="F191" s="206"/>
      <c r="G191" s="206"/>
      <c r="H191" s="206"/>
      <c r="I191" s="207"/>
      <c r="J191" s="143" t="s">
        <v>253</v>
      </c>
      <c r="K191" s="144">
        <v>163</v>
      </c>
      <c r="L191" s="214">
        <v>0</v>
      </c>
      <c r="M191" s="214"/>
      <c r="N191" s="214">
        <f t="shared" si="32"/>
        <v>0</v>
      </c>
      <c r="O191" s="213"/>
      <c r="P191" s="213"/>
      <c r="Q191" s="213"/>
      <c r="R191" s="137"/>
      <c r="T191" s="138" t="s">
        <v>5</v>
      </c>
      <c r="U191" s="40" t="s">
        <v>44</v>
      </c>
      <c r="V191" s="139">
        <v>0</v>
      </c>
      <c r="W191" s="139">
        <f t="shared" si="33"/>
        <v>0</v>
      </c>
      <c r="X191" s="139">
        <v>6.9999999999999994E-5</v>
      </c>
      <c r="Y191" s="139">
        <f t="shared" si="34"/>
        <v>1.1409999999999998E-2</v>
      </c>
      <c r="Z191" s="139">
        <v>0</v>
      </c>
      <c r="AA191" s="140">
        <f t="shared" si="35"/>
        <v>0</v>
      </c>
      <c r="AR191" s="18" t="s">
        <v>181</v>
      </c>
      <c r="AT191" s="18" t="s">
        <v>224</v>
      </c>
      <c r="AU191" s="18" t="s">
        <v>161</v>
      </c>
      <c r="AY191" s="18" t="s">
        <v>156</v>
      </c>
      <c r="BE191" s="141">
        <f t="shared" si="36"/>
        <v>0</v>
      </c>
      <c r="BF191" s="141">
        <f t="shared" si="37"/>
        <v>0</v>
      </c>
      <c r="BG191" s="141">
        <f t="shared" si="38"/>
        <v>0</v>
      </c>
      <c r="BH191" s="141">
        <f t="shared" si="39"/>
        <v>0</v>
      </c>
      <c r="BI191" s="141">
        <f t="shared" si="40"/>
        <v>0</v>
      </c>
      <c r="BJ191" s="18" t="s">
        <v>161</v>
      </c>
      <c r="BK191" s="141">
        <f t="shared" si="41"/>
        <v>0</v>
      </c>
      <c r="BL191" s="18" t="s">
        <v>160</v>
      </c>
      <c r="BM191" s="18" t="s">
        <v>254</v>
      </c>
    </row>
    <row r="192" spans="2:65" s="1" customFormat="1" ht="34.15" customHeight="1">
      <c r="B192" s="133"/>
      <c r="C192" s="134">
        <v>46</v>
      </c>
      <c r="D192" s="204" t="s">
        <v>255</v>
      </c>
      <c r="E192" s="202"/>
      <c r="F192" s="202"/>
      <c r="G192" s="202"/>
      <c r="H192" s="202"/>
      <c r="I192" s="203"/>
      <c r="J192" s="135" t="s">
        <v>159</v>
      </c>
      <c r="K192" s="136">
        <v>617</v>
      </c>
      <c r="L192" s="213">
        <v>0</v>
      </c>
      <c r="M192" s="213"/>
      <c r="N192" s="213">
        <f t="shared" si="32"/>
        <v>0</v>
      </c>
      <c r="O192" s="213"/>
      <c r="P192" s="213"/>
      <c r="Q192" s="213"/>
      <c r="R192" s="137"/>
      <c r="T192" s="138" t="s">
        <v>5</v>
      </c>
      <c r="U192" s="40" t="s">
        <v>44</v>
      </c>
      <c r="V192" s="139">
        <v>0.28899999999999998</v>
      </c>
      <c r="W192" s="139">
        <f t="shared" si="33"/>
        <v>178.31299999999999</v>
      </c>
      <c r="X192" s="139">
        <v>1.5859999999999999E-2</v>
      </c>
      <c r="Y192" s="139">
        <f t="shared" si="34"/>
        <v>9.7856199999999998</v>
      </c>
      <c r="Z192" s="139">
        <v>0</v>
      </c>
      <c r="AA192" s="140">
        <f t="shared" si="35"/>
        <v>0</v>
      </c>
      <c r="AR192" s="18" t="s">
        <v>160</v>
      </c>
      <c r="AT192" s="18" t="s">
        <v>157</v>
      </c>
      <c r="AU192" s="18" t="s">
        <v>161</v>
      </c>
      <c r="AY192" s="18" t="s">
        <v>156</v>
      </c>
      <c r="BE192" s="141">
        <f t="shared" si="36"/>
        <v>0</v>
      </c>
      <c r="BF192" s="141">
        <f t="shared" si="37"/>
        <v>0</v>
      </c>
      <c r="BG192" s="141">
        <f t="shared" si="38"/>
        <v>0</v>
      </c>
      <c r="BH192" s="141">
        <f t="shared" si="39"/>
        <v>0</v>
      </c>
      <c r="BI192" s="141">
        <f t="shared" si="40"/>
        <v>0</v>
      </c>
      <c r="BJ192" s="18" t="s">
        <v>161</v>
      </c>
      <c r="BK192" s="141">
        <f t="shared" si="41"/>
        <v>0</v>
      </c>
      <c r="BL192" s="18" t="s">
        <v>160</v>
      </c>
      <c r="BM192" s="18" t="s">
        <v>256</v>
      </c>
    </row>
    <row r="193" spans="2:65" s="1" customFormat="1" ht="29.25" customHeight="1">
      <c r="B193" s="133"/>
      <c r="C193" s="134">
        <v>47</v>
      </c>
      <c r="D193" s="204" t="s">
        <v>257</v>
      </c>
      <c r="E193" s="202"/>
      <c r="F193" s="202"/>
      <c r="G193" s="202"/>
      <c r="H193" s="202"/>
      <c r="I193" s="203"/>
      <c r="J193" s="135" t="s">
        <v>159</v>
      </c>
      <c r="K193" s="136">
        <v>162</v>
      </c>
      <c r="L193" s="213">
        <v>0</v>
      </c>
      <c r="M193" s="213"/>
      <c r="N193" s="213">
        <f t="shared" si="32"/>
        <v>0</v>
      </c>
      <c r="O193" s="213"/>
      <c r="P193" s="213"/>
      <c r="Q193" s="213"/>
      <c r="R193" s="137"/>
      <c r="T193" s="138" t="s">
        <v>5</v>
      </c>
      <c r="U193" s="40" t="s">
        <v>44</v>
      </c>
      <c r="V193" s="139">
        <v>0.02</v>
      </c>
      <c r="W193" s="139">
        <f t="shared" si="33"/>
        <v>3.24</v>
      </c>
      <c r="X193" s="139">
        <v>2.9999999999999997E-4</v>
      </c>
      <c r="Y193" s="139">
        <f t="shared" si="34"/>
        <v>4.8599999999999997E-2</v>
      </c>
      <c r="Z193" s="139">
        <v>0</v>
      </c>
      <c r="AA193" s="140">
        <f t="shared" si="35"/>
        <v>0</v>
      </c>
      <c r="AR193" s="18" t="s">
        <v>160</v>
      </c>
      <c r="AT193" s="18" t="s">
        <v>157</v>
      </c>
      <c r="AU193" s="18" t="s">
        <v>161</v>
      </c>
      <c r="AY193" s="18" t="s">
        <v>156</v>
      </c>
      <c r="BE193" s="141">
        <f t="shared" si="36"/>
        <v>0</v>
      </c>
      <c r="BF193" s="141">
        <f t="shared" si="37"/>
        <v>0</v>
      </c>
      <c r="BG193" s="141">
        <f t="shared" si="38"/>
        <v>0</v>
      </c>
      <c r="BH193" s="141">
        <f t="shared" si="39"/>
        <v>0</v>
      </c>
      <c r="BI193" s="141">
        <f t="shared" si="40"/>
        <v>0</v>
      </c>
      <c r="BJ193" s="18" t="s">
        <v>161</v>
      </c>
      <c r="BK193" s="141">
        <f t="shared" si="41"/>
        <v>0</v>
      </c>
      <c r="BL193" s="18" t="s">
        <v>160</v>
      </c>
      <c r="BM193" s="18" t="s">
        <v>258</v>
      </c>
    </row>
    <row r="194" spans="2:65" s="1" customFormat="1" ht="45.6" customHeight="1">
      <c r="B194" s="133"/>
      <c r="C194" s="134">
        <v>48</v>
      </c>
      <c r="D194" s="201" t="s">
        <v>585</v>
      </c>
      <c r="E194" s="208"/>
      <c r="F194" s="208"/>
      <c r="G194" s="208"/>
      <c r="H194" s="208"/>
      <c r="I194" s="209"/>
      <c r="J194" s="135" t="s">
        <v>159</v>
      </c>
      <c r="K194" s="136">
        <v>652</v>
      </c>
      <c r="L194" s="213">
        <v>0</v>
      </c>
      <c r="M194" s="213"/>
      <c r="N194" s="213">
        <f t="shared" si="32"/>
        <v>0</v>
      </c>
      <c r="O194" s="213"/>
      <c r="P194" s="213"/>
      <c r="Q194" s="213"/>
      <c r="R194" s="137"/>
      <c r="T194" s="138" t="s">
        <v>5</v>
      </c>
      <c r="U194" s="40" t="s">
        <v>44</v>
      </c>
      <c r="V194" s="139">
        <v>0.35899999999999999</v>
      </c>
      <c r="W194" s="139">
        <f t="shared" si="33"/>
        <v>234.06799999999998</v>
      </c>
      <c r="X194" s="139">
        <v>3.3E-3</v>
      </c>
      <c r="Y194" s="139">
        <f t="shared" si="34"/>
        <v>2.1516000000000002</v>
      </c>
      <c r="Z194" s="139">
        <v>0</v>
      </c>
      <c r="AA194" s="140">
        <f t="shared" si="35"/>
        <v>0</v>
      </c>
      <c r="AR194" s="18" t="s">
        <v>160</v>
      </c>
      <c r="AT194" s="18" t="s">
        <v>157</v>
      </c>
      <c r="AU194" s="18" t="s">
        <v>161</v>
      </c>
      <c r="AY194" s="18" t="s">
        <v>156</v>
      </c>
      <c r="BE194" s="141">
        <f t="shared" si="36"/>
        <v>0</v>
      </c>
      <c r="BF194" s="141">
        <f t="shared" si="37"/>
        <v>0</v>
      </c>
      <c r="BG194" s="141">
        <f t="shared" si="38"/>
        <v>0</v>
      </c>
      <c r="BH194" s="141">
        <f t="shared" si="39"/>
        <v>0</v>
      </c>
      <c r="BI194" s="141">
        <f t="shared" si="40"/>
        <v>0</v>
      </c>
      <c r="BJ194" s="18" t="s">
        <v>161</v>
      </c>
      <c r="BK194" s="141">
        <f t="shared" si="41"/>
        <v>0</v>
      </c>
      <c r="BL194" s="18" t="s">
        <v>160</v>
      </c>
      <c r="BM194" s="18" t="s">
        <v>259</v>
      </c>
    </row>
    <row r="195" spans="2:65" s="1" customFormat="1" ht="45.6" customHeight="1">
      <c r="B195" s="133"/>
      <c r="C195" s="134">
        <v>49</v>
      </c>
      <c r="D195" s="201" t="s">
        <v>586</v>
      </c>
      <c r="E195" s="208"/>
      <c r="F195" s="208"/>
      <c r="G195" s="208"/>
      <c r="H195" s="208"/>
      <c r="I195" s="209"/>
      <c r="J195" s="135" t="s">
        <v>159</v>
      </c>
      <c r="K195" s="136">
        <v>652</v>
      </c>
      <c r="L195" s="213">
        <v>0</v>
      </c>
      <c r="M195" s="213"/>
      <c r="N195" s="213">
        <f t="shared" si="32"/>
        <v>0</v>
      </c>
      <c r="O195" s="213"/>
      <c r="P195" s="213"/>
      <c r="Q195" s="213"/>
      <c r="R195" s="137"/>
      <c r="T195" s="138" t="s">
        <v>5</v>
      </c>
      <c r="U195" s="40" t="s">
        <v>44</v>
      </c>
      <c r="V195" s="139">
        <v>0.41799999999999998</v>
      </c>
      <c r="W195" s="139">
        <f t="shared" si="33"/>
        <v>272.536</v>
      </c>
      <c r="X195" s="139">
        <v>7.3499999999999998E-3</v>
      </c>
      <c r="Y195" s="139">
        <f t="shared" si="34"/>
        <v>4.7922000000000002</v>
      </c>
      <c r="Z195" s="139">
        <v>0</v>
      </c>
      <c r="AA195" s="140">
        <f t="shared" si="35"/>
        <v>0</v>
      </c>
      <c r="AR195" s="18" t="s">
        <v>160</v>
      </c>
      <c r="AT195" s="18" t="s">
        <v>157</v>
      </c>
      <c r="AU195" s="18" t="s">
        <v>161</v>
      </c>
      <c r="AY195" s="18" t="s">
        <v>156</v>
      </c>
      <c r="BE195" s="141">
        <f t="shared" si="36"/>
        <v>0</v>
      </c>
      <c r="BF195" s="141">
        <f t="shared" si="37"/>
        <v>0</v>
      </c>
      <c r="BG195" s="141">
        <f t="shared" si="38"/>
        <v>0</v>
      </c>
      <c r="BH195" s="141">
        <f t="shared" si="39"/>
        <v>0</v>
      </c>
      <c r="BI195" s="141">
        <f t="shared" si="40"/>
        <v>0</v>
      </c>
      <c r="BJ195" s="18" t="s">
        <v>161</v>
      </c>
      <c r="BK195" s="141">
        <f t="shared" si="41"/>
        <v>0</v>
      </c>
      <c r="BL195" s="18" t="s">
        <v>160</v>
      </c>
      <c r="BM195" s="18" t="s">
        <v>260</v>
      </c>
    </row>
    <row r="196" spans="2:65" s="1" customFormat="1" ht="57" customHeight="1">
      <c r="B196" s="133"/>
      <c r="C196" s="134">
        <v>50</v>
      </c>
      <c r="D196" s="201" t="s">
        <v>587</v>
      </c>
      <c r="E196" s="208"/>
      <c r="F196" s="208"/>
      <c r="G196" s="208"/>
      <c r="H196" s="208"/>
      <c r="I196" s="209"/>
      <c r="J196" s="135" t="s">
        <v>159</v>
      </c>
      <c r="K196" s="136">
        <v>35</v>
      </c>
      <c r="L196" s="213">
        <v>0</v>
      </c>
      <c r="M196" s="213"/>
      <c r="N196" s="213">
        <f t="shared" si="32"/>
        <v>0</v>
      </c>
      <c r="O196" s="213"/>
      <c r="P196" s="213"/>
      <c r="Q196" s="213"/>
      <c r="R196" s="137"/>
      <c r="T196" s="138" t="s">
        <v>5</v>
      </c>
      <c r="U196" s="40" t="s">
        <v>44</v>
      </c>
      <c r="V196" s="139">
        <v>0.63300000000000001</v>
      </c>
      <c r="W196" s="139">
        <f t="shared" si="33"/>
        <v>22.155000000000001</v>
      </c>
      <c r="X196" s="139">
        <v>3.3599999999999998E-2</v>
      </c>
      <c r="Y196" s="139">
        <f t="shared" si="34"/>
        <v>1.1759999999999999</v>
      </c>
      <c r="Z196" s="139">
        <v>0</v>
      </c>
      <c r="AA196" s="140">
        <f t="shared" si="35"/>
        <v>0</v>
      </c>
      <c r="AR196" s="18" t="s">
        <v>160</v>
      </c>
      <c r="AT196" s="18" t="s">
        <v>157</v>
      </c>
      <c r="AU196" s="18" t="s">
        <v>161</v>
      </c>
      <c r="AY196" s="18" t="s">
        <v>156</v>
      </c>
      <c r="BE196" s="141">
        <f t="shared" si="36"/>
        <v>0</v>
      </c>
      <c r="BF196" s="141">
        <f t="shared" si="37"/>
        <v>0</v>
      </c>
      <c r="BG196" s="141">
        <f t="shared" si="38"/>
        <v>0</v>
      </c>
      <c r="BH196" s="141">
        <f t="shared" si="39"/>
        <v>0</v>
      </c>
      <c r="BI196" s="141">
        <f t="shared" si="40"/>
        <v>0</v>
      </c>
      <c r="BJ196" s="18" t="s">
        <v>161</v>
      </c>
      <c r="BK196" s="141">
        <f t="shared" si="41"/>
        <v>0</v>
      </c>
      <c r="BL196" s="18" t="s">
        <v>160</v>
      </c>
      <c r="BM196" s="18" t="s">
        <v>261</v>
      </c>
    </row>
    <row r="197" spans="2:65" s="1" customFormat="1" ht="34.15" customHeight="1">
      <c r="B197" s="133"/>
      <c r="C197" s="134">
        <v>51</v>
      </c>
      <c r="D197" s="201" t="s">
        <v>588</v>
      </c>
      <c r="E197" s="208"/>
      <c r="F197" s="208"/>
      <c r="G197" s="208"/>
      <c r="H197" s="208"/>
      <c r="I197" s="209"/>
      <c r="J197" s="135" t="s">
        <v>159</v>
      </c>
      <c r="K197" s="136">
        <v>652</v>
      </c>
      <c r="L197" s="213">
        <v>0</v>
      </c>
      <c r="M197" s="213"/>
      <c r="N197" s="213">
        <f t="shared" si="32"/>
        <v>0</v>
      </c>
      <c r="O197" s="213"/>
      <c r="P197" s="213"/>
      <c r="Q197" s="213"/>
      <c r="R197" s="137"/>
      <c r="T197" s="138" t="s">
        <v>5</v>
      </c>
      <c r="U197" s="40" t="s">
        <v>44</v>
      </c>
      <c r="V197" s="139">
        <v>0.38800000000000001</v>
      </c>
      <c r="W197" s="139">
        <f t="shared" si="33"/>
        <v>252.976</v>
      </c>
      <c r="X197" s="139">
        <v>4.7200000000000002E-3</v>
      </c>
      <c r="Y197" s="139">
        <f t="shared" si="34"/>
        <v>3.0774400000000002</v>
      </c>
      <c r="Z197" s="139">
        <v>0</v>
      </c>
      <c r="AA197" s="140">
        <f t="shared" si="35"/>
        <v>0</v>
      </c>
      <c r="AR197" s="18" t="s">
        <v>160</v>
      </c>
      <c r="AT197" s="18" t="s">
        <v>157</v>
      </c>
      <c r="AU197" s="18" t="s">
        <v>161</v>
      </c>
      <c r="AY197" s="18" t="s">
        <v>156</v>
      </c>
      <c r="BE197" s="141">
        <f t="shared" si="36"/>
        <v>0</v>
      </c>
      <c r="BF197" s="141">
        <f t="shared" si="37"/>
        <v>0</v>
      </c>
      <c r="BG197" s="141">
        <f t="shared" si="38"/>
        <v>0</v>
      </c>
      <c r="BH197" s="141">
        <f t="shared" si="39"/>
        <v>0</v>
      </c>
      <c r="BI197" s="141">
        <f t="shared" si="40"/>
        <v>0</v>
      </c>
      <c r="BJ197" s="18" t="s">
        <v>161</v>
      </c>
      <c r="BK197" s="141">
        <f t="shared" si="41"/>
        <v>0</v>
      </c>
      <c r="BL197" s="18" t="s">
        <v>160</v>
      </c>
      <c r="BM197" s="18" t="s">
        <v>262</v>
      </c>
    </row>
    <row r="198" spans="2:65" s="1" customFormat="1" ht="34.15" customHeight="1">
      <c r="B198" s="133"/>
      <c r="C198" s="134">
        <v>52</v>
      </c>
      <c r="D198" s="201" t="s">
        <v>263</v>
      </c>
      <c r="E198" s="208"/>
      <c r="F198" s="208"/>
      <c r="G198" s="208"/>
      <c r="H198" s="208"/>
      <c r="I198" s="209"/>
      <c r="J198" s="135" t="s">
        <v>159</v>
      </c>
      <c r="K198" s="136">
        <v>652</v>
      </c>
      <c r="L198" s="213">
        <v>0</v>
      </c>
      <c r="M198" s="213"/>
      <c r="N198" s="213">
        <f t="shared" si="32"/>
        <v>0</v>
      </c>
      <c r="O198" s="213"/>
      <c r="P198" s="213"/>
      <c r="Q198" s="213"/>
      <c r="R198" s="137"/>
      <c r="T198" s="138" t="s">
        <v>5</v>
      </c>
      <c r="U198" s="40" t="s">
        <v>44</v>
      </c>
      <c r="V198" s="139">
        <v>4.4999999999999998E-2</v>
      </c>
      <c r="W198" s="139">
        <f t="shared" si="33"/>
        <v>29.34</v>
      </c>
      <c r="X198" s="139">
        <v>1.4999999999999999E-4</v>
      </c>
      <c r="Y198" s="139">
        <f t="shared" si="34"/>
        <v>9.7799999999999998E-2</v>
      </c>
      <c r="Z198" s="139">
        <v>0</v>
      </c>
      <c r="AA198" s="140">
        <f t="shared" si="35"/>
        <v>0</v>
      </c>
      <c r="AR198" s="18" t="s">
        <v>160</v>
      </c>
      <c r="AT198" s="18" t="s">
        <v>157</v>
      </c>
      <c r="AU198" s="18" t="s">
        <v>161</v>
      </c>
      <c r="AY198" s="18" t="s">
        <v>156</v>
      </c>
      <c r="BE198" s="141">
        <f t="shared" si="36"/>
        <v>0</v>
      </c>
      <c r="BF198" s="141">
        <f t="shared" si="37"/>
        <v>0</v>
      </c>
      <c r="BG198" s="141">
        <f t="shared" si="38"/>
        <v>0</v>
      </c>
      <c r="BH198" s="141">
        <f t="shared" si="39"/>
        <v>0</v>
      </c>
      <c r="BI198" s="141">
        <f t="shared" si="40"/>
        <v>0</v>
      </c>
      <c r="BJ198" s="18" t="s">
        <v>161</v>
      </c>
      <c r="BK198" s="141">
        <f t="shared" si="41"/>
        <v>0</v>
      </c>
      <c r="BL198" s="18" t="s">
        <v>160</v>
      </c>
      <c r="BM198" s="18" t="s">
        <v>264</v>
      </c>
    </row>
    <row r="199" spans="2:65" s="1" customFormat="1" ht="34.15" customHeight="1">
      <c r="B199" s="133"/>
      <c r="C199" s="134">
        <v>53</v>
      </c>
      <c r="D199" s="201" t="s">
        <v>589</v>
      </c>
      <c r="E199" s="208"/>
      <c r="F199" s="208"/>
      <c r="G199" s="208"/>
      <c r="H199" s="208"/>
      <c r="I199" s="209"/>
      <c r="J199" s="135" t="s">
        <v>167</v>
      </c>
      <c r="K199" s="136">
        <v>27</v>
      </c>
      <c r="L199" s="213">
        <v>0</v>
      </c>
      <c r="M199" s="213"/>
      <c r="N199" s="213">
        <f t="shared" si="32"/>
        <v>0</v>
      </c>
      <c r="O199" s="213"/>
      <c r="P199" s="213"/>
      <c r="Q199" s="213"/>
      <c r="R199" s="137"/>
      <c r="T199" s="138" t="s">
        <v>5</v>
      </c>
      <c r="U199" s="40" t="s">
        <v>44</v>
      </c>
      <c r="V199" s="139">
        <v>0.20799999999999999</v>
      </c>
      <c r="W199" s="139">
        <f t="shared" si="33"/>
        <v>5.6159999999999997</v>
      </c>
      <c r="X199" s="139">
        <v>5.2999999999999998E-4</v>
      </c>
      <c r="Y199" s="139">
        <f t="shared" si="34"/>
        <v>1.431E-2</v>
      </c>
      <c r="Z199" s="139">
        <v>0</v>
      </c>
      <c r="AA199" s="140">
        <f t="shared" si="35"/>
        <v>0</v>
      </c>
      <c r="AR199" s="18" t="s">
        <v>160</v>
      </c>
      <c r="AT199" s="18" t="s">
        <v>157</v>
      </c>
      <c r="AU199" s="18" t="s">
        <v>161</v>
      </c>
      <c r="AY199" s="18" t="s">
        <v>156</v>
      </c>
      <c r="BE199" s="141">
        <f t="shared" si="36"/>
        <v>0</v>
      </c>
      <c r="BF199" s="141">
        <f t="shared" si="37"/>
        <v>0</v>
      </c>
      <c r="BG199" s="141">
        <f t="shared" si="38"/>
        <v>0</v>
      </c>
      <c r="BH199" s="141">
        <f t="shared" si="39"/>
        <v>0</v>
      </c>
      <c r="BI199" s="141">
        <f t="shared" si="40"/>
        <v>0</v>
      </c>
      <c r="BJ199" s="18" t="s">
        <v>161</v>
      </c>
      <c r="BK199" s="141">
        <f t="shared" si="41"/>
        <v>0</v>
      </c>
      <c r="BL199" s="18" t="s">
        <v>160</v>
      </c>
      <c r="BM199" s="18" t="s">
        <v>265</v>
      </c>
    </row>
    <row r="200" spans="2:65" s="1" customFormat="1" ht="22.9" customHeight="1">
      <c r="B200" s="133"/>
      <c r="C200" s="134">
        <v>54</v>
      </c>
      <c r="D200" s="201" t="s">
        <v>266</v>
      </c>
      <c r="E200" s="208"/>
      <c r="F200" s="208"/>
      <c r="G200" s="208"/>
      <c r="H200" s="208"/>
      <c r="I200" s="209"/>
      <c r="J200" s="135" t="s">
        <v>173</v>
      </c>
      <c r="K200" s="136">
        <v>93.7</v>
      </c>
      <c r="L200" s="213">
        <v>0</v>
      </c>
      <c r="M200" s="213"/>
      <c r="N200" s="213">
        <f t="shared" si="32"/>
        <v>0</v>
      </c>
      <c r="O200" s="213"/>
      <c r="P200" s="213"/>
      <c r="Q200" s="213"/>
      <c r="R200" s="137"/>
      <c r="T200" s="138" t="s">
        <v>5</v>
      </c>
      <c r="U200" s="40" t="s">
        <v>44</v>
      </c>
      <c r="V200" s="139">
        <v>2.105</v>
      </c>
      <c r="W200" s="139">
        <f t="shared" si="33"/>
        <v>197.23850000000002</v>
      </c>
      <c r="X200" s="139">
        <v>0.20799999999999999</v>
      </c>
      <c r="Y200" s="139">
        <f t="shared" si="34"/>
        <v>19.489599999999999</v>
      </c>
      <c r="Z200" s="139">
        <v>0</v>
      </c>
      <c r="AA200" s="140">
        <f t="shared" si="35"/>
        <v>0</v>
      </c>
      <c r="AR200" s="18" t="s">
        <v>160</v>
      </c>
      <c r="AT200" s="18" t="s">
        <v>157</v>
      </c>
      <c r="AU200" s="18" t="s">
        <v>161</v>
      </c>
      <c r="AY200" s="18" t="s">
        <v>156</v>
      </c>
      <c r="BE200" s="141">
        <f t="shared" si="36"/>
        <v>0</v>
      </c>
      <c r="BF200" s="141">
        <f t="shared" si="37"/>
        <v>0</v>
      </c>
      <c r="BG200" s="141">
        <f t="shared" si="38"/>
        <v>0</v>
      </c>
      <c r="BH200" s="141">
        <f t="shared" si="39"/>
        <v>0</v>
      </c>
      <c r="BI200" s="141">
        <f t="shared" si="40"/>
        <v>0</v>
      </c>
      <c r="BJ200" s="18" t="s">
        <v>161</v>
      </c>
      <c r="BK200" s="141">
        <f t="shared" si="41"/>
        <v>0</v>
      </c>
      <c r="BL200" s="18" t="s">
        <v>160</v>
      </c>
      <c r="BM200" s="18" t="s">
        <v>267</v>
      </c>
    </row>
    <row r="201" spans="2:65" s="1" customFormat="1" ht="22.9" customHeight="1">
      <c r="B201" s="133"/>
      <c r="C201" s="134">
        <v>55</v>
      </c>
      <c r="D201" s="201" t="s">
        <v>619</v>
      </c>
      <c r="E201" s="208"/>
      <c r="F201" s="208"/>
      <c r="G201" s="208"/>
      <c r="H201" s="208"/>
      <c r="I201" s="209"/>
      <c r="J201" s="135" t="s">
        <v>159</v>
      </c>
      <c r="K201" s="156">
        <v>1018</v>
      </c>
      <c r="L201" s="213">
        <v>0</v>
      </c>
      <c r="M201" s="213"/>
      <c r="N201" s="213">
        <f t="shared" ref="N201" si="42">ROUND(L201*K201,2)</f>
        <v>0</v>
      </c>
      <c r="O201" s="213"/>
      <c r="P201" s="213"/>
      <c r="Q201" s="213"/>
      <c r="R201" s="137"/>
      <c r="T201" s="138"/>
      <c r="U201" s="40"/>
      <c r="V201" s="139"/>
      <c r="W201" s="139"/>
      <c r="X201" s="139"/>
      <c r="Y201" s="139"/>
      <c r="Z201" s="139"/>
      <c r="AA201" s="140"/>
      <c r="AR201" s="18"/>
      <c r="AT201" s="18"/>
      <c r="AU201" s="18"/>
      <c r="AY201" s="18"/>
      <c r="BE201" s="141"/>
      <c r="BF201" s="141"/>
      <c r="BG201" s="141"/>
      <c r="BH201" s="141"/>
      <c r="BI201" s="141"/>
      <c r="BJ201" s="18"/>
      <c r="BK201" s="141">
        <f t="shared" si="41"/>
        <v>0</v>
      </c>
      <c r="BL201" s="18"/>
      <c r="BM201" s="18"/>
    </row>
    <row r="202" spans="2:65" s="1" customFormat="1" ht="22.9" customHeight="1">
      <c r="B202" s="133"/>
      <c r="C202" s="134">
        <v>56</v>
      </c>
      <c r="D202" s="201" t="s">
        <v>590</v>
      </c>
      <c r="E202" s="208"/>
      <c r="F202" s="208"/>
      <c r="G202" s="208"/>
      <c r="H202" s="208"/>
      <c r="I202" s="209"/>
      <c r="J202" s="135" t="s">
        <v>159</v>
      </c>
      <c r="K202" s="136">
        <v>1146</v>
      </c>
      <c r="L202" s="213">
        <v>0</v>
      </c>
      <c r="M202" s="213"/>
      <c r="N202" s="213">
        <f t="shared" si="32"/>
        <v>0</v>
      </c>
      <c r="O202" s="213"/>
      <c r="P202" s="213"/>
      <c r="Q202" s="213"/>
      <c r="R202" s="137"/>
      <c r="T202" s="138" t="s">
        <v>5</v>
      </c>
      <c r="U202" s="40" t="s">
        <v>44</v>
      </c>
      <c r="V202" s="139">
        <v>0.50700000000000001</v>
      </c>
      <c r="W202" s="139">
        <f t="shared" si="33"/>
        <v>581.02200000000005</v>
      </c>
      <c r="X202" s="139">
        <v>0.1236</v>
      </c>
      <c r="Y202" s="139">
        <f t="shared" si="34"/>
        <v>141.6456</v>
      </c>
      <c r="Z202" s="139">
        <v>0</v>
      </c>
      <c r="AA202" s="140">
        <f t="shared" si="35"/>
        <v>0</v>
      </c>
      <c r="AR202" s="18" t="s">
        <v>160</v>
      </c>
      <c r="AT202" s="18" t="s">
        <v>157</v>
      </c>
      <c r="AU202" s="18" t="s">
        <v>161</v>
      </c>
      <c r="AY202" s="18" t="s">
        <v>156</v>
      </c>
      <c r="BE202" s="141">
        <f t="shared" si="36"/>
        <v>0</v>
      </c>
      <c r="BF202" s="141">
        <f t="shared" si="37"/>
        <v>0</v>
      </c>
      <c r="BG202" s="141">
        <f t="shared" si="38"/>
        <v>0</v>
      </c>
      <c r="BH202" s="141">
        <f t="shared" si="39"/>
        <v>0</v>
      </c>
      <c r="BI202" s="141">
        <f t="shared" si="40"/>
        <v>0</v>
      </c>
      <c r="BJ202" s="18" t="s">
        <v>161</v>
      </c>
      <c r="BK202" s="141">
        <f t="shared" si="41"/>
        <v>0</v>
      </c>
      <c r="BL202" s="18" t="s">
        <v>160</v>
      </c>
      <c r="BM202" s="18" t="s">
        <v>268</v>
      </c>
    </row>
    <row r="203" spans="2:65" s="9" customFormat="1" ht="29.85" customHeight="1">
      <c r="B203" s="122"/>
      <c r="C203" s="123"/>
      <c r="D203" s="132" t="s">
        <v>118</v>
      </c>
      <c r="E203" s="132"/>
      <c r="F203" s="132"/>
      <c r="G203" s="132"/>
      <c r="H203" s="132"/>
      <c r="I203" s="132"/>
      <c r="J203" s="132"/>
      <c r="K203" s="132"/>
      <c r="L203" s="132"/>
      <c r="M203" s="132"/>
      <c r="N203" s="215">
        <f>BK203</f>
        <v>0</v>
      </c>
      <c r="O203" s="216"/>
      <c r="P203" s="216"/>
      <c r="Q203" s="216"/>
      <c r="R203" s="125"/>
      <c r="T203" s="126"/>
      <c r="U203" s="123"/>
      <c r="V203" s="123"/>
      <c r="W203" s="127">
        <f>SUM(W204:W244)</f>
        <v>6710.6148300000004</v>
      </c>
      <c r="X203" s="123"/>
      <c r="Y203" s="127">
        <f>SUM(Y204:Y244)</f>
        <v>112.62820000000001</v>
      </c>
      <c r="Z203" s="123"/>
      <c r="AA203" s="128">
        <f>SUM(AA204:AA244)</f>
        <v>1183.184</v>
      </c>
      <c r="AR203" s="129" t="s">
        <v>84</v>
      </c>
      <c r="AT203" s="130" t="s">
        <v>76</v>
      </c>
      <c r="AU203" s="130" t="s">
        <v>84</v>
      </c>
      <c r="AY203" s="129" t="s">
        <v>156</v>
      </c>
      <c r="BK203" s="131">
        <f>SUM(BK204:BK244)</f>
        <v>0</v>
      </c>
    </row>
    <row r="204" spans="2:65" s="1" customFormat="1" ht="22.9" customHeight="1">
      <c r="B204" s="133"/>
      <c r="C204" s="134">
        <v>57</v>
      </c>
      <c r="D204" s="204" t="s">
        <v>269</v>
      </c>
      <c r="E204" s="202"/>
      <c r="F204" s="202"/>
      <c r="G204" s="202"/>
      <c r="H204" s="202"/>
      <c r="I204" s="203"/>
      <c r="J204" s="135" t="s">
        <v>193</v>
      </c>
      <c r="K204" s="136">
        <v>1</v>
      </c>
      <c r="L204" s="213">
        <v>0</v>
      </c>
      <c r="M204" s="213"/>
      <c r="N204" s="213">
        <f t="shared" ref="N204:N244" si="43">ROUND(L204*K204,2)</f>
        <v>0</v>
      </c>
      <c r="O204" s="213"/>
      <c r="P204" s="213"/>
      <c r="Q204" s="213"/>
      <c r="R204" s="137"/>
      <c r="T204" s="138" t="s">
        <v>5</v>
      </c>
      <c r="U204" s="40" t="s">
        <v>44</v>
      </c>
      <c r="V204" s="139">
        <v>0.50900000000000001</v>
      </c>
      <c r="W204" s="139">
        <f t="shared" ref="W204:W244" si="44">V204*K204</f>
        <v>0.50900000000000001</v>
      </c>
      <c r="X204" s="139">
        <v>6.4630000000000007E-2</v>
      </c>
      <c r="Y204" s="139">
        <f t="shared" ref="Y204:Y244" si="45">X204*K204</f>
        <v>6.4630000000000007E-2</v>
      </c>
      <c r="Z204" s="139">
        <v>0</v>
      </c>
      <c r="AA204" s="140">
        <f t="shared" ref="AA204:AA244" si="46">Z204*K204</f>
        <v>0</v>
      </c>
      <c r="AR204" s="18" t="s">
        <v>160</v>
      </c>
      <c r="AT204" s="18" t="s">
        <v>157</v>
      </c>
      <c r="AU204" s="18" t="s">
        <v>161</v>
      </c>
      <c r="AY204" s="18" t="s">
        <v>156</v>
      </c>
      <c r="BE204" s="141">
        <f t="shared" ref="BE204:BE244" si="47">IF(U204="základná",N204,0)</f>
        <v>0</v>
      </c>
      <c r="BF204" s="141">
        <f t="shared" ref="BF204:BF244" si="48">IF(U204="znížená",N204,0)</f>
        <v>0</v>
      </c>
      <c r="BG204" s="141">
        <f t="shared" ref="BG204:BG244" si="49">IF(U204="zákl. prenesená",N204,0)</f>
        <v>0</v>
      </c>
      <c r="BH204" s="141">
        <f t="shared" ref="BH204:BH244" si="50">IF(U204="zníž. prenesená",N204,0)</f>
        <v>0</v>
      </c>
      <c r="BI204" s="141">
        <f t="shared" ref="BI204:BI244" si="51">IF(U204="nulová",N204,0)</f>
        <v>0</v>
      </c>
      <c r="BJ204" s="18" t="s">
        <v>161</v>
      </c>
      <c r="BK204" s="141">
        <f t="shared" ref="BK204:BK244" si="52">ROUND(L204*K204,2)</f>
        <v>0</v>
      </c>
      <c r="BL204" s="18" t="s">
        <v>160</v>
      </c>
      <c r="BM204" s="18" t="s">
        <v>270</v>
      </c>
    </row>
    <row r="205" spans="2:65" s="1" customFormat="1" ht="45.6" customHeight="1">
      <c r="B205" s="133"/>
      <c r="C205" s="134">
        <v>58</v>
      </c>
      <c r="D205" s="204" t="s">
        <v>271</v>
      </c>
      <c r="E205" s="202"/>
      <c r="F205" s="202"/>
      <c r="G205" s="202"/>
      <c r="H205" s="202"/>
      <c r="I205" s="203"/>
      <c r="J205" s="135" t="s">
        <v>167</v>
      </c>
      <c r="K205" s="136">
        <v>148</v>
      </c>
      <c r="L205" s="213">
        <v>0</v>
      </c>
      <c r="M205" s="213"/>
      <c r="N205" s="213">
        <f t="shared" si="43"/>
        <v>0</v>
      </c>
      <c r="O205" s="213"/>
      <c r="P205" s="213"/>
      <c r="Q205" s="213"/>
      <c r="R205" s="137"/>
      <c r="T205" s="138" t="s">
        <v>5</v>
      </c>
      <c r="U205" s="40" t="s">
        <v>44</v>
      </c>
      <c r="V205" s="139">
        <v>0.221</v>
      </c>
      <c r="W205" s="139">
        <f t="shared" si="44"/>
        <v>32.707999999999998</v>
      </c>
      <c r="X205" s="139">
        <v>0.13758999999999999</v>
      </c>
      <c r="Y205" s="139">
        <f t="shared" si="45"/>
        <v>20.363319999999998</v>
      </c>
      <c r="Z205" s="139">
        <v>0</v>
      </c>
      <c r="AA205" s="140">
        <f t="shared" si="46"/>
        <v>0</v>
      </c>
      <c r="AR205" s="18" t="s">
        <v>160</v>
      </c>
      <c r="AT205" s="18" t="s">
        <v>157</v>
      </c>
      <c r="AU205" s="18" t="s">
        <v>161</v>
      </c>
      <c r="AY205" s="18" t="s">
        <v>156</v>
      </c>
      <c r="BE205" s="141">
        <f t="shared" si="47"/>
        <v>0</v>
      </c>
      <c r="BF205" s="141">
        <f t="shared" si="48"/>
        <v>0</v>
      </c>
      <c r="BG205" s="141">
        <f t="shared" si="49"/>
        <v>0</v>
      </c>
      <c r="BH205" s="141">
        <f t="shared" si="50"/>
        <v>0</v>
      </c>
      <c r="BI205" s="141">
        <f t="shared" si="51"/>
        <v>0</v>
      </c>
      <c r="BJ205" s="18" t="s">
        <v>161</v>
      </c>
      <c r="BK205" s="141">
        <f t="shared" si="52"/>
        <v>0</v>
      </c>
      <c r="BL205" s="18" t="s">
        <v>160</v>
      </c>
      <c r="BM205" s="18" t="s">
        <v>272</v>
      </c>
    </row>
    <row r="206" spans="2:65" s="1" customFormat="1" ht="34.15" customHeight="1">
      <c r="B206" s="133"/>
      <c r="C206" s="134">
        <v>59</v>
      </c>
      <c r="D206" s="204" t="s">
        <v>273</v>
      </c>
      <c r="E206" s="202"/>
      <c r="F206" s="202"/>
      <c r="G206" s="202"/>
      <c r="H206" s="202"/>
      <c r="I206" s="203"/>
      <c r="J206" s="135" t="s">
        <v>167</v>
      </c>
      <c r="K206" s="136">
        <v>34</v>
      </c>
      <c r="L206" s="213">
        <v>0</v>
      </c>
      <c r="M206" s="213"/>
      <c r="N206" s="213">
        <f t="shared" si="43"/>
        <v>0</v>
      </c>
      <c r="O206" s="213"/>
      <c r="P206" s="213"/>
      <c r="Q206" s="213"/>
      <c r="R206" s="137"/>
      <c r="T206" s="138" t="s">
        <v>5</v>
      </c>
      <c r="U206" s="40" t="s">
        <v>44</v>
      </c>
      <c r="V206" s="139">
        <v>0.11600000000000001</v>
      </c>
      <c r="W206" s="139">
        <f t="shared" si="44"/>
        <v>3.9440000000000004</v>
      </c>
      <c r="X206" s="139">
        <v>6.7200000000000003E-3</v>
      </c>
      <c r="Y206" s="139">
        <f t="shared" si="45"/>
        <v>0.22848000000000002</v>
      </c>
      <c r="Z206" s="139">
        <v>0</v>
      </c>
      <c r="AA206" s="140">
        <f t="shared" si="46"/>
        <v>0</v>
      </c>
      <c r="AR206" s="18" t="s">
        <v>160</v>
      </c>
      <c r="AT206" s="18" t="s">
        <v>157</v>
      </c>
      <c r="AU206" s="18" t="s">
        <v>161</v>
      </c>
      <c r="AY206" s="18" t="s">
        <v>156</v>
      </c>
      <c r="BE206" s="141">
        <f t="shared" si="47"/>
        <v>0</v>
      </c>
      <c r="BF206" s="141">
        <f t="shared" si="48"/>
        <v>0</v>
      </c>
      <c r="BG206" s="141">
        <f t="shared" si="49"/>
        <v>0</v>
      </c>
      <c r="BH206" s="141">
        <f t="shared" si="50"/>
        <v>0</v>
      </c>
      <c r="BI206" s="141">
        <f t="shared" si="51"/>
        <v>0</v>
      </c>
      <c r="BJ206" s="18" t="s">
        <v>161</v>
      </c>
      <c r="BK206" s="141">
        <f t="shared" si="52"/>
        <v>0</v>
      </c>
      <c r="BL206" s="18" t="s">
        <v>160</v>
      </c>
      <c r="BM206" s="18" t="s">
        <v>274</v>
      </c>
    </row>
    <row r="207" spans="2:65" s="1" customFormat="1" ht="34.15" customHeight="1">
      <c r="B207" s="133"/>
      <c r="C207" s="134">
        <v>60</v>
      </c>
      <c r="D207" s="204" t="s">
        <v>275</v>
      </c>
      <c r="E207" s="202"/>
      <c r="F207" s="202"/>
      <c r="G207" s="202"/>
      <c r="H207" s="202"/>
      <c r="I207" s="203"/>
      <c r="J207" s="135" t="s">
        <v>159</v>
      </c>
      <c r="K207" s="136">
        <v>902</v>
      </c>
      <c r="L207" s="213">
        <v>0</v>
      </c>
      <c r="M207" s="213"/>
      <c r="N207" s="213">
        <f t="shared" si="43"/>
        <v>0</v>
      </c>
      <c r="O207" s="213"/>
      <c r="P207" s="213"/>
      <c r="Q207" s="213"/>
      <c r="R207" s="137"/>
      <c r="T207" s="138" t="s">
        <v>5</v>
      </c>
      <c r="U207" s="40" t="s">
        <v>44</v>
      </c>
      <c r="V207" s="139">
        <v>0.13200000000000001</v>
      </c>
      <c r="W207" s="139">
        <f t="shared" si="44"/>
        <v>119.06400000000001</v>
      </c>
      <c r="X207" s="139">
        <v>2.572E-2</v>
      </c>
      <c r="Y207" s="139">
        <f t="shared" si="45"/>
        <v>23.199439999999999</v>
      </c>
      <c r="Z207" s="139">
        <v>0</v>
      </c>
      <c r="AA207" s="140">
        <f t="shared" si="46"/>
        <v>0</v>
      </c>
      <c r="AR207" s="18" t="s">
        <v>160</v>
      </c>
      <c r="AT207" s="18" t="s">
        <v>157</v>
      </c>
      <c r="AU207" s="18" t="s">
        <v>161</v>
      </c>
      <c r="AY207" s="18" t="s">
        <v>156</v>
      </c>
      <c r="BE207" s="141">
        <f t="shared" si="47"/>
        <v>0</v>
      </c>
      <c r="BF207" s="141">
        <f t="shared" si="48"/>
        <v>0</v>
      </c>
      <c r="BG207" s="141">
        <f t="shared" si="49"/>
        <v>0</v>
      </c>
      <c r="BH207" s="141">
        <f t="shared" si="50"/>
        <v>0</v>
      </c>
      <c r="BI207" s="141">
        <f t="shared" si="51"/>
        <v>0</v>
      </c>
      <c r="BJ207" s="18" t="s">
        <v>161</v>
      </c>
      <c r="BK207" s="141">
        <f t="shared" si="52"/>
        <v>0</v>
      </c>
      <c r="BL207" s="18" t="s">
        <v>160</v>
      </c>
      <c r="BM207" s="18" t="s">
        <v>276</v>
      </c>
    </row>
    <row r="208" spans="2:65" s="1" customFormat="1" ht="57" customHeight="1">
      <c r="B208" s="133"/>
      <c r="C208" s="134">
        <v>61</v>
      </c>
      <c r="D208" s="204" t="s">
        <v>277</v>
      </c>
      <c r="E208" s="202"/>
      <c r="F208" s="202"/>
      <c r="G208" s="202"/>
      <c r="H208" s="202"/>
      <c r="I208" s="203"/>
      <c r="J208" s="135" t="s">
        <v>159</v>
      </c>
      <c r="K208" s="136">
        <v>902</v>
      </c>
      <c r="L208" s="213">
        <v>0</v>
      </c>
      <c r="M208" s="213"/>
      <c r="N208" s="213">
        <f t="shared" si="43"/>
        <v>0</v>
      </c>
      <c r="O208" s="213"/>
      <c r="P208" s="213"/>
      <c r="Q208" s="213"/>
      <c r="R208" s="137"/>
      <c r="T208" s="138" t="s">
        <v>5</v>
      </c>
      <c r="U208" s="40" t="s">
        <v>44</v>
      </c>
      <c r="V208" s="139">
        <v>6.0000000000000001E-3</v>
      </c>
      <c r="W208" s="139">
        <f t="shared" si="44"/>
        <v>5.4119999999999999</v>
      </c>
      <c r="X208" s="139">
        <v>0</v>
      </c>
      <c r="Y208" s="139">
        <f t="shared" si="45"/>
        <v>0</v>
      </c>
      <c r="Z208" s="139">
        <v>0</v>
      </c>
      <c r="AA208" s="140">
        <f t="shared" si="46"/>
        <v>0</v>
      </c>
      <c r="AR208" s="18" t="s">
        <v>160</v>
      </c>
      <c r="AT208" s="18" t="s">
        <v>157</v>
      </c>
      <c r="AU208" s="18" t="s">
        <v>161</v>
      </c>
      <c r="AY208" s="18" t="s">
        <v>156</v>
      </c>
      <c r="BE208" s="141">
        <f t="shared" si="47"/>
        <v>0</v>
      </c>
      <c r="BF208" s="141">
        <f t="shared" si="48"/>
        <v>0</v>
      </c>
      <c r="BG208" s="141">
        <f t="shared" si="49"/>
        <v>0</v>
      </c>
      <c r="BH208" s="141">
        <f t="shared" si="50"/>
        <v>0</v>
      </c>
      <c r="BI208" s="141">
        <f t="shared" si="51"/>
        <v>0</v>
      </c>
      <c r="BJ208" s="18" t="s">
        <v>161</v>
      </c>
      <c r="BK208" s="141">
        <f t="shared" si="52"/>
        <v>0</v>
      </c>
      <c r="BL208" s="18" t="s">
        <v>160</v>
      </c>
      <c r="BM208" s="18" t="s">
        <v>278</v>
      </c>
    </row>
    <row r="209" spans="2:65" s="1" customFormat="1" ht="45.6" customHeight="1">
      <c r="B209" s="133"/>
      <c r="C209" s="134">
        <v>62</v>
      </c>
      <c r="D209" s="204" t="s">
        <v>279</v>
      </c>
      <c r="E209" s="202"/>
      <c r="F209" s="202"/>
      <c r="G209" s="202"/>
      <c r="H209" s="202"/>
      <c r="I209" s="203"/>
      <c r="J209" s="135" t="s">
        <v>159</v>
      </c>
      <c r="K209" s="136">
        <v>902</v>
      </c>
      <c r="L209" s="213">
        <v>0</v>
      </c>
      <c r="M209" s="213"/>
      <c r="N209" s="213">
        <f t="shared" si="43"/>
        <v>0</v>
      </c>
      <c r="O209" s="213"/>
      <c r="P209" s="213"/>
      <c r="Q209" s="213"/>
      <c r="R209" s="137"/>
      <c r="T209" s="138" t="s">
        <v>5</v>
      </c>
      <c r="U209" s="40" t="s">
        <v>44</v>
      </c>
      <c r="V209" s="139">
        <v>9.1999999999999998E-2</v>
      </c>
      <c r="W209" s="139">
        <f t="shared" si="44"/>
        <v>82.983999999999995</v>
      </c>
      <c r="X209" s="139">
        <v>2.572E-2</v>
      </c>
      <c r="Y209" s="139">
        <f t="shared" si="45"/>
        <v>23.199439999999999</v>
      </c>
      <c r="Z209" s="139">
        <v>0</v>
      </c>
      <c r="AA209" s="140">
        <f t="shared" si="46"/>
        <v>0</v>
      </c>
      <c r="AR209" s="18" t="s">
        <v>160</v>
      </c>
      <c r="AT209" s="18" t="s">
        <v>157</v>
      </c>
      <c r="AU209" s="18" t="s">
        <v>161</v>
      </c>
      <c r="AY209" s="18" t="s">
        <v>156</v>
      </c>
      <c r="BE209" s="141">
        <f t="shared" si="47"/>
        <v>0</v>
      </c>
      <c r="BF209" s="141">
        <f t="shared" si="48"/>
        <v>0</v>
      </c>
      <c r="BG209" s="141">
        <f t="shared" si="49"/>
        <v>0</v>
      </c>
      <c r="BH209" s="141">
        <f t="shared" si="50"/>
        <v>0</v>
      </c>
      <c r="BI209" s="141">
        <f t="shared" si="51"/>
        <v>0</v>
      </c>
      <c r="BJ209" s="18" t="s">
        <v>161</v>
      </c>
      <c r="BK209" s="141">
        <f t="shared" si="52"/>
        <v>0</v>
      </c>
      <c r="BL209" s="18" t="s">
        <v>160</v>
      </c>
      <c r="BM209" s="18" t="s">
        <v>280</v>
      </c>
    </row>
    <row r="210" spans="2:65" s="1" customFormat="1" ht="34.15" customHeight="1">
      <c r="B210" s="133"/>
      <c r="C210" s="134">
        <v>63</v>
      </c>
      <c r="D210" s="204" t="s">
        <v>281</v>
      </c>
      <c r="E210" s="202"/>
      <c r="F210" s="202"/>
      <c r="G210" s="202"/>
      <c r="H210" s="202"/>
      <c r="I210" s="203"/>
      <c r="J210" s="135" t="s">
        <v>159</v>
      </c>
      <c r="K210" s="136">
        <v>1056</v>
      </c>
      <c r="L210" s="213">
        <v>0</v>
      </c>
      <c r="M210" s="213"/>
      <c r="N210" s="213">
        <f t="shared" si="43"/>
        <v>0</v>
      </c>
      <c r="O210" s="213"/>
      <c r="P210" s="213"/>
      <c r="Q210" s="213"/>
      <c r="R210" s="137"/>
      <c r="T210" s="138" t="s">
        <v>5</v>
      </c>
      <c r="U210" s="40" t="s">
        <v>44</v>
      </c>
      <c r="V210" s="139">
        <v>0.13800000000000001</v>
      </c>
      <c r="W210" s="139">
        <f t="shared" si="44"/>
        <v>145.72800000000001</v>
      </c>
      <c r="X210" s="139">
        <v>1.92E-3</v>
      </c>
      <c r="Y210" s="139">
        <f t="shared" si="45"/>
        <v>2.02752</v>
      </c>
      <c r="Z210" s="139">
        <v>0</v>
      </c>
      <c r="AA210" s="140">
        <f t="shared" si="46"/>
        <v>0</v>
      </c>
      <c r="AR210" s="18" t="s">
        <v>160</v>
      </c>
      <c r="AT210" s="18" t="s">
        <v>157</v>
      </c>
      <c r="AU210" s="18" t="s">
        <v>161</v>
      </c>
      <c r="AY210" s="18" t="s">
        <v>156</v>
      </c>
      <c r="BE210" s="141">
        <f t="shared" si="47"/>
        <v>0</v>
      </c>
      <c r="BF210" s="141">
        <f t="shared" si="48"/>
        <v>0</v>
      </c>
      <c r="BG210" s="141">
        <f t="shared" si="49"/>
        <v>0</v>
      </c>
      <c r="BH210" s="141">
        <f t="shared" si="50"/>
        <v>0</v>
      </c>
      <c r="BI210" s="141">
        <f t="shared" si="51"/>
        <v>0</v>
      </c>
      <c r="BJ210" s="18" t="s">
        <v>161</v>
      </c>
      <c r="BK210" s="141">
        <f t="shared" si="52"/>
        <v>0</v>
      </c>
      <c r="BL210" s="18" t="s">
        <v>160</v>
      </c>
      <c r="BM210" s="18" t="s">
        <v>282</v>
      </c>
    </row>
    <row r="211" spans="2:65" s="1" customFormat="1" ht="34.15" customHeight="1">
      <c r="B211" s="133"/>
      <c r="C211" s="134">
        <v>64</v>
      </c>
      <c r="D211" s="204" t="s">
        <v>283</v>
      </c>
      <c r="E211" s="202"/>
      <c r="F211" s="202"/>
      <c r="G211" s="202"/>
      <c r="H211" s="202"/>
      <c r="I211" s="203"/>
      <c r="J211" s="135" t="s">
        <v>173</v>
      </c>
      <c r="K211" s="136">
        <v>328</v>
      </c>
      <c r="L211" s="213">
        <v>0</v>
      </c>
      <c r="M211" s="213"/>
      <c r="N211" s="213">
        <f t="shared" si="43"/>
        <v>0</v>
      </c>
      <c r="O211" s="213"/>
      <c r="P211" s="213"/>
      <c r="Q211" s="213"/>
      <c r="R211" s="137"/>
      <c r="T211" s="138" t="s">
        <v>5</v>
      </c>
      <c r="U211" s="40" t="s">
        <v>44</v>
      </c>
      <c r="V211" s="139">
        <v>3.3000000000000002E-2</v>
      </c>
      <c r="W211" s="139">
        <f t="shared" si="44"/>
        <v>10.824</v>
      </c>
      <c r="X211" s="139">
        <v>2.8680000000000001E-2</v>
      </c>
      <c r="Y211" s="139">
        <f t="shared" si="45"/>
        <v>9.4070400000000003</v>
      </c>
      <c r="Z211" s="139">
        <v>0</v>
      </c>
      <c r="AA211" s="140">
        <f t="shared" si="46"/>
        <v>0</v>
      </c>
      <c r="AR211" s="18" t="s">
        <v>160</v>
      </c>
      <c r="AT211" s="18" t="s">
        <v>157</v>
      </c>
      <c r="AU211" s="18" t="s">
        <v>161</v>
      </c>
      <c r="AY211" s="18" t="s">
        <v>156</v>
      </c>
      <c r="BE211" s="141">
        <f t="shared" si="47"/>
        <v>0</v>
      </c>
      <c r="BF211" s="141">
        <f t="shared" si="48"/>
        <v>0</v>
      </c>
      <c r="BG211" s="141">
        <f t="shared" si="49"/>
        <v>0</v>
      </c>
      <c r="BH211" s="141">
        <f t="shared" si="50"/>
        <v>0</v>
      </c>
      <c r="BI211" s="141">
        <f t="shared" si="51"/>
        <v>0</v>
      </c>
      <c r="BJ211" s="18" t="s">
        <v>161</v>
      </c>
      <c r="BK211" s="141">
        <f t="shared" si="52"/>
        <v>0</v>
      </c>
      <c r="BL211" s="18" t="s">
        <v>160</v>
      </c>
      <c r="BM211" s="18" t="s">
        <v>284</v>
      </c>
    </row>
    <row r="212" spans="2:65" s="1" customFormat="1" ht="57" customHeight="1">
      <c r="B212" s="133"/>
      <c r="C212" s="134">
        <v>65</v>
      </c>
      <c r="D212" s="204" t="s">
        <v>285</v>
      </c>
      <c r="E212" s="202"/>
      <c r="F212" s="202"/>
      <c r="G212" s="202"/>
      <c r="H212" s="202"/>
      <c r="I212" s="203"/>
      <c r="J212" s="135" t="s">
        <v>173</v>
      </c>
      <c r="K212" s="136">
        <v>328</v>
      </c>
      <c r="L212" s="213">
        <v>0</v>
      </c>
      <c r="M212" s="213"/>
      <c r="N212" s="213">
        <f t="shared" si="43"/>
        <v>0</v>
      </c>
      <c r="O212" s="213"/>
      <c r="P212" s="213"/>
      <c r="Q212" s="213"/>
      <c r="R212" s="137"/>
      <c r="T212" s="138" t="s">
        <v>5</v>
      </c>
      <c r="U212" s="40" t="s">
        <v>44</v>
      </c>
      <c r="V212" s="139">
        <v>2E-3</v>
      </c>
      <c r="W212" s="139">
        <f t="shared" si="44"/>
        <v>0.65600000000000003</v>
      </c>
      <c r="X212" s="139">
        <v>0</v>
      </c>
      <c r="Y212" s="139">
        <f t="shared" si="45"/>
        <v>0</v>
      </c>
      <c r="Z212" s="139">
        <v>0</v>
      </c>
      <c r="AA212" s="140">
        <f t="shared" si="46"/>
        <v>0</v>
      </c>
      <c r="AR212" s="18" t="s">
        <v>160</v>
      </c>
      <c r="AT212" s="18" t="s">
        <v>157</v>
      </c>
      <c r="AU212" s="18" t="s">
        <v>161</v>
      </c>
      <c r="AY212" s="18" t="s">
        <v>156</v>
      </c>
      <c r="BE212" s="141">
        <f t="shared" si="47"/>
        <v>0</v>
      </c>
      <c r="BF212" s="141">
        <f t="shared" si="48"/>
        <v>0</v>
      </c>
      <c r="BG212" s="141">
        <f t="shared" si="49"/>
        <v>0</v>
      </c>
      <c r="BH212" s="141">
        <f t="shared" si="50"/>
        <v>0</v>
      </c>
      <c r="BI212" s="141">
        <f t="shared" si="51"/>
        <v>0</v>
      </c>
      <c r="BJ212" s="18" t="s">
        <v>161</v>
      </c>
      <c r="BK212" s="141">
        <f t="shared" si="52"/>
        <v>0</v>
      </c>
      <c r="BL212" s="18" t="s">
        <v>160</v>
      </c>
      <c r="BM212" s="18" t="s">
        <v>286</v>
      </c>
    </row>
    <row r="213" spans="2:65" s="1" customFormat="1" ht="34.15" customHeight="1">
      <c r="B213" s="133"/>
      <c r="C213" s="134">
        <v>66</v>
      </c>
      <c r="D213" s="204" t="s">
        <v>287</v>
      </c>
      <c r="E213" s="202"/>
      <c r="F213" s="202"/>
      <c r="G213" s="202"/>
      <c r="H213" s="202"/>
      <c r="I213" s="203"/>
      <c r="J213" s="135" t="s">
        <v>173</v>
      </c>
      <c r="K213" s="136">
        <v>328</v>
      </c>
      <c r="L213" s="213">
        <v>0</v>
      </c>
      <c r="M213" s="213"/>
      <c r="N213" s="213">
        <f t="shared" si="43"/>
        <v>0</v>
      </c>
      <c r="O213" s="213"/>
      <c r="P213" s="213"/>
      <c r="Q213" s="213"/>
      <c r="R213" s="137"/>
      <c r="T213" s="138" t="s">
        <v>5</v>
      </c>
      <c r="U213" s="40" t="s">
        <v>44</v>
      </c>
      <c r="V213" s="139">
        <v>0.02</v>
      </c>
      <c r="W213" s="139">
        <f t="shared" si="44"/>
        <v>6.5600000000000005</v>
      </c>
      <c r="X213" s="139">
        <v>2.3900000000000001E-2</v>
      </c>
      <c r="Y213" s="139">
        <f t="shared" si="45"/>
        <v>7.8391999999999999</v>
      </c>
      <c r="Z213" s="139">
        <v>0</v>
      </c>
      <c r="AA213" s="140">
        <f t="shared" si="46"/>
        <v>0</v>
      </c>
      <c r="AR213" s="18" t="s">
        <v>160</v>
      </c>
      <c r="AT213" s="18" t="s">
        <v>157</v>
      </c>
      <c r="AU213" s="18" t="s">
        <v>161</v>
      </c>
      <c r="AY213" s="18" t="s">
        <v>156</v>
      </c>
      <c r="BE213" s="141">
        <f t="shared" si="47"/>
        <v>0</v>
      </c>
      <c r="BF213" s="141">
        <f t="shared" si="48"/>
        <v>0</v>
      </c>
      <c r="BG213" s="141">
        <f t="shared" si="49"/>
        <v>0</v>
      </c>
      <c r="BH213" s="141">
        <f t="shared" si="50"/>
        <v>0</v>
      </c>
      <c r="BI213" s="141">
        <f t="shared" si="51"/>
        <v>0</v>
      </c>
      <c r="BJ213" s="18" t="s">
        <v>161</v>
      </c>
      <c r="BK213" s="141">
        <f t="shared" si="52"/>
        <v>0</v>
      </c>
      <c r="BL213" s="18" t="s">
        <v>160</v>
      </c>
      <c r="BM213" s="18" t="s">
        <v>288</v>
      </c>
    </row>
    <row r="214" spans="2:65" s="1" customFormat="1" ht="34.15" customHeight="1">
      <c r="B214" s="133"/>
      <c r="C214" s="134">
        <v>67</v>
      </c>
      <c r="D214" s="204" t="s">
        <v>289</v>
      </c>
      <c r="E214" s="202"/>
      <c r="F214" s="202"/>
      <c r="G214" s="202"/>
      <c r="H214" s="202"/>
      <c r="I214" s="203"/>
      <c r="J214" s="135" t="s">
        <v>159</v>
      </c>
      <c r="K214" s="136">
        <v>91</v>
      </c>
      <c r="L214" s="213">
        <v>0</v>
      </c>
      <c r="M214" s="213"/>
      <c r="N214" s="213">
        <f t="shared" si="43"/>
        <v>0</v>
      </c>
      <c r="O214" s="213"/>
      <c r="P214" s="213"/>
      <c r="Q214" s="213"/>
      <c r="R214" s="137"/>
      <c r="T214" s="138" t="s">
        <v>5</v>
      </c>
      <c r="U214" s="40" t="s">
        <v>44</v>
      </c>
      <c r="V214" s="139">
        <v>8.2000000000000003E-2</v>
      </c>
      <c r="W214" s="139">
        <f t="shared" si="44"/>
        <v>7.4620000000000006</v>
      </c>
      <c r="X214" s="139">
        <v>0</v>
      </c>
      <c r="Y214" s="139">
        <f t="shared" si="45"/>
        <v>0</v>
      </c>
      <c r="Z214" s="139">
        <v>0</v>
      </c>
      <c r="AA214" s="140">
        <f t="shared" si="46"/>
        <v>0</v>
      </c>
      <c r="AR214" s="18" t="s">
        <v>160</v>
      </c>
      <c r="AT214" s="18" t="s">
        <v>157</v>
      </c>
      <c r="AU214" s="18" t="s">
        <v>161</v>
      </c>
      <c r="AY214" s="18" t="s">
        <v>156</v>
      </c>
      <c r="BE214" s="141">
        <f t="shared" si="47"/>
        <v>0</v>
      </c>
      <c r="BF214" s="141">
        <f t="shared" si="48"/>
        <v>0</v>
      </c>
      <c r="BG214" s="141">
        <f t="shared" si="49"/>
        <v>0</v>
      </c>
      <c r="BH214" s="141">
        <f t="shared" si="50"/>
        <v>0</v>
      </c>
      <c r="BI214" s="141">
        <f t="shared" si="51"/>
        <v>0</v>
      </c>
      <c r="BJ214" s="18" t="s">
        <v>161</v>
      </c>
      <c r="BK214" s="141">
        <f t="shared" si="52"/>
        <v>0</v>
      </c>
      <c r="BL214" s="18" t="s">
        <v>160</v>
      </c>
      <c r="BM214" s="18" t="s">
        <v>290</v>
      </c>
    </row>
    <row r="215" spans="2:65" s="1" customFormat="1" ht="22.9" customHeight="1">
      <c r="B215" s="133"/>
      <c r="C215" s="134">
        <v>68</v>
      </c>
      <c r="D215" s="204" t="s">
        <v>291</v>
      </c>
      <c r="E215" s="202"/>
      <c r="F215" s="202"/>
      <c r="G215" s="202"/>
      <c r="H215" s="202"/>
      <c r="I215" s="203"/>
      <c r="J215" s="135" t="s">
        <v>159</v>
      </c>
      <c r="K215" s="136">
        <v>902</v>
      </c>
      <c r="L215" s="213">
        <v>0</v>
      </c>
      <c r="M215" s="213"/>
      <c r="N215" s="213">
        <f t="shared" si="43"/>
        <v>0</v>
      </c>
      <c r="O215" s="213"/>
      <c r="P215" s="213"/>
      <c r="Q215" s="213"/>
      <c r="R215" s="137"/>
      <c r="T215" s="138" t="s">
        <v>5</v>
      </c>
      <c r="U215" s="40" t="s">
        <v>44</v>
      </c>
      <c r="V215" s="139">
        <v>0.04</v>
      </c>
      <c r="W215" s="139">
        <f t="shared" si="44"/>
        <v>36.08</v>
      </c>
      <c r="X215" s="139">
        <v>5.0000000000000002E-5</v>
      </c>
      <c r="Y215" s="139">
        <f t="shared" si="45"/>
        <v>4.5100000000000001E-2</v>
      </c>
      <c r="Z215" s="139">
        <v>0</v>
      </c>
      <c r="AA215" s="140">
        <f t="shared" si="46"/>
        <v>0</v>
      </c>
      <c r="AR215" s="18" t="s">
        <v>160</v>
      </c>
      <c r="AT215" s="18" t="s">
        <v>157</v>
      </c>
      <c r="AU215" s="18" t="s">
        <v>161</v>
      </c>
      <c r="AY215" s="18" t="s">
        <v>156</v>
      </c>
      <c r="BE215" s="141">
        <f t="shared" si="47"/>
        <v>0</v>
      </c>
      <c r="BF215" s="141">
        <f t="shared" si="48"/>
        <v>0</v>
      </c>
      <c r="BG215" s="141">
        <f t="shared" si="49"/>
        <v>0</v>
      </c>
      <c r="BH215" s="141">
        <f t="shared" si="50"/>
        <v>0</v>
      </c>
      <c r="BI215" s="141">
        <f t="shared" si="51"/>
        <v>0</v>
      </c>
      <c r="BJ215" s="18" t="s">
        <v>161</v>
      </c>
      <c r="BK215" s="141">
        <f t="shared" si="52"/>
        <v>0</v>
      </c>
      <c r="BL215" s="18" t="s">
        <v>160</v>
      </c>
      <c r="BM215" s="18" t="s">
        <v>292</v>
      </c>
    </row>
    <row r="216" spans="2:65" s="1" customFormat="1" ht="14.45" customHeight="1">
      <c r="B216" s="133"/>
      <c r="C216" s="134">
        <v>69</v>
      </c>
      <c r="D216" s="204" t="s">
        <v>293</v>
      </c>
      <c r="E216" s="202"/>
      <c r="F216" s="202"/>
      <c r="G216" s="202"/>
      <c r="H216" s="202"/>
      <c r="I216" s="203"/>
      <c r="J216" s="135" t="s">
        <v>159</v>
      </c>
      <c r="K216" s="136">
        <v>1146</v>
      </c>
      <c r="L216" s="213">
        <v>0</v>
      </c>
      <c r="M216" s="213"/>
      <c r="N216" s="213">
        <f t="shared" si="43"/>
        <v>0</v>
      </c>
      <c r="O216" s="213"/>
      <c r="P216" s="213"/>
      <c r="Q216" s="213"/>
      <c r="R216" s="137"/>
      <c r="T216" s="138" t="s">
        <v>5</v>
      </c>
      <c r="U216" s="40" t="s">
        <v>44</v>
      </c>
      <c r="V216" s="139">
        <v>0.32400000000000001</v>
      </c>
      <c r="W216" s="139">
        <f t="shared" si="44"/>
        <v>371.30400000000003</v>
      </c>
      <c r="X216" s="139">
        <v>5.0000000000000002E-5</v>
      </c>
      <c r="Y216" s="139">
        <f t="shared" si="45"/>
        <v>5.7300000000000004E-2</v>
      </c>
      <c r="Z216" s="139">
        <v>0</v>
      </c>
      <c r="AA216" s="140">
        <f t="shared" si="46"/>
        <v>0</v>
      </c>
      <c r="AR216" s="18" t="s">
        <v>160</v>
      </c>
      <c r="AT216" s="18" t="s">
        <v>157</v>
      </c>
      <c r="AU216" s="18" t="s">
        <v>161</v>
      </c>
      <c r="AY216" s="18" t="s">
        <v>156</v>
      </c>
      <c r="BE216" s="141">
        <f t="shared" si="47"/>
        <v>0</v>
      </c>
      <c r="BF216" s="141">
        <f t="shared" si="48"/>
        <v>0</v>
      </c>
      <c r="BG216" s="141">
        <f t="shared" si="49"/>
        <v>0</v>
      </c>
      <c r="BH216" s="141">
        <f t="shared" si="50"/>
        <v>0</v>
      </c>
      <c r="BI216" s="141">
        <f t="shared" si="51"/>
        <v>0</v>
      </c>
      <c r="BJ216" s="18" t="s">
        <v>161</v>
      </c>
      <c r="BK216" s="141">
        <f t="shared" si="52"/>
        <v>0</v>
      </c>
      <c r="BL216" s="18" t="s">
        <v>160</v>
      </c>
      <c r="BM216" s="18" t="s">
        <v>294</v>
      </c>
    </row>
    <row r="217" spans="2:65" s="1" customFormat="1" ht="34.15" customHeight="1">
      <c r="B217" s="133"/>
      <c r="C217" s="134">
        <v>70</v>
      </c>
      <c r="D217" s="204" t="s">
        <v>295</v>
      </c>
      <c r="E217" s="202"/>
      <c r="F217" s="202"/>
      <c r="G217" s="202"/>
      <c r="H217" s="202"/>
      <c r="I217" s="203"/>
      <c r="J217" s="135" t="s">
        <v>159</v>
      </c>
      <c r="K217" s="136">
        <v>854</v>
      </c>
      <c r="L217" s="213">
        <v>0</v>
      </c>
      <c r="M217" s="213"/>
      <c r="N217" s="213">
        <f t="shared" si="43"/>
        <v>0</v>
      </c>
      <c r="O217" s="213"/>
      <c r="P217" s="213"/>
      <c r="Q217" s="213"/>
      <c r="R217" s="137"/>
      <c r="T217" s="138" t="s">
        <v>5</v>
      </c>
      <c r="U217" s="40" t="s">
        <v>44</v>
      </c>
      <c r="V217" s="139">
        <v>0.23300000000000001</v>
      </c>
      <c r="W217" s="139">
        <f t="shared" si="44"/>
        <v>198.982</v>
      </c>
      <c r="X217" s="139">
        <v>2.5440000000000001E-2</v>
      </c>
      <c r="Y217" s="139">
        <f t="shared" si="45"/>
        <v>21.725760000000001</v>
      </c>
      <c r="Z217" s="139">
        <v>0.19600000000000001</v>
      </c>
      <c r="AA217" s="140">
        <f t="shared" si="46"/>
        <v>167.38400000000001</v>
      </c>
      <c r="AR217" s="18" t="s">
        <v>160</v>
      </c>
      <c r="AT217" s="18" t="s">
        <v>157</v>
      </c>
      <c r="AU217" s="18" t="s">
        <v>161</v>
      </c>
      <c r="AY217" s="18" t="s">
        <v>156</v>
      </c>
      <c r="BE217" s="141">
        <f t="shared" si="47"/>
        <v>0</v>
      </c>
      <c r="BF217" s="141">
        <f t="shared" si="48"/>
        <v>0</v>
      </c>
      <c r="BG217" s="141">
        <f t="shared" si="49"/>
        <v>0</v>
      </c>
      <c r="BH217" s="141">
        <f t="shared" si="50"/>
        <v>0</v>
      </c>
      <c r="BI217" s="141">
        <f t="shared" si="51"/>
        <v>0</v>
      </c>
      <c r="BJ217" s="18" t="s">
        <v>161</v>
      </c>
      <c r="BK217" s="141">
        <f t="shared" si="52"/>
        <v>0</v>
      </c>
      <c r="BL217" s="18" t="s">
        <v>160</v>
      </c>
      <c r="BM217" s="18" t="s">
        <v>296</v>
      </c>
    </row>
    <row r="218" spans="2:65" s="1" customFormat="1" ht="45.6" customHeight="1">
      <c r="B218" s="133"/>
      <c r="C218" s="134">
        <v>71</v>
      </c>
      <c r="D218" s="204" t="s">
        <v>297</v>
      </c>
      <c r="E218" s="202"/>
      <c r="F218" s="202"/>
      <c r="G218" s="202"/>
      <c r="H218" s="202"/>
      <c r="I218" s="203"/>
      <c r="J218" s="135" t="s">
        <v>173</v>
      </c>
      <c r="K218" s="136">
        <v>60</v>
      </c>
      <c r="L218" s="213">
        <v>0</v>
      </c>
      <c r="M218" s="213"/>
      <c r="N218" s="213">
        <f t="shared" si="43"/>
        <v>0</v>
      </c>
      <c r="O218" s="213"/>
      <c r="P218" s="213"/>
      <c r="Q218" s="213"/>
      <c r="R218" s="137"/>
      <c r="T218" s="138" t="s">
        <v>5</v>
      </c>
      <c r="U218" s="40" t="s">
        <v>44</v>
      </c>
      <c r="V218" s="139">
        <v>1.4550000000000001</v>
      </c>
      <c r="W218" s="139">
        <f t="shared" si="44"/>
        <v>87.300000000000011</v>
      </c>
      <c r="X218" s="139">
        <v>0</v>
      </c>
      <c r="Y218" s="139">
        <f t="shared" si="45"/>
        <v>0</v>
      </c>
      <c r="Z218" s="139">
        <v>1.905</v>
      </c>
      <c r="AA218" s="140">
        <f t="shared" si="46"/>
        <v>114.3</v>
      </c>
      <c r="AR218" s="18" t="s">
        <v>160</v>
      </c>
      <c r="AT218" s="18" t="s">
        <v>157</v>
      </c>
      <c r="AU218" s="18" t="s">
        <v>161</v>
      </c>
      <c r="AY218" s="18" t="s">
        <v>156</v>
      </c>
      <c r="BE218" s="141">
        <f t="shared" si="47"/>
        <v>0</v>
      </c>
      <c r="BF218" s="141">
        <f t="shared" si="48"/>
        <v>0</v>
      </c>
      <c r="BG218" s="141">
        <f t="shared" si="49"/>
        <v>0</v>
      </c>
      <c r="BH218" s="141">
        <f t="shared" si="50"/>
        <v>0</v>
      </c>
      <c r="BI218" s="141">
        <f t="shared" si="51"/>
        <v>0</v>
      </c>
      <c r="BJ218" s="18" t="s">
        <v>161</v>
      </c>
      <c r="BK218" s="141">
        <f t="shared" si="52"/>
        <v>0</v>
      </c>
      <c r="BL218" s="18" t="s">
        <v>160</v>
      </c>
      <c r="BM218" s="18" t="s">
        <v>298</v>
      </c>
    </row>
    <row r="219" spans="2:65" s="1" customFormat="1" ht="34.15" customHeight="1">
      <c r="B219" s="133"/>
      <c r="C219" s="134">
        <v>72</v>
      </c>
      <c r="D219" s="204" t="s">
        <v>299</v>
      </c>
      <c r="E219" s="202"/>
      <c r="F219" s="202"/>
      <c r="G219" s="202"/>
      <c r="H219" s="202"/>
      <c r="I219" s="203"/>
      <c r="J219" s="135" t="s">
        <v>173</v>
      </c>
      <c r="K219" s="136">
        <v>3</v>
      </c>
      <c r="L219" s="213">
        <v>0</v>
      </c>
      <c r="M219" s="213"/>
      <c r="N219" s="213">
        <f t="shared" si="43"/>
        <v>0</v>
      </c>
      <c r="O219" s="213"/>
      <c r="P219" s="213"/>
      <c r="Q219" s="213"/>
      <c r="R219" s="137"/>
      <c r="T219" s="138" t="s">
        <v>5</v>
      </c>
      <c r="U219" s="40" t="s">
        <v>44</v>
      </c>
      <c r="V219" s="139">
        <v>2.464</v>
      </c>
      <c r="W219" s="139">
        <f t="shared" si="44"/>
        <v>7.3919999999999995</v>
      </c>
      <c r="X219" s="139">
        <v>0</v>
      </c>
      <c r="Y219" s="139">
        <f t="shared" si="45"/>
        <v>0</v>
      </c>
      <c r="Z219" s="139">
        <v>1.633</v>
      </c>
      <c r="AA219" s="140">
        <f t="shared" si="46"/>
        <v>4.899</v>
      </c>
      <c r="AR219" s="18" t="s">
        <v>160</v>
      </c>
      <c r="AT219" s="18" t="s">
        <v>157</v>
      </c>
      <c r="AU219" s="18" t="s">
        <v>161</v>
      </c>
      <c r="AY219" s="18" t="s">
        <v>156</v>
      </c>
      <c r="BE219" s="141">
        <f t="shared" si="47"/>
        <v>0</v>
      </c>
      <c r="BF219" s="141">
        <f t="shared" si="48"/>
        <v>0</v>
      </c>
      <c r="BG219" s="141">
        <f t="shared" si="49"/>
        <v>0</v>
      </c>
      <c r="BH219" s="141">
        <f t="shared" si="50"/>
        <v>0</v>
      </c>
      <c r="BI219" s="141">
        <f t="shared" si="51"/>
        <v>0</v>
      </c>
      <c r="BJ219" s="18" t="s">
        <v>161</v>
      </c>
      <c r="BK219" s="141">
        <f t="shared" si="52"/>
        <v>0</v>
      </c>
      <c r="BL219" s="18" t="s">
        <v>160</v>
      </c>
      <c r="BM219" s="18" t="s">
        <v>300</v>
      </c>
    </row>
    <row r="220" spans="2:65" s="1" customFormat="1" ht="28.5" customHeight="1">
      <c r="B220" s="133"/>
      <c r="C220" s="134">
        <v>73</v>
      </c>
      <c r="D220" s="204" t="s">
        <v>301</v>
      </c>
      <c r="E220" s="202"/>
      <c r="F220" s="202"/>
      <c r="G220" s="202"/>
      <c r="H220" s="202"/>
      <c r="I220" s="203"/>
      <c r="J220" s="135" t="s">
        <v>173</v>
      </c>
      <c r="K220" s="136">
        <v>6</v>
      </c>
      <c r="L220" s="213">
        <v>0</v>
      </c>
      <c r="M220" s="213"/>
      <c r="N220" s="213">
        <f t="shared" si="43"/>
        <v>0</v>
      </c>
      <c r="O220" s="213"/>
      <c r="P220" s="213"/>
      <c r="Q220" s="213"/>
      <c r="R220" s="137"/>
      <c r="T220" s="138" t="s">
        <v>5</v>
      </c>
      <c r="U220" s="40" t="s">
        <v>44</v>
      </c>
      <c r="V220" s="139">
        <v>8.0830000000000002</v>
      </c>
      <c r="W220" s="139">
        <f t="shared" si="44"/>
        <v>48.498000000000005</v>
      </c>
      <c r="X220" s="139">
        <v>5.5629999999999999E-2</v>
      </c>
      <c r="Y220" s="139">
        <f t="shared" si="45"/>
        <v>0.33377999999999997</v>
      </c>
      <c r="Z220" s="139">
        <v>2.4</v>
      </c>
      <c r="AA220" s="140">
        <f t="shared" si="46"/>
        <v>14.399999999999999</v>
      </c>
      <c r="AR220" s="18" t="s">
        <v>160</v>
      </c>
      <c r="AT220" s="18" t="s">
        <v>157</v>
      </c>
      <c r="AU220" s="18" t="s">
        <v>161</v>
      </c>
      <c r="AY220" s="18" t="s">
        <v>156</v>
      </c>
      <c r="BE220" s="141">
        <f t="shared" si="47"/>
        <v>0</v>
      </c>
      <c r="BF220" s="141">
        <f t="shared" si="48"/>
        <v>0</v>
      </c>
      <c r="BG220" s="141">
        <f t="shared" si="49"/>
        <v>0</v>
      </c>
      <c r="BH220" s="141">
        <f t="shared" si="50"/>
        <v>0</v>
      </c>
      <c r="BI220" s="141">
        <f t="shared" si="51"/>
        <v>0</v>
      </c>
      <c r="BJ220" s="18" t="s">
        <v>161</v>
      </c>
      <c r="BK220" s="141">
        <f t="shared" si="52"/>
        <v>0</v>
      </c>
      <c r="BL220" s="18" t="s">
        <v>160</v>
      </c>
      <c r="BM220" s="18" t="s">
        <v>302</v>
      </c>
    </row>
    <row r="221" spans="2:65" s="1" customFormat="1" ht="34.15" customHeight="1">
      <c r="B221" s="133"/>
      <c r="C221" s="134">
        <v>74</v>
      </c>
      <c r="D221" s="204" t="s">
        <v>303</v>
      </c>
      <c r="E221" s="202"/>
      <c r="F221" s="202"/>
      <c r="G221" s="202"/>
      <c r="H221" s="202"/>
      <c r="I221" s="203"/>
      <c r="J221" s="135" t="s">
        <v>159</v>
      </c>
      <c r="K221" s="136">
        <v>7</v>
      </c>
      <c r="L221" s="213">
        <v>0</v>
      </c>
      <c r="M221" s="213"/>
      <c r="N221" s="213">
        <f t="shared" si="43"/>
        <v>0</v>
      </c>
      <c r="O221" s="213"/>
      <c r="P221" s="213"/>
      <c r="Q221" s="213"/>
      <c r="R221" s="137"/>
      <c r="T221" s="138" t="s">
        <v>5</v>
      </c>
      <c r="U221" s="40" t="s">
        <v>44</v>
      </c>
      <c r="V221" s="139">
        <v>0.57999999999999996</v>
      </c>
      <c r="W221" s="139">
        <f t="shared" si="44"/>
        <v>4.0599999999999996</v>
      </c>
      <c r="X221" s="139">
        <v>2.5270000000000001E-2</v>
      </c>
      <c r="Y221" s="139">
        <f t="shared" si="45"/>
        <v>0.17688999999999999</v>
      </c>
      <c r="Z221" s="139">
        <v>8.2000000000000003E-2</v>
      </c>
      <c r="AA221" s="140">
        <f t="shared" si="46"/>
        <v>0.57400000000000007</v>
      </c>
      <c r="AR221" s="18" t="s">
        <v>160</v>
      </c>
      <c r="AT221" s="18" t="s">
        <v>157</v>
      </c>
      <c r="AU221" s="18" t="s">
        <v>161</v>
      </c>
      <c r="AY221" s="18" t="s">
        <v>156</v>
      </c>
      <c r="BE221" s="141">
        <f t="shared" si="47"/>
        <v>0</v>
      </c>
      <c r="BF221" s="141">
        <f t="shared" si="48"/>
        <v>0</v>
      </c>
      <c r="BG221" s="141">
        <f t="shared" si="49"/>
        <v>0</v>
      </c>
      <c r="BH221" s="141">
        <f t="shared" si="50"/>
        <v>0</v>
      </c>
      <c r="BI221" s="141">
        <f t="shared" si="51"/>
        <v>0</v>
      </c>
      <c r="BJ221" s="18" t="s">
        <v>161</v>
      </c>
      <c r="BK221" s="141">
        <f t="shared" si="52"/>
        <v>0</v>
      </c>
      <c r="BL221" s="18" t="s">
        <v>160</v>
      </c>
      <c r="BM221" s="18" t="s">
        <v>304</v>
      </c>
    </row>
    <row r="222" spans="2:65" s="1" customFormat="1" ht="34.15" customHeight="1">
      <c r="B222" s="133"/>
      <c r="C222" s="134">
        <v>75</v>
      </c>
      <c r="D222" s="204" t="s">
        <v>305</v>
      </c>
      <c r="E222" s="202"/>
      <c r="F222" s="202"/>
      <c r="G222" s="202"/>
      <c r="H222" s="202"/>
      <c r="I222" s="203"/>
      <c r="J222" s="135" t="s">
        <v>173</v>
      </c>
      <c r="K222" s="136">
        <v>17</v>
      </c>
      <c r="L222" s="213">
        <v>0</v>
      </c>
      <c r="M222" s="213"/>
      <c r="N222" s="213">
        <f t="shared" si="43"/>
        <v>0</v>
      </c>
      <c r="O222" s="213"/>
      <c r="P222" s="213"/>
      <c r="Q222" s="213"/>
      <c r="R222" s="137"/>
      <c r="T222" s="138" t="s">
        <v>5</v>
      </c>
      <c r="U222" s="40" t="s">
        <v>44</v>
      </c>
      <c r="V222" s="139">
        <v>5.7830000000000004</v>
      </c>
      <c r="W222" s="139">
        <f t="shared" si="44"/>
        <v>98.311000000000007</v>
      </c>
      <c r="X222" s="139">
        <v>0</v>
      </c>
      <c r="Y222" s="139">
        <f t="shared" si="45"/>
        <v>0</v>
      </c>
      <c r="Z222" s="139">
        <v>2.4</v>
      </c>
      <c r="AA222" s="140">
        <f t="shared" si="46"/>
        <v>40.799999999999997</v>
      </c>
      <c r="AR222" s="18" t="s">
        <v>160</v>
      </c>
      <c r="AT222" s="18" t="s">
        <v>157</v>
      </c>
      <c r="AU222" s="18" t="s">
        <v>161</v>
      </c>
      <c r="AY222" s="18" t="s">
        <v>156</v>
      </c>
      <c r="BE222" s="141">
        <f t="shared" si="47"/>
        <v>0</v>
      </c>
      <c r="BF222" s="141">
        <f t="shared" si="48"/>
        <v>0</v>
      </c>
      <c r="BG222" s="141">
        <f t="shared" si="49"/>
        <v>0</v>
      </c>
      <c r="BH222" s="141">
        <f t="shared" si="50"/>
        <v>0</v>
      </c>
      <c r="BI222" s="141">
        <f t="shared" si="51"/>
        <v>0</v>
      </c>
      <c r="BJ222" s="18" t="s">
        <v>161</v>
      </c>
      <c r="BK222" s="141">
        <f t="shared" si="52"/>
        <v>0</v>
      </c>
      <c r="BL222" s="18" t="s">
        <v>160</v>
      </c>
      <c r="BM222" s="18" t="s">
        <v>306</v>
      </c>
    </row>
    <row r="223" spans="2:65" s="1" customFormat="1" ht="45.6" customHeight="1">
      <c r="B223" s="133"/>
      <c r="C223" s="134">
        <v>76</v>
      </c>
      <c r="D223" s="204" t="s">
        <v>307</v>
      </c>
      <c r="E223" s="202"/>
      <c r="F223" s="202"/>
      <c r="G223" s="202"/>
      <c r="H223" s="202"/>
      <c r="I223" s="203"/>
      <c r="J223" s="135" t="s">
        <v>173</v>
      </c>
      <c r="K223" s="136">
        <v>111</v>
      </c>
      <c r="L223" s="213">
        <v>0</v>
      </c>
      <c r="M223" s="213"/>
      <c r="N223" s="213">
        <f t="shared" si="43"/>
        <v>0</v>
      </c>
      <c r="O223" s="213"/>
      <c r="P223" s="213"/>
      <c r="Q223" s="213"/>
      <c r="R223" s="137"/>
      <c r="T223" s="138" t="s">
        <v>5</v>
      </c>
      <c r="U223" s="40" t="s">
        <v>44</v>
      </c>
      <c r="V223" s="139">
        <v>5.843</v>
      </c>
      <c r="W223" s="139">
        <f t="shared" si="44"/>
        <v>648.57299999999998</v>
      </c>
      <c r="X223" s="139">
        <v>0</v>
      </c>
      <c r="Y223" s="139">
        <f t="shared" si="45"/>
        <v>0</v>
      </c>
      <c r="Z223" s="139">
        <v>2.2000000000000002</v>
      </c>
      <c r="AA223" s="140">
        <f t="shared" si="46"/>
        <v>244.20000000000002</v>
      </c>
      <c r="AR223" s="18" t="s">
        <v>160</v>
      </c>
      <c r="AT223" s="18" t="s">
        <v>157</v>
      </c>
      <c r="AU223" s="18" t="s">
        <v>161</v>
      </c>
      <c r="AY223" s="18" t="s">
        <v>156</v>
      </c>
      <c r="BE223" s="141">
        <f t="shared" si="47"/>
        <v>0</v>
      </c>
      <c r="BF223" s="141">
        <f t="shared" si="48"/>
        <v>0</v>
      </c>
      <c r="BG223" s="141">
        <f t="shared" si="49"/>
        <v>0</v>
      </c>
      <c r="BH223" s="141">
        <f t="shared" si="50"/>
        <v>0</v>
      </c>
      <c r="BI223" s="141">
        <f t="shared" si="51"/>
        <v>0</v>
      </c>
      <c r="BJ223" s="18" t="s">
        <v>161</v>
      </c>
      <c r="BK223" s="141">
        <f t="shared" si="52"/>
        <v>0</v>
      </c>
      <c r="BL223" s="18" t="s">
        <v>160</v>
      </c>
      <c r="BM223" s="18" t="s">
        <v>308</v>
      </c>
    </row>
    <row r="224" spans="2:65" s="1" customFormat="1" ht="35.25" customHeight="1">
      <c r="B224" s="133"/>
      <c r="C224" s="134">
        <v>77</v>
      </c>
      <c r="D224" s="204" t="s">
        <v>309</v>
      </c>
      <c r="E224" s="202"/>
      <c r="F224" s="202"/>
      <c r="G224" s="202"/>
      <c r="H224" s="202"/>
      <c r="I224" s="203"/>
      <c r="J224" s="135" t="s">
        <v>173</v>
      </c>
      <c r="K224" s="136">
        <v>108</v>
      </c>
      <c r="L224" s="213">
        <v>0</v>
      </c>
      <c r="M224" s="213"/>
      <c r="N224" s="213">
        <f t="shared" si="43"/>
        <v>0</v>
      </c>
      <c r="O224" s="213"/>
      <c r="P224" s="213"/>
      <c r="Q224" s="213"/>
      <c r="R224" s="137"/>
      <c r="T224" s="138" t="s">
        <v>5</v>
      </c>
      <c r="U224" s="40" t="s">
        <v>44</v>
      </c>
      <c r="V224" s="139">
        <v>3.5049999999999999</v>
      </c>
      <c r="W224" s="139">
        <f t="shared" si="44"/>
        <v>378.53999999999996</v>
      </c>
      <c r="X224" s="139">
        <v>0</v>
      </c>
      <c r="Y224" s="139">
        <f t="shared" si="45"/>
        <v>0</v>
      </c>
      <c r="Z224" s="139">
        <v>0</v>
      </c>
      <c r="AA224" s="140">
        <f t="shared" si="46"/>
        <v>0</v>
      </c>
      <c r="AR224" s="18" t="s">
        <v>160</v>
      </c>
      <c r="AT224" s="18" t="s">
        <v>157</v>
      </c>
      <c r="AU224" s="18" t="s">
        <v>161</v>
      </c>
      <c r="AY224" s="18" t="s">
        <v>156</v>
      </c>
      <c r="BE224" s="141">
        <f t="shared" si="47"/>
        <v>0</v>
      </c>
      <c r="BF224" s="141">
        <f t="shared" si="48"/>
        <v>0</v>
      </c>
      <c r="BG224" s="141">
        <f t="shared" si="49"/>
        <v>0</v>
      </c>
      <c r="BH224" s="141">
        <f t="shared" si="50"/>
        <v>0</v>
      </c>
      <c r="BI224" s="141">
        <f t="shared" si="51"/>
        <v>0</v>
      </c>
      <c r="BJ224" s="18" t="s">
        <v>161</v>
      </c>
      <c r="BK224" s="141">
        <f t="shared" si="52"/>
        <v>0</v>
      </c>
      <c r="BL224" s="18" t="s">
        <v>160</v>
      </c>
      <c r="BM224" s="18" t="s">
        <v>310</v>
      </c>
    </row>
    <row r="225" spans="2:65" s="1" customFormat="1" ht="34.15" customHeight="1">
      <c r="B225" s="133"/>
      <c r="C225" s="134">
        <v>78</v>
      </c>
      <c r="D225" s="204" t="s">
        <v>311</v>
      </c>
      <c r="E225" s="202"/>
      <c r="F225" s="202"/>
      <c r="G225" s="202"/>
      <c r="H225" s="202"/>
      <c r="I225" s="203"/>
      <c r="J225" s="135" t="s">
        <v>173</v>
      </c>
      <c r="K225" s="136">
        <v>187</v>
      </c>
      <c r="L225" s="213">
        <v>0</v>
      </c>
      <c r="M225" s="213"/>
      <c r="N225" s="213">
        <f t="shared" si="43"/>
        <v>0</v>
      </c>
      <c r="O225" s="213"/>
      <c r="P225" s="213"/>
      <c r="Q225" s="213"/>
      <c r="R225" s="137"/>
      <c r="T225" s="138" t="s">
        <v>5</v>
      </c>
      <c r="U225" s="40" t="s">
        <v>44</v>
      </c>
      <c r="V225" s="139">
        <v>1.2450000000000001</v>
      </c>
      <c r="W225" s="139">
        <f t="shared" si="44"/>
        <v>232.81500000000003</v>
      </c>
      <c r="X225" s="139">
        <v>0</v>
      </c>
      <c r="Y225" s="139">
        <f t="shared" si="45"/>
        <v>0</v>
      </c>
      <c r="Z225" s="139">
        <v>1.4</v>
      </c>
      <c r="AA225" s="140">
        <f t="shared" si="46"/>
        <v>261.8</v>
      </c>
      <c r="AR225" s="18" t="s">
        <v>160</v>
      </c>
      <c r="AT225" s="18" t="s">
        <v>157</v>
      </c>
      <c r="AU225" s="18" t="s">
        <v>161</v>
      </c>
      <c r="AY225" s="18" t="s">
        <v>156</v>
      </c>
      <c r="BE225" s="141">
        <f t="shared" si="47"/>
        <v>0</v>
      </c>
      <c r="BF225" s="141">
        <f t="shared" si="48"/>
        <v>0</v>
      </c>
      <c r="BG225" s="141">
        <f t="shared" si="49"/>
        <v>0</v>
      </c>
      <c r="BH225" s="141">
        <f t="shared" si="50"/>
        <v>0</v>
      </c>
      <c r="BI225" s="141">
        <f t="shared" si="51"/>
        <v>0</v>
      </c>
      <c r="BJ225" s="18" t="s">
        <v>161</v>
      </c>
      <c r="BK225" s="141">
        <f t="shared" si="52"/>
        <v>0</v>
      </c>
      <c r="BL225" s="18" t="s">
        <v>160</v>
      </c>
      <c r="BM225" s="18" t="s">
        <v>312</v>
      </c>
    </row>
    <row r="226" spans="2:65" s="1" customFormat="1" ht="34.15" customHeight="1">
      <c r="B226" s="133"/>
      <c r="C226" s="134">
        <v>79</v>
      </c>
      <c r="D226" s="204" t="s">
        <v>313</v>
      </c>
      <c r="E226" s="202"/>
      <c r="F226" s="202"/>
      <c r="G226" s="202"/>
      <c r="H226" s="202"/>
      <c r="I226" s="203"/>
      <c r="J226" s="135" t="s">
        <v>173</v>
      </c>
      <c r="K226" s="136">
        <v>195</v>
      </c>
      <c r="L226" s="213">
        <v>0</v>
      </c>
      <c r="M226" s="213"/>
      <c r="N226" s="213">
        <f t="shared" si="43"/>
        <v>0</v>
      </c>
      <c r="O226" s="213"/>
      <c r="P226" s="213"/>
      <c r="Q226" s="213"/>
      <c r="R226" s="137"/>
      <c r="T226" s="138" t="s">
        <v>5</v>
      </c>
      <c r="U226" s="40" t="s">
        <v>44</v>
      </c>
      <c r="V226" s="139">
        <v>0.82799999999999996</v>
      </c>
      <c r="W226" s="139">
        <f t="shared" si="44"/>
        <v>161.45999999999998</v>
      </c>
      <c r="X226" s="139">
        <v>0</v>
      </c>
      <c r="Y226" s="139">
        <f t="shared" si="45"/>
        <v>0</v>
      </c>
      <c r="Z226" s="139">
        <v>1.4</v>
      </c>
      <c r="AA226" s="140">
        <f t="shared" si="46"/>
        <v>273</v>
      </c>
      <c r="AR226" s="18" t="s">
        <v>160</v>
      </c>
      <c r="AT226" s="18" t="s">
        <v>157</v>
      </c>
      <c r="AU226" s="18" t="s">
        <v>161</v>
      </c>
      <c r="AY226" s="18" t="s">
        <v>156</v>
      </c>
      <c r="BE226" s="141">
        <f t="shared" si="47"/>
        <v>0</v>
      </c>
      <c r="BF226" s="141">
        <f t="shared" si="48"/>
        <v>0</v>
      </c>
      <c r="BG226" s="141">
        <f t="shared" si="49"/>
        <v>0</v>
      </c>
      <c r="BH226" s="141">
        <f t="shared" si="50"/>
        <v>0</v>
      </c>
      <c r="BI226" s="141">
        <f t="shared" si="51"/>
        <v>0</v>
      </c>
      <c r="BJ226" s="18" t="s">
        <v>161</v>
      </c>
      <c r="BK226" s="141">
        <f t="shared" si="52"/>
        <v>0</v>
      </c>
      <c r="BL226" s="18" t="s">
        <v>160</v>
      </c>
      <c r="BM226" s="18" t="s">
        <v>314</v>
      </c>
    </row>
    <row r="227" spans="2:65" s="1" customFormat="1" ht="35.25" customHeight="1">
      <c r="B227" s="133"/>
      <c r="C227" s="134">
        <v>80</v>
      </c>
      <c r="D227" s="204" t="s">
        <v>315</v>
      </c>
      <c r="E227" s="202"/>
      <c r="F227" s="202"/>
      <c r="G227" s="202"/>
      <c r="H227" s="202"/>
      <c r="I227" s="203"/>
      <c r="J227" s="135" t="s">
        <v>159</v>
      </c>
      <c r="K227" s="136">
        <v>18</v>
      </c>
      <c r="L227" s="213">
        <v>0</v>
      </c>
      <c r="M227" s="213"/>
      <c r="N227" s="213">
        <f t="shared" si="43"/>
        <v>0</v>
      </c>
      <c r="O227" s="213"/>
      <c r="P227" s="213"/>
      <c r="Q227" s="213"/>
      <c r="R227" s="137"/>
      <c r="T227" s="138" t="s">
        <v>5</v>
      </c>
      <c r="U227" s="40" t="s">
        <v>44</v>
      </c>
      <c r="V227" s="139">
        <v>0.48099999999999998</v>
      </c>
      <c r="W227" s="139">
        <f t="shared" si="44"/>
        <v>8.6579999999999995</v>
      </c>
      <c r="X227" s="139">
        <v>0</v>
      </c>
      <c r="Y227" s="139">
        <f t="shared" si="45"/>
        <v>0</v>
      </c>
      <c r="Z227" s="139">
        <v>5.7000000000000002E-2</v>
      </c>
      <c r="AA227" s="140">
        <f t="shared" si="46"/>
        <v>1.026</v>
      </c>
      <c r="AR227" s="18" t="s">
        <v>160</v>
      </c>
      <c r="AT227" s="18" t="s">
        <v>157</v>
      </c>
      <c r="AU227" s="18" t="s">
        <v>161</v>
      </c>
      <c r="AY227" s="18" t="s">
        <v>156</v>
      </c>
      <c r="BE227" s="141">
        <f t="shared" si="47"/>
        <v>0</v>
      </c>
      <c r="BF227" s="141">
        <f t="shared" si="48"/>
        <v>0</v>
      </c>
      <c r="BG227" s="141">
        <f t="shared" si="49"/>
        <v>0</v>
      </c>
      <c r="BH227" s="141">
        <f t="shared" si="50"/>
        <v>0</v>
      </c>
      <c r="BI227" s="141">
        <f t="shared" si="51"/>
        <v>0</v>
      </c>
      <c r="BJ227" s="18" t="s">
        <v>161</v>
      </c>
      <c r="BK227" s="141">
        <f t="shared" si="52"/>
        <v>0</v>
      </c>
      <c r="BL227" s="18" t="s">
        <v>160</v>
      </c>
      <c r="BM227" s="18" t="s">
        <v>316</v>
      </c>
    </row>
    <row r="228" spans="2:65" s="1" customFormat="1" ht="34.15" customHeight="1">
      <c r="B228" s="133"/>
      <c r="C228" s="134">
        <v>81</v>
      </c>
      <c r="D228" s="204" t="s">
        <v>317</v>
      </c>
      <c r="E228" s="202"/>
      <c r="F228" s="202"/>
      <c r="G228" s="202"/>
      <c r="H228" s="202"/>
      <c r="I228" s="203"/>
      <c r="J228" s="135" t="s">
        <v>159</v>
      </c>
      <c r="K228" s="136">
        <v>129</v>
      </c>
      <c r="L228" s="213">
        <v>0</v>
      </c>
      <c r="M228" s="213"/>
      <c r="N228" s="213">
        <f t="shared" si="43"/>
        <v>0</v>
      </c>
      <c r="O228" s="213"/>
      <c r="P228" s="213"/>
      <c r="Q228" s="213"/>
      <c r="R228" s="137"/>
      <c r="T228" s="138" t="s">
        <v>5</v>
      </c>
      <c r="U228" s="40" t="s">
        <v>44</v>
      </c>
      <c r="V228" s="139">
        <v>0.28000000000000003</v>
      </c>
      <c r="W228" s="139">
        <f t="shared" si="44"/>
        <v>36.120000000000005</v>
      </c>
      <c r="X228" s="139">
        <v>3.0700000000000002E-2</v>
      </c>
      <c r="Y228" s="139">
        <f t="shared" si="45"/>
        <v>3.9603000000000002</v>
      </c>
      <c r="Z228" s="139">
        <v>0.03</v>
      </c>
      <c r="AA228" s="140">
        <f t="shared" si="46"/>
        <v>3.8699999999999997</v>
      </c>
      <c r="AR228" s="18" t="s">
        <v>160</v>
      </c>
      <c r="AT228" s="18" t="s">
        <v>157</v>
      </c>
      <c r="AU228" s="18" t="s">
        <v>161</v>
      </c>
      <c r="AY228" s="18" t="s">
        <v>156</v>
      </c>
      <c r="BE228" s="141">
        <f t="shared" si="47"/>
        <v>0</v>
      </c>
      <c r="BF228" s="141">
        <f t="shared" si="48"/>
        <v>0</v>
      </c>
      <c r="BG228" s="141">
        <f t="shared" si="49"/>
        <v>0</v>
      </c>
      <c r="BH228" s="141">
        <f t="shared" si="50"/>
        <v>0</v>
      </c>
      <c r="BI228" s="141">
        <f t="shared" si="51"/>
        <v>0</v>
      </c>
      <c r="BJ228" s="18" t="s">
        <v>161</v>
      </c>
      <c r="BK228" s="141">
        <f t="shared" si="52"/>
        <v>0</v>
      </c>
      <c r="BL228" s="18" t="s">
        <v>160</v>
      </c>
      <c r="BM228" s="18" t="s">
        <v>318</v>
      </c>
    </row>
    <row r="229" spans="2:65" s="1" customFormat="1" ht="34.15" customHeight="1">
      <c r="B229" s="133"/>
      <c r="C229" s="134">
        <v>82</v>
      </c>
      <c r="D229" s="204" t="s">
        <v>319</v>
      </c>
      <c r="E229" s="202"/>
      <c r="F229" s="202"/>
      <c r="G229" s="202"/>
      <c r="H229" s="202"/>
      <c r="I229" s="203"/>
      <c r="J229" s="135" t="s">
        <v>159</v>
      </c>
      <c r="K229" s="136">
        <v>84</v>
      </c>
      <c r="L229" s="213">
        <v>0</v>
      </c>
      <c r="M229" s="213"/>
      <c r="N229" s="213">
        <f t="shared" si="43"/>
        <v>0</v>
      </c>
      <c r="O229" s="213"/>
      <c r="P229" s="213"/>
      <c r="Q229" s="213"/>
      <c r="R229" s="137"/>
      <c r="T229" s="138" t="s">
        <v>5</v>
      </c>
      <c r="U229" s="40" t="s">
        <v>44</v>
      </c>
      <c r="V229" s="139">
        <v>1.6</v>
      </c>
      <c r="W229" s="139">
        <f t="shared" si="44"/>
        <v>134.4</v>
      </c>
      <c r="X229" s="139">
        <v>0</v>
      </c>
      <c r="Y229" s="139">
        <f t="shared" si="45"/>
        <v>0</v>
      </c>
      <c r="Z229" s="139">
        <v>7.5999999999999998E-2</v>
      </c>
      <c r="AA229" s="140">
        <f t="shared" si="46"/>
        <v>6.3839999999999995</v>
      </c>
      <c r="AR229" s="18" t="s">
        <v>160</v>
      </c>
      <c r="AT229" s="18" t="s">
        <v>157</v>
      </c>
      <c r="AU229" s="18" t="s">
        <v>161</v>
      </c>
      <c r="AY229" s="18" t="s">
        <v>156</v>
      </c>
      <c r="BE229" s="141">
        <f t="shared" si="47"/>
        <v>0</v>
      </c>
      <c r="BF229" s="141">
        <f t="shared" si="48"/>
        <v>0</v>
      </c>
      <c r="BG229" s="141">
        <f t="shared" si="49"/>
        <v>0</v>
      </c>
      <c r="BH229" s="141">
        <f t="shared" si="50"/>
        <v>0</v>
      </c>
      <c r="BI229" s="141">
        <f t="shared" si="51"/>
        <v>0</v>
      </c>
      <c r="BJ229" s="18" t="s">
        <v>161</v>
      </c>
      <c r="BK229" s="141">
        <f t="shared" si="52"/>
        <v>0</v>
      </c>
      <c r="BL229" s="18" t="s">
        <v>160</v>
      </c>
      <c r="BM229" s="18" t="s">
        <v>320</v>
      </c>
    </row>
    <row r="230" spans="2:65" s="1" customFormat="1" ht="34.15" customHeight="1">
      <c r="B230" s="133"/>
      <c r="C230" s="134">
        <v>83</v>
      </c>
      <c r="D230" s="204" t="s">
        <v>321</v>
      </c>
      <c r="E230" s="202"/>
      <c r="F230" s="202"/>
      <c r="G230" s="202"/>
      <c r="H230" s="202"/>
      <c r="I230" s="203"/>
      <c r="J230" s="135" t="s">
        <v>159</v>
      </c>
      <c r="K230" s="136">
        <v>75</v>
      </c>
      <c r="L230" s="213">
        <v>0</v>
      </c>
      <c r="M230" s="213"/>
      <c r="N230" s="213">
        <f t="shared" si="43"/>
        <v>0</v>
      </c>
      <c r="O230" s="213"/>
      <c r="P230" s="213"/>
      <c r="Q230" s="213"/>
      <c r="R230" s="137"/>
      <c r="T230" s="138" t="s">
        <v>5</v>
      </c>
      <c r="U230" s="40" t="s">
        <v>44</v>
      </c>
      <c r="V230" s="139">
        <v>1.2</v>
      </c>
      <c r="W230" s="139">
        <f t="shared" si="44"/>
        <v>90</v>
      </c>
      <c r="X230" s="139">
        <v>0</v>
      </c>
      <c r="Y230" s="139">
        <f t="shared" si="45"/>
        <v>0</v>
      </c>
      <c r="Z230" s="139">
        <v>6.3E-2</v>
      </c>
      <c r="AA230" s="140">
        <f t="shared" si="46"/>
        <v>4.7249999999999996</v>
      </c>
      <c r="AR230" s="18" t="s">
        <v>160</v>
      </c>
      <c r="AT230" s="18" t="s">
        <v>157</v>
      </c>
      <c r="AU230" s="18" t="s">
        <v>161</v>
      </c>
      <c r="AY230" s="18" t="s">
        <v>156</v>
      </c>
      <c r="BE230" s="141">
        <f t="shared" si="47"/>
        <v>0</v>
      </c>
      <c r="BF230" s="141">
        <f t="shared" si="48"/>
        <v>0</v>
      </c>
      <c r="BG230" s="141">
        <f t="shared" si="49"/>
        <v>0</v>
      </c>
      <c r="BH230" s="141">
        <f t="shared" si="50"/>
        <v>0</v>
      </c>
      <c r="BI230" s="141">
        <f t="shared" si="51"/>
        <v>0</v>
      </c>
      <c r="BJ230" s="18" t="s">
        <v>161</v>
      </c>
      <c r="BK230" s="141">
        <f t="shared" si="52"/>
        <v>0</v>
      </c>
      <c r="BL230" s="18" t="s">
        <v>160</v>
      </c>
      <c r="BM230" s="18" t="s">
        <v>322</v>
      </c>
    </row>
    <row r="231" spans="2:65" s="1" customFormat="1" ht="34.15" customHeight="1">
      <c r="B231" s="133"/>
      <c r="C231" s="134">
        <v>84</v>
      </c>
      <c r="D231" s="201" t="s">
        <v>620</v>
      </c>
      <c r="E231" s="208"/>
      <c r="F231" s="208"/>
      <c r="G231" s="208"/>
      <c r="H231" s="208"/>
      <c r="I231" s="209"/>
      <c r="J231" s="243" t="s">
        <v>167</v>
      </c>
      <c r="K231" s="156">
        <v>3</v>
      </c>
      <c r="L231" s="213">
        <v>0</v>
      </c>
      <c r="M231" s="213"/>
      <c r="N231" s="213">
        <f t="shared" ref="N231" si="53">ROUND(L231*K231,2)</f>
        <v>0</v>
      </c>
      <c r="O231" s="213"/>
      <c r="P231" s="213"/>
      <c r="Q231" s="213"/>
      <c r="R231" s="137"/>
      <c r="T231" s="138"/>
      <c r="U231" s="40"/>
      <c r="V231" s="139"/>
      <c r="W231" s="139"/>
      <c r="X231" s="139"/>
      <c r="Y231" s="139"/>
      <c r="Z231" s="139"/>
      <c r="AA231" s="140"/>
      <c r="AR231" s="18"/>
      <c r="AT231" s="18"/>
      <c r="AU231" s="18"/>
      <c r="AY231" s="18"/>
      <c r="BE231" s="141"/>
      <c r="BF231" s="141"/>
      <c r="BG231" s="141"/>
      <c r="BH231" s="141"/>
      <c r="BI231" s="141"/>
      <c r="BJ231" s="18"/>
      <c r="BK231" s="141">
        <f t="shared" si="52"/>
        <v>0</v>
      </c>
      <c r="BL231" s="18"/>
      <c r="BM231" s="18"/>
    </row>
    <row r="232" spans="2:65" s="1" customFormat="1" ht="34.15" customHeight="1">
      <c r="B232" s="133"/>
      <c r="C232" s="134">
        <v>85</v>
      </c>
      <c r="D232" s="201" t="s">
        <v>621</v>
      </c>
      <c r="E232" s="208"/>
      <c r="F232" s="208"/>
      <c r="G232" s="208"/>
      <c r="H232" s="208"/>
      <c r="I232" s="209"/>
      <c r="J232" s="243" t="s">
        <v>369</v>
      </c>
      <c r="K232" s="156">
        <v>6</v>
      </c>
      <c r="L232" s="213">
        <v>0</v>
      </c>
      <c r="M232" s="213"/>
      <c r="N232" s="213">
        <f t="shared" ref="N232" si="54">ROUND(L232*K232,2)</f>
        <v>0</v>
      </c>
      <c r="O232" s="213"/>
      <c r="P232" s="213"/>
      <c r="Q232" s="213"/>
      <c r="R232" s="137"/>
      <c r="T232" s="138"/>
      <c r="U232" s="40"/>
      <c r="V232" s="139"/>
      <c r="W232" s="139"/>
      <c r="X232" s="139"/>
      <c r="Y232" s="139"/>
      <c r="Z232" s="139"/>
      <c r="AA232" s="140"/>
      <c r="AR232" s="18"/>
      <c r="AT232" s="18"/>
      <c r="AU232" s="18"/>
      <c r="AY232" s="18"/>
      <c r="BE232" s="141"/>
      <c r="BF232" s="141"/>
      <c r="BG232" s="141"/>
      <c r="BH232" s="141"/>
      <c r="BI232" s="141"/>
      <c r="BJ232" s="18"/>
      <c r="BK232" s="141">
        <f t="shared" si="52"/>
        <v>0</v>
      </c>
      <c r="BL232" s="18"/>
      <c r="BM232" s="18"/>
    </row>
    <row r="233" spans="2:65" s="1" customFormat="1" ht="34.15" customHeight="1">
      <c r="B233" s="133"/>
      <c r="C233" s="134">
        <v>86</v>
      </c>
      <c r="D233" s="201" t="s">
        <v>622</v>
      </c>
      <c r="E233" s="208"/>
      <c r="F233" s="208"/>
      <c r="G233" s="208"/>
      <c r="H233" s="208"/>
      <c r="I233" s="209"/>
      <c r="J233" s="243" t="s">
        <v>369</v>
      </c>
      <c r="K233" s="156">
        <v>6</v>
      </c>
      <c r="L233" s="213">
        <v>0</v>
      </c>
      <c r="M233" s="213"/>
      <c r="N233" s="213">
        <f t="shared" ref="N233" si="55">ROUND(L233*K233,2)</f>
        <v>0</v>
      </c>
      <c r="O233" s="213"/>
      <c r="P233" s="213"/>
      <c r="Q233" s="213"/>
      <c r="R233" s="137"/>
      <c r="T233" s="138"/>
      <c r="U233" s="40"/>
      <c r="V233" s="139"/>
      <c r="W233" s="139"/>
      <c r="X233" s="139"/>
      <c r="Y233" s="139"/>
      <c r="Z233" s="139"/>
      <c r="AA233" s="140"/>
      <c r="AR233" s="18"/>
      <c r="AT233" s="18"/>
      <c r="AU233" s="18"/>
      <c r="AY233" s="18"/>
      <c r="BE233" s="141"/>
      <c r="BF233" s="141"/>
      <c r="BG233" s="141"/>
      <c r="BH233" s="141"/>
      <c r="BI233" s="141"/>
      <c r="BJ233" s="18"/>
      <c r="BK233" s="141">
        <f t="shared" si="52"/>
        <v>0</v>
      </c>
      <c r="BL233" s="18"/>
      <c r="BM233" s="18"/>
    </row>
    <row r="234" spans="2:65" s="1" customFormat="1" ht="34.15" customHeight="1">
      <c r="B234" s="133"/>
      <c r="C234" s="134">
        <v>87</v>
      </c>
      <c r="D234" s="204" t="s">
        <v>323</v>
      </c>
      <c r="E234" s="202"/>
      <c r="F234" s="202"/>
      <c r="G234" s="202"/>
      <c r="H234" s="202"/>
      <c r="I234" s="203"/>
      <c r="J234" s="135" t="s">
        <v>159</v>
      </c>
      <c r="K234" s="136">
        <v>895</v>
      </c>
      <c r="L234" s="213">
        <v>0</v>
      </c>
      <c r="M234" s="213"/>
      <c r="N234" s="213">
        <f t="shared" si="43"/>
        <v>0</v>
      </c>
      <c r="O234" s="213"/>
      <c r="P234" s="213"/>
      <c r="Q234" s="213"/>
      <c r="R234" s="137"/>
      <c r="T234" s="138" t="s">
        <v>5</v>
      </c>
      <c r="U234" s="40" t="s">
        <v>44</v>
      </c>
      <c r="V234" s="139">
        <v>9.8000000000000004E-2</v>
      </c>
      <c r="W234" s="139">
        <f t="shared" si="44"/>
        <v>87.710000000000008</v>
      </c>
      <c r="X234" s="139">
        <v>0</v>
      </c>
      <c r="Y234" s="139">
        <f t="shared" si="45"/>
        <v>0</v>
      </c>
      <c r="Z234" s="139">
        <v>0.01</v>
      </c>
      <c r="AA234" s="140">
        <f t="shared" si="46"/>
        <v>8.9500000000000011</v>
      </c>
      <c r="AR234" s="18" t="s">
        <v>160</v>
      </c>
      <c r="AT234" s="18" t="s">
        <v>157</v>
      </c>
      <c r="AU234" s="18" t="s">
        <v>161</v>
      </c>
      <c r="AY234" s="18" t="s">
        <v>156</v>
      </c>
      <c r="BE234" s="141">
        <f t="shared" si="47"/>
        <v>0</v>
      </c>
      <c r="BF234" s="141">
        <f t="shared" si="48"/>
        <v>0</v>
      </c>
      <c r="BG234" s="141">
        <f t="shared" si="49"/>
        <v>0</v>
      </c>
      <c r="BH234" s="141">
        <f t="shared" si="50"/>
        <v>0</v>
      </c>
      <c r="BI234" s="141">
        <f t="shared" si="51"/>
        <v>0</v>
      </c>
      <c r="BJ234" s="18" t="s">
        <v>161</v>
      </c>
      <c r="BK234" s="141">
        <f t="shared" si="52"/>
        <v>0</v>
      </c>
      <c r="BL234" s="18" t="s">
        <v>160</v>
      </c>
      <c r="BM234" s="18" t="s">
        <v>324</v>
      </c>
    </row>
    <row r="235" spans="2:65" s="1" customFormat="1" ht="34.15" customHeight="1">
      <c r="B235" s="133"/>
      <c r="C235" s="134">
        <v>88</v>
      </c>
      <c r="D235" s="204" t="s">
        <v>325</v>
      </c>
      <c r="E235" s="202"/>
      <c r="F235" s="202"/>
      <c r="G235" s="202"/>
      <c r="H235" s="202"/>
      <c r="I235" s="203"/>
      <c r="J235" s="135" t="s">
        <v>159</v>
      </c>
      <c r="K235" s="136">
        <v>1850</v>
      </c>
      <c r="L235" s="213">
        <v>0</v>
      </c>
      <c r="M235" s="213"/>
      <c r="N235" s="213">
        <f t="shared" si="43"/>
        <v>0</v>
      </c>
      <c r="O235" s="213"/>
      <c r="P235" s="213"/>
      <c r="Q235" s="213"/>
      <c r="R235" s="137"/>
      <c r="T235" s="138" t="s">
        <v>5</v>
      </c>
      <c r="U235" s="40" t="s">
        <v>44</v>
      </c>
      <c r="V235" s="139">
        <v>7.8E-2</v>
      </c>
      <c r="W235" s="139">
        <f t="shared" si="44"/>
        <v>144.30000000000001</v>
      </c>
      <c r="X235" s="139">
        <v>0</v>
      </c>
      <c r="Y235" s="139">
        <f t="shared" si="45"/>
        <v>0</v>
      </c>
      <c r="Z235" s="139">
        <v>0.01</v>
      </c>
      <c r="AA235" s="140">
        <f t="shared" si="46"/>
        <v>18.5</v>
      </c>
      <c r="AR235" s="18" t="s">
        <v>160</v>
      </c>
      <c r="AT235" s="18" t="s">
        <v>157</v>
      </c>
      <c r="AU235" s="18" t="s">
        <v>161</v>
      </c>
      <c r="AY235" s="18" t="s">
        <v>156</v>
      </c>
      <c r="BE235" s="141">
        <f t="shared" si="47"/>
        <v>0</v>
      </c>
      <c r="BF235" s="141">
        <f t="shared" si="48"/>
        <v>0</v>
      </c>
      <c r="BG235" s="141">
        <f t="shared" si="49"/>
        <v>0</v>
      </c>
      <c r="BH235" s="141">
        <f t="shared" si="50"/>
        <v>0</v>
      </c>
      <c r="BI235" s="141">
        <f t="shared" si="51"/>
        <v>0</v>
      </c>
      <c r="BJ235" s="18" t="s">
        <v>161</v>
      </c>
      <c r="BK235" s="141">
        <f t="shared" si="52"/>
        <v>0</v>
      </c>
      <c r="BL235" s="18" t="s">
        <v>160</v>
      </c>
      <c r="BM235" s="18" t="s">
        <v>326</v>
      </c>
    </row>
    <row r="236" spans="2:65" s="1" customFormat="1" ht="45.6" customHeight="1">
      <c r="B236" s="133"/>
      <c r="C236" s="134">
        <v>89</v>
      </c>
      <c r="D236" s="204" t="s">
        <v>327</v>
      </c>
      <c r="E236" s="202"/>
      <c r="F236" s="202"/>
      <c r="G236" s="202"/>
      <c r="H236" s="202"/>
      <c r="I236" s="203"/>
      <c r="J236" s="135" t="s">
        <v>159</v>
      </c>
      <c r="K236" s="136">
        <v>617</v>
      </c>
      <c r="L236" s="213">
        <v>0</v>
      </c>
      <c r="M236" s="213"/>
      <c r="N236" s="213">
        <f t="shared" si="43"/>
        <v>0</v>
      </c>
      <c r="O236" s="213"/>
      <c r="P236" s="213"/>
      <c r="Q236" s="213"/>
      <c r="R236" s="137"/>
      <c r="T236" s="138" t="s">
        <v>5</v>
      </c>
      <c r="U236" s="40" t="s">
        <v>44</v>
      </c>
      <c r="V236" s="139">
        <v>5.8999999999999997E-2</v>
      </c>
      <c r="W236" s="139">
        <f t="shared" si="44"/>
        <v>36.402999999999999</v>
      </c>
      <c r="X236" s="139">
        <v>0</v>
      </c>
      <c r="Y236" s="139">
        <f t="shared" si="45"/>
        <v>0</v>
      </c>
      <c r="Z236" s="139">
        <v>1.6E-2</v>
      </c>
      <c r="AA236" s="140">
        <f t="shared" si="46"/>
        <v>9.8719999999999999</v>
      </c>
      <c r="AR236" s="18" t="s">
        <v>160</v>
      </c>
      <c r="AT236" s="18" t="s">
        <v>157</v>
      </c>
      <c r="AU236" s="18" t="s">
        <v>161</v>
      </c>
      <c r="AY236" s="18" t="s">
        <v>156</v>
      </c>
      <c r="BE236" s="141">
        <f t="shared" si="47"/>
        <v>0</v>
      </c>
      <c r="BF236" s="141">
        <f t="shared" si="48"/>
        <v>0</v>
      </c>
      <c r="BG236" s="141">
        <f t="shared" si="49"/>
        <v>0</v>
      </c>
      <c r="BH236" s="141">
        <f t="shared" si="50"/>
        <v>0</v>
      </c>
      <c r="BI236" s="141">
        <f t="shared" si="51"/>
        <v>0</v>
      </c>
      <c r="BJ236" s="18" t="s">
        <v>161</v>
      </c>
      <c r="BK236" s="141">
        <f t="shared" si="52"/>
        <v>0</v>
      </c>
      <c r="BL236" s="18" t="s">
        <v>160</v>
      </c>
      <c r="BM236" s="18" t="s">
        <v>328</v>
      </c>
    </row>
    <row r="237" spans="2:65" s="1" customFormat="1" ht="45.6" customHeight="1">
      <c r="B237" s="133"/>
      <c r="C237" s="134">
        <v>90</v>
      </c>
      <c r="D237" s="204" t="s">
        <v>329</v>
      </c>
      <c r="E237" s="202"/>
      <c r="F237" s="202"/>
      <c r="G237" s="202"/>
      <c r="H237" s="202"/>
      <c r="I237" s="203"/>
      <c r="J237" s="135" t="s">
        <v>159</v>
      </c>
      <c r="K237" s="136">
        <v>125</v>
      </c>
      <c r="L237" s="213">
        <v>0</v>
      </c>
      <c r="M237" s="213"/>
      <c r="N237" s="213">
        <f t="shared" si="43"/>
        <v>0</v>
      </c>
      <c r="O237" s="213"/>
      <c r="P237" s="213"/>
      <c r="Q237" s="213"/>
      <c r="R237" s="137"/>
      <c r="T237" s="138" t="s">
        <v>5</v>
      </c>
      <c r="U237" s="40" t="s">
        <v>44</v>
      </c>
      <c r="V237" s="139">
        <v>0.28399999999999997</v>
      </c>
      <c r="W237" s="139">
        <f t="shared" si="44"/>
        <v>35.5</v>
      </c>
      <c r="X237" s="139">
        <v>0</v>
      </c>
      <c r="Y237" s="139">
        <f t="shared" si="45"/>
        <v>0</v>
      </c>
      <c r="Z237" s="139">
        <v>6.8000000000000005E-2</v>
      </c>
      <c r="AA237" s="140">
        <f t="shared" si="46"/>
        <v>8.5</v>
      </c>
      <c r="AR237" s="18" t="s">
        <v>160</v>
      </c>
      <c r="AT237" s="18" t="s">
        <v>157</v>
      </c>
      <c r="AU237" s="18" t="s">
        <v>161</v>
      </c>
      <c r="AY237" s="18" t="s">
        <v>156</v>
      </c>
      <c r="BE237" s="141">
        <f t="shared" si="47"/>
        <v>0</v>
      </c>
      <c r="BF237" s="141">
        <f t="shared" si="48"/>
        <v>0</v>
      </c>
      <c r="BG237" s="141">
        <f t="shared" si="49"/>
        <v>0</v>
      </c>
      <c r="BH237" s="141">
        <f t="shared" si="50"/>
        <v>0</v>
      </c>
      <c r="BI237" s="141">
        <f t="shared" si="51"/>
        <v>0</v>
      </c>
      <c r="BJ237" s="18" t="s">
        <v>161</v>
      </c>
      <c r="BK237" s="141">
        <f t="shared" si="52"/>
        <v>0</v>
      </c>
      <c r="BL237" s="18" t="s">
        <v>160</v>
      </c>
      <c r="BM237" s="18" t="s">
        <v>330</v>
      </c>
    </row>
    <row r="238" spans="2:65" s="1" customFormat="1" ht="34.15" customHeight="1">
      <c r="B238" s="133"/>
      <c r="C238" s="134">
        <v>91</v>
      </c>
      <c r="D238" s="204" t="s">
        <v>331</v>
      </c>
      <c r="E238" s="202"/>
      <c r="F238" s="202"/>
      <c r="G238" s="202"/>
      <c r="H238" s="202"/>
      <c r="I238" s="203"/>
      <c r="J238" s="135" t="s">
        <v>186</v>
      </c>
      <c r="K238" s="136">
        <v>1353.89</v>
      </c>
      <c r="L238" s="213">
        <v>0</v>
      </c>
      <c r="M238" s="213"/>
      <c r="N238" s="213">
        <f t="shared" si="43"/>
        <v>0</v>
      </c>
      <c r="O238" s="213"/>
      <c r="P238" s="213"/>
      <c r="Q238" s="213"/>
      <c r="R238" s="137"/>
      <c r="T238" s="138" t="s">
        <v>5</v>
      </c>
      <c r="U238" s="40" t="s">
        <v>44</v>
      </c>
      <c r="V238" s="139">
        <v>0.88200000000000001</v>
      </c>
      <c r="W238" s="139">
        <f t="shared" si="44"/>
        <v>1194.1309800000001</v>
      </c>
      <c r="X238" s="139">
        <v>0</v>
      </c>
      <c r="Y238" s="139">
        <f t="shared" si="45"/>
        <v>0</v>
      </c>
      <c r="Z238" s="139">
        <v>0</v>
      </c>
      <c r="AA238" s="140">
        <f t="shared" si="46"/>
        <v>0</v>
      </c>
      <c r="AR238" s="18" t="s">
        <v>160</v>
      </c>
      <c r="AT238" s="18" t="s">
        <v>157</v>
      </c>
      <c r="AU238" s="18" t="s">
        <v>161</v>
      </c>
      <c r="AY238" s="18" t="s">
        <v>156</v>
      </c>
      <c r="BE238" s="141">
        <f t="shared" si="47"/>
        <v>0</v>
      </c>
      <c r="BF238" s="141">
        <f t="shared" si="48"/>
        <v>0</v>
      </c>
      <c r="BG238" s="141">
        <f t="shared" si="49"/>
        <v>0</v>
      </c>
      <c r="BH238" s="141">
        <f t="shared" si="50"/>
        <v>0</v>
      </c>
      <c r="BI238" s="141">
        <f t="shared" si="51"/>
        <v>0</v>
      </c>
      <c r="BJ238" s="18" t="s">
        <v>161</v>
      </c>
      <c r="BK238" s="141">
        <f t="shared" si="52"/>
        <v>0</v>
      </c>
      <c r="BL238" s="18" t="s">
        <v>160</v>
      </c>
      <c r="BM238" s="18" t="s">
        <v>332</v>
      </c>
    </row>
    <row r="239" spans="2:65" s="1" customFormat="1" ht="22.9" customHeight="1">
      <c r="B239" s="133"/>
      <c r="C239" s="134">
        <v>92</v>
      </c>
      <c r="D239" s="204" t="s">
        <v>333</v>
      </c>
      <c r="E239" s="202"/>
      <c r="F239" s="202"/>
      <c r="G239" s="202"/>
      <c r="H239" s="202"/>
      <c r="I239" s="203"/>
      <c r="J239" s="135" t="s">
        <v>186</v>
      </c>
      <c r="K239" s="136">
        <v>1353.89</v>
      </c>
      <c r="L239" s="213">
        <v>0</v>
      </c>
      <c r="M239" s="213"/>
      <c r="N239" s="213">
        <f t="shared" si="43"/>
        <v>0</v>
      </c>
      <c r="O239" s="213"/>
      <c r="P239" s="213"/>
      <c r="Q239" s="213"/>
      <c r="R239" s="137"/>
      <c r="T239" s="138" t="s">
        <v>5</v>
      </c>
      <c r="U239" s="40" t="s">
        <v>44</v>
      </c>
      <c r="V239" s="139">
        <v>0.59799999999999998</v>
      </c>
      <c r="W239" s="139">
        <f t="shared" si="44"/>
        <v>809.62621999999999</v>
      </c>
      <c r="X239" s="139">
        <v>0</v>
      </c>
      <c r="Y239" s="139">
        <f t="shared" si="45"/>
        <v>0</v>
      </c>
      <c r="Z239" s="139">
        <v>0</v>
      </c>
      <c r="AA239" s="140">
        <f t="shared" si="46"/>
        <v>0</v>
      </c>
      <c r="AR239" s="18" t="s">
        <v>160</v>
      </c>
      <c r="AT239" s="18" t="s">
        <v>157</v>
      </c>
      <c r="AU239" s="18" t="s">
        <v>161</v>
      </c>
      <c r="AY239" s="18" t="s">
        <v>156</v>
      </c>
      <c r="BE239" s="141">
        <f t="shared" si="47"/>
        <v>0</v>
      </c>
      <c r="BF239" s="141">
        <f t="shared" si="48"/>
        <v>0</v>
      </c>
      <c r="BG239" s="141">
        <f t="shared" si="49"/>
        <v>0</v>
      </c>
      <c r="BH239" s="141">
        <f t="shared" si="50"/>
        <v>0</v>
      </c>
      <c r="BI239" s="141">
        <f t="shared" si="51"/>
        <v>0</v>
      </c>
      <c r="BJ239" s="18" t="s">
        <v>161</v>
      </c>
      <c r="BK239" s="141">
        <f t="shared" si="52"/>
        <v>0</v>
      </c>
      <c r="BL239" s="18" t="s">
        <v>160</v>
      </c>
      <c r="BM239" s="18" t="s">
        <v>334</v>
      </c>
    </row>
    <row r="240" spans="2:65" s="1" customFormat="1" ht="28.5" customHeight="1">
      <c r="B240" s="133"/>
      <c r="C240" s="134">
        <v>93</v>
      </c>
      <c r="D240" s="204" t="s">
        <v>335</v>
      </c>
      <c r="E240" s="202"/>
      <c r="F240" s="202"/>
      <c r="G240" s="202"/>
      <c r="H240" s="202"/>
      <c r="I240" s="203"/>
      <c r="J240" s="135" t="s">
        <v>186</v>
      </c>
      <c r="K240" s="136">
        <v>5415.56</v>
      </c>
      <c r="L240" s="213">
        <v>0</v>
      </c>
      <c r="M240" s="213"/>
      <c r="N240" s="213">
        <f t="shared" si="43"/>
        <v>0</v>
      </c>
      <c r="O240" s="213"/>
      <c r="P240" s="213"/>
      <c r="Q240" s="213"/>
      <c r="R240" s="137"/>
      <c r="T240" s="138" t="s">
        <v>5</v>
      </c>
      <c r="U240" s="40" t="s">
        <v>44</v>
      </c>
      <c r="V240" s="139">
        <v>7.0000000000000001E-3</v>
      </c>
      <c r="W240" s="139">
        <f t="shared" si="44"/>
        <v>37.908920000000002</v>
      </c>
      <c r="X240" s="139">
        <v>0</v>
      </c>
      <c r="Y240" s="139">
        <f t="shared" si="45"/>
        <v>0</v>
      </c>
      <c r="Z240" s="139">
        <v>0</v>
      </c>
      <c r="AA240" s="140">
        <f t="shared" si="46"/>
        <v>0</v>
      </c>
      <c r="AR240" s="18" t="s">
        <v>160</v>
      </c>
      <c r="AT240" s="18" t="s">
        <v>157</v>
      </c>
      <c r="AU240" s="18" t="s">
        <v>161</v>
      </c>
      <c r="AY240" s="18" t="s">
        <v>156</v>
      </c>
      <c r="BE240" s="141">
        <f t="shared" si="47"/>
        <v>0</v>
      </c>
      <c r="BF240" s="141">
        <f t="shared" si="48"/>
        <v>0</v>
      </c>
      <c r="BG240" s="141">
        <f t="shared" si="49"/>
        <v>0</v>
      </c>
      <c r="BH240" s="141">
        <f t="shared" si="50"/>
        <v>0</v>
      </c>
      <c r="BI240" s="141">
        <f t="shared" si="51"/>
        <v>0</v>
      </c>
      <c r="BJ240" s="18" t="s">
        <v>161</v>
      </c>
      <c r="BK240" s="141">
        <f t="shared" si="52"/>
        <v>0</v>
      </c>
      <c r="BL240" s="18" t="s">
        <v>160</v>
      </c>
      <c r="BM240" s="18" t="s">
        <v>336</v>
      </c>
    </row>
    <row r="241" spans="2:65" s="1" customFormat="1" ht="22.9" customHeight="1">
      <c r="B241" s="133"/>
      <c r="C241" s="134">
        <v>94</v>
      </c>
      <c r="D241" s="204" t="s">
        <v>337</v>
      </c>
      <c r="E241" s="202"/>
      <c r="F241" s="202"/>
      <c r="G241" s="202"/>
      <c r="H241" s="202"/>
      <c r="I241" s="203"/>
      <c r="J241" s="135" t="s">
        <v>186</v>
      </c>
      <c r="K241" s="136">
        <v>1353.89</v>
      </c>
      <c r="L241" s="213">
        <v>0</v>
      </c>
      <c r="M241" s="213"/>
      <c r="N241" s="213">
        <f t="shared" si="43"/>
        <v>0</v>
      </c>
      <c r="O241" s="213"/>
      <c r="P241" s="213"/>
      <c r="Q241" s="213"/>
      <c r="R241" s="137"/>
      <c r="T241" s="138" t="s">
        <v>5</v>
      </c>
      <c r="U241" s="40" t="s">
        <v>44</v>
      </c>
      <c r="V241" s="139">
        <v>0.89</v>
      </c>
      <c r="W241" s="139">
        <f t="shared" si="44"/>
        <v>1204.9621000000002</v>
      </c>
      <c r="X241" s="139">
        <v>0</v>
      </c>
      <c r="Y241" s="139">
        <f t="shared" si="45"/>
        <v>0</v>
      </c>
      <c r="Z241" s="139">
        <v>0</v>
      </c>
      <c r="AA241" s="140">
        <f t="shared" si="46"/>
        <v>0</v>
      </c>
      <c r="AR241" s="18" t="s">
        <v>160</v>
      </c>
      <c r="AT241" s="18" t="s">
        <v>157</v>
      </c>
      <c r="AU241" s="18" t="s">
        <v>161</v>
      </c>
      <c r="AY241" s="18" t="s">
        <v>156</v>
      </c>
      <c r="BE241" s="141">
        <f t="shared" si="47"/>
        <v>0</v>
      </c>
      <c r="BF241" s="141">
        <f t="shared" si="48"/>
        <v>0</v>
      </c>
      <c r="BG241" s="141">
        <f t="shared" si="49"/>
        <v>0</v>
      </c>
      <c r="BH241" s="141">
        <f t="shared" si="50"/>
        <v>0</v>
      </c>
      <c r="BI241" s="141">
        <f t="shared" si="51"/>
        <v>0</v>
      </c>
      <c r="BJ241" s="18" t="s">
        <v>161</v>
      </c>
      <c r="BK241" s="141">
        <f t="shared" si="52"/>
        <v>0</v>
      </c>
      <c r="BL241" s="18" t="s">
        <v>160</v>
      </c>
      <c r="BM241" s="18" t="s">
        <v>338</v>
      </c>
    </row>
    <row r="242" spans="2:65" s="1" customFormat="1" ht="30" customHeight="1">
      <c r="B242" s="133"/>
      <c r="C242" s="134">
        <v>95</v>
      </c>
      <c r="D242" s="204" t="s">
        <v>339</v>
      </c>
      <c r="E242" s="202"/>
      <c r="F242" s="202"/>
      <c r="G242" s="202"/>
      <c r="H242" s="202"/>
      <c r="I242" s="203"/>
      <c r="J242" s="135" t="s">
        <v>186</v>
      </c>
      <c r="K242" s="136">
        <v>1353.89</v>
      </c>
      <c r="L242" s="213">
        <v>0</v>
      </c>
      <c r="M242" s="213"/>
      <c r="N242" s="213">
        <f t="shared" si="43"/>
        <v>0</v>
      </c>
      <c r="O242" s="213"/>
      <c r="P242" s="213"/>
      <c r="Q242" s="213"/>
      <c r="R242" s="137"/>
      <c r="T242" s="138" t="s">
        <v>5</v>
      </c>
      <c r="U242" s="40" t="s">
        <v>44</v>
      </c>
      <c r="V242" s="139">
        <v>0.14899999999999999</v>
      </c>
      <c r="W242" s="139">
        <f t="shared" si="44"/>
        <v>201.72961000000001</v>
      </c>
      <c r="X242" s="139">
        <v>0</v>
      </c>
      <c r="Y242" s="139">
        <f t="shared" si="45"/>
        <v>0</v>
      </c>
      <c r="Z242" s="139">
        <v>0</v>
      </c>
      <c r="AA242" s="140">
        <f t="shared" si="46"/>
        <v>0</v>
      </c>
      <c r="AR242" s="18" t="s">
        <v>160</v>
      </c>
      <c r="AT242" s="18" t="s">
        <v>157</v>
      </c>
      <c r="AU242" s="18" t="s">
        <v>161</v>
      </c>
      <c r="AY242" s="18" t="s">
        <v>156</v>
      </c>
      <c r="BE242" s="141">
        <f t="shared" si="47"/>
        <v>0</v>
      </c>
      <c r="BF242" s="141">
        <f t="shared" si="48"/>
        <v>0</v>
      </c>
      <c r="BG242" s="141">
        <f t="shared" si="49"/>
        <v>0</v>
      </c>
      <c r="BH242" s="141">
        <f t="shared" si="50"/>
        <v>0</v>
      </c>
      <c r="BI242" s="141">
        <f t="shared" si="51"/>
        <v>0</v>
      </c>
      <c r="BJ242" s="18" t="s">
        <v>161</v>
      </c>
      <c r="BK242" s="141">
        <f t="shared" si="52"/>
        <v>0</v>
      </c>
      <c r="BL242" s="18" t="s">
        <v>160</v>
      </c>
      <c r="BM242" s="18" t="s">
        <v>340</v>
      </c>
    </row>
    <row r="243" spans="2:65" s="1" customFormat="1" ht="34.15" customHeight="1">
      <c r="B243" s="133"/>
      <c r="C243" s="134">
        <v>96</v>
      </c>
      <c r="D243" s="204" t="s">
        <v>341</v>
      </c>
      <c r="E243" s="202"/>
      <c r="F243" s="202"/>
      <c r="G243" s="202"/>
      <c r="H243" s="202"/>
      <c r="I243" s="203"/>
      <c r="J243" s="135" t="s">
        <v>186</v>
      </c>
      <c r="K243" s="136">
        <v>45</v>
      </c>
      <c r="L243" s="213">
        <v>0</v>
      </c>
      <c r="M243" s="213"/>
      <c r="N243" s="213">
        <f t="shared" si="43"/>
        <v>0</v>
      </c>
      <c r="O243" s="213"/>
      <c r="P243" s="213"/>
      <c r="Q243" s="213"/>
      <c r="R243" s="137"/>
      <c r="T243" s="138" t="s">
        <v>5</v>
      </c>
      <c r="U243" s="40" t="s">
        <v>44</v>
      </c>
      <c r="V243" s="139">
        <v>0</v>
      </c>
      <c r="W243" s="139">
        <f t="shared" si="44"/>
        <v>0</v>
      </c>
      <c r="X243" s="139">
        <v>0</v>
      </c>
      <c r="Y243" s="139">
        <f t="shared" si="45"/>
        <v>0</v>
      </c>
      <c r="Z243" s="139">
        <v>0</v>
      </c>
      <c r="AA243" s="140">
        <f t="shared" si="46"/>
        <v>0</v>
      </c>
      <c r="AR243" s="18" t="s">
        <v>160</v>
      </c>
      <c r="AT243" s="18" t="s">
        <v>157</v>
      </c>
      <c r="AU243" s="18" t="s">
        <v>161</v>
      </c>
      <c r="AY243" s="18" t="s">
        <v>156</v>
      </c>
      <c r="BE243" s="141">
        <f t="shared" si="47"/>
        <v>0</v>
      </c>
      <c r="BF243" s="141">
        <f t="shared" si="48"/>
        <v>0</v>
      </c>
      <c r="BG243" s="141">
        <f t="shared" si="49"/>
        <v>0</v>
      </c>
      <c r="BH243" s="141">
        <f t="shared" si="50"/>
        <v>0</v>
      </c>
      <c r="BI243" s="141">
        <f t="shared" si="51"/>
        <v>0</v>
      </c>
      <c r="BJ243" s="18" t="s">
        <v>161</v>
      </c>
      <c r="BK243" s="141">
        <f t="shared" si="52"/>
        <v>0</v>
      </c>
      <c r="BL243" s="18" t="s">
        <v>160</v>
      </c>
      <c r="BM243" s="18" t="s">
        <v>342</v>
      </c>
    </row>
    <row r="244" spans="2:65" s="1" customFormat="1" ht="34.15" customHeight="1">
      <c r="B244" s="133"/>
      <c r="C244" s="134">
        <v>97</v>
      </c>
      <c r="D244" s="204" t="s">
        <v>343</v>
      </c>
      <c r="E244" s="202"/>
      <c r="F244" s="202"/>
      <c r="G244" s="202"/>
      <c r="H244" s="202"/>
      <c r="I244" s="203"/>
      <c r="J244" s="135" t="s">
        <v>186</v>
      </c>
      <c r="K244" s="136">
        <v>1308</v>
      </c>
      <c r="L244" s="213">
        <v>0</v>
      </c>
      <c r="M244" s="213"/>
      <c r="N244" s="213">
        <f t="shared" si="43"/>
        <v>0</v>
      </c>
      <c r="O244" s="213"/>
      <c r="P244" s="213"/>
      <c r="Q244" s="213"/>
      <c r="R244" s="137"/>
      <c r="T244" s="138" t="s">
        <v>5</v>
      </c>
      <c r="U244" s="40" t="s">
        <v>44</v>
      </c>
      <c r="V244" s="139">
        <v>0</v>
      </c>
      <c r="W244" s="139">
        <f t="shared" si="44"/>
        <v>0</v>
      </c>
      <c r="X244" s="139">
        <v>0</v>
      </c>
      <c r="Y244" s="139">
        <f t="shared" si="45"/>
        <v>0</v>
      </c>
      <c r="Z244" s="139">
        <v>0</v>
      </c>
      <c r="AA244" s="140">
        <f t="shared" si="46"/>
        <v>0</v>
      </c>
      <c r="AR244" s="18" t="s">
        <v>160</v>
      </c>
      <c r="AT244" s="18" t="s">
        <v>157</v>
      </c>
      <c r="AU244" s="18" t="s">
        <v>161</v>
      </c>
      <c r="AY244" s="18" t="s">
        <v>156</v>
      </c>
      <c r="BE244" s="141">
        <f t="shared" si="47"/>
        <v>0</v>
      </c>
      <c r="BF244" s="141">
        <f t="shared" si="48"/>
        <v>0</v>
      </c>
      <c r="BG244" s="141">
        <f t="shared" si="49"/>
        <v>0</v>
      </c>
      <c r="BH244" s="141">
        <f t="shared" si="50"/>
        <v>0</v>
      </c>
      <c r="BI244" s="141">
        <f t="shared" si="51"/>
        <v>0</v>
      </c>
      <c r="BJ244" s="18" t="s">
        <v>161</v>
      </c>
      <c r="BK244" s="141">
        <f t="shared" si="52"/>
        <v>0</v>
      </c>
      <c r="BL244" s="18" t="s">
        <v>160</v>
      </c>
      <c r="BM244" s="18" t="s">
        <v>344</v>
      </c>
    </row>
    <row r="245" spans="2:65" s="9" customFormat="1" ht="29.85" customHeight="1">
      <c r="B245" s="122"/>
      <c r="C245" s="123"/>
      <c r="D245" s="132" t="s">
        <v>119</v>
      </c>
      <c r="E245" s="132"/>
      <c r="F245" s="132"/>
      <c r="G245" s="132"/>
      <c r="H245" s="132"/>
      <c r="I245" s="132"/>
      <c r="J245" s="132"/>
      <c r="K245" s="132"/>
      <c r="L245" s="132"/>
      <c r="M245" s="132"/>
      <c r="N245" s="215">
        <f>BK245</f>
        <v>0</v>
      </c>
      <c r="O245" s="216"/>
      <c r="P245" s="216"/>
      <c r="Q245" s="216"/>
      <c r="R245" s="125"/>
      <c r="T245" s="126"/>
      <c r="U245" s="123"/>
      <c r="V245" s="123"/>
      <c r="W245" s="127">
        <f>W246</f>
        <v>2443.4684100000004</v>
      </c>
      <c r="X245" s="123"/>
      <c r="Y245" s="127">
        <f>Y246</f>
        <v>0</v>
      </c>
      <c r="Z245" s="123"/>
      <c r="AA245" s="128">
        <f>AA246</f>
        <v>0</v>
      </c>
      <c r="AR245" s="129" t="s">
        <v>84</v>
      </c>
      <c r="AT245" s="130" t="s">
        <v>76</v>
      </c>
      <c r="AU245" s="130" t="s">
        <v>84</v>
      </c>
      <c r="AY245" s="129" t="s">
        <v>156</v>
      </c>
      <c r="BK245" s="131">
        <f>BK246</f>
        <v>0</v>
      </c>
    </row>
    <row r="246" spans="2:65" s="1" customFormat="1" ht="34.15" customHeight="1">
      <c r="B246" s="133"/>
      <c r="C246" s="134">
        <v>98</v>
      </c>
      <c r="D246" s="204" t="s">
        <v>345</v>
      </c>
      <c r="E246" s="202"/>
      <c r="F246" s="202"/>
      <c r="G246" s="202"/>
      <c r="H246" s="202"/>
      <c r="I246" s="203"/>
      <c r="J246" s="135" t="s">
        <v>186</v>
      </c>
      <c r="K246" s="136">
        <v>992.07</v>
      </c>
      <c r="L246" s="213">
        <v>0</v>
      </c>
      <c r="M246" s="213"/>
      <c r="N246" s="213">
        <f>ROUND(L246*K246,2)</f>
        <v>0</v>
      </c>
      <c r="O246" s="213"/>
      <c r="P246" s="213"/>
      <c r="Q246" s="213"/>
      <c r="R246" s="137"/>
      <c r="T246" s="138" t="s">
        <v>5</v>
      </c>
      <c r="U246" s="40" t="s">
        <v>44</v>
      </c>
      <c r="V246" s="139">
        <v>2.4630000000000001</v>
      </c>
      <c r="W246" s="139">
        <f>V246*K246</f>
        <v>2443.4684100000004</v>
      </c>
      <c r="X246" s="139">
        <v>0</v>
      </c>
      <c r="Y246" s="139">
        <f>X246*K246</f>
        <v>0</v>
      </c>
      <c r="Z246" s="139">
        <v>0</v>
      </c>
      <c r="AA246" s="140">
        <f>Z246*K246</f>
        <v>0</v>
      </c>
      <c r="AR246" s="18" t="s">
        <v>160</v>
      </c>
      <c r="AT246" s="18" t="s">
        <v>157</v>
      </c>
      <c r="AU246" s="18" t="s">
        <v>161</v>
      </c>
      <c r="AY246" s="18" t="s">
        <v>156</v>
      </c>
      <c r="BE246" s="141">
        <f>IF(U246="základná",N246,0)</f>
        <v>0</v>
      </c>
      <c r="BF246" s="141">
        <f>IF(U246="znížená",N246,0)</f>
        <v>0</v>
      </c>
      <c r="BG246" s="141">
        <f>IF(U246="zákl. prenesená",N246,0)</f>
        <v>0</v>
      </c>
      <c r="BH246" s="141">
        <f>IF(U246="zníž. prenesená",N246,0)</f>
        <v>0</v>
      </c>
      <c r="BI246" s="141">
        <f>IF(U246="nulová",N246,0)</f>
        <v>0</v>
      </c>
      <c r="BJ246" s="18" t="s">
        <v>161</v>
      </c>
      <c r="BK246" s="141">
        <f>ROUND(L246*K246,2)</f>
        <v>0</v>
      </c>
      <c r="BL246" s="18" t="s">
        <v>160</v>
      </c>
      <c r="BM246" s="18" t="s">
        <v>346</v>
      </c>
    </row>
    <row r="247" spans="2:65" s="9" customFormat="1" ht="37.35" customHeight="1">
      <c r="B247" s="122"/>
      <c r="C247" s="123"/>
      <c r="D247" s="124" t="s">
        <v>120</v>
      </c>
      <c r="E247" s="124"/>
      <c r="F247" s="124"/>
      <c r="G247" s="124"/>
      <c r="H247" s="124"/>
      <c r="I247" s="124"/>
      <c r="J247" s="124"/>
      <c r="K247" s="124"/>
      <c r="L247" s="124"/>
      <c r="M247" s="124"/>
      <c r="N247" s="217">
        <f>BK247</f>
        <v>0</v>
      </c>
      <c r="O247" s="218"/>
      <c r="P247" s="218"/>
      <c r="Q247" s="218"/>
      <c r="R247" s="125"/>
      <c r="T247" s="126"/>
      <c r="U247" s="123"/>
      <c r="V247" s="123"/>
      <c r="W247" s="127">
        <f>W248+W257+W271+W279+W281+W283+W285+W291+W300+W314+W338+W363+W367+W375+W380+W383+W386+W388</f>
        <v>5384.8084400000007</v>
      </c>
      <c r="X247" s="123"/>
      <c r="Y247" s="127">
        <f>Y248+Y257+Y271+Y279+Y281+Y283+Y285+Y291+Y300+Y314+Y338+Y363+Y367+Y375+Y380+Y383+Y386+Y388</f>
        <v>71.628087000000008</v>
      </c>
      <c r="Z247" s="123"/>
      <c r="AA247" s="128">
        <f>AA248+AA257+AA271+AA279+AA281+AA283+AA285+AA291+AA300+AA314+AA338+AA363+AA367+AA375+AA380+AA383+AA386+AA388</f>
        <v>22.070500000000003</v>
      </c>
      <c r="AR247" s="129" t="s">
        <v>161</v>
      </c>
      <c r="AT247" s="130" t="s">
        <v>76</v>
      </c>
      <c r="AU247" s="130" t="s">
        <v>77</v>
      </c>
      <c r="AY247" s="129" t="s">
        <v>156</v>
      </c>
      <c r="BK247" s="131">
        <f>BK248+BK257+BK271+BK279+BK281+BK283+BK285+BK291+BK300+BK314+BK338+BK363+BK367+BK375+BK380+BK383+BK386+BK388</f>
        <v>0</v>
      </c>
    </row>
    <row r="248" spans="2:65" s="9" customFormat="1" ht="19.899999999999999" customHeight="1">
      <c r="B248" s="122"/>
      <c r="C248" s="123"/>
      <c r="D248" s="132" t="s">
        <v>121</v>
      </c>
      <c r="E248" s="132"/>
      <c r="F248" s="132"/>
      <c r="G248" s="132"/>
      <c r="H248" s="132"/>
      <c r="I248" s="132"/>
      <c r="J248" s="132"/>
      <c r="K248" s="132"/>
      <c r="L248" s="132"/>
      <c r="M248" s="132"/>
      <c r="N248" s="219">
        <f>BK248</f>
        <v>0</v>
      </c>
      <c r="O248" s="220"/>
      <c r="P248" s="220"/>
      <c r="Q248" s="220"/>
      <c r="R248" s="125"/>
      <c r="T248" s="126"/>
      <c r="U248" s="123"/>
      <c r="V248" s="123"/>
      <c r="W248" s="127">
        <f>SUM(W249:W256)</f>
        <v>129.67528000000001</v>
      </c>
      <c r="X248" s="123"/>
      <c r="Y248" s="127">
        <f>SUM(Y249:Y256)</f>
        <v>5.6900799999999991</v>
      </c>
      <c r="Z248" s="123"/>
      <c r="AA248" s="128">
        <f>SUM(AA249:AA256)</f>
        <v>0</v>
      </c>
      <c r="AR248" s="129" t="s">
        <v>161</v>
      </c>
      <c r="AT248" s="130" t="s">
        <v>76</v>
      </c>
      <c r="AU248" s="130" t="s">
        <v>84</v>
      </c>
      <c r="AY248" s="129" t="s">
        <v>156</v>
      </c>
      <c r="BK248" s="131">
        <f>SUM(BK249:BK256)</f>
        <v>0</v>
      </c>
    </row>
    <row r="249" spans="2:65" s="1" customFormat="1" ht="30" customHeight="1">
      <c r="B249" s="133"/>
      <c r="C249" s="134">
        <v>99</v>
      </c>
      <c r="D249" s="204" t="s">
        <v>347</v>
      </c>
      <c r="E249" s="202"/>
      <c r="F249" s="202"/>
      <c r="G249" s="202"/>
      <c r="H249" s="202"/>
      <c r="I249" s="203"/>
      <c r="J249" s="135" t="s">
        <v>159</v>
      </c>
      <c r="K249" s="136">
        <v>802</v>
      </c>
      <c r="L249" s="213">
        <v>0</v>
      </c>
      <c r="M249" s="213"/>
      <c r="N249" s="213">
        <f t="shared" ref="N249:N256" si="56">ROUND(L249*K249,2)</f>
        <v>0</v>
      </c>
      <c r="O249" s="213"/>
      <c r="P249" s="213"/>
      <c r="Q249" s="213"/>
      <c r="R249" s="137"/>
      <c r="T249" s="138" t="s">
        <v>5</v>
      </c>
      <c r="U249" s="40" t="s">
        <v>44</v>
      </c>
      <c r="V249" s="139">
        <v>1.4999999999999999E-2</v>
      </c>
      <c r="W249" s="139">
        <f t="shared" ref="W249:W256" si="57">V249*K249</f>
        <v>12.03</v>
      </c>
      <c r="X249" s="139">
        <v>0</v>
      </c>
      <c r="Y249" s="139">
        <f t="shared" ref="Y249:Y256" si="58">X249*K249</f>
        <v>0</v>
      </c>
      <c r="Z249" s="139">
        <v>0</v>
      </c>
      <c r="AA249" s="140">
        <f t="shared" ref="AA249:AA256" si="59">Z249*K249</f>
        <v>0</v>
      </c>
      <c r="AR249" s="18" t="s">
        <v>201</v>
      </c>
      <c r="AT249" s="18" t="s">
        <v>157</v>
      </c>
      <c r="AU249" s="18" t="s">
        <v>161</v>
      </c>
      <c r="AY249" s="18" t="s">
        <v>156</v>
      </c>
      <c r="BE249" s="141">
        <f t="shared" ref="BE249:BE256" si="60">IF(U249="základná",N249,0)</f>
        <v>0</v>
      </c>
      <c r="BF249" s="141">
        <f t="shared" ref="BF249:BF256" si="61">IF(U249="znížená",N249,0)</f>
        <v>0</v>
      </c>
      <c r="BG249" s="141">
        <f t="shared" ref="BG249:BG256" si="62">IF(U249="zákl. prenesená",N249,0)</f>
        <v>0</v>
      </c>
      <c r="BH249" s="141">
        <f t="shared" ref="BH249:BH256" si="63">IF(U249="zníž. prenesená",N249,0)</f>
        <v>0</v>
      </c>
      <c r="BI249" s="141">
        <f t="shared" ref="BI249:BI256" si="64">IF(U249="nulová",N249,0)</f>
        <v>0</v>
      </c>
      <c r="BJ249" s="18" t="s">
        <v>161</v>
      </c>
      <c r="BK249" s="141">
        <f t="shared" ref="BK249:BK256" si="65">ROUND(L249*K249,2)</f>
        <v>0</v>
      </c>
      <c r="BL249" s="18" t="s">
        <v>201</v>
      </c>
      <c r="BM249" s="18" t="s">
        <v>348</v>
      </c>
    </row>
    <row r="250" spans="2:65" s="1" customFormat="1" ht="22.9" customHeight="1">
      <c r="B250" s="133"/>
      <c r="C250" s="142">
        <v>100</v>
      </c>
      <c r="D250" s="205" t="s">
        <v>592</v>
      </c>
      <c r="E250" s="206"/>
      <c r="F250" s="206"/>
      <c r="G250" s="206"/>
      <c r="H250" s="206"/>
      <c r="I250" s="207"/>
      <c r="J250" s="143" t="s">
        <v>186</v>
      </c>
      <c r="K250" s="144">
        <v>0.24</v>
      </c>
      <c r="L250" s="214">
        <v>0</v>
      </c>
      <c r="M250" s="214"/>
      <c r="N250" s="214">
        <f t="shared" si="56"/>
        <v>0</v>
      </c>
      <c r="O250" s="213"/>
      <c r="P250" s="213"/>
      <c r="Q250" s="213"/>
      <c r="R250" s="137"/>
      <c r="T250" s="138" t="s">
        <v>5</v>
      </c>
      <c r="U250" s="40" t="s">
        <v>44</v>
      </c>
      <c r="V250" s="139">
        <v>0</v>
      </c>
      <c r="W250" s="139">
        <f t="shared" si="57"/>
        <v>0</v>
      </c>
      <c r="X250" s="139">
        <v>1</v>
      </c>
      <c r="Y250" s="139">
        <f t="shared" si="58"/>
        <v>0.24</v>
      </c>
      <c r="Z250" s="139">
        <v>0</v>
      </c>
      <c r="AA250" s="140">
        <f t="shared" si="59"/>
        <v>0</v>
      </c>
      <c r="AR250" s="18" t="s">
        <v>232</v>
      </c>
      <c r="AT250" s="18" t="s">
        <v>224</v>
      </c>
      <c r="AU250" s="18" t="s">
        <v>161</v>
      </c>
      <c r="AY250" s="18" t="s">
        <v>156</v>
      </c>
      <c r="BE250" s="141">
        <f t="shared" si="60"/>
        <v>0</v>
      </c>
      <c r="BF250" s="141">
        <f t="shared" si="61"/>
        <v>0</v>
      </c>
      <c r="BG250" s="141">
        <f t="shared" si="62"/>
        <v>0</v>
      </c>
      <c r="BH250" s="141">
        <f t="shared" si="63"/>
        <v>0</v>
      </c>
      <c r="BI250" s="141">
        <f t="shared" si="64"/>
        <v>0</v>
      </c>
      <c r="BJ250" s="18" t="s">
        <v>161</v>
      </c>
      <c r="BK250" s="141">
        <f t="shared" si="65"/>
        <v>0</v>
      </c>
      <c r="BL250" s="18" t="s">
        <v>201</v>
      </c>
      <c r="BM250" s="18" t="s">
        <v>349</v>
      </c>
    </row>
    <row r="251" spans="2:65" s="1" customFormat="1" ht="34.15" customHeight="1">
      <c r="B251" s="133"/>
      <c r="C251" s="134">
        <v>101</v>
      </c>
      <c r="D251" s="204" t="s">
        <v>350</v>
      </c>
      <c r="E251" s="202"/>
      <c r="F251" s="202"/>
      <c r="G251" s="202"/>
      <c r="H251" s="202"/>
      <c r="I251" s="203"/>
      <c r="J251" s="135" t="s">
        <v>159</v>
      </c>
      <c r="K251" s="136">
        <v>802</v>
      </c>
      <c r="L251" s="213">
        <v>0</v>
      </c>
      <c r="M251" s="213"/>
      <c r="N251" s="213">
        <f t="shared" si="56"/>
        <v>0</v>
      </c>
      <c r="O251" s="213"/>
      <c r="P251" s="213"/>
      <c r="Q251" s="213"/>
      <c r="R251" s="137"/>
      <c r="T251" s="138" t="s">
        <v>5</v>
      </c>
      <c r="U251" s="40" t="s">
        <v>44</v>
      </c>
      <c r="V251" s="139">
        <v>9.9000000000000005E-2</v>
      </c>
      <c r="W251" s="139">
        <f t="shared" si="57"/>
        <v>79.39800000000001</v>
      </c>
      <c r="X251" s="139">
        <v>5.4000000000000001E-4</v>
      </c>
      <c r="Y251" s="139">
        <f t="shared" si="58"/>
        <v>0.43308000000000002</v>
      </c>
      <c r="Z251" s="139">
        <v>0</v>
      </c>
      <c r="AA251" s="140">
        <f t="shared" si="59"/>
        <v>0</v>
      </c>
      <c r="AR251" s="18" t="s">
        <v>201</v>
      </c>
      <c r="AT251" s="18" t="s">
        <v>157</v>
      </c>
      <c r="AU251" s="18" t="s">
        <v>161</v>
      </c>
      <c r="AY251" s="18" t="s">
        <v>156</v>
      </c>
      <c r="BE251" s="141">
        <f t="shared" si="60"/>
        <v>0</v>
      </c>
      <c r="BF251" s="141">
        <f t="shared" si="61"/>
        <v>0</v>
      </c>
      <c r="BG251" s="141">
        <f t="shared" si="62"/>
        <v>0</v>
      </c>
      <c r="BH251" s="141">
        <f t="shared" si="63"/>
        <v>0</v>
      </c>
      <c r="BI251" s="141">
        <f t="shared" si="64"/>
        <v>0</v>
      </c>
      <c r="BJ251" s="18" t="s">
        <v>161</v>
      </c>
      <c r="BK251" s="141">
        <f t="shared" si="65"/>
        <v>0</v>
      </c>
      <c r="BL251" s="18" t="s">
        <v>201</v>
      </c>
      <c r="BM251" s="18" t="s">
        <v>351</v>
      </c>
    </row>
    <row r="252" spans="2:65" s="1" customFormat="1" ht="95.25" customHeight="1">
      <c r="B252" s="133"/>
      <c r="C252" s="142">
        <v>102</v>
      </c>
      <c r="D252" s="205" t="s">
        <v>593</v>
      </c>
      <c r="E252" s="206"/>
      <c r="F252" s="206"/>
      <c r="G252" s="206"/>
      <c r="H252" s="206"/>
      <c r="I252" s="207"/>
      <c r="J252" s="143" t="s">
        <v>159</v>
      </c>
      <c r="K252" s="144">
        <v>802</v>
      </c>
      <c r="L252" s="214">
        <v>0</v>
      </c>
      <c r="M252" s="214"/>
      <c r="N252" s="214">
        <f t="shared" si="56"/>
        <v>0</v>
      </c>
      <c r="O252" s="213"/>
      <c r="P252" s="213"/>
      <c r="Q252" s="213"/>
      <c r="R252" s="137"/>
      <c r="T252" s="138" t="s">
        <v>5</v>
      </c>
      <c r="U252" s="40" t="s">
        <v>44</v>
      </c>
      <c r="V252" s="139">
        <v>0</v>
      </c>
      <c r="W252" s="139">
        <f t="shared" si="57"/>
        <v>0</v>
      </c>
      <c r="X252" s="139">
        <v>5.4999999999999997E-3</v>
      </c>
      <c r="Y252" s="139">
        <f t="shared" si="58"/>
        <v>4.4109999999999996</v>
      </c>
      <c r="Z252" s="139">
        <v>0</v>
      </c>
      <c r="AA252" s="140">
        <f t="shared" si="59"/>
        <v>0</v>
      </c>
      <c r="AR252" s="18" t="s">
        <v>232</v>
      </c>
      <c r="AT252" s="18" t="s">
        <v>224</v>
      </c>
      <c r="AU252" s="18" t="s">
        <v>161</v>
      </c>
      <c r="AY252" s="18" t="s">
        <v>156</v>
      </c>
      <c r="BE252" s="141">
        <f t="shared" si="60"/>
        <v>0</v>
      </c>
      <c r="BF252" s="141">
        <f t="shared" si="61"/>
        <v>0</v>
      </c>
      <c r="BG252" s="141">
        <f t="shared" si="62"/>
        <v>0</v>
      </c>
      <c r="BH252" s="141">
        <f t="shared" si="63"/>
        <v>0</v>
      </c>
      <c r="BI252" s="141">
        <f t="shared" si="64"/>
        <v>0</v>
      </c>
      <c r="BJ252" s="18" t="s">
        <v>161</v>
      </c>
      <c r="BK252" s="141">
        <f t="shared" si="65"/>
        <v>0</v>
      </c>
      <c r="BL252" s="18" t="s">
        <v>201</v>
      </c>
      <c r="BM252" s="18" t="s">
        <v>352</v>
      </c>
    </row>
    <row r="253" spans="2:65" s="1" customFormat="1" ht="34.15" customHeight="1">
      <c r="B253" s="133"/>
      <c r="C253" s="134">
        <v>103</v>
      </c>
      <c r="D253" s="204" t="s">
        <v>353</v>
      </c>
      <c r="E253" s="202"/>
      <c r="F253" s="202"/>
      <c r="G253" s="202"/>
      <c r="H253" s="202"/>
      <c r="I253" s="203"/>
      <c r="J253" s="135" t="s">
        <v>159</v>
      </c>
      <c r="K253" s="136">
        <v>26</v>
      </c>
      <c r="L253" s="213">
        <v>0</v>
      </c>
      <c r="M253" s="213"/>
      <c r="N253" s="213">
        <f t="shared" si="56"/>
        <v>0</v>
      </c>
      <c r="O253" s="213"/>
      <c r="P253" s="213"/>
      <c r="Q253" s="213"/>
      <c r="R253" s="137"/>
      <c r="T253" s="138" t="s">
        <v>5</v>
      </c>
      <c r="U253" s="40" t="s">
        <v>44</v>
      </c>
      <c r="V253" s="139">
        <v>0.05</v>
      </c>
      <c r="W253" s="139">
        <f t="shared" si="57"/>
        <v>1.3</v>
      </c>
      <c r="X253" s="139">
        <v>0</v>
      </c>
      <c r="Y253" s="139">
        <f t="shared" si="58"/>
        <v>0</v>
      </c>
      <c r="Z253" s="139">
        <v>0</v>
      </c>
      <c r="AA253" s="140">
        <f t="shared" si="59"/>
        <v>0</v>
      </c>
      <c r="AR253" s="18" t="s">
        <v>201</v>
      </c>
      <c r="AT253" s="18" t="s">
        <v>157</v>
      </c>
      <c r="AU253" s="18" t="s">
        <v>161</v>
      </c>
      <c r="AY253" s="18" t="s">
        <v>156</v>
      </c>
      <c r="BE253" s="141">
        <f t="shared" si="60"/>
        <v>0</v>
      </c>
      <c r="BF253" s="141">
        <f t="shared" si="61"/>
        <v>0</v>
      </c>
      <c r="BG253" s="141">
        <f t="shared" si="62"/>
        <v>0</v>
      </c>
      <c r="BH253" s="141">
        <f t="shared" si="63"/>
        <v>0</v>
      </c>
      <c r="BI253" s="141">
        <f t="shared" si="64"/>
        <v>0</v>
      </c>
      <c r="BJ253" s="18" t="s">
        <v>161</v>
      </c>
      <c r="BK253" s="141">
        <f t="shared" si="65"/>
        <v>0</v>
      </c>
      <c r="BL253" s="18" t="s">
        <v>201</v>
      </c>
      <c r="BM253" s="18" t="s">
        <v>354</v>
      </c>
    </row>
    <row r="254" spans="2:65" s="1" customFormat="1" ht="34.15" customHeight="1">
      <c r="B254" s="133"/>
      <c r="C254" s="134">
        <v>104</v>
      </c>
      <c r="D254" s="204" t="s">
        <v>355</v>
      </c>
      <c r="E254" s="202"/>
      <c r="F254" s="202"/>
      <c r="G254" s="202"/>
      <c r="H254" s="202"/>
      <c r="I254" s="203"/>
      <c r="J254" s="135" t="s">
        <v>159</v>
      </c>
      <c r="K254" s="136">
        <v>505</v>
      </c>
      <c r="L254" s="213">
        <v>0</v>
      </c>
      <c r="M254" s="213"/>
      <c r="N254" s="213">
        <f t="shared" si="56"/>
        <v>0</v>
      </c>
      <c r="O254" s="213"/>
      <c r="P254" s="213"/>
      <c r="Q254" s="213"/>
      <c r="R254" s="137"/>
      <c r="T254" s="138" t="s">
        <v>5</v>
      </c>
      <c r="U254" s="40" t="s">
        <v>44</v>
      </c>
      <c r="V254" s="139">
        <v>5.5E-2</v>
      </c>
      <c r="W254" s="139">
        <f t="shared" si="57"/>
        <v>27.774999999999999</v>
      </c>
      <c r="X254" s="139">
        <v>0</v>
      </c>
      <c r="Y254" s="139">
        <f t="shared" si="58"/>
        <v>0</v>
      </c>
      <c r="Z254" s="139">
        <v>0</v>
      </c>
      <c r="AA254" s="140">
        <f t="shared" si="59"/>
        <v>0</v>
      </c>
      <c r="AR254" s="18" t="s">
        <v>201</v>
      </c>
      <c r="AT254" s="18" t="s">
        <v>157</v>
      </c>
      <c r="AU254" s="18" t="s">
        <v>161</v>
      </c>
      <c r="AY254" s="18" t="s">
        <v>156</v>
      </c>
      <c r="BE254" s="141">
        <f t="shared" si="60"/>
        <v>0</v>
      </c>
      <c r="BF254" s="141">
        <f t="shared" si="61"/>
        <v>0</v>
      </c>
      <c r="BG254" s="141">
        <f t="shared" si="62"/>
        <v>0</v>
      </c>
      <c r="BH254" s="141">
        <f t="shared" si="63"/>
        <v>0</v>
      </c>
      <c r="BI254" s="141">
        <f t="shared" si="64"/>
        <v>0</v>
      </c>
      <c r="BJ254" s="18" t="s">
        <v>161</v>
      </c>
      <c r="BK254" s="141">
        <f t="shared" si="65"/>
        <v>0</v>
      </c>
      <c r="BL254" s="18" t="s">
        <v>201</v>
      </c>
      <c r="BM254" s="18" t="s">
        <v>356</v>
      </c>
    </row>
    <row r="255" spans="2:65" s="1" customFormat="1" ht="54.75" customHeight="1">
      <c r="B255" s="133"/>
      <c r="C255" s="142">
        <v>105</v>
      </c>
      <c r="D255" s="205" t="s">
        <v>615</v>
      </c>
      <c r="E255" s="206"/>
      <c r="F255" s="206"/>
      <c r="G255" s="206"/>
      <c r="H255" s="206"/>
      <c r="I255" s="207"/>
      <c r="J255" s="143" t="s">
        <v>357</v>
      </c>
      <c r="K255" s="144">
        <v>606</v>
      </c>
      <c r="L255" s="214">
        <v>0</v>
      </c>
      <c r="M255" s="214"/>
      <c r="N255" s="214">
        <f t="shared" si="56"/>
        <v>0</v>
      </c>
      <c r="O255" s="213"/>
      <c r="P255" s="213"/>
      <c r="Q255" s="213"/>
      <c r="R255" s="137"/>
      <c r="T255" s="138" t="s">
        <v>5</v>
      </c>
      <c r="U255" s="40" t="s">
        <v>44</v>
      </c>
      <c r="V255" s="139">
        <v>0</v>
      </c>
      <c r="W255" s="139">
        <f t="shared" si="57"/>
        <v>0</v>
      </c>
      <c r="X255" s="139">
        <v>1E-3</v>
      </c>
      <c r="Y255" s="139">
        <f t="shared" si="58"/>
        <v>0.60599999999999998</v>
      </c>
      <c r="Z255" s="139">
        <v>0</v>
      </c>
      <c r="AA255" s="140">
        <f t="shared" si="59"/>
        <v>0</v>
      </c>
      <c r="AR255" s="18" t="s">
        <v>232</v>
      </c>
      <c r="AT255" s="18" t="s">
        <v>224</v>
      </c>
      <c r="AU255" s="18" t="s">
        <v>161</v>
      </c>
      <c r="AY255" s="18" t="s">
        <v>156</v>
      </c>
      <c r="BE255" s="141">
        <f t="shared" si="60"/>
        <v>0</v>
      </c>
      <c r="BF255" s="141">
        <f t="shared" si="61"/>
        <v>0</v>
      </c>
      <c r="BG255" s="141">
        <f t="shared" si="62"/>
        <v>0</v>
      </c>
      <c r="BH255" s="141">
        <f t="shared" si="63"/>
        <v>0</v>
      </c>
      <c r="BI255" s="141">
        <f t="shared" si="64"/>
        <v>0</v>
      </c>
      <c r="BJ255" s="18" t="s">
        <v>161</v>
      </c>
      <c r="BK255" s="141">
        <f t="shared" si="65"/>
        <v>0</v>
      </c>
      <c r="BL255" s="18" t="s">
        <v>201</v>
      </c>
      <c r="BM255" s="18" t="s">
        <v>358</v>
      </c>
    </row>
    <row r="256" spans="2:65" s="1" customFormat="1" ht="34.15" customHeight="1">
      <c r="B256" s="133"/>
      <c r="C256" s="134">
        <v>106</v>
      </c>
      <c r="D256" s="204" t="s">
        <v>359</v>
      </c>
      <c r="E256" s="202"/>
      <c r="F256" s="202"/>
      <c r="G256" s="202"/>
      <c r="H256" s="202"/>
      <c r="I256" s="203"/>
      <c r="J256" s="135" t="s">
        <v>186</v>
      </c>
      <c r="K256" s="136">
        <v>5.69</v>
      </c>
      <c r="L256" s="213">
        <v>0</v>
      </c>
      <c r="M256" s="213"/>
      <c r="N256" s="213">
        <f t="shared" si="56"/>
        <v>0</v>
      </c>
      <c r="O256" s="213"/>
      <c r="P256" s="213"/>
      <c r="Q256" s="213"/>
      <c r="R256" s="137"/>
      <c r="T256" s="138" t="s">
        <v>5</v>
      </c>
      <c r="U256" s="40" t="s">
        <v>44</v>
      </c>
      <c r="V256" s="139">
        <v>1.6120000000000001</v>
      </c>
      <c r="W256" s="139">
        <f t="shared" si="57"/>
        <v>9.1722800000000007</v>
      </c>
      <c r="X256" s="139">
        <v>0</v>
      </c>
      <c r="Y256" s="139">
        <f t="shared" si="58"/>
        <v>0</v>
      </c>
      <c r="Z256" s="139">
        <v>0</v>
      </c>
      <c r="AA256" s="140">
        <f t="shared" si="59"/>
        <v>0</v>
      </c>
      <c r="AR256" s="18" t="s">
        <v>201</v>
      </c>
      <c r="AT256" s="18" t="s">
        <v>157</v>
      </c>
      <c r="AU256" s="18" t="s">
        <v>161</v>
      </c>
      <c r="AY256" s="18" t="s">
        <v>156</v>
      </c>
      <c r="BE256" s="141">
        <f t="shared" si="60"/>
        <v>0</v>
      </c>
      <c r="BF256" s="141">
        <f t="shared" si="61"/>
        <v>0</v>
      </c>
      <c r="BG256" s="141">
        <f t="shared" si="62"/>
        <v>0</v>
      </c>
      <c r="BH256" s="141">
        <f t="shared" si="63"/>
        <v>0</v>
      </c>
      <c r="BI256" s="141">
        <f t="shared" si="64"/>
        <v>0</v>
      </c>
      <c r="BJ256" s="18" t="s">
        <v>161</v>
      </c>
      <c r="BK256" s="141">
        <f t="shared" si="65"/>
        <v>0</v>
      </c>
      <c r="BL256" s="18" t="s">
        <v>201</v>
      </c>
      <c r="BM256" s="18" t="s">
        <v>360</v>
      </c>
    </row>
    <row r="257" spans="2:65" s="9" customFormat="1" ht="29.85" customHeight="1">
      <c r="B257" s="122"/>
      <c r="C257" s="123"/>
      <c r="D257" s="132" t="s">
        <v>122</v>
      </c>
      <c r="E257" s="132"/>
      <c r="F257" s="132"/>
      <c r="G257" s="132"/>
      <c r="H257" s="132"/>
      <c r="I257" s="132"/>
      <c r="J257" s="132"/>
      <c r="K257" s="132"/>
      <c r="L257" s="132"/>
      <c r="M257" s="132"/>
      <c r="N257" s="215">
        <f>BK257</f>
        <v>0</v>
      </c>
      <c r="O257" s="216"/>
      <c r="P257" s="216"/>
      <c r="Q257" s="216"/>
      <c r="R257" s="125"/>
      <c r="T257" s="126"/>
      <c r="U257" s="123"/>
      <c r="V257" s="123"/>
      <c r="W257" s="127">
        <f>SUM(W258:W270)</f>
        <v>643.63530000000003</v>
      </c>
      <c r="X257" s="123"/>
      <c r="Y257" s="127">
        <f>SUM(Y258:Y270)</f>
        <v>10.668934000000002</v>
      </c>
      <c r="Z257" s="123"/>
      <c r="AA257" s="128">
        <f>SUM(AA258:AA270)</f>
        <v>10.18</v>
      </c>
      <c r="AR257" s="129" t="s">
        <v>161</v>
      </c>
      <c r="AT257" s="130" t="s">
        <v>76</v>
      </c>
      <c r="AU257" s="130" t="s">
        <v>84</v>
      </c>
      <c r="AY257" s="129" t="s">
        <v>156</v>
      </c>
      <c r="BK257" s="131">
        <f>SUM(BK258:BK270)</f>
        <v>0</v>
      </c>
    </row>
    <row r="258" spans="2:65" s="1" customFormat="1" ht="34.15" customHeight="1">
      <c r="B258" s="133"/>
      <c r="C258" s="134">
        <v>107</v>
      </c>
      <c r="D258" s="204" t="s">
        <v>361</v>
      </c>
      <c r="E258" s="202"/>
      <c r="F258" s="202"/>
      <c r="G258" s="202"/>
      <c r="H258" s="202"/>
      <c r="I258" s="203"/>
      <c r="J258" s="135" t="s">
        <v>159</v>
      </c>
      <c r="K258" s="136">
        <v>1018</v>
      </c>
      <c r="L258" s="213">
        <v>0</v>
      </c>
      <c r="M258" s="213"/>
      <c r="N258" s="213">
        <f t="shared" ref="N258:N270" si="66">ROUND(L258*K258,2)</f>
        <v>0</v>
      </c>
      <c r="O258" s="213"/>
      <c r="P258" s="213"/>
      <c r="Q258" s="213"/>
      <c r="R258" s="137"/>
      <c r="T258" s="138" t="s">
        <v>5</v>
      </c>
      <c r="U258" s="40" t="s">
        <v>44</v>
      </c>
      <c r="V258" s="139">
        <v>5.8000000000000003E-2</v>
      </c>
      <c r="W258" s="139">
        <f t="shared" ref="W258:W270" si="67">V258*K258</f>
        <v>59.044000000000004</v>
      </c>
      <c r="X258" s="139">
        <v>0</v>
      </c>
      <c r="Y258" s="139">
        <f t="shared" ref="Y258:Y270" si="68">X258*K258</f>
        <v>0</v>
      </c>
      <c r="Z258" s="139">
        <v>0.01</v>
      </c>
      <c r="AA258" s="140">
        <f t="shared" ref="AA258:AA270" si="69">Z258*K258</f>
        <v>10.18</v>
      </c>
      <c r="AR258" s="18" t="s">
        <v>201</v>
      </c>
      <c r="AT258" s="18" t="s">
        <v>157</v>
      </c>
      <c r="AU258" s="18" t="s">
        <v>161</v>
      </c>
      <c r="AY258" s="18" t="s">
        <v>156</v>
      </c>
      <c r="BE258" s="141">
        <f t="shared" ref="BE258:BE270" si="70">IF(U258="základná",N258,0)</f>
        <v>0</v>
      </c>
      <c r="BF258" s="141">
        <f t="shared" ref="BF258:BF270" si="71">IF(U258="znížená",N258,0)</f>
        <v>0</v>
      </c>
      <c r="BG258" s="141">
        <f t="shared" ref="BG258:BG270" si="72">IF(U258="zákl. prenesená",N258,0)</f>
        <v>0</v>
      </c>
      <c r="BH258" s="141">
        <f t="shared" ref="BH258:BH270" si="73">IF(U258="zníž. prenesená",N258,0)</f>
        <v>0</v>
      </c>
      <c r="BI258" s="141">
        <f t="shared" ref="BI258:BI270" si="74">IF(U258="nulová",N258,0)</f>
        <v>0</v>
      </c>
      <c r="BJ258" s="18" t="s">
        <v>161</v>
      </c>
      <c r="BK258" s="141">
        <f t="shared" ref="BK258:BK270" si="75">ROUND(L258*K258,2)</f>
        <v>0</v>
      </c>
      <c r="BL258" s="18" t="s">
        <v>201</v>
      </c>
      <c r="BM258" s="18" t="s">
        <v>362</v>
      </c>
    </row>
    <row r="259" spans="2:65" s="1" customFormat="1" ht="45.6" customHeight="1">
      <c r="B259" s="133"/>
      <c r="C259" s="134">
        <v>108</v>
      </c>
      <c r="D259" s="204" t="s">
        <v>363</v>
      </c>
      <c r="E259" s="202"/>
      <c r="F259" s="202"/>
      <c r="G259" s="202"/>
      <c r="H259" s="202"/>
      <c r="I259" s="203"/>
      <c r="J259" s="135" t="s">
        <v>159</v>
      </c>
      <c r="K259" s="136">
        <v>1018</v>
      </c>
      <c r="L259" s="213">
        <v>0</v>
      </c>
      <c r="M259" s="213"/>
      <c r="N259" s="213">
        <f t="shared" si="66"/>
        <v>0</v>
      </c>
      <c r="O259" s="213"/>
      <c r="P259" s="213"/>
      <c r="Q259" s="213"/>
      <c r="R259" s="137"/>
      <c r="T259" s="138" t="s">
        <v>5</v>
      </c>
      <c r="U259" s="40" t="s">
        <v>44</v>
      </c>
      <c r="V259" s="139">
        <v>0.17899999999999999</v>
      </c>
      <c r="W259" s="139">
        <f t="shared" si="67"/>
        <v>182.22199999999998</v>
      </c>
      <c r="X259" s="139">
        <v>8.7000000000000001E-4</v>
      </c>
      <c r="Y259" s="139">
        <f t="shared" si="68"/>
        <v>0.88566</v>
      </c>
      <c r="Z259" s="139">
        <v>0</v>
      </c>
      <c r="AA259" s="140">
        <f t="shared" si="69"/>
        <v>0</v>
      </c>
      <c r="AR259" s="18" t="s">
        <v>201</v>
      </c>
      <c r="AT259" s="18" t="s">
        <v>157</v>
      </c>
      <c r="AU259" s="18" t="s">
        <v>161</v>
      </c>
      <c r="AY259" s="18" t="s">
        <v>156</v>
      </c>
      <c r="BE259" s="141">
        <f t="shared" si="70"/>
        <v>0</v>
      </c>
      <c r="BF259" s="141">
        <f t="shared" si="71"/>
        <v>0</v>
      </c>
      <c r="BG259" s="141">
        <f t="shared" si="72"/>
        <v>0</v>
      </c>
      <c r="BH259" s="141">
        <f t="shared" si="73"/>
        <v>0</v>
      </c>
      <c r="BI259" s="141">
        <f t="shared" si="74"/>
        <v>0</v>
      </c>
      <c r="BJ259" s="18" t="s">
        <v>161</v>
      </c>
      <c r="BK259" s="141">
        <f t="shared" si="75"/>
        <v>0</v>
      </c>
      <c r="BL259" s="18" t="s">
        <v>201</v>
      </c>
      <c r="BM259" s="18" t="s">
        <v>364</v>
      </c>
    </row>
    <row r="260" spans="2:65" s="1" customFormat="1" ht="74.25" customHeight="1">
      <c r="B260" s="133"/>
      <c r="C260" s="142">
        <v>109</v>
      </c>
      <c r="D260" s="205" t="s">
        <v>595</v>
      </c>
      <c r="E260" s="206"/>
      <c r="F260" s="206"/>
      <c r="G260" s="206"/>
      <c r="H260" s="206"/>
      <c r="I260" s="207"/>
      <c r="J260" s="143" t="s">
        <v>159</v>
      </c>
      <c r="K260" s="144">
        <v>1119.8</v>
      </c>
      <c r="L260" s="214">
        <v>0</v>
      </c>
      <c r="M260" s="214"/>
      <c r="N260" s="214">
        <f t="shared" si="66"/>
        <v>0</v>
      </c>
      <c r="O260" s="213"/>
      <c r="P260" s="213"/>
      <c r="Q260" s="213"/>
      <c r="R260" s="137"/>
      <c r="T260" s="138" t="s">
        <v>5</v>
      </c>
      <c r="U260" s="40" t="s">
        <v>44</v>
      </c>
      <c r="V260" s="139">
        <v>0</v>
      </c>
      <c r="W260" s="139">
        <f t="shared" si="67"/>
        <v>0</v>
      </c>
      <c r="X260" s="139">
        <v>3.8800000000000002E-3</v>
      </c>
      <c r="Y260" s="139">
        <f t="shared" si="68"/>
        <v>4.344824</v>
      </c>
      <c r="Z260" s="139">
        <v>0</v>
      </c>
      <c r="AA260" s="140">
        <f t="shared" si="69"/>
        <v>0</v>
      </c>
      <c r="AR260" s="18" t="s">
        <v>232</v>
      </c>
      <c r="AT260" s="18" t="s">
        <v>224</v>
      </c>
      <c r="AU260" s="18" t="s">
        <v>161</v>
      </c>
      <c r="AY260" s="18" t="s">
        <v>156</v>
      </c>
      <c r="BE260" s="141">
        <f t="shared" si="70"/>
        <v>0</v>
      </c>
      <c r="BF260" s="141">
        <f t="shared" si="71"/>
        <v>0</v>
      </c>
      <c r="BG260" s="141">
        <f t="shared" si="72"/>
        <v>0</v>
      </c>
      <c r="BH260" s="141">
        <f t="shared" si="73"/>
        <v>0</v>
      </c>
      <c r="BI260" s="141">
        <f t="shared" si="74"/>
        <v>0</v>
      </c>
      <c r="BJ260" s="18" t="s">
        <v>161</v>
      </c>
      <c r="BK260" s="141">
        <f t="shared" si="75"/>
        <v>0</v>
      </c>
      <c r="BL260" s="18" t="s">
        <v>201</v>
      </c>
      <c r="BM260" s="18" t="s">
        <v>365</v>
      </c>
    </row>
    <row r="261" spans="2:65" s="1" customFormat="1" ht="33.75" customHeight="1">
      <c r="B261" s="133"/>
      <c r="C261" s="134">
        <v>110</v>
      </c>
      <c r="D261" s="204" t="s">
        <v>366</v>
      </c>
      <c r="E261" s="202"/>
      <c r="F261" s="202"/>
      <c r="G261" s="202"/>
      <c r="H261" s="202"/>
      <c r="I261" s="203"/>
      <c r="J261" s="135" t="s">
        <v>159</v>
      </c>
      <c r="K261" s="136">
        <v>1018</v>
      </c>
      <c r="L261" s="213">
        <v>0</v>
      </c>
      <c r="M261" s="213"/>
      <c r="N261" s="213">
        <f t="shared" si="66"/>
        <v>0</v>
      </c>
      <c r="O261" s="213"/>
      <c r="P261" s="213"/>
      <c r="Q261" s="213"/>
      <c r="R261" s="137"/>
      <c r="T261" s="138" t="s">
        <v>5</v>
      </c>
      <c r="U261" s="40" t="s">
        <v>44</v>
      </c>
      <c r="V261" s="139">
        <v>0.24399999999999999</v>
      </c>
      <c r="W261" s="139">
        <f t="shared" si="67"/>
        <v>248.392</v>
      </c>
      <c r="X261" s="139">
        <v>0</v>
      </c>
      <c r="Y261" s="139">
        <f t="shared" si="68"/>
        <v>0</v>
      </c>
      <c r="Z261" s="139">
        <v>0</v>
      </c>
      <c r="AA261" s="140">
        <f t="shared" si="69"/>
        <v>0</v>
      </c>
      <c r="AR261" s="18" t="s">
        <v>201</v>
      </c>
      <c r="AT261" s="18" t="s">
        <v>157</v>
      </c>
      <c r="AU261" s="18" t="s">
        <v>161</v>
      </c>
      <c r="AY261" s="18" t="s">
        <v>156</v>
      </c>
      <c r="BE261" s="141">
        <f t="shared" si="70"/>
        <v>0</v>
      </c>
      <c r="BF261" s="141">
        <f t="shared" si="71"/>
        <v>0</v>
      </c>
      <c r="BG261" s="141">
        <f t="shared" si="72"/>
        <v>0</v>
      </c>
      <c r="BH261" s="141">
        <f t="shared" si="73"/>
        <v>0</v>
      </c>
      <c r="BI261" s="141">
        <f t="shared" si="74"/>
        <v>0</v>
      </c>
      <c r="BJ261" s="18" t="s">
        <v>161</v>
      </c>
      <c r="BK261" s="141">
        <f t="shared" si="75"/>
        <v>0</v>
      </c>
      <c r="BL261" s="18" t="s">
        <v>201</v>
      </c>
      <c r="BM261" s="18" t="s">
        <v>367</v>
      </c>
    </row>
    <row r="262" spans="2:65" s="1" customFormat="1" ht="61.5" customHeight="1">
      <c r="B262" s="133"/>
      <c r="C262" s="142">
        <v>111</v>
      </c>
      <c r="D262" s="210" t="s">
        <v>596</v>
      </c>
      <c r="E262" s="211"/>
      <c r="F262" s="211"/>
      <c r="G262" s="211"/>
      <c r="H262" s="211"/>
      <c r="I262" s="212"/>
      <c r="J262" s="143" t="s">
        <v>159</v>
      </c>
      <c r="K262" s="144">
        <v>1119.8</v>
      </c>
      <c r="L262" s="214">
        <v>0</v>
      </c>
      <c r="M262" s="214"/>
      <c r="N262" s="214">
        <f t="shared" si="66"/>
        <v>0</v>
      </c>
      <c r="O262" s="213"/>
      <c r="P262" s="213"/>
      <c r="Q262" s="213"/>
      <c r="R262" s="137"/>
      <c r="T262" s="138" t="s">
        <v>5</v>
      </c>
      <c r="U262" s="40" t="s">
        <v>44</v>
      </c>
      <c r="V262" s="139">
        <v>0</v>
      </c>
      <c r="W262" s="139">
        <f t="shared" si="67"/>
        <v>0</v>
      </c>
      <c r="X262" s="139">
        <v>1.9E-3</v>
      </c>
      <c r="Y262" s="139">
        <f t="shared" si="68"/>
        <v>2.1276199999999998</v>
      </c>
      <c r="Z262" s="139">
        <v>0</v>
      </c>
      <c r="AA262" s="140">
        <f t="shared" si="69"/>
        <v>0</v>
      </c>
      <c r="AR262" s="18" t="s">
        <v>232</v>
      </c>
      <c r="AT262" s="18" t="s">
        <v>224</v>
      </c>
      <c r="AU262" s="18" t="s">
        <v>161</v>
      </c>
      <c r="AY262" s="18" t="s">
        <v>156</v>
      </c>
      <c r="BE262" s="141">
        <f t="shared" si="70"/>
        <v>0</v>
      </c>
      <c r="BF262" s="141">
        <f t="shared" si="71"/>
        <v>0</v>
      </c>
      <c r="BG262" s="141">
        <f t="shared" si="72"/>
        <v>0</v>
      </c>
      <c r="BH262" s="141">
        <f t="shared" si="73"/>
        <v>0</v>
      </c>
      <c r="BI262" s="141">
        <f t="shared" si="74"/>
        <v>0</v>
      </c>
      <c r="BJ262" s="18" t="s">
        <v>161</v>
      </c>
      <c r="BK262" s="141">
        <f t="shared" si="75"/>
        <v>0</v>
      </c>
      <c r="BL262" s="18" t="s">
        <v>201</v>
      </c>
      <c r="BM262" s="18" t="s">
        <v>368</v>
      </c>
    </row>
    <row r="263" spans="2:65" s="1" customFormat="1" ht="28.5" customHeight="1">
      <c r="B263" s="133"/>
      <c r="C263" s="142">
        <v>112</v>
      </c>
      <c r="D263" s="205" t="s">
        <v>597</v>
      </c>
      <c r="E263" s="206"/>
      <c r="F263" s="206"/>
      <c r="G263" s="206"/>
      <c r="H263" s="206"/>
      <c r="I263" s="207"/>
      <c r="J263" s="143" t="s">
        <v>369</v>
      </c>
      <c r="K263" s="144">
        <v>4100</v>
      </c>
      <c r="L263" s="214">
        <v>0</v>
      </c>
      <c r="M263" s="214"/>
      <c r="N263" s="214">
        <f t="shared" si="66"/>
        <v>0</v>
      </c>
      <c r="O263" s="213"/>
      <c r="P263" s="213"/>
      <c r="Q263" s="213"/>
      <c r="R263" s="137"/>
      <c r="T263" s="138" t="s">
        <v>5</v>
      </c>
      <c r="U263" s="40" t="s">
        <v>44</v>
      </c>
      <c r="V263" s="139">
        <v>0</v>
      </c>
      <c r="W263" s="139">
        <f t="shared" si="67"/>
        <v>0</v>
      </c>
      <c r="X263" s="139">
        <v>2.0000000000000001E-4</v>
      </c>
      <c r="Y263" s="139">
        <f t="shared" si="68"/>
        <v>0.82000000000000006</v>
      </c>
      <c r="Z263" s="139">
        <v>0</v>
      </c>
      <c r="AA263" s="140">
        <f t="shared" si="69"/>
        <v>0</v>
      </c>
      <c r="AR263" s="18" t="s">
        <v>232</v>
      </c>
      <c r="AT263" s="18" t="s">
        <v>224</v>
      </c>
      <c r="AU263" s="18" t="s">
        <v>161</v>
      </c>
      <c r="AY263" s="18" t="s">
        <v>156</v>
      </c>
      <c r="BE263" s="141">
        <f t="shared" si="70"/>
        <v>0</v>
      </c>
      <c r="BF263" s="141">
        <f t="shared" si="71"/>
        <v>0</v>
      </c>
      <c r="BG263" s="141">
        <f t="shared" si="72"/>
        <v>0</v>
      </c>
      <c r="BH263" s="141">
        <f t="shared" si="73"/>
        <v>0</v>
      </c>
      <c r="BI263" s="141">
        <f t="shared" si="74"/>
        <v>0</v>
      </c>
      <c r="BJ263" s="18" t="s">
        <v>161</v>
      </c>
      <c r="BK263" s="141">
        <f t="shared" si="75"/>
        <v>0</v>
      </c>
      <c r="BL263" s="18" t="s">
        <v>201</v>
      </c>
      <c r="BM263" s="18" t="s">
        <v>370</v>
      </c>
    </row>
    <row r="264" spans="2:65" s="1" customFormat="1" ht="34.15" customHeight="1">
      <c r="B264" s="133"/>
      <c r="C264" s="142">
        <v>113</v>
      </c>
      <c r="D264" s="205" t="s">
        <v>598</v>
      </c>
      <c r="E264" s="206"/>
      <c r="F264" s="206"/>
      <c r="G264" s="206"/>
      <c r="H264" s="206"/>
      <c r="I264" s="207"/>
      <c r="J264" s="143" t="s">
        <v>369</v>
      </c>
      <c r="K264" s="144">
        <v>4100</v>
      </c>
      <c r="L264" s="214">
        <v>0</v>
      </c>
      <c r="M264" s="214"/>
      <c r="N264" s="214">
        <f t="shared" si="66"/>
        <v>0</v>
      </c>
      <c r="O264" s="213"/>
      <c r="P264" s="213"/>
      <c r="Q264" s="213"/>
      <c r="R264" s="137"/>
      <c r="T264" s="138" t="s">
        <v>5</v>
      </c>
      <c r="U264" s="40" t="s">
        <v>44</v>
      </c>
      <c r="V264" s="139">
        <v>0</v>
      </c>
      <c r="W264" s="139">
        <f t="shared" si="67"/>
        <v>0</v>
      </c>
      <c r="X264" s="139">
        <v>4.0000000000000002E-4</v>
      </c>
      <c r="Y264" s="139">
        <f t="shared" si="68"/>
        <v>1.6400000000000001</v>
      </c>
      <c r="Z264" s="139">
        <v>0</v>
      </c>
      <c r="AA264" s="140">
        <f t="shared" si="69"/>
        <v>0</v>
      </c>
      <c r="AR264" s="18" t="s">
        <v>232</v>
      </c>
      <c r="AT264" s="18" t="s">
        <v>224</v>
      </c>
      <c r="AU264" s="18" t="s">
        <v>161</v>
      </c>
      <c r="AY264" s="18" t="s">
        <v>156</v>
      </c>
      <c r="BE264" s="141">
        <f t="shared" si="70"/>
        <v>0</v>
      </c>
      <c r="BF264" s="141">
        <f t="shared" si="71"/>
        <v>0</v>
      </c>
      <c r="BG264" s="141">
        <f t="shared" si="72"/>
        <v>0</v>
      </c>
      <c r="BH264" s="141">
        <f t="shared" si="73"/>
        <v>0</v>
      </c>
      <c r="BI264" s="141">
        <f t="shared" si="74"/>
        <v>0</v>
      </c>
      <c r="BJ264" s="18" t="s">
        <v>161</v>
      </c>
      <c r="BK264" s="141">
        <f t="shared" si="75"/>
        <v>0</v>
      </c>
      <c r="BL264" s="18" t="s">
        <v>201</v>
      </c>
      <c r="BM264" s="18" t="s">
        <v>371</v>
      </c>
    </row>
    <row r="265" spans="2:65" s="1" customFormat="1" ht="34.15" customHeight="1">
      <c r="B265" s="133"/>
      <c r="C265" s="134">
        <v>114</v>
      </c>
      <c r="D265" s="204" t="s">
        <v>372</v>
      </c>
      <c r="E265" s="202"/>
      <c r="F265" s="202"/>
      <c r="G265" s="202"/>
      <c r="H265" s="202"/>
      <c r="I265" s="203"/>
      <c r="J265" s="135" t="s">
        <v>159</v>
      </c>
      <c r="K265" s="136">
        <v>1018</v>
      </c>
      <c r="L265" s="213">
        <v>0</v>
      </c>
      <c r="M265" s="213"/>
      <c r="N265" s="213">
        <f t="shared" si="66"/>
        <v>0</v>
      </c>
      <c r="O265" s="213"/>
      <c r="P265" s="213"/>
      <c r="Q265" s="213"/>
      <c r="R265" s="137"/>
      <c r="T265" s="138" t="s">
        <v>5</v>
      </c>
      <c r="U265" s="40" t="s">
        <v>44</v>
      </c>
      <c r="V265" s="139">
        <v>2.8000000000000001E-2</v>
      </c>
      <c r="W265" s="139">
        <f t="shared" si="67"/>
        <v>28.504000000000001</v>
      </c>
      <c r="X265" s="139">
        <v>0</v>
      </c>
      <c r="Y265" s="139">
        <f t="shared" si="68"/>
        <v>0</v>
      </c>
      <c r="Z265" s="139">
        <v>0</v>
      </c>
      <c r="AA265" s="140">
        <f t="shared" si="69"/>
        <v>0</v>
      </c>
      <c r="AR265" s="18" t="s">
        <v>201</v>
      </c>
      <c r="AT265" s="18" t="s">
        <v>157</v>
      </c>
      <c r="AU265" s="18" t="s">
        <v>161</v>
      </c>
      <c r="AY265" s="18" t="s">
        <v>156</v>
      </c>
      <c r="BE265" s="141">
        <f t="shared" si="70"/>
        <v>0</v>
      </c>
      <c r="BF265" s="141">
        <f t="shared" si="71"/>
        <v>0</v>
      </c>
      <c r="BG265" s="141">
        <f t="shared" si="72"/>
        <v>0</v>
      </c>
      <c r="BH265" s="141">
        <f t="shared" si="73"/>
        <v>0</v>
      </c>
      <c r="BI265" s="141">
        <f t="shared" si="74"/>
        <v>0</v>
      </c>
      <c r="BJ265" s="18" t="s">
        <v>161</v>
      </c>
      <c r="BK265" s="141">
        <f t="shared" si="75"/>
        <v>0</v>
      </c>
      <c r="BL265" s="18" t="s">
        <v>201</v>
      </c>
      <c r="BM265" s="18" t="s">
        <v>373</v>
      </c>
    </row>
    <row r="266" spans="2:65" s="1" customFormat="1" ht="45.6" customHeight="1">
      <c r="B266" s="133"/>
      <c r="C266" s="142">
        <v>115</v>
      </c>
      <c r="D266" s="205" t="s">
        <v>616</v>
      </c>
      <c r="E266" s="206"/>
      <c r="F266" s="206"/>
      <c r="G266" s="206"/>
      <c r="H266" s="206"/>
      <c r="I266" s="207"/>
      <c r="J266" s="143" t="s">
        <v>159</v>
      </c>
      <c r="K266" s="144">
        <v>1018</v>
      </c>
      <c r="L266" s="214">
        <v>0</v>
      </c>
      <c r="M266" s="214"/>
      <c r="N266" s="214">
        <f t="shared" si="66"/>
        <v>0</v>
      </c>
      <c r="O266" s="213"/>
      <c r="P266" s="213"/>
      <c r="Q266" s="213"/>
      <c r="R266" s="137"/>
      <c r="T266" s="138" t="s">
        <v>5</v>
      </c>
      <c r="U266" s="40" t="s">
        <v>44</v>
      </c>
      <c r="V266" s="139">
        <v>0</v>
      </c>
      <c r="W266" s="139">
        <f t="shared" si="67"/>
        <v>0</v>
      </c>
      <c r="X266" s="139">
        <v>2.9999999999999997E-4</v>
      </c>
      <c r="Y266" s="139">
        <f t="shared" si="68"/>
        <v>0.30539999999999995</v>
      </c>
      <c r="Z266" s="139">
        <v>0</v>
      </c>
      <c r="AA266" s="140">
        <f t="shared" si="69"/>
        <v>0</v>
      </c>
      <c r="AR266" s="18" t="s">
        <v>232</v>
      </c>
      <c r="AT266" s="18" t="s">
        <v>224</v>
      </c>
      <c r="AU266" s="18" t="s">
        <v>161</v>
      </c>
      <c r="AY266" s="18" t="s">
        <v>156</v>
      </c>
      <c r="BE266" s="141">
        <f t="shared" si="70"/>
        <v>0</v>
      </c>
      <c r="BF266" s="141">
        <f t="shared" si="71"/>
        <v>0</v>
      </c>
      <c r="BG266" s="141">
        <f t="shared" si="72"/>
        <v>0</v>
      </c>
      <c r="BH266" s="141">
        <f t="shared" si="73"/>
        <v>0</v>
      </c>
      <c r="BI266" s="141">
        <f t="shared" si="74"/>
        <v>0</v>
      </c>
      <c r="BJ266" s="18" t="s">
        <v>161</v>
      </c>
      <c r="BK266" s="141">
        <f t="shared" si="75"/>
        <v>0</v>
      </c>
      <c r="BL266" s="18" t="s">
        <v>201</v>
      </c>
      <c r="BM266" s="18" t="s">
        <v>374</v>
      </c>
    </row>
    <row r="267" spans="2:65" s="1" customFormat="1" ht="45.6" customHeight="1">
      <c r="B267" s="133"/>
      <c r="C267" s="134">
        <v>116</v>
      </c>
      <c r="D267" s="204" t="s">
        <v>375</v>
      </c>
      <c r="E267" s="202"/>
      <c r="F267" s="202"/>
      <c r="G267" s="202"/>
      <c r="H267" s="202"/>
      <c r="I267" s="203"/>
      <c r="J267" s="135" t="s">
        <v>167</v>
      </c>
      <c r="K267" s="136">
        <v>214</v>
      </c>
      <c r="L267" s="213">
        <v>0</v>
      </c>
      <c r="M267" s="213"/>
      <c r="N267" s="213">
        <f t="shared" si="66"/>
        <v>0</v>
      </c>
      <c r="O267" s="213"/>
      <c r="P267" s="213"/>
      <c r="Q267" s="213"/>
      <c r="R267" s="137"/>
      <c r="T267" s="138" t="s">
        <v>5</v>
      </c>
      <c r="U267" s="40" t="s">
        <v>44</v>
      </c>
      <c r="V267" s="139">
        <v>0.47199999999999998</v>
      </c>
      <c r="W267" s="139">
        <f t="shared" si="67"/>
        <v>101.008</v>
      </c>
      <c r="X267" s="139">
        <v>3.0000000000000001E-5</v>
      </c>
      <c r="Y267" s="139">
        <f t="shared" si="68"/>
        <v>6.4200000000000004E-3</v>
      </c>
      <c r="Z267" s="139">
        <v>0</v>
      </c>
      <c r="AA267" s="140">
        <f t="shared" si="69"/>
        <v>0</v>
      </c>
      <c r="AR267" s="18" t="s">
        <v>201</v>
      </c>
      <c r="AT267" s="18" t="s">
        <v>157</v>
      </c>
      <c r="AU267" s="18" t="s">
        <v>161</v>
      </c>
      <c r="AY267" s="18" t="s">
        <v>156</v>
      </c>
      <c r="BE267" s="141">
        <f t="shared" si="70"/>
        <v>0</v>
      </c>
      <c r="BF267" s="141">
        <f t="shared" si="71"/>
        <v>0</v>
      </c>
      <c r="BG267" s="141">
        <f t="shared" si="72"/>
        <v>0</v>
      </c>
      <c r="BH267" s="141">
        <f t="shared" si="73"/>
        <v>0</v>
      </c>
      <c r="BI267" s="141">
        <f t="shared" si="74"/>
        <v>0</v>
      </c>
      <c r="BJ267" s="18" t="s">
        <v>161</v>
      </c>
      <c r="BK267" s="141">
        <f t="shared" si="75"/>
        <v>0</v>
      </c>
      <c r="BL267" s="18" t="s">
        <v>201</v>
      </c>
      <c r="BM267" s="18" t="s">
        <v>376</v>
      </c>
    </row>
    <row r="268" spans="2:65" s="1" customFormat="1" ht="34.15" customHeight="1">
      <c r="B268" s="133"/>
      <c r="C268" s="142">
        <v>117</v>
      </c>
      <c r="D268" s="205" t="s">
        <v>594</v>
      </c>
      <c r="E268" s="206"/>
      <c r="F268" s="206"/>
      <c r="G268" s="206"/>
      <c r="H268" s="206"/>
      <c r="I268" s="207"/>
      <c r="J268" s="143" t="s">
        <v>159</v>
      </c>
      <c r="K268" s="144">
        <v>68</v>
      </c>
      <c r="L268" s="214">
        <v>0</v>
      </c>
      <c r="M268" s="214"/>
      <c r="N268" s="214">
        <f t="shared" si="66"/>
        <v>0</v>
      </c>
      <c r="O268" s="213"/>
      <c r="P268" s="213"/>
      <c r="Q268" s="213"/>
      <c r="R268" s="137"/>
      <c r="T268" s="138" t="s">
        <v>5</v>
      </c>
      <c r="U268" s="40" t="s">
        <v>44</v>
      </c>
      <c r="V268" s="139">
        <v>0</v>
      </c>
      <c r="W268" s="139">
        <f t="shared" si="67"/>
        <v>0</v>
      </c>
      <c r="X268" s="139">
        <v>7.92E-3</v>
      </c>
      <c r="Y268" s="139">
        <f t="shared" si="68"/>
        <v>0.53856000000000004</v>
      </c>
      <c r="Z268" s="139">
        <v>0</v>
      </c>
      <c r="AA268" s="140">
        <f t="shared" si="69"/>
        <v>0</v>
      </c>
      <c r="AR268" s="18" t="s">
        <v>232</v>
      </c>
      <c r="AT268" s="18" t="s">
        <v>224</v>
      </c>
      <c r="AU268" s="18" t="s">
        <v>161</v>
      </c>
      <c r="AY268" s="18" t="s">
        <v>156</v>
      </c>
      <c r="BE268" s="141">
        <f t="shared" si="70"/>
        <v>0</v>
      </c>
      <c r="BF268" s="141">
        <f t="shared" si="71"/>
        <v>0</v>
      </c>
      <c r="BG268" s="141">
        <f t="shared" si="72"/>
        <v>0</v>
      </c>
      <c r="BH268" s="141">
        <f t="shared" si="73"/>
        <v>0</v>
      </c>
      <c r="BI268" s="141">
        <f t="shared" si="74"/>
        <v>0</v>
      </c>
      <c r="BJ268" s="18" t="s">
        <v>161</v>
      </c>
      <c r="BK268" s="141">
        <f t="shared" si="75"/>
        <v>0</v>
      </c>
      <c r="BL268" s="18" t="s">
        <v>201</v>
      </c>
      <c r="BM268" s="18" t="s">
        <v>377</v>
      </c>
    </row>
    <row r="269" spans="2:65" s="1" customFormat="1" ht="45.6" customHeight="1">
      <c r="B269" s="133"/>
      <c r="C269" s="134">
        <v>118</v>
      </c>
      <c r="D269" s="204" t="s">
        <v>378</v>
      </c>
      <c r="E269" s="202"/>
      <c r="F269" s="202"/>
      <c r="G269" s="202"/>
      <c r="H269" s="202"/>
      <c r="I269" s="203"/>
      <c r="J269" s="135" t="s">
        <v>167</v>
      </c>
      <c r="K269" s="136">
        <v>15</v>
      </c>
      <c r="L269" s="213">
        <v>0</v>
      </c>
      <c r="M269" s="213"/>
      <c r="N269" s="213">
        <f t="shared" si="66"/>
        <v>0</v>
      </c>
      <c r="O269" s="213"/>
      <c r="P269" s="213"/>
      <c r="Q269" s="213"/>
      <c r="R269" s="137"/>
      <c r="T269" s="138" t="s">
        <v>5</v>
      </c>
      <c r="U269" s="40" t="s">
        <v>44</v>
      </c>
      <c r="V269" s="139">
        <v>0.46899999999999997</v>
      </c>
      <c r="W269" s="139">
        <f t="shared" si="67"/>
        <v>7.0349999999999993</v>
      </c>
      <c r="X269" s="139">
        <v>3.0000000000000001E-5</v>
      </c>
      <c r="Y269" s="139">
        <f t="shared" si="68"/>
        <v>4.4999999999999999E-4</v>
      </c>
      <c r="Z269" s="139">
        <v>0</v>
      </c>
      <c r="AA269" s="140">
        <f t="shared" si="69"/>
        <v>0</v>
      </c>
      <c r="AR269" s="18" t="s">
        <v>201</v>
      </c>
      <c r="AT269" s="18" t="s">
        <v>157</v>
      </c>
      <c r="AU269" s="18" t="s">
        <v>161</v>
      </c>
      <c r="AY269" s="18" t="s">
        <v>156</v>
      </c>
      <c r="BE269" s="141">
        <f t="shared" si="70"/>
        <v>0</v>
      </c>
      <c r="BF269" s="141">
        <f t="shared" si="71"/>
        <v>0</v>
      </c>
      <c r="BG269" s="141">
        <f t="shared" si="72"/>
        <v>0</v>
      </c>
      <c r="BH269" s="141">
        <f t="shared" si="73"/>
        <v>0</v>
      </c>
      <c r="BI269" s="141">
        <f t="shared" si="74"/>
        <v>0</v>
      </c>
      <c r="BJ269" s="18" t="s">
        <v>161</v>
      </c>
      <c r="BK269" s="141">
        <f t="shared" si="75"/>
        <v>0</v>
      </c>
      <c r="BL269" s="18" t="s">
        <v>201</v>
      </c>
      <c r="BM269" s="18" t="s">
        <v>379</v>
      </c>
    </row>
    <row r="270" spans="2:65" s="1" customFormat="1" ht="34.15" customHeight="1">
      <c r="B270" s="133"/>
      <c r="C270" s="134">
        <v>119</v>
      </c>
      <c r="D270" s="204" t="s">
        <v>380</v>
      </c>
      <c r="E270" s="202"/>
      <c r="F270" s="202"/>
      <c r="G270" s="202"/>
      <c r="H270" s="202"/>
      <c r="I270" s="203"/>
      <c r="J270" s="135" t="s">
        <v>186</v>
      </c>
      <c r="K270" s="136">
        <v>10.7</v>
      </c>
      <c r="L270" s="213">
        <v>0</v>
      </c>
      <c r="M270" s="213"/>
      <c r="N270" s="213">
        <f t="shared" si="66"/>
        <v>0</v>
      </c>
      <c r="O270" s="213"/>
      <c r="P270" s="213"/>
      <c r="Q270" s="213"/>
      <c r="R270" s="137"/>
      <c r="T270" s="138" t="s">
        <v>5</v>
      </c>
      <c r="U270" s="40" t="s">
        <v>44</v>
      </c>
      <c r="V270" s="139">
        <v>1.629</v>
      </c>
      <c r="W270" s="139">
        <f t="shared" si="67"/>
        <v>17.430299999999999</v>
      </c>
      <c r="X270" s="139">
        <v>0</v>
      </c>
      <c r="Y270" s="139">
        <f t="shared" si="68"/>
        <v>0</v>
      </c>
      <c r="Z270" s="139">
        <v>0</v>
      </c>
      <c r="AA270" s="140">
        <f t="shared" si="69"/>
        <v>0</v>
      </c>
      <c r="AR270" s="18" t="s">
        <v>201</v>
      </c>
      <c r="AT270" s="18" t="s">
        <v>157</v>
      </c>
      <c r="AU270" s="18" t="s">
        <v>161</v>
      </c>
      <c r="AY270" s="18" t="s">
        <v>156</v>
      </c>
      <c r="BE270" s="141">
        <f t="shared" si="70"/>
        <v>0</v>
      </c>
      <c r="BF270" s="141">
        <f t="shared" si="71"/>
        <v>0</v>
      </c>
      <c r="BG270" s="141">
        <f t="shared" si="72"/>
        <v>0</v>
      </c>
      <c r="BH270" s="141">
        <f t="shared" si="73"/>
        <v>0</v>
      </c>
      <c r="BI270" s="141">
        <f t="shared" si="74"/>
        <v>0</v>
      </c>
      <c r="BJ270" s="18" t="s">
        <v>161</v>
      </c>
      <c r="BK270" s="141">
        <f t="shared" si="75"/>
        <v>0</v>
      </c>
      <c r="BL270" s="18" t="s">
        <v>201</v>
      </c>
      <c r="BM270" s="18" t="s">
        <v>381</v>
      </c>
    </row>
    <row r="271" spans="2:65" s="9" customFormat="1" ht="29.85" customHeight="1">
      <c r="B271" s="122"/>
      <c r="C271" s="123"/>
      <c r="D271" s="132" t="s">
        <v>123</v>
      </c>
      <c r="E271" s="132"/>
      <c r="F271" s="132"/>
      <c r="G271" s="132"/>
      <c r="H271" s="132"/>
      <c r="I271" s="132"/>
      <c r="J271" s="132"/>
      <c r="K271" s="132"/>
      <c r="L271" s="132"/>
      <c r="M271" s="132"/>
      <c r="N271" s="215">
        <f>BK271</f>
        <v>0</v>
      </c>
      <c r="O271" s="216"/>
      <c r="P271" s="216"/>
      <c r="Q271" s="216"/>
      <c r="R271" s="125"/>
      <c r="T271" s="126"/>
      <c r="U271" s="123"/>
      <c r="V271" s="123"/>
      <c r="W271" s="127">
        <f>SUM(W272:W278)</f>
        <v>397.86088000000001</v>
      </c>
      <c r="X271" s="123"/>
      <c r="Y271" s="127">
        <f>SUM(Y272:Y278)</f>
        <v>3.4412599999999998</v>
      </c>
      <c r="Z271" s="123"/>
      <c r="AA271" s="128">
        <f>SUM(AA272:AA278)</f>
        <v>8.8559999999999999</v>
      </c>
      <c r="AR271" s="129" t="s">
        <v>161</v>
      </c>
      <c r="AT271" s="130" t="s">
        <v>76</v>
      </c>
      <c r="AU271" s="130" t="s">
        <v>84</v>
      </c>
      <c r="AY271" s="129" t="s">
        <v>156</v>
      </c>
      <c r="BK271" s="131">
        <f>SUM(BK272:BK278)</f>
        <v>0</v>
      </c>
    </row>
    <row r="272" spans="2:65" s="1" customFormat="1" ht="45.6" customHeight="1">
      <c r="B272" s="133"/>
      <c r="C272" s="134">
        <v>120</v>
      </c>
      <c r="D272" s="204" t="s">
        <v>382</v>
      </c>
      <c r="E272" s="202"/>
      <c r="F272" s="202"/>
      <c r="G272" s="202"/>
      <c r="H272" s="202"/>
      <c r="I272" s="203"/>
      <c r="J272" s="135" t="s">
        <v>159</v>
      </c>
      <c r="K272" s="136">
        <v>984</v>
      </c>
      <c r="L272" s="213">
        <v>0</v>
      </c>
      <c r="M272" s="213"/>
      <c r="N272" s="213">
        <f t="shared" ref="N272:N278" si="76">ROUND(L272*K272,2)</f>
        <v>0</v>
      </c>
      <c r="O272" s="213"/>
      <c r="P272" s="213"/>
      <c r="Q272" s="213"/>
      <c r="R272" s="137"/>
      <c r="T272" s="138" t="s">
        <v>5</v>
      </c>
      <c r="U272" s="40" t="s">
        <v>44</v>
      </c>
      <c r="V272" s="139">
        <v>5.6000000000000001E-2</v>
      </c>
      <c r="W272" s="139">
        <f t="shared" ref="W272:W278" si="77">V272*K272</f>
        <v>55.103999999999999</v>
      </c>
      <c r="X272" s="139">
        <v>0</v>
      </c>
      <c r="Y272" s="139">
        <f t="shared" ref="Y272:Y278" si="78">X272*K272</f>
        <v>0</v>
      </c>
      <c r="Z272" s="139">
        <v>8.9999999999999993E-3</v>
      </c>
      <c r="AA272" s="140">
        <f t="shared" ref="AA272:AA278" si="79">Z272*K272</f>
        <v>8.8559999999999999</v>
      </c>
      <c r="AR272" s="18" t="s">
        <v>201</v>
      </c>
      <c r="AT272" s="18" t="s">
        <v>157</v>
      </c>
      <c r="AU272" s="18" t="s">
        <v>161</v>
      </c>
      <c r="AY272" s="18" t="s">
        <v>156</v>
      </c>
      <c r="BE272" s="141">
        <f t="shared" ref="BE272:BE278" si="80">IF(U272="základná",N272,0)</f>
        <v>0</v>
      </c>
      <c r="BF272" s="141">
        <f t="shared" ref="BF272:BF278" si="81">IF(U272="znížená",N272,0)</f>
        <v>0</v>
      </c>
      <c r="BG272" s="141">
        <f t="shared" ref="BG272:BG278" si="82">IF(U272="zákl. prenesená",N272,0)</f>
        <v>0</v>
      </c>
      <c r="BH272" s="141">
        <f t="shared" ref="BH272:BH278" si="83">IF(U272="zníž. prenesená",N272,0)</f>
        <v>0</v>
      </c>
      <c r="BI272" s="141">
        <f t="shared" ref="BI272:BI278" si="84">IF(U272="nulová",N272,0)</f>
        <v>0</v>
      </c>
      <c r="BJ272" s="18" t="s">
        <v>161</v>
      </c>
      <c r="BK272" s="141">
        <f t="shared" ref="BK272:BK278" si="85">ROUND(L272*K272,2)</f>
        <v>0</v>
      </c>
      <c r="BL272" s="18" t="s">
        <v>201</v>
      </c>
      <c r="BM272" s="18" t="s">
        <v>383</v>
      </c>
    </row>
    <row r="273" spans="2:65" s="1" customFormat="1" ht="57.75" customHeight="1">
      <c r="B273" s="133"/>
      <c r="C273" s="142">
        <v>121</v>
      </c>
      <c r="D273" s="205" t="s">
        <v>599</v>
      </c>
      <c r="E273" s="206"/>
      <c r="F273" s="206"/>
      <c r="G273" s="206"/>
      <c r="H273" s="206"/>
      <c r="I273" s="207"/>
      <c r="J273" s="143" t="s">
        <v>173</v>
      </c>
      <c r="K273" s="144">
        <v>79</v>
      </c>
      <c r="L273" s="214">
        <v>0</v>
      </c>
      <c r="M273" s="214"/>
      <c r="N273" s="214">
        <f t="shared" si="76"/>
        <v>0</v>
      </c>
      <c r="O273" s="213"/>
      <c r="P273" s="213"/>
      <c r="Q273" s="213"/>
      <c r="R273" s="137"/>
      <c r="T273" s="138" t="s">
        <v>5</v>
      </c>
      <c r="U273" s="40" t="s">
        <v>44</v>
      </c>
      <c r="V273" s="139">
        <v>0</v>
      </c>
      <c r="W273" s="139">
        <f t="shared" si="77"/>
        <v>0</v>
      </c>
      <c r="X273" s="139">
        <v>2.4500000000000001E-2</v>
      </c>
      <c r="Y273" s="139">
        <f t="shared" si="78"/>
        <v>1.9355</v>
      </c>
      <c r="Z273" s="139">
        <v>0</v>
      </c>
      <c r="AA273" s="140">
        <f t="shared" si="79"/>
        <v>0</v>
      </c>
      <c r="AR273" s="18" t="s">
        <v>232</v>
      </c>
      <c r="AT273" s="18" t="s">
        <v>224</v>
      </c>
      <c r="AU273" s="18" t="s">
        <v>161</v>
      </c>
      <c r="AY273" s="18" t="s">
        <v>156</v>
      </c>
      <c r="BE273" s="141">
        <f t="shared" si="80"/>
        <v>0</v>
      </c>
      <c r="BF273" s="141">
        <f t="shared" si="81"/>
        <v>0</v>
      </c>
      <c r="BG273" s="141">
        <f t="shared" si="82"/>
        <v>0</v>
      </c>
      <c r="BH273" s="141">
        <f t="shared" si="83"/>
        <v>0</v>
      </c>
      <c r="BI273" s="141">
        <f t="shared" si="84"/>
        <v>0</v>
      </c>
      <c r="BJ273" s="18" t="s">
        <v>161</v>
      </c>
      <c r="BK273" s="141">
        <f t="shared" si="85"/>
        <v>0</v>
      </c>
      <c r="BL273" s="18" t="s">
        <v>201</v>
      </c>
      <c r="BM273" s="18" t="s">
        <v>384</v>
      </c>
    </row>
    <row r="274" spans="2:65" s="1" customFormat="1" ht="48.75" customHeight="1">
      <c r="B274" s="133"/>
      <c r="C274" s="142">
        <v>122</v>
      </c>
      <c r="D274" s="205" t="s">
        <v>601</v>
      </c>
      <c r="E274" s="206"/>
      <c r="F274" s="206"/>
      <c r="G274" s="206"/>
      <c r="H274" s="206"/>
      <c r="I274" s="207"/>
      <c r="J274" s="143" t="s">
        <v>159</v>
      </c>
      <c r="K274" s="144">
        <v>984</v>
      </c>
      <c r="L274" s="214">
        <v>0</v>
      </c>
      <c r="M274" s="214"/>
      <c r="N274" s="214">
        <f t="shared" si="76"/>
        <v>0</v>
      </c>
      <c r="O274" s="213"/>
      <c r="P274" s="213"/>
      <c r="Q274" s="213"/>
      <c r="R274" s="137"/>
      <c r="T274" s="138" t="s">
        <v>5</v>
      </c>
      <c r="U274" s="40" t="s">
        <v>44</v>
      </c>
      <c r="V274" s="139">
        <v>0</v>
      </c>
      <c r="W274" s="139">
        <f t="shared" si="77"/>
        <v>0</v>
      </c>
      <c r="X274" s="139">
        <v>0</v>
      </c>
      <c r="Y274" s="139">
        <f t="shared" si="78"/>
        <v>0</v>
      </c>
      <c r="Z274" s="139">
        <v>0</v>
      </c>
      <c r="AA274" s="140">
        <f t="shared" si="79"/>
        <v>0</v>
      </c>
      <c r="AR274" s="18" t="s">
        <v>232</v>
      </c>
      <c r="AT274" s="18" t="s">
        <v>224</v>
      </c>
      <c r="AU274" s="18" t="s">
        <v>161</v>
      </c>
      <c r="AY274" s="18" t="s">
        <v>156</v>
      </c>
      <c r="BE274" s="141">
        <f t="shared" si="80"/>
        <v>0</v>
      </c>
      <c r="BF274" s="141">
        <f t="shared" si="81"/>
        <v>0</v>
      </c>
      <c r="BG274" s="141">
        <f t="shared" si="82"/>
        <v>0</v>
      </c>
      <c r="BH274" s="141">
        <f t="shared" si="83"/>
        <v>0</v>
      </c>
      <c r="BI274" s="141">
        <f t="shared" si="84"/>
        <v>0</v>
      </c>
      <c r="BJ274" s="18" t="s">
        <v>161</v>
      </c>
      <c r="BK274" s="141">
        <f t="shared" si="85"/>
        <v>0</v>
      </c>
      <c r="BL274" s="18" t="s">
        <v>201</v>
      </c>
      <c r="BM274" s="18" t="s">
        <v>385</v>
      </c>
    </row>
    <row r="275" spans="2:65" s="1" customFormat="1" ht="59.25" customHeight="1">
      <c r="B275" s="133"/>
      <c r="C275" s="142">
        <v>123</v>
      </c>
      <c r="D275" s="205" t="s">
        <v>600</v>
      </c>
      <c r="E275" s="206"/>
      <c r="F275" s="206"/>
      <c r="G275" s="206"/>
      <c r="H275" s="206"/>
      <c r="I275" s="207"/>
      <c r="J275" s="143" t="s">
        <v>159</v>
      </c>
      <c r="K275" s="144">
        <v>708</v>
      </c>
      <c r="L275" s="214">
        <v>0</v>
      </c>
      <c r="M275" s="214"/>
      <c r="N275" s="214">
        <f t="shared" si="76"/>
        <v>0</v>
      </c>
      <c r="O275" s="213"/>
      <c r="P275" s="213"/>
      <c r="Q275" s="213"/>
      <c r="R275" s="137"/>
      <c r="T275" s="138" t="s">
        <v>5</v>
      </c>
      <c r="U275" s="40" t="s">
        <v>44</v>
      </c>
      <c r="V275" s="139">
        <v>0</v>
      </c>
      <c r="W275" s="139">
        <f t="shared" si="77"/>
        <v>0</v>
      </c>
      <c r="X275" s="139">
        <v>1.9599999999999999E-3</v>
      </c>
      <c r="Y275" s="139">
        <f t="shared" si="78"/>
        <v>1.38768</v>
      </c>
      <c r="Z275" s="139">
        <v>0</v>
      </c>
      <c r="AA275" s="140">
        <f t="shared" si="79"/>
        <v>0</v>
      </c>
      <c r="AR275" s="18" t="s">
        <v>232</v>
      </c>
      <c r="AT275" s="18" t="s">
        <v>224</v>
      </c>
      <c r="AU275" s="18" t="s">
        <v>161</v>
      </c>
      <c r="AY275" s="18" t="s">
        <v>156</v>
      </c>
      <c r="BE275" s="141">
        <f t="shared" si="80"/>
        <v>0</v>
      </c>
      <c r="BF275" s="141">
        <f t="shared" si="81"/>
        <v>0</v>
      </c>
      <c r="BG275" s="141">
        <f t="shared" si="82"/>
        <v>0</v>
      </c>
      <c r="BH275" s="141">
        <f t="shared" si="83"/>
        <v>0</v>
      </c>
      <c r="BI275" s="141">
        <f t="shared" si="84"/>
        <v>0</v>
      </c>
      <c r="BJ275" s="18" t="s">
        <v>161</v>
      </c>
      <c r="BK275" s="141">
        <f t="shared" si="85"/>
        <v>0</v>
      </c>
      <c r="BL275" s="18" t="s">
        <v>201</v>
      </c>
      <c r="BM275" s="18" t="s">
        <v>386</v>
      </c>
    </row>
    <row r="276" spans="2:65" s="1" customFormat="1" ht="34.15" customHeight="1">
      <c r="B276" s="133"/>
      <c r="C276" s="134">
        <v>124</v>
      </c>
      <c r="D276" s="204" t="s">
        <v>387</v>
      </c>
      <c r="E276" s="202"/>
      <c r="F276" s="202"/>
      <c r="G276" s="202"/>
      <c r="H276" s="202"/>
      <c r="I276" s="203"/>
      <c r="J276" s="135" t="s">
        <v>159</v>
      </c>
      <c r="K276" s="136">
        <v>708</v>
      </c>
      <c r="L276" s="213">
        <v>0</v>
      </c>
      <c r="M276" s="213"/>
      <c r="N276" s="213">
        <f t="shared" si="76"/>
        <v>0</v>
      </c>
      <c r="O276" s="213"/>
      <c r="P276" s="213"/>
      <c r="Q276" s="213"/>
      <c r="R276" s="137"/>
      <c r="T276" s="138" t="s">
        <v>5</v>
      </c>
      <c r="U276" s="40" t="s">
        <v>44</v>
      </c>
      <c r="V276" s="139">
        <v>6.5000000000000002E-2</v>
      </c>
      <c r="W276" s="139">
        <f t="shared" si="77"/>
        <v>46.02</v>
      </c>
      <c r="X276" s="139">
        <v>0</v>
      </c>
      <c r="Y276" s="139">
        <f t="shared" si="78"/>
        <v>0</v>
      </c>
      <c r="Z276" s="139">
        <v>0</v>
      </c>
      <c r="AA276" s="140">
        <f t="shared" si="79"/>
        <v>0</v>
      </c>
      <c r="AR276" s="18" t="s">
        <v>201</v>
      </c>
      <c r="AT276" s="18" t="s">
        <v>157</v>
      </c>
      <c r="AU276" s="18" t="s">
        <v>161</v>
      </c>
      <c r="AY276" s="18" t="s">
        <v>156</v>
      </c>
      <c r="BE276" s="141">
        <f t="shared" si="80"/>
        <v>0</v>
      </c>
      <c r="BF276" s="141">
        <f t="shared" si="81"/>
        <v>0</v>
      </c>
      <c r="BG276" s="141">
        <f t="shared" si="82"/>
        <v>0</v>
      </c>
      <c r="BH276" s="141">
        <f t="shared" si="83"/>
        <v>0</v>
      </c>
      <c r="BI276" s="141">
        <f t="shared" si="84"/>
        <v>0</v>
      </c>
      <c r="BJ276" s="18" t="s">
        <v>161</v>
      </c>
      <c r="BK276" s="141">
        <f t="shared" si="85"/>
        <v>0</v>
      </c>
      <c r="BL276" s="18" t="s">
        <v>201</v>
      </c>
      <c r="BM276" s="18" t="s">
        <v>388</v>
      </c>
    </row>
    <row r="277" spans="2:65" s="1" customFormat="1" ht="34.15" customHeight="1">
      <c r="B277" s="133"/>
      <c r="C277" s="134">
        <v>125</v>
      </c>
      <c r="D277" s="204" t="s">
        <v>389</v>
      </c>
      <c r="E277" s="202"/>
      <c r="F277" s="202"/>
      <c r="G277" s="202"/>
      <c r="H277" s="202"/>
      <c r="I277" s="203"/>
      <c r="J277" s="135" t="s">
        <v>159</v>
      </c>
      <c r="K277" s="136">
        <v>984</v>
      </c>
      <c r="L277" s="213">
        <v>0</v>
      </c>
      <c r="M277" s="213"/>
      <c r="N277" s="213">
        <f t="shared" si="76"/>
        <v>0</v>
      </c>
      <c r="O277" s="213"/>
      <c r="P277" s="213"/>
      <c r="Q277" s="213"/>
      <c r="R277" s="137"/>
      <c r="T277" s="138" t="s">
        <v>5</v>
      </c>
      <c r="U277" s="40" t="s">
        <v>44</v>
      </c>
      <c r="V277" s="139">
        <v>0.29499999999999998</v>
      </c>
      <c r="W277" s="139">
        <f t="shared" si="77"/>
        <v>290.27999999999997</v>
      </c>
      <c r="X277" s="139">
        <v>1.2E-4</v>
      </c>
      <c r="Y277" s="139">
        <f t="shared" si="78"/>
        <v>0.11808</v>
      </c>
      <c r="Z277" s="139">
        <v>0</v>
      </c>
      <c r="AA277" s="140">
        <f t="shared" si="79"/>
        <v>0</v>
      </c>
      <c r="AR277" s="18" t="s">
        <v>201</v>
      </c>
      <c r="AT277" s="18" t="s">
        <v>157</v>
      </c>
      <c r="AU277" s="18" t="s">
        <v>161</v>
      </c>
      <c r="AY277" s="18" t="s">
        <v>156</v>
      </c>
      <c r="BE277" s="141">
        <f t="shared" si="80"/>
        <v>0</v>
      </c>
      <c r="BF277" s="141">
        <f t="shared" si="81"/>
        <v>0</v>
      </c>
      <c r="BG277" s="141">
        <f t="shared" si="82"/>
        <v>0</v>
      </c>
      <c r="BH277" s="141">
        <f t="shared" si="83"/>
        <v>0</v>
      </c>
      <c r="BI277" s="141">
        <f t="shared" si="84"/>
        <v>0</v>
      </c>
      <c r="BJ277" s="18" t="s">
        <v>161</v>
      </c>
      <c r="BK277" s="141">
        <f t="shared" si="85"/>
        <v>0</v>
      </c>
      <c r="BL277" s="18" t="s">
        <v>201</v>
      </c>
      <c r="BM277" s="18" t="s">
        <v>390</v>
      </c>
    </row>
    <row r="278" spans="2:65" s="1" customFormat="1" ht="34.15" customHeight="1">
      <c r="B278" s="133"/>
      <c r="C278" s="134">
        <v>126</v>
      </c>
      <c r="D278" s="204" t="s">
        <v>391</v>
      </c>
      <c r="E278" s="202"/>
      <c r="F278" s="202"/>
      <c r="G278" s="202"/>
      <c r="H278" s="202"/>
      <c r="I278" s="203"/>
      <c r="J278" s="135" t="s">
        <v>186</v>
      </c>
      <c r="K278" s="136">
        <v>3.44</v>
      </c>
      <c r="L278" s="213">
        <v>0</v>
      </c>
      <c r="M278" s="213"/>
      <c r="N278" s="213">
        <f t="shared" si="76"/>
        <v>0</v>
      </c>
      <c r="O278" s="213"/>
      <c r="P278" s="213"/>
      <c r="Q278" s="213"/>
      <c r="R278" s="137"/>
      <c r="T278" s="138" t="s">
        <v>5</v>
      </c>
      <c r="U278" s="40" t="s">
        <v>44</v>
      </c>
      <c r="V278" s="139">
        <v>1.877</v>
      </c>
      <c r="W278" s="139">
        <f t="shared" si="77"/>
        <v>6.45688</v>
      </c>
      <c r="X278" s="139">
        <v>0</v>
      </c>
      <c r="Y278" s="139">
        <f t="shared" si="78"/>
        <v>0</v>
      </c>
      <c r="Z278" s="139">
        <v>0</v>
      </c>
      <c r="AA278" s="140">
        <f t="shared" si="79"/>
        <v>0</v>
      </c>
      <c r="AR278" s="18" t="s">
        <v>201</v>
      </c>
      <c r="AT278" s="18" t="s">
        <v>157</v>
      </c>
      <c r="AU278" s="18" t="s">
        <v>161</v>
      </c>
      <c r="AY278" s="18" t="s">
        <v>156</v>
      </c>
      <c r="BE278" s="141">
        <f t="shared" si="80"/>
        <v>0</v>
      </c>
      <c r="BF278" s="141">
        <f t="shared" si="81"/>
        <v>0</v>
      </c>
      <c r="BG278" s="141">
        <f t="shared" si="82"/>
        <v>0</v>
      </c>
      <c r="BH278" s="141">
        <f t="shared" si="83"/>
        <v>0</v>
      </c>
      <c r="BI278" s="141">
        <f t="shared" si="84"/>
        <v>0</v>
      </c>
      <c r="BJ278" s="18" t="s">
        <v>161</v>
      </c>
      <c r="BK278" s="141">
        <f t="shared" si="85"/>
        <v>0</v>
      </c>
      <c r="BL278" s="18" t="s">
        <v>201</v>
      </c>
      <c r="BM278" s="18" t="s">
        <v>392</v>
      </c>
    </row>
    <row r="279" spans="2:65" s="9" customFormat="1" ht="29.85" customHeight="1">
      <c r="B279" s="122"/>
      <c r="C279" s="123"/>
      <c r="D279" s="132" t="s">
        <v>124</v>
      </c>
      <c r="E279" s="132"/>
      <c r="F279" s="132"/>
      <c r="G279" s="132"/>
      <c r="H279" s="132"/>
      <c r="I279" s="132"/>
      <c r="J279" s="132"/>
      <c r="K279" s="132"/>
      <c r="L279" s="132"/>
      <c r="M279" s="132"/>
      <c r="N279" s="215">
        <f>BK279</f>
        <v>0</v>
      </c>
      <c r="O279" s="216"/>
      <c r="P279" s="216"/>
      <c r="Q279" s="216"/>
      <c r="R279" s="125"/>
      <c r="T279" s="126"/>
      <c r="U279" s="123"/>
      <c r="V279" s="123"/>
      <c r="W279" s="127">
        <f>W280</f>
        <v>0.57199999999999995</v>
      </c>
      <c r="X279" s="123"/>
      <c r="Y279" s="127">
        <f>Y280</f>
        <v>1.959E-2</v>
      </c>
      <c r="Z279" s="123"/>
      <c r="AA279" s="128">
        <f>AA280</f>
        <v>0</v>
      </c>
      <c r="AR279" s="129" t="s">
        <v>161</v>
      </c>
      <c r="AT279" s="130" t="s">
        <v>76</v>
      </c>
      <c r="AU279" s="130" t="s">
        <v>84</v>
      </c>
      <c r="AY279" s="129" t="s">
        <v>156</v>
      </c>
      <c r="BK279" s="131">
        <f>BK280</f>
        <v>0</v>
      </c>
    </row>
    <row r="280" spans="2:65" s="1" customFormat="1" ht="14.45" customHeight="1">
      <c r="B280" s="133"/>
      <c r="C280" s="134">
        <v>127</v>
      </c>
      <c r="D280" s="204" t="s">
        <v>393</v>
      </c>
      <c r="E280" s="202"/>
      <c r="F280" s="202"/>
      <c r="G280" s="202"/>
      <c r="H280" s="202"/>
      <c r="I280" s="203"/>
      <c r="J280" s="135" t="s">
        <v>193</v>
      </c>
      <c r="K280" s="136">
        <v>1</v>
      </c>
      <c r="L280" s="213">
        <v>0</v>
      </c>
      <c r="M280" s="213"/>
      <c r="N280" s="213">
        <f>ROUND(L280*K280,2)</f>
        <v>0</v>
      </c>
      <c r="O280" s="213"/>
      <c r="P280" s="213"/>
      <c r="Q280" s="213"/>
      <c r="R280" s="137"/>
      <c r="T280" s="138" t="s">
        <v>5</v>
      </c>
      <c r="U280" s="40" t="s">
        <v>44</v>
      </c>
      <c r="V280" s="139">
        <v>0.57199999999999995</v>
      </c>
      <c r="W280" s="139">
        <f>V280*K280</f>
        <v>0.57199999999999995</v>
      </c>
      <c r="X280" s="139">
        <v>1.959E-2</v>
      </c>
      <c r="Y280" s="139">
        <f>X280*K280</f>
        <v>1.959E-2</v>
      </c>
      <c r="Z280" s="139">
        <v>0</v>
      </c>
      <c r="AA280" s="140">
        <f>Z280*K280</f>
        <v>0</v>
      </c>
      <c r="AR280" s="18" t="s">
        <v>201</v>
      </c>
      <c r="AT280" s="18" t="s">
        <v>157</v>
      </c>
      <c r="AU280" s="18" t="s">
        <v>161</v>
      </c>
      <c r="AY280" s="18" t="s">
        <v>156</v>
      </c>
      <c r="BE280" s="141">
        <f>IF(U280="základná",N280,0)</f>
        <v>0</v>
      </c>
      <c r="BF280" s="141">
        <f>IF(U280="znížená",N280,0)</f>
        <v>0</v>
      </c>
      <c r="BG280" s="141">
        <f>IF(U280="zákl. prenesená",N280,0)</f>
        <v>0</v>
      </c>
      <c r="BH280" s="141">
        <f>IF(U280="zníž. prenesená",N280,0)</f>
        <v>0</v>
      </c>
      <c r="BI280" s="141">
        <f>IF(U280="nulová",N280,0)</f>
        <v>0</v>
      </c>
      <c r="BJ280" s="18" t="s">
        <v>161</v>
      </c>
      <c r="BK280" s="141">
        <f>ROUND(L280*K280,2)</f>
        <v>0</v>
      </c>
      <c r="BL280" s="18" t="s">
        <v>201</v>
      </c>
      <c r="BM280" s="18" t="s">
        <v>394</v>
      </c>
    </row>
    <row r="281" spans="2:65" s="9" customFormat="1" ht="29.85" customHeight="1">
      <c r="B281" s="122"/>
      <c r="C281" s="123"/>
      <c r="D281" s="132" t="s">
        <v>125</v>
      </c>
      <c r="E281" s="132"/>
      <c r="F281" s="132"/>
      <c r="G281" s="132"/>
      <c r="H281" s="132"/>
      <c r="I281" s="132"/>
      <c r="J281" s="132"/>
      <c r="K281" s="132"/>
      <c r="L281" s="132"/>
      <c r="M281" s="132"/>
      <c r="N281" s="215">
        <f>BK281</f>
        <v>0</v>
      </c>
      <c r="O281" s="216"/>
      <c r="P281" s="216"/>
      <c r="Q281" s="216"/>
      <c r="R281" s="125"/>
      <c r="T281" s="126"/>
      <c r="U281" s="123"/>
      <c r="V281" s="123"/>
      <c r="W281" s="127">
        <f>W282</f>
        <v>8.3000000000000004E-2</v>
      </c>
      <c r="X281" s="123"/>
      <c r="Y281" s="127">
        <f>Y282</f>
        <v>7.1000000000000002E-4</v>
      </c>
      <c r="Z281" s="123"/>
      <c r="AA281" s="128">
        <f>AA282</f>
        <v>0</v>
      </c>
      <c r="AR281" s="129" t="s">
        <v>161</v>
      </c>
      <c r="AT281" s="130" t="s">
        <v>76</v>
      </c>
      <c r="AU281" s="130" t="s">
        <v>84</v>
      </c>
      <c r="AY281" s="129" t="s">
        <v>156</v>
      </c>
      <c r="BK281" s="131">
        <f>BK282</f>
        <v>0</v>
      </c>
    </row>
    <row r="282" spans="2:65" s="1" customFormat="1" ht="14.45" customHeight="1">
      <c r="B282" s="133"/>
      <c r="C282" s="134">
        <v>128</v>
      </c>
      <c r="D282" s="204" t="s">
        <v>395</v>
      </c>
      <c r="E282" s="202"/>
      <c r="F282" s="202"/>
      <c r="G282" s="202"/>
      <c r="H282" s="202"/>
      <c r="I282" s="203"/>
      <c r="J282" s="135" t="s">
        <v>193</v>
      </c>
      <c r="K282" s="136">
        <v>1</v>
      </c>
      <c r="L282" s="213">
        <v>0</v>
      </c>
      <c r="M282" s="213"/>
      <c r="N282" s="213">
        <f>ROUND(L282*K282,2)</f>
        <v>0</v>
      </c>
      <c r="O282" s="213"/>
      <c r="P282" s="213"/>
      <c r="Q282" s="213"/>
      <c r="R282" s="137"/>
      <c r="T282" s="138" t="s">
        <v>5</v>
      </c>
      <c r="U282" s="40" t="s">
        <v>44</v>
      </c>
      <c r="V282" s="139">
        <v>8.3000000000000004E-2</v>
      </c>
      <c r="W282" s="139">
        <f>V282*K282</f>
        <v>8.3000000000000004E-2</v>
      </c>
      <c r="X282" s="139">
        <v>7.1000000000000002E-4</v>
      </c>
      <c r="Y282" s="139">
        <f>X282*K282</f>
        <v>7.1000000000000002E-4</v>
      </c>
      <c r="Z282" s="139">
        <v>0</v>
      </c>
      <c r="AA282" s="140">
        <f>Z282*K282</f>
        <v>0</v>
      </c>
      <c r="AR282" s="18" t="s">
        <v>201</v>
      </c>
      <c r="AT282" s="18" t="s">
        <v>157</v>
      </c>
      <c r="AU282" s="18" t="s">
        <v>161</v>
      </c>
      <c r="AY282" s="18" t="s">
        <v>156</v>
      </c>
      <c r="BE282" s="141">
        <f>IF(U282="základná",N282,0)</f>
        <v>0</v>
      </c>
      <c r="BF282" s="141">
        <f>IF(U282="znížená",N282,0)</f>
        <v>0</v>
      </c>
      <c r="BG282" s="141">
        <f>IF(U282="zákl. prenesená",N282,0)</f>
        <v>0</v>
      </c>
      <c r="BH282" s="141">
        <f>IF(U282="zníž. prenesená",N282,0)</f>
        <v>0</v>
      </c>
      <c r="BI282" s="141">
        <f>IF(U282="nulová",N282,0)</f>
        <v>0</v>
      </c>
      <c r="BJ282" s="18" t="s">
        <v>161</v>
      </c>
      <c r="BK282" s="141">
        <f>ROUND(L282*K282,2)</f>
        <v>0</v>
      </c>
      <c r="BL282" s="18" t="s">
        <v>201</v>
      </c>
      <c r="BM282" s="18" t="s">
        <v>396</v>
      </c>
    </row>
    <row r="283" spans="2:65" s="9" customFormat="1" ht="29.85" customHeight="1">
      <c r="B283" s="122"/>
      <c r="C283" s="123"/>
      <c r="D283" s="132" t="s">
        <v>126</v>
      </c>
      <c r="E283" s="132"/>
      <c r="F283" s="132"/>
      <c r="G283" s="132"/>
      <c r="H283" s="132"/>
      <c r="I283" s="132"/>
      <c r="J283" s="132"/>
      <c r="K283" s="132"/>
      <c r="L283" s="132"/>
      <c r="M283" s="132"/>
      <c r="N283" s="215">
        <f>BK283</f>
        <v>0</v>
      </c>
      <c r="O283" s="216"/>
      <c r="P283" s="216"/>
      <c r="Q283" s="216"/>
      <c r="R283" s="125"/>
      <c r="T283" s="126"/>
      <c r="U283" s="123"/>
      <c r="V283" s="123"/>
      <c r="W283" s="127">
        <f>W284</f>
        <v>55.97</v>
      </c>
      <c r="X283" s="123"/>
      <c r="Y283" s="127">
        <f>Y284</f>
        <v>4.6859999999999999E-2</v>
      </c>
      <c r="Z283" s="123"/>
      <c r="AA283" s="128">
        <f>AA284</f>
        <v>0</v>
      </c>
      <c r="AR283" s="129" t="s">
        <v>161</v>
      </c>
      <c r="AT283" s="130" t="s">
        <v>76</v>
      </c>
      <c r="AU283" s="130" t="s">
        <v>84</v>
      </c>
      <c r="AY283" s="129" t="s">
        <v>156</v>
      </c>
      <c r="BK283" s="131">
        <f>BK284</f>
        <v>0</v>
      </c>
    </row>
    <row r="284" spans="2:65" s="1" customFormat="1" ht="14.45" customHeight="1">
      <c r="B284" s="133"/>
      <c r="C284" s="134">
        <v>129</v>
      </c>
      <c r="D284" s="204" t="s">
        <v>397</v>
      </c>
      <c r="E284" s="202"/>
      <c r="F284" s="202"/>
      <c r="G284" s="202"/>
      <c r="H284" s="202"/>
      <c r="I284" s="203"/>
      <c r="J284" s="135" t="s">
        <v>398</v>
      </c>
      <c r="K284" s="136">
        <v>1</v>
      </c>
      <c r="L284" s="213">
        <v>0</v>
      </c>
      <c r="M284" s="213"/>
      <c r="N284" s="213">
        <f>ROUND(L284*K284,2)</f>
        <v>0</v>
      </c>
      <c r="O284" s="213"/>
      <c r="P284" s="213"/>
      <c r="Q284" s="213"/>
      <c r="R284" s="137"/>
      <c r="T284" s="138" t="s">
        <v>5</v>
      </c>
      <c r="U284" s="40" t="s">
        <v>44</v>
      </c>
      <c r="V284" s="139">
        <v>55.97</v>
      </c>
      <c r="W284" s="139">
        <f>V284*K284</f>
        <v>55.97</v>
      </c>
      <c r="X284" s="139">
        <v>4.6859999999999999E-2</v>
      </c>
      <c r="Y284" s="139">
        <f>X284*K284</f>
        <v>4.6859999999999999E-2</v>
      </c>
      <c r="Z284" s="139">
        <v>0</v>
      </c>
      <c r="AA284" s="140">
        <f>Z284*K284</f>
        <v>0</v>
      </c>
      <c r="AR284" s="18" t="s">
        <v>201</v>
      </c>
      <c r="AT284" s="18" t="s">
        <v>157</v>
      </c>
      <c r="AU284" s="18" t="s">
        <v>161</v>
      </c>
      <c r="AY284" s="18" t="s">
        <v>156</v>
      </c>
      <c r="BE284" s="141">
        <f>IF(U284="základná",N284,0)</f>
        <v>0</v>
      </c>
      <c r="BF284" s="141">
        <f>IF(U284="znížená",N284,0)</f>
        <v>0</v>
      </c>
      <c r="BG284" s="141">
        <f>IF(U284="zákl. prenesená",N284,0)</f>
        <v>0</v>
      </c>
      <c r="BH284" s="141">
        <f>IF(U284="zníž. prenesená",N284,0)</f>
        <v>0</v>
      </c>
      <c r="BI284" s="141">
        <f>IF(U284="nulová",N284,0)</f>
        <v>0</v>
      </c>
      <c r="BJ284" s="18" t="s">
        <v>161</v>
      </c>
      <c r="BK284" s="141">
        <f>ROUND(L284*K284,2)</f>
        <v>0</v>
      </c>
      <c r="BL284" s="18" t="s">
        <v>201</v>
      </c>
      <c r="BM284" s="18" t="s">
        <v>399</v>
      </c>
    </row>
    <row r="285" spans="2:65" s="9" customFormat="1" ht="29.85" customHeight="1">
      <c r="B285" s="122"/>
      <c r="C285" s="123"/>
      <c r="D285" s="132" t="s">
        <v>127</v>
      </c>
      <c r="E285" s="132"/>
      <c r="F285" s="132"/>
      <c r="G285" s="132"/>
      <c r="H285" s="132"/>
      <c r="I285" s="132"/>
      <c r="J285" s="132"/>
      <c r="K285" s="132"/>
      <c r="L285" s="132"/>
      <c r="M285" s="132"/>
      <c r="N285" s="215">
        <f>BK285</f>
        <v>0</v>
      </c>
      <c r="O285" s="216"/>
      <c r="P285" s="216"/>
      <c r="Q285" s="216"/>
      <c r="R285" s="125"/>
      <c r="T285" s="126"/>
      <c r="U285" s="123"/>
      <c r="V285" s="123"/>
      <c r="W285" s="127">
        <f>SUM(W286:W290)</f>
        <v>142.67795000000001</v>
      </c>
      <c r="X285" s="123"/>
      <c r="Y285" s="127">
        <f>SUM(Y286:Y290)</f>
        <v>3.1546350000000003</v>
      </c>
      <c r="Z285" s="123"/>
      <c r="AA285" s="128">
        <f>SUM(AA286:AA290)</f>
        <v>0.4</v>
      </c>
      <c r="AR285" s="129" t="s">
        <v>161</v>
      </c>
      <c r="AT285" s="130" t="s">
        <v>76</v>
      </c>
      <c r="AU285" s="130" t="s">
        <v>84</v>
      </c>
      <c r="AY285" s="129" t="s">
        <v>156</v>
      </c>
      <c r="BK285" s="131">
        <f>SUM(BK286:BK290)</f>
        <v>0</v>
      </c>
    </row>
    <row r="286" spans="2:65" s="1" customFormat="1" ht="34.15" customHeight="1">
      <c r="B286" s="133"/>
      <c r="C286" s="134">
        <v>130</v>
      </c>
      <c r="D286" s="204" t="s">
        <v>400</v>
      </c>
      <c r="E286" s="202"/>
      <c r="F286" s="202"/>
      <c r="G286" s="202"/>
      <c r="H286" s="202"/>
      <c r="I286" s="203"/>
      <c r="J286" s="135" t="s">
        <v>159</v>
      </c>
      <c r="K286" s="136">
        <v>80</v>
      </c>
      <c r="L286" s="213">
        <v>0</v>
      </c>
      <c r="M286" s="213"/>
      <c r="N286" s="213">
        <f>ROUND(L286*K286,2)</f>
        <v>0</v>
      </c>
      <c r="O286" s="213"/>
      <c r="P286" s="213"/>
      <c r="Q286" s="213"/>
      <c r="R286" s="137"/>
      <c r="T286" s="138" t="s">
        <v>5</v>
      </c>
      <c r="U286" s="40" t="s">
        <v>44</v>
      </c>
      <c r="V286" s="139">
        <v>0.10299999999999999</v>
      </c>
      <c r="W286" s="139">
        <f>V286*K286</f>
        <v>8.24</v>
      </c>
      <c r="X286" s="139">
        <v>0</v>
      </c>
      <c r="Y286" s="139">
        <f>X286*K286</f>
        <v>0</v>
      </c>
      <c r="Z286" s="139">
        <v>5.0000000000000001E-3</v>
      </c>
      <c r="AA286" s="140">
        <f>Z286*K286</f>
        <v>0.4</v>
      </c>
      <c r="AR286" s="18" t="s">
        <v>201</v>
      </c>
      <c r="AT286" s="18" t="s">
        <v>157</v>
      </c>
      <c r="AU286" s="18" t="s">
        <v>161</v>
      </c>
      <c r="AY286" s="18" t="s">
        <v>156</v>
      </c>
      <c r="BE286" s="141">
        <f>IF(U286="základná",N286,0)</f>
        <v>0</v>
      </c>
      <c r="BF286" s="141">
        <f>IF(U286="znížená",N286,0)</f>
        <v>0</v>
      </c>
      <c r="BG286" s="141">
        <f>IF(U286="zákl. prenesená",N286,0)</f>
        <v>0</v>
      </c>
      <c r="BH286" s="141">
        <f>IF(U286="zníž. prenesená",N286,0)</f>
        <v>0</v>
      </c>
      <c r="BI286" s="141">
        <f>IF(U286="nulová",N286,0)</f>
        <v>0</v>
      </c>
      <c r="BJ286" s="18" t="s">
        <v>161</v>
      </c>
      <c r="BK286" s="141">
        <f>ROUND(L286*K286,2)</f>
        <v>0</v>
      </c>
      <c r="BL286" s="18" t="s">
        <v>201</v>
      </c>
      <c r="BM286" s="18" t="s">
        <v>401</v>
      </c>
    </row>
    <row r="287" spans="2:65" s="1" customFormat="1" ht="34.15" customHeight="1">
      <c r="B287" s="133"/>
      <c r="C287" s="134">
        <v>131</v>
      </c>
      <c r="D287" s="204" t="s">
        <v>402</v>
      </c>
      <c r="E287" s="202"/>
      <c r="F287" s="202"/>
      <c r="G287" s="202"/>
      <c r="H287" s="202"/>
      <c r="I287" s="203"/>
      <c r="J287" s="135" t="s">
        <v>167</v>
      </c>
      <c r="K287" s="136">
        <v>214</v>
      </c>
      <c r="L287" s="213">
        <v>0</v>
      </c>
      <c r="M287" s="213"/>
      <c r="N287" s="213">
        <f>ROUND(L287*K287,2)</f>
        <v>0</v>
      </c>
      <c r="O287" s="213"/>
      <c r="P287" s="213"/>
      <c r="Q287" s="213"/>
      <c r="R287" s="137"/>
      <c r="T287" s="138" t="s">
        <v>5</v>
      </c>
      <c r="U287" s="40" t="s">
        <v>44</v>
      </c>
      <c r="V287" s="139">
        <v>0.60299999999999998</v>
      </c>
      <c r="W287" s="139">
        <f>V287*K287</f>
        <v>129.042</v>
      </c>
      <c r="X287" s="139">
        <v>0</v>
      </c>
      <c r="Y287" s="139">
        <f>X287*K287</f>
        <v>0</v>
      </c>
      <c r="Z287" s="139">
        <v>0</v>
      </c>
      <c r="AA287" s="140">
        <f>Z287*K287</f>
        <v>0</v>
      </c>
      <c r="AR287" s="18" t="s">
        <v>201</v>
      </c>
      <c r="AT287" s="18" t="s">
        <v>157</v>
      </c>
      <c r="AU287" s="18" t="s">
        <v>161</v>
      </c>
      <c r="AY287" s="18" t="s">
        <v>156</v>
      </c>
      <c r="BE287" s="141">
        <f>IF(U287="základná",N287,0)</f>
        <v>0</v>
      </c>
      <c r="BF287" s="141">
        <f>IF(U287="znížená",N287,0)</f>
        <v>0</v>
      </c>
      <c r="BG287" s="141">
        <f>IF(U287="zákl. prenesená",N287,0)</f>
        <v>0</v>
      </c>
      <c r="BH287" s="141">
        <f>IF(U287="zníž. prenesená",N287,0)</f>
        <v>0</v>
      </c>
      <c r="BI287" s="141">
        <f>IF(U287="nulová",N287,0)</f>
        <v>0</v>
      </c>
      <c r="BJ287" s="18" t="s">
        <v>161</v>
      </c>
      <c r="BK287" s="141">
        <f>ROUND(L287*K287,2)</f>
        <v>0</v>
      </c>
      <c r="BL287" s="18" t="s">
        <v>201</v>
      </c>
      <c r="BM287" s="18" t="s">
        <v>403</v>
      </c>
    </row>
    <row r="288" spans="2:65" s="1" customFormat="1" ht="34.15" customHeight="1">
      <c r="B288" s="133"/>
      <c r="C288" s="142">
        <v>132</v>
      </c>
      <c r="D288" s="205" t="s">
        <v>404</v>
      </c>
      <c r="E288" s="206"/>
      <c r="F288" s="206"/>
      <c r="G288" s="206"/>
      <c r="H288" s="206"/>
      <c r="I288" s="207"/>
      <c r="J288" s="143" t="s">
        <v>173</v>
      </c>
      <c r="K288" s="144">
        <v>5.5</v>
      </c>
      <c r="L288" s="214">
        <v>0</v>
      </c>
      <c r="M288" s="214"/>
      <c r="N288" s="214">
        <f>ROUND(L288*K288,2)</f>
        <v>0</v>
      </c>
      <c r="O288" s="213"/>
      <c r="P288" s="213"/>
      <c r="Q288" s="213"/>
      <c r="R288" s="137"/>
      <c r="T288" s="138" t="s">
        <v>5</v>
      </c>
      <c r="U288" s="40" t="s">
        <v>44</v>
      </c>
      <c r="V288" s="139">
        <v>0</v>
      </c>
      <c r="W288" s="139">
        <f>V288*K288</f>
        <v>0</v>
      </c>
      <c r="X288" s="139">
        <v>0.55000000000000004</v>
      </c>
      <c r="Y288" s="139">
        <f>X288*K288</f>
        <v>3.0250000000000004</v>
      </c>
      <c r="Z288" s="139">
        <v>0</v>
      </c>
      <c r="AA288" s="140">
        <f>Z288*K288</f>
        <v>0</v>
      </c>
      <c r="AR288" s="18" t="s">
        <v>232</v>
      </c>
      <c r="AT288" s="18" t="s">
        <v>224</v>
      </c>
      <c r="AU288" s="18" t="s">
        <v>161</v>
      </c>
      <c r="AY288" s="18" t="s">
        <v>156</v>
      </c>
      <c r="BE288" s="141">
        <f>IF(U288="základná",N288,0)</f>
        <v>0</v>
      </c>
      <c r="BF288" s="141">
        <f>IF(U288="znížená",N288,0)</f>
        <v>0</v>
      </c>
      <c r="BG288" s="141">
        <f>IF(U288="zákl. prenesená",N288,0)</f>
        <v>0</v>
      </c>
      <c r="BH288" s="141">
        <f>IF(U288="zníž. prenesená",N288,0)</f>
        <v>0</v>
      </c>
      <c r="BI288" s="141">
        <f>IF(U288="nulová",N288,0)</f>
        <v>0</v>
      </c>
      <c r="BJ288" s="18" t="s">
        <v>161</v>
      </c>
      <c r="BK288" s="141">
        <f>ROUND(L288*K288,2)</f>
        <v>0</v>
      </c>
      <c r="BL288" s="18" t="s">
        <v>201</v>
      </c>
      <c r="BM288" s="18" t="s">
        <v>405</v>
      </c>
    </row>
    <row r="289" spans="2:65" s="1" customFormat="1" ht="34.15" customHeight="1">
      <c r="B289" s="133"/>
      <c r="C289" s="134">
        <v>133</v>
      </c>
      <c r="D289" s="204" t="s">
        <v>406</v>
      </c>
      <c r="E289" s="202"/>
      <c r="F289" s="202"/>
      <c r="G289" s="202"/>
      <c r="H289" s="202"/>
      <c r="I289" s="203"/>
      <c r="J289" s="135" t="s">
        <v>173</v>
      </c>
      <c r="K289" s="136">
        <v>5.5</v>
      </c>
      <c r="L289" s="213">
        <v>0</v>
      </c>
      <c r="M289" s="213"/>
      <c r="N289" s="213">
        <f>ROUND(L289*K289,2)</f>
        <v>0</v>
      </c>
      <c r="O289" s="213"/>
      <c r="P289" s="213"/>
      <c r="Q289" s="213"/>
      <c r="R289" s="137"/>
      <c r="T289" s="138" t="s">
        <v>5</v>
      </c>
      <c r="U289" s="40" t="s">
        <v>44</v>
      </c>
      <c r="V289" s="139">
        <v>0</v>
      </c>
      <c r="W289" s="139">
        <f>V289*K289</f>
        <v>0</v>
      </c>
      <c r="X289" s="139">
        <v>2.3570000000000001E-2</v>
      </c>
      <c r="Y289" s="139">
        <f>X289*K289</f>
        <v>0.129635</v>
      </c>
      <c r="Z289" s="139">
        <v>0</v>
      </c>
      <c r="AA289" s="140">
        <f>Z289*K289</f>
        <v>0</v>
      </c>
      <c r="AR289" s="18" t="s">
        <v>201</v>
      </c>
      <c r="AT289" s="18" t="s">
        <v>157</v>
      </c>
      <c r="AU289" s="18" t="s">
        <v>161</v>
      </c>
      <c r="AY289" s="18" t="s">
        <v>156</v>
      </c>
      <c r="BE289" s="141">
        <f>IF(U289="základná",N289,0)</f>
        <v>0</v>
      </c>
      <c r="BF289" s="141">
        <f>IF(U289="znížená",N289,0)</f>
        <v>0</v>
      </c>
      <c r="BG289" s="141">
        <f>IF(U289="zákl. prenesená",N289,0)</f>
        <v>0</v>
      </c>
      <c r="BH289" s="141">
        <f>IF(U289="zníž. prenesená",N289,0)</f>
        <v>0</v>
      </c>
      <c r="BI289" s="141">
        <f>IF(U289="nulová",N289,0)</f>
        <v>0</v>
      </c>
      <c r="BJ289" s="18" t="s">
        <v>161</v>
      </c>
      <c r="BK289" s="141">
        <f>ROUND(L289*K289,2)</f>
        <v>0</v>
      </c>
      <c r="BL289" s="18" t="s">
        <v>201</v>
      </c>
      <c r="BM289" s="18" t="s">
        <v>407</v>
      </c>
    </row>
    <row r="290" spans="2:65" s="1" customFormat="1" ht="34.15" customHeight="1">
      <c r="B290" s="133"/>
      <c r="C290" s="134">
        <v>134</v>
      </c>
      <c r="D290" s="204" t="s">
        <v>408</v>
      </c>
      <c r="E290" s="202"/>
      <c r="F290" s="202"/>
      <c r="G290" s="202"/>
      <c r="H290" s="202"/>
      <c r="I290" s="203"/>
      <c r="J290" s="135" t="s">
        <v>186</v>
      </c>
      <c r="K290" s="136">
        <v>3.15</v>
      </c>
      <c r="L290" s="213">
        <v>0</v>
      </c>
      <c r="M290" s="213"/>
      <c r="N290" s="213">
        <f>ROUND(L290*K290,2)</f>
        <v>0</v>
      </c>
      <c r="O290" s="213"/>
      <c r="P290" s="213"/>
      <c r="Q290" s="213"/>
      <c r="R290" s="137"/>
      <c r="T290" s="138" t="s">
        <v>5</v>
      </c>
      <c r="U290" s="40" t="s">
        <v>44</v>
      </c>
      <c r="V290" s="139">
        <v>1.7130000000000001</v>
      </c>
      <c r="W290" s="139">
        <f>V290*K290</f>
        <v>5.39595</v>
      </c>
      <c r="X290" s="139">
        <v>0</v>
      </c>
      <c r="Y290" s="139">
        <f>X290*K290</f>
        <v>0</v>
      </c>
      <c r="Z290" s="139">
        <v>0</v>
      </c>
      <c r="AA290" s="140">
        <f>Z290*K290</f>
        <v>0</v>
      </c>
      <c r="AR290" s="18" t="s">
        <v>201</v>
      </c>
      <c r="AT290" s="18" t="s">
        <v>157</v>
      </c>
      <c r="AU290" s="18" t="s">
        <v>161</v>
      </c>
      <c r="AY290" s="18" t="s">
        <v>156</v>
      </c>
      <c r="BE290" s="141">
        <f>IF(U290="základná",N290,0)</f>
        <v>0</v>
      </c>
      <c r="BF290" s="141">
        <f>IF(U290="znížená",N290,0)</f>
        <v>0</v>
      </c>
      <c r="BG290" s="141">
        <f>IF(U290="zákl. prenesená",N290,0)</f>
        <v>0</v>
      </c>
      <c r="BH290" s="141">
        <f>IF(U290="zníž. prenesená",N290,0)</f>
        <v>0</v>
      </c>
      <c r="BI290" s="141">
        <f>IF(U290="nulová",N290,0)</f>
        <v>0</v>
      </c>
      <c r="BJ290" s="18" t="s">
        <v>161</v>
      </c>
      <c r="BK290" s="141">
        <f>ROUND(L290*K290,2)</f>
        <v>0</v>
      </c>
      <c r="BL290" s="18" t="s">
        <v>201</v>
      </c>
      <c r="BM290" s="18" t="s">
        <v>409</v>
      </c>
    </row>
    <row r="291" spans="2:65" s="9" customFormat="1" ht="29.85" customHeight="1">
      <c r="B291" s="122"/>
      <c r="C291" s="123"/>
      <c r="D291" s="132" t="s">
        <v>128</v>
      </c>
      <c r="E291" s="132"/>
      <c r="F291" s="132"/>
      <c r="G291" s="132"/>
      <c r="H291" s="132"/>
      <c r="I291" s="132"/>
      <c r="J291" s="132"/>
      <c r="K291" s="132"/>
      <c r="L291" s="132"/>
      <c r="M291" s="132"/>
      <c r="N291" s="215">
        <f>BK291</f>
        <v>0</v>
      </c>
      <c r="O291" s="216"/>
      <c r="P291" s="216"/>
      <c r="Q291" s="216"/>
      <c r="R291" s="125"/>
      <c r="T291" s="126"/>
      <c r="U291" s="123"/>
      <c r="V291" s="123"/>
      <c r="W291" s="127">
        <f>SUM(W292:W299)</f>
        <v>1359.6358</v>
      </c>
      <c r="X291" s="123"/>
      <c r="Y291" s="127">
        <f>SUM(Y292:Y299)</f>
        <v>29.350390000000001</v>
      </c>
      <c r="Z291" s="123"/>
      <c r="AA291" s="128">
        <f>SUM(AA292:AA299)</f>
        <v>0</v>
      </c>
      <c r="AR291" s="129" t="s">
        <v>161</v>
      </c>
      <c r="AT291" s="130" t="s">
        <v>76</v>
      </c>
      <c r="AU291" s="130" t="s">
        <v>84</v>
      </c>
      <c r="AY291" s="129" t="s">
        <v>156</v>
      </c>
      <c r="BK291" s="131">
        <f>SUM(BK292:BK299)</f>
        <v>0</v>
      </c>
    </row>
    <row r="292" spans="2:65" s="1" customFormat="1" ht="58.5" customHeight="1">
      <c r="B292" s="133"/>
      <c r="C292" s="134">
        <v>135</v>
      </c>
      <c r="D292" s="201" t="s">
        <v>604</v>
      </c>
      <c r="E292" s="208"/>
      <c r="F292" s="208"/>
      <c r="G292" s="208"/>
      <c r="H292" s="208"/>
      <c r="I292" s="209"/>
      <c r="J292" s="135" t="s">
        <v>159</v>
      </c>
      <c r="K292" s="136">
        <v>557</v>
      </c>
      <c r="L292" s="213">
        <v>0</v>
      </c>
      <c r="M292" s="213"/>
      <c r="N292" s="213">
        <f t="shared" ref="N292:N299" si="86">ROUND(L292*K292,2)</f>
        <v>0</v>
      </c>
      <c r="O292" s="213"/>
      <c r="P292" s="213"/>
      <c r="Q292" s="213"/>
      <c r="R292" s="137"/>
      <c r="T292" s="138" t="s">
        <v>5</v>
      </c>
      <c r="U292" s="40" t="s">
        <v>44</v>
      </c>
      <c r="V292" s="139">
        <v>0.878</v>
      </c>
      <c r="W292" s="139">
        <f t="shared" ref="W292:W299" si="87">V292*K292</f>
        <v>489.04599999999999</v>
      </c>
      <c r="X292" s="139">
        <v>2.3460000000000002E-2</v>
      </c>
      <c r="Y292" s="139">
        <f t="shared" ref="Y292:Y299" si="88">X292*K292</f>
        <v>13.067220000000001</v>
      </c>
      <c r="Z292" s="139">
        <v>0</v>
      </c>
      <c r="AA292" s="140">
        <f t="shared" ref="AA292:AA299" si="89">Z292*K292</f>
        <v>0</v>
      </c>
      <c r="AR292" s="18" t="s">
        <v>201</v>
      </c>
      <c r="AT292" s="18" t="s">
        <v>157</v>
      </c>
      <c r="AU292" s="18" t="s">
        <v>161</v>
      </c>
      <c r="AY292" s="18" t="s">
        <v>156</v>
      </c>
      <c r="BE292" s="141">
        <f t="shared" ref="BE292:BE299" si="90">IF(U292="základná",N292,0)</f>
        <v>0</v>
      </c>
      <c r="BF292" s="141">
        <f t="shared" ref="BF292:BF299" si="91">IF(U292="znížená",N292,0)</f>
        <v>0</v>
      </c>
      <c r="BG292" s="141">
        <f t="shared" ref="BG292:BG299" si="92">IF(U292="zákl. prenesená",N292,0)</f>
        <v>0</v>
      </c>
      <c r="BH292" s="141">
        <f t="shared" ref="BH292:BH299" si="93">IF(U292="zníž. prenesená",N292,0)</f>
        <v>0</v>
      </c>
      <c r="BI292" s="141">
        <f t="shared" ref="BI292:BI299" si="94">IF(U292="nulová",N292,0)</f>
        <v>0</v>
      </c>
      <c r="BJ292" s="18" t="s">
        <v>161</v>
      </c>
      <c r="BK292" s="141">
        <f t="shared" ref="BK292:BK299" si="95">ROUND(L292*K292,2)</f>
        <v>0</v>
      </c>
      <c r="BL292" s="18" t="s">
        <v>201</v>
      </c>
      <c r="BM292" s="18" t="s">
        <v>410</v>
      </c>
    </row>
    <row r="293" spans="2:65" s="1" customFormat="1" ht="55.5" customHeight="1">
      <c r="B293" s="133"/>
      <c r="C293" s="134">
        <v>136</v>
      </c>
      <c r="D293" s="201" t="s">
        <v>603</v>
      </c>
      <c r="E293" s="208"/>
      <c r="F293" s="208"/>
      <c r="G293" s="208"/>
      <c r="H293" s="208"/>
      <c r="I293" s="209"/>
      <c r="J293" s="135" t="s">
        <v>159</v>
      </c>
      <c r="K293" s="136">
        <v>334</v>
      </c>
      <c r="L293" s="213">
        <v>0</v>
      </c>
      <c r="M293" s="213"/>
      <c r="N293" s="213">
        <f t="shared" si="86"/>
        <v>0</v>
      </c>
      <c r="O293" s="213"/>
      <c r="P293" s="213"/>
      <c r="Q293" s="213"/>
      <c r="R293" s="137"/>
      <c r="T293" s="138" t="s">
        <v>5</v>
      </c>
      <c r="U293" s="40" t="s">
        <v>44</v>
      </c>
      <c r="V293" s="139">
        <v>1.1870000000000001</v>
      </c>
      <c r="W293" s="139">
        <f t="shared" si="87"/>
        <v>396.45800000000003</v>
      </c>
      <c r="X293" s="139">
        <v>4.2279999999999998E-2</v>
      </c>
      <c r="Y293" s="139">
        <f t="shared" si="88"/>
        <v>14.121519999999999</v>
      </c>
      <c r="Z293" s="139">
        <v>0</v>
      </c>
      <c r="AA293" s="140">
        <f t="shared" si="89"/>
        <v>0</v>
      </c>
      <c r="AR293" s="18" t="s">
        <v>201</v>
      </c>
      <c r="AT293" s="18" t="s">
        <v>157</v>
      </c>
      <c r="AU293" s="18" t="s">
        <v>161</v>
      </c>
      <c r="AY293" s="18" t="s">
        <v>156</v>
      </c>
      <c r="BE293" s="141">
        <f t="shared" si="90"/>
        <v>0</v>
      </c>
      <c r="BF293" s="141">
        <f t="shared" si="91"/>
        <v>0</v>
      </c>
      <c r="BG293" s="141">
        <f t="shared" si="92"/>
        <v>0</v>
      </c>
      <c r="BH293" s="141">
        <f t="shared" si="93"/>
        <v>0</v>
      </c>
      <c r="BI293" s="141">
        <f t="shared" si="94"/>
        <v>0</v>
      </c>
      <c r="BJ293" s="18" t="s">
        <v>161</v>
      </c>
      <c r="BK293" s="141">
        <f t="shared" si="95"/>
        <v>0</v>
      </c>
      <c r="BL293" s="18" t="s">
        <v>201</v>
      </c>
      <c r="BM293" s="18" t="s">
        <v>411</v>
      </c>
    </row>
    <row r="294" spans="2:65" s="1" customFormat="1" ht="54" customHeight="1">
      <c r="B294" s="133"/>
      <c r="C294" s="134">
        <v>137</v>
      </c>
      <c r="D294" s="201" t="s">
        <v>602</v>
      </c>
      <c r="E294" s="208"/>
      <c r="F294" s="208"/>
      <c r="G294" s="208"/>
      <c r="H294" s="208"/>
      <c r="I294" s="209"/>
      <c r="J294" s="135" t="s">
        <v>159</v>
      </c>
      <c r="K294" s="136">
        <v>18</v>
      </c>
      <c r="L294" s="213">
        <v>0</v>
      </c>
      <c r="M294" s="213"/>
      <c r="N294" s="213">
        <f t="shared" si="86"/>
        <v>0</v>
      </c>
      <c r="O294" s="213"/>
      <c r="P294" s="213"/>
      <c r="Q294" s="213"/>
      <c r="R294" s="137"/>
      <c r="T294" s="138" t="s">
        <v>5</v>
      </c>
      <c r="U294" s="40" t="s">
        <v>44</v>
      </c>
      <c r="V294" s="139">
        <v>0.69499999999999995</v>
      </c>
      <c r="W294" s="139">
        <f t="shared" si="87"/>
        <v>12.51</v>
      </c>
      <c r="X294" s="139">
        <v>1.652E-2</v>
      </c>
      <c r="Y294" s="139">
        <f t="shared" si="88"/>
        <v>0.29736000000000001</v>
      </c>
      <c r="Z294" s="139">
        <v>0</v>
      </c>
      <c r="AA294" s="140">
        <f t="shared" si="89"/>
        <v>0</v>
      </c>
      <c r="AR294" s="18" t="s">
        <v>201</v>
      </c>
      <c r="AT294" s="18" t="s">
        <v>157</v>
      </c>
      <c r="AU294" s="18" t="s">
        <v>161</v>
      </c>
      <c r="AY294" s="18" t="s">
        <v>156</v>
      </c>
      <c r="BE294" s="141">
        <f t="shared" si="90"/>
        <v>0</v>
      </c>
      <c r="BF294" s="141">
        <f t="shared" si="91"/>
        <v>0</v>
      </c>
      <c r="BG294" s="141">
        <f t="shared" si="92"/>
        <v>0</v>
      </c>
      <c r="BH294" s="141">
        <f t="shared" si="93"/>
        <v>0</v>
      </c>
      <c r="BI294" s="141">
        <f t="shared" si="94"/>
        <v>0</v>
      </c>
      <c r="BJ294" s="18" t="s">
        <v>161</v>
      </c>
      <c r="BK294" s="141">
        <f t="shared" si="95"/>
        <v>0</v>
      </c>
      <c r="BL294" s="18" t="s">
        <v>201</v>
      </c>
      <c r="BM294" s="18" t="s">
        <v>412</v>
      </c>
    </row>
    <row r="295" spans="2:65" s="1" customFormat="1" ht="58.5" customHeight="1">
      <c r="B295" s="133"/>
      <c r="C295" s="134">
        <v>138</v>
      </c>
      <c r="D295" s="201" t="s">
        <v>605</v>
      </c>
      <c r="E295" s="208"/>
      <c r="F295" s="208"/>
      <c r="G295" s="208"/>
      <c r="H295" s="208"/>
      <c r="I295" s="209"/>
      <c r="J295" s="135" t="s">
        <v>159</v>
      </c>
      <c r="K295" s="136">
        <v>16</v>
      </c>
      <c r="L295" s="213">
        <v>0</v>
      </c>
      <c r="M295" s="213"/>
      <c r="N295" s="213">
        <f t="shared" si="86"/>
        <v>0</v>
      </c>
      <c r="O295" s="213"/>
      <c r="P295" s="213"/>
      <c r="Q295" s="213"/>
      <c r="R295" s="137"/>
      <c r="T295" s="138" t="s">
        <v>5</v>
      </c>
      <c r="U295" s="40" t="s">
        <v>44</v>
      </c>
      <c r="V295" s="139">
        <v>0.83899999999999997</v>
      </c>
      <c r="W295" s="139">
        <f t="shared" si="87"/>
        <v>13.423999999999999</v>
      </c>
      <c r="X295" s="139">
        <v>1.2279999999999999E-2</v>
      </c>
      <c r="Y295" s="139">
        <f t="shared" si="88"/>
        <v>0.19647999999999999</v>
      </c>
      <c r="Z295" s="139">
        <v>0</v>
      </c>
      <c r="AA295" s="140">
        <f t="shared" si="89"/>
        <v>0</v>
      </c>
      <c r="AR295" s="18" t="s">
        <v>201</v>
      </c>
      <c r="AT295" s="18" t="s">
        <v>157</v>
      </c>
      <c r="AU295" s="18" t="s">
        <v>161</v>
      </c>
      <c r="AY295" s="18" t="s">
        <v>156</v>
      </c>
      <c r="BE295" s="141">
        <f t="shared" si="90"/>
        <v>0</v>
      </c>
      <c r="BF295" s="141">
        <f t="shared" si="91"/>
        <v>0</v>
      </c>
      <c r="BG295" s="141">
        <f t="shared" si="92"/>
        <v>0</v>
      </c>
      <c r="BH295" s="141">
        <f t="shared" si="93"/>
        <v>0</v>
      </c>
      <c r="BI295" s="141">
        <f t="shared" si="94"/>
        <v>0</v>
      </c>
      <c r="BJ295" s="18" t="s">
        <v>161</v>
      </c>
      <c r="BK295" s="141">
        <f t="shared" si="95"/>
        <v>0</v>
      </c>
      <c r="BL295" s="18" t="s">
        <v>201</v>
      </c>
      <c r="BM295" s="18" t="s">
        <v>413</v>
      </c>
    </row>
    <row r="296" spans="2:65" s="1" customFormat="1" ht="34.15" customHeight="1">
      <c r="B296" s="133"/>
      <c r="C296" s="134">
        <v>139</v>
      </c>
      <c r="D296" s="201" t="s">
        <v>606</v>
      </c>
      <c r="E296" s="208"/>
      <c r="F296" s="208"/>
      <c r="G296" s="208"/>
      <c r="H296" s="208"/>
      <c r="I296" s="209"/>
      <c r="J296" s="135" t="s">
        <v>159</v>
      </c>
      <c r="K296" s="136">
        <v>101</v>
      </c>
      <c r="L296" s="213">
        <v>0</v>
      </c>
      <c r="M296" s="213"/>
      <c r="N296" s="213">
        <f t="shared" si="86"/>
        <v>0</v>
      </c>
      <c r="O296" s="213"/>
      <c r="P296" s="213"/>
      <c r="Q296" s="213"/>
      <c r="R296" s="137"/>
      <c r="T296" s="138" t="s">
        <v>5</v>
      </c>
      <c r="U296" s="40" t="s">
        <v>44</v>
      </c>
      <c r="V296" s="139">
        <v>0.98099999999999998</v>
      </c>
      <c r="W296" s="139">
        <f t="shared" si="87"/>
        <v>99.081000000000003</v>
      </c>
      <c r="X296" s="139">
        <v>1.273E-2</v>
      </c>
      <c r="Y296" s="139">
        <f t="shared" si="88"/>
        <v>1.28573</v>
      </c>
      <c r="Z296" s="139">
        <v>0</v>
      </c>
      <c r="AA296" s="140">
        <f t="shared" si="89"/>
        <v>0</v>
      </c>
      <c r="AR296" s="18" t="s">
        <v>201</v>
      </c>
      <c r="AT296" s="18" t="s">
        <v>157</v>
      </c>
      <c r="AU296" s="18" t="s">
        <v>161</v>
      </c>
      <c r="AY296" s="18" t="s">
        <v>156</v>
      </c>
      <c r="BE296" s="141">
        <f t="shared" si="90"/>
        <v>0</v>
      </c>
      <c r="BF296" s="141">
        <f t="shared" si="91"/>
        <v>0</v>
      </c>
      <c r="BG296" s="141">
        <f t="shared" si="92"/>
        <v>0</v>
      </c>
      <c r="BH296" s="141">
        <f t="shared" si="93"/>
        <v>0</v>
      </c>
      <c r="BI296" s="141">
        <f t="shared" si="94"/>
        <v>0</v>
      </c>
      <c r="BJ296" s="18" t="s">
        <v>161</v>
      </c>
      <c r="BK296" s="141">
        <f t="shared" si="95"/>
        <v>0</v>
      </c>
      <c r="BL296" s="18" t="s">
        <v>201</v>
      </c>
      <c r="BM296" s="18" t="s">
        <v>414</v>
      </c>
    </row>
    <row r="297" spans="2:65" s="1" customFormat="1" ht="44.25" customHeight="1">
      <c r="B297" s="133"/>
      <c r="C297" s="142">
        <v>140</v>
      </c>
      <c r="D297" s="205" t="s">
        <v>607</v>
      </c>
      <c r="E297" s="206"/>
      <c r="F297" s="206"/>
      <c r="G297" s="206"/>
      <c r="H297" s="206"/>
      <c r="I297" s="207"/>
      <c r="J297" s="143" t="s">
        <v>159</v>
      </c>
      <c r="K297" s="144">
        <v>417.9</v>
      </c>
      <c r="L297" s="214">
        <v>0</v>
      </c>
      <c r="M297" s="214"/>
      <c r="N297" s="214">
        <f t="shared" si="86"/>
        <v>0</v>
      </c>
      <c r="O297" s="213"/>
      <c r="P297" s="213"/>
      <c r="Q297" s="213"/>
      <c r="R297" s="137"/>
      <c r="T297" s="138" t="s">
        <v>5</v>
      </c>
      <c r="U297" s="40" t="s">
        <v>44</v>
      </c>
      <c r="V297" s="139">
        <v>0</v>
      </c>
      <c r="W297" s="139">
        <f t="shared" si="87"/>
        <v>0</v>
      </c>
      <c r="X297" s="139">
        <v>0</v>
      </c>
      <c r="Y297" s="139">
        <f t="shared" si="88"/>
        <v>0</v>
      </c>
      <c r="Z297" s="139">
        <v>0</v>
      </c>
      <c r="AA297" s="140">
        <f t="shared" si="89"/>
        <v>0</v>
      </c>
      <c r="AR297" s="18" t="s">
        <v>232</v>
      </c>
      <c r="AT297" s="18" t="s">
        <v>224</v>
      </c>
      <c r="AU297" s="18" t="s">
        <v>161</v>
      </c>
      <c r="AY297" s="18" t="s">
        <v>156</v>
      </c>
      <c r="BE297" s="141">
        <f t="shared" si="90"/>
        <v>0</v>
      </c>
      <c r="BF297" s="141">
        <f t="shared" si="91"/>
        <v>0</v>
      </c>
      <c r="BG297" s="141">
        <f t="shared" si="92"/>
        <v>0</v>
      </c>
      <c r="BH297" s="141">
        <f t="shared" si="93"/>
        <v>0</v>
      </c>
      <c r="BI297" s="141">
        <f t="shared" si="94"/>
        <v>0</v>
      </c>
      <c r="BJ297" s="18" t="s">
        <v>161</v>
      </c>
      <c r="BK297" s="141">
        <f t="shared" si="95"/>
        <v>0</v>
      </c>
      <c r="BL297" s="18" t="s">
        <v>201</v>
      </c>
      <c r="BM297" s="18" t="s">
        <v>415</v>
      </c>
    </row>
    <row r="298" spans="2:65" s="1" customFormat="1" ht="34.15" customHeight="1">
      <c r="B298" s="133"/>
      <c r="C298" s="134">
        <v>141</v>
      </c>
      <c r="D298" s="204" t="s">
        <v>416</v>
      </c>
      <c r="E298" s="202"/>
      <c r="F298" s="202"/>
      <c r="G298" s="202"/>
      <c r="H298" s="202"/>
      <c r="I298" s="203"/>
      <c r="J298" s="135" t="s">
        <v>159</v>
      </c>
      <c r="K298" s="136">
        <v>398</v>
      </c>
      <c r="L298" s="213">
        <v>0</v>
      </c>
      <c r="M298" s="213"/>
      <c r="N298" s="213">
        <f t="shared" si="86"/>
        <v>0</v>
      </c>
      <c r="O298" s="213"/>
      <c r="P298" s="213"/>
      <c r="Q298" s="213"/>
      <c r="R298" s="137"/>
      <c r="T298" s="138" t="s">
        <v>5</v>
      </c>
      <c r="U298" s="40" t="s">
        <v>44</v>
      </c>
      <c r="V298" s="139">
        <v>0.73499999999999999</v>
      </c>
      <c r="W298" s="139">
        <f t="shared" si="87"/>
        <v>292.52999999999997</v>
      </c>
      <c r="X298" s="139">
        <v>9.6000000000000002E-4</v>
      </c>
      <c r="Y298" s="139">
        <f t="shared" si="88"/>
        <v>0.38208000000000003</v>
      </c>
      <c r="Z298" s="139">
        <v>0</v>
      </c>
      <c r="AA298" s="140">
        <f t="shared" si="89"/>
        <v>0</v>
      </c>
      <c r="AR298" s="18" t="s">
        <v>201</v>
      </c>
      <c r="AT298" s="18" t="s">
        <v>157</v>
      </c>
      <c r="AU298" s="18" t="s">
        <v>161</v>
      </c>
      <c r="AY298" s="18" t="s">
        <v>156</v>
      </c>
      <c r="BE298" s="141">
        <f t="shared" si="90"/>
        <v>0</v>
      </c>
      <c r="BF298" s="141">
        <f t="shared" si="91"/>
        <v>0</v>
      </c>
      <c r="BG298" s="141">
        <f t="shared" si="92"/>
        <v>0</v>
      </c>
      <c r="BH298" s="141">
        <f t="shared" si="93"/>
        <v>0</v>
      </c>
      <c r="BI298" s="141">
        <f t="shared" si="94"/>
        <v>0</v>
      </c>
      <c r="BJ298" s="18" t="s">
        <v>161</v>
      </c>
      <c r="BK298" s="141">
        <f t="shared" si="95"/>
        <v>0</v>
      </c>
      <c r="BL298" s="18" t="s">
        <v>201</v>
      </c>
      <c r="BM298" s="18" t="s">
        <v>417</v>
      </c>
    </row>
    <row r="299" spans="2:65" s="1" customFormat="1" ht="34.15" customHeight="1">
      <c r="B299" s="133"/>
      <c r="C299" s="134">
        <v>142</v>
      </c>
      <c r="D299" s="204" t="s">
        <v>418</v>
      </c>
      <c r="E299" s="202"/>
      <c r="F299" s="202"/>
      <c r="G299" s="202"/>
      <c r="H299" s="202"/>
      <c r="I299" s="203"/>
      <c r="J299" s="135" t="s">
        <v>186</v>
      </c>
      <c r="K299" s="136">
        <v>29.35</v>
      </c>
      <c r="L299" s="213">
        <v>0</v>
      </c>
      <c r="M299" s="213"/>
      <c r="N299" s="213">
        <f t="shared" si="86"/>
        <v>0</v>
      </c>
      <c r="O299" s="213"/>
      <c r="P299" s="213"/>
      <c r="Q299" s="213"/>
      <c r="R299" s="137"/>
      <c r="T299" s="138" t="s">
        <v>5</v>
      </c>
      <c r="U299" s="40" t="s">
        <v>44</v>
      </c>
      <c r="V299" s="139">
        <v>1.9279999999999999</v>
      </c>
      <c r="W299" s="139">
        <f t="shared" si="87"/>
        <v>56.586800000000004</v>
      </c>
      <c r="X299" s="139">
        <v>0</v>
      </c>
      <c r="Y299" s="139">
        <f t="shared" si="88"/>
        <v>0</v>
      </c>
      <c r="Z299" s="139">
        <v>0</v>
      </c>
      <c r="AA299" s="140">
        <f t="shared" si="89"/>
        <v>0</v>
      </c>
      <c r="AR299" s="18" t="s">
        <v>201</v>
      </c>
      <c r="AT299" s="18" t="s">
        <v>157</v>
      </c>
      <c r="AU299" s="18" t="s">
        <v>161</v>
      </c>
      <c r="AY299" s="18" t="s">
        <v>156</v>
      </c>
      <c r="BE299" s="141">
        <f t="shared" si="90"/>
        <v>0</v>
      </c>
      <c r="BF299" s="141">
        <f t="shared" si="91"/>
        <v>0</v>
      </c>
      <c r="BG299" s="141">
        <f t="shared" si="92"/>
        <v>0</v>
      </c>
      <c r="BH299" s="141">
        <f t="shared" si="93"/>
        <v>0</v>
      </c>
      <c r="BI299" s="141">
        <f t="shared" si="94"/>
        <v>0</v>
      </c>
      <c r="BJ299" s="18" t="s">
        <v>161</v>
      </c>
      <c r="BK299" s="141">
        <f t="shared" si="95"/>
        <v>0</v>
      </c>
      <c r="BL299" s="18" t="s">
        <v>201</v>
      </c>
      <c r="BM299" s="18" t="s">
        <v>419</v>
      </c>
    </row>
    <row r="300" spans="2:65" s="9" customFormat="1" ht="29.85" customHeight="1">
      <c r="B300" s="122"/>
      <c r="C300" s="123"/>
      <c r="D300" s="132" t="s">
        <v>129</v>
      </c>
      <c r="E300" s="132"/>
      <c r="F300" s="132"/>
      <c r="G300" s="132"/>
      <c r="H300" s="132"/>
      <c r="I300" s="132"/>
      <c r="J300" s="132"/>
      <c r="K300" s="132"/>
      <c r="L300" s="132"/>
      <c r="M300" s="132"/>
      <c r="N300" s="215">
        <f>BK300</f>
        <v>0</v>
      </c>
      <c r="O300" s="216"/>
      <c r="P300" s="216"/>
      <c r="Q300" s="216"/>
      <c r="R300" s="125"/>
      <c r="T300" s="126"/>
      <c r="U300" s="123"/>
      <c r="V300" s="123"/>
      <c r="W300" s="127">
        <f>SUM(W301:W313)</f>
        <v>710.92825999999991</v>
      </c>
      <c r="X300" s="123"/>
      <c r="Y300" s="127">
        <f>SUM(Y301:Y313)</f>
        <v>3.1349999999999998</v>
      </c>
      <c r="Z300" s="123"/>
      <c r="AA300" s="128">
        <f>SUM(AA301:AA313)</f>
        <v>0.62449999999999994</v>
      </c>
      <c r="AR300" s="129" t="s">
        <v>161</v>
      </c>
      <c r="AT300" s="130" t="s">
        <v>76</v>
      </c>
      <c r="AU300" s="130" t="s">
        <v>84</v>
      </c>
      <c r="AY300" s="129" t="s">
        <v>156</v>
      </c>
      <c r="BK300" s="131">
        <f>SUM(BK301:BK313)</f>
        <v>0</v>
      </c>
    </row>
    <row r="301" spans="2:65" s="1" customFormat="1" ht="45.6" customHeight="1">
      <c r="B301" s="133"/>
      <c r="C301" s="134">
        <v>143</v>
      </c>
      <c r="D301" s="204" t="s">
        <v>420</v>
      </c>
      <c r="E301" s="202"/>
      <c r="F301" s="202"/>
      <c r="G301" s="202"/>
      <c r="H301" s="202"/>
      <c r="I301" s="203"/>
      <c r="J301" s="135" t="s">
        <v>167</v>
      </c>
      <c r="K301" s="136">
        <v>214</v>
      </c>
      <c r="L301" s="213">
        <v>0</v>
      </c>
      <c r="M301" s="213"/>
      <c r="N301" s="213">
        <f t="shared" ref="N301:N313" si="96">ROUND(L301*K301,2)</f>
        <v>0</v>
      </c>
      <c r="O301" s="213"/>
      <c r="P301" s="213"/>
      <c r="Q301" s="213"/>
      <c r="R301" s="137"/>
      <c r="T301" s="138" t="s">
        <v>5</v>
      </c>
      <c r="U301" s="40" t="s">
        <v>44</v>
      </c>
      <c r="V301" s="139">
        <v>0.44500000000000001</v>
      </c>
      <c r="W301" s="139">
        <f t="shared" ref="W301:W313" si="97">V301*K301</f>
        <v>95.23</v>
      </c>
      <c r="X301" s="139">
        <v>2.0899999999999998E-3</v>
      </c>
      <c r="Y301" s="139">
        <f t="shared" ref="Y301:Y313" si="98">X301*K301</f>
        <v>0.44725999999999999</v>
      </c>
      <c r="Z301" s="139">
        <v>0</v>
      </c>
      <c r="AA301" s="140">
        <f t="shared" ref="AA301:AA313" si="99">Z301*K301</f>
        <v>0</v>
      </c>
      <c r="AR301" s="18" t="s">
        <v>201</v>
      </c>
      <c r="AT301" s="18" t="s">
        <v>157</v>
      </c>
      <c r="AU301" s="18" t="s">
        <v>161</v>
      </c>
      <c r="AY301" s="18" t="s">
        <v>156</v>
      </c>
      <c r="BE301" s="141">
        <f t="shared" ref="BE301:BE313" si="100">IF(U301="základná",N301,0)</f>
        <v>0</v>
      </c>
      <c r="BF301" s="141">
        <f t="shared" ref="BF301:BF313" si="101">IF(U301="znížená",N301,0)</f>
        <v>0</v>
      </c>
      <c r="BG301" s="141">
        <f t="shared" ref="BG301:BG313" si="102">IF(U301="zákl. prenesená",N301,0)</f>
        <v>0</v>
      </c>
      <c r="BH301" s="141">
        <f t="shared" ref="BH301:BH313" si="103">IF(U301="zníž. prenesená",N301,0)</f>
        <v>0</v>
      </c>
      <c r="BI301" s="141">
        <f t="shared" ref="BI301:BI313" si="104">IF(U301="nulová",N301,0)</f>
        <v>0</v>
      </c>
      <c r="BJ301" s="18" t="s">
        <v>161</v>
      </c>
      <c r="BK301" s="141">
        <f t="shared" ref="BK301:BK313" si="105">ROUND(L301*K301,2)</f>
        <v>0</v>
      </c>
      <c r="BL301" s="18" t="s">
        <v>201</v>
      </c>
      <c r="BM301" s="18" t="s">
        <v>421</v>
      </c>
    </row>
    <row r="302" spans="2:65" s="1" customFormat="1" ht="34.15" customHeight="1">
      <c r="B302" s="133"/>
      <c r="C302" s="134">
        <v>144</v>
      </c>
      <c r="D302" s="204" t="s">
        <v>422</v>
      </c>
      <c r="E302" s="202"/>
      <c r="F302" s="202"/>
      <c r="G302" s="202"/>
      <c r="H302" s="202"/>
      <c r="I302" s="203"/>
      <c r="J302" s="135" t="s">
        <v>167</v>
      </c>
      <c r="K302" s="136">
        <v>214</v>
      </c>
      <c r="L302" s="213">
        <v>0</v>
      </c>
      <c r="M302" s="213"/>
      <c r="N302" s="213">
        <f t="shared" si="96"/>
        <v>0</v>
      </c>
      <c r="O302" s="213"/>
      <c r="P302" s="213"/>
      <c r="Q302" s="213"/>
      <c r="R302" s="137"/>
      <c r="T302" s="138" t="s">
        <v>5</v>
      </c>
      <c r="U302" s="40" t="s">
        <v>44</v>
      </c>
      <c r="V302" s="139">
        <v>0.72</v>
      </c>
      <c r="W302" s="139">
        <f t="shared" si="97"/>
        <v>154.07999999999998</v>
      </c>
      <c r="X302" s="139">
        <v>4.1599999999999996E-3</v>
      </c>
      <c r="Y302" s="139">
        <f t="shared" si="98"/>
        <v>0.89023999999999992</v>
      </c>
      <c r="Z302" s="139">
        <v>0</v>
      </c>
      <c r="AA302" s="140">
        <f t="shared" si="99"/>
        <v>0</v>
      </c>
      <c r="AR302" s="18" t="s">
        <v>201</v>
      </c>
      <c r="AT302" s="18" t="s">
        <v>157</v>
      </c>
      <c r="AU302" s="18" t="s">
        <v>161</v>
      </c>
      <c r="AY302" s="18" t="s">
        <v>156</v>
      </c>
      <c r="BE302" s="141">
        <f t="shared" si="100"/>
        <v>0</v>
      </c>
      <c r="BF302" s="141">
        <f t="shared" si="101"/>
        <v>0</v>
      </c>
      <c r="BG302" s="141">
        <f t="shared" si="102"/>
        <v>0</v>
      </c>
      <c r="BH302" s="141">
        <f t="shared" si="103"/>
        <v>0</v>
      </c>
      <c r="BI302" s="141">
        <f t="shared" si="104"/>
        <v>0</v>
      </c>
      <c r="BJ302" s="18" t="s">
        <v>161</v>
      </c>
      <c r="BK302" s="141">
        <f t="shared" si="105"/>
        <v>0</v>
      </c>
      <c r="BL302" s="18" t="s">
        <v>201</v>
      </c>
      <c r="BM302" s="18" t="s">
        <v>423</v>
      </c>
    </row>
    <row r="303" spans="2:65" s="1" customFormat="1" ht="45.6" customHeight="1">
      <c r="B303" s="133"/>
      <c r="C303" s="134">
        <v>145</v>
      </c>
      <c r="D303" s="204" t="s">
        <v>424</v>
      </c>
      <c r="E303" s="202"/>
      <c r="F303" s="202"/>
      <c r="G303" s="202"/>
      <c r="H303" s="202"/>
      <c r="I303" s="203"/>
      <c r="J303" s="135" t="s">
        <v>167</v>
      </c>
      <c r="K303" s="136">
        <v>62</v>
      </c>
      <c r="L303" s="213">
        <v>0</v>
      </c>
      <c r="M303" s="213"/>
      <c r="N303" s="213">
        <f t="shared" si="96"/>
        <v>0</v>
      </c>
      <c r="O303" s="213"/>
      <c r="P303" s="213"/>
      <c r="Q303" s="213"/>
      <c r="R303" s="137"/>
      <c r="T303" s="138" t="s">
        <v>5</v>
      </c>
      <c r="U303" s="40" t="s">
        <v>44</v>
      </c>
      <c r="V303" s="139">
        <v>0.86099999999999999</v>
      </c>
      <c r="W303" s="139">
        <f t="shared" si="97"/>
        <v>53.381999999999998</v>
      </c>
      <c r="X303" s="139">
        <v>2.82E-3</v>
      </c>
      <c r="Y303" s="139">
        <f t="shared" si="98"/>
        <v>0.17484</v>
      </c>
      <c r="Z303" s="139">
        <v>0</v>
      </c>
      <c r="AA303" s="140">
        <f t="shared" si="99"/>
        <v>0</v>
      </c>
      <c r="AR303" s="18" t="s">
        <v>201</v>
      </c>
      <c r="AT303" s="18" t="s">
        <v>157</v>
      </c>
      <c r="AU303" s="18" t="s">
        <v>161</v>
      </c>
      <c r="AY303" s="18" t="s">
        <v>156</v>
      </c>
      <c r="BE303" s="141">
        <f t="shared" si="100"/>
        <v>0</v>
      </c>
      <c r="BF303" s="141">
        <f t="shared" si="101"/>
        <v>0</v>
      </c>
      <c r="BG303" s="141">
        <f t="shared" si="102"/>
        <v>0</v>
      </c>
      <c r="BH303" s="141">
        <f t="shared" si="103"/>
        <v>0</v>
      </c>
      <c r="BI303" s="141">
        <f t="shared" si="104"/>
        <v>0</v>
      </c>
      <c r="BJ303" s="18" t="s">
        <v>161</v>
      </c>
      <c r="BK303" s="141">
        <f t="shared" si="105"/>
        <v>0</v>
      </c>
      <c r="BL303" s="18" t="s">
        <v>201</v>
      </c>
      <c r="BM303" s="18" t="s">
        <v>425</v>
      </c>
    </row>
    <row r="304" spans="2:65" s="1" customFormat="1" ht="34.15" customHeight="1">
      <c r="B304" s="133"/>
      <c r="C304" s="134">
        <v>146</v>
      </c>
      <c r="D304" s="204" t="s">
        <v>426</v>
      </c>
      <c r="E304" s="202"/>
      <c r="F304" s="202"/>
      <c r="G304" s="202"/>
      <c r="H304" s="202"/>
      <c r="I304" s="203"/>
      <c r="J304" s="135" t="s">
        <v>167</v>
      </c>
      <c r="K304" s="136">
        <v>7</v>
      </c>
      <c r="L304" s="213">
        <v>0</v>
      </c>
      <c r="M304" s="213"/>
      <c r="N304" s="213">
        <f t="shared" si="96"/>
        <v>0</v>
      </c>
      <c r="O304" s="213"/>
      <c r="P304" s="213"/>
      <c r="Q304" s="213"/>
      <c r="R304" s="137"/>
      <c r="T304" s="138" t="s">
        <v>5</v>
      </c>
      <c r="U304" s="40" t="s">
        <v>44</v>
      </c>
      <c r="V304" s="139">
        <v>1.0629999999999999</v>
      </c>
      <c r="W304" s="139">
        <f t="shared" si="97"/>
        <v>7.4409999999999998</v>
      </c>
      <c r="X304" s="139">
        <v>3.1900000000000001E-3</v>
      </c>
      <c r="Y304" s="139">
        <f t="shared" si="98"/>
        <v>2.2330000000000003E-2</v>
      </c>
      <c r="Z304" s="139">
        <v>0</v>
      </c>
      <c r="AA304" s="140">
        <f t="shared" si="99"/>
        <v>0</v>
      </c>
      <c r="AR304" s="18" t="s">
        <v>201</v>
      </c>
      <c r="AT304" s="18" t="s">
        <v>157</v>
      </c>
      <c r="AU304" s="18" t="s">
        <v>161</v>
      </c>
      <c r="AY304" s="18" t="s">
        <v>156</v>
      </c>
      <c r="BE304" s="141">
        <f t="shared" si="100"/>
        <v>0</v>
      </c>
      <c r="BF304" s="141">
        <f t="shared" si="101"/>
        <v>0</v>
      </c>
      <c r="BG304" s="141">
        <f t="shared" si="102"/>
        <v>0</v>
      </c>
      <c r="BH304" s="141">
        <f t="shared" si="103"/>
        <v>0</v>
      </c>
      <c r="BI304" s="141">
        <f t="shared" si="104"/>
        <v>0</v>
      </c>
      <c r="BJ304" s="18" t="s">
        <v>161</v>
      </c>
      <c r="BK304" s="141">
        <f t="shared" si="105"/>
        <v>0</v>
      </c>
      <c r="BL304" s="18" t="s">
        <v>201</v>
      </c>
      <c r="BM304" s="18" t="s">
        <v>427</v>
      </c>
    </row>
    <row r="305" spans="2:65" s="1" customFormat="1" ht="34.15" customHeight="1">
      <c r="B305" s="133"/>
      <c r="C305" s="134">
        <v>147</v>
      </c>
      <c r="D305" s="204" t="s">
        <v>428</v>
      </c>
      <c r="E305" s="202"/>
      <c r="F305" s="202"/>
      <c r="G305" s="202"/>
      <c r="H305" s="202"/>
      <c r="I305" s="203"/>
      <c r="J305" s="135" t="s">
        <v>167</v>
      </c>
      <c r="K305" s="136">
        <v>214</v>
      </c>
      <c r="L305" s="213">
        <v>0</v>
      </c>
      <c r="M305" s="213"/>
      <c r="N305" s="213">
        <f t="shared" si="96"/>
        <v>0</v>
      </c>
      <c r="O305" s="213"/>
      <c r="P305" s="213"/>
      <c r="Q305" s="213"/>
      <c r="R305" s="137"/>
      <c r="T305" s="138" t="s">
        <v>5</v>
      </c>
      <c r="U305" s="40" t="s">
        <v>44</v>
      </c>
      <c r="V305" s="139">
        <v>1.0629999999999999</v>
      </c>
      <c r="W305" s="139">
        <f t="shared" si="97"/>
        <v>227.482</v>
      </c>
      <c r="X305" s="139">
        <v>4.6299999999999996E-3</v>
      </c>
      <c r="Y305" s="139">
        <f t="shared" si="98"/>
        <v>0.99081999999999992</v>
      </c>
      <c r="Z305" s="139">
        <v>0</v>
      </c>
      <c r="AA305" s="140">
        <f t="shared" si="99"/>
        <v>0</v>
      </c>
      <c r="AR305" s="18" t="s">
        <v>201</v>
      </c>
      <c r="AT305" s="18" t="s">
        <v>157</v>
      </c>
      <c r="AU305" s="18" t="s">
        <v>161</v>
      </c>
      <c r="AY305" s="18" t="s">
        <v>156</v>
      </c>
      <c r="BE305" s="141">
        <f t="shared" si="100"/>
        <v>0</v>
      </c>
      <c r="BF305" s="141">
        <f t="shared" si="101"/>
        <v>0</v>
      </c>
      <c r="BG305" s="141">
        <f t="shared" si="102"/>
        <v>0</v>
      </c>
      <c r="BH305" s="141">
        <f t="shared" si="103"/>
        <v>0</v>
      </c>
      <c r="BI305" s="141">
        <f t="shared" si="104"/>
        <v>0</v>
      </c>
      <c r="BJ305" s="18" t="s">
        <v>161</v>
      </c>
      <c r="BK305" s="141">
        <f t="shared" si="105"/>
        <v>0</v>
      </c>
      <c r="BL305" s="18" t="s">
        <v>201</v>
      </c>
      <c r="BM305" s="18" t="s">
        <v>429</v>
      </c>
    </row>
    <row r="306" spans="2:65" s="1" customFormat="1" ht="34.15" customHeight="1">
      <c r="B306" s="133"/>
      <c r="C306" s="134">
        <v>148</v>
      </c>
      <c r="D306" s="204" t="s">
        <v>430</v>
      </c>
      <c r="E306" s="202"/>
      <c r="F306" s="202"/>
      <c r="G306" s="202"/>
      <c r="H306" s="202"/>
      <c r="I306" s="203"/>
      <c r="J306" s="135" t="s">
        <v>167</v>
      </c>
      <c r="K306" s="136">
        <v>62</v>
      </c>
      <c r="L306" s="213">
        <v>0</v>
      </c>
      <c r="M306" s="213"/>
      <c r="N306" s="213">
        <f t="shared" si="96"/>
        <v>0</v>
      </c>
      <c r="O306" s="213"/>
      <c r="P306" s="213"/>
      <c r="Q306" s="213"/>
      <c r="R306" s="137"/>
      <c r="T306" s="138" t="s">
        <v>5</v>
      </c>
      <c r="U306" s="40" t="s">
        <v>44</v>
      </c>
      <c r="V306" s="139">
        <v>0.28599999999999998</v>
      </c>
      <c r="W306" s="139">
        <f t="shared" si="97"/>
        <v>17.731999999999999</v>
      </c>
      <c r="X306" s="139">
        <v>1.15E-3</v>
      </c>
      <c r="Y306" s="139">
        <f t="shared" si="98"/>
        <v>7.1300000000000002E-2</v>
      </c>
      <c r="Z306" s="139">
        <v>0</v>
      </c>
      <c r="AA306" s="140">
        <f t="shared" si="99"/>
        <v>0</v>
      </c>
      <c r="AR306" s="18" t="s">
        <v>201</v>
      </c>
      <c r="AT306" s="18" t="s">
        <v>157</v>
      </c>
      <c r="AU306" s="18" t="s">
        <v>161</v>
      </c>
      <c r="AY306" s="18" t="s">
        <v>156</v>
      </c>
      <c r="BE306" s="141">
        <f t="shared" si="100"/>
        <v>0</v>
      </c>
      <c r="BF306" s="141">
        <f t="shared" si="101"/>
        <v>0</v>
      </c>
      <c r="BG306" s="141">
        <f t="shared" si="102"/>
        <v>0</v>
      </c>
      <c r="BH306" s="141">
        <f t="shared" si="103"/>
        <v>0</v>
      </c>
      <c r="BI306" s="141">
        <f t="shared" si="104"/>
        <v>0</v>
      </c>
      <c r="BJ306" s="18" t="s">
        <v>161</v>
      </c>
      <c r="BK306" s="141">
        <f t="shared" si="105"/>
        <v>0</v>
      </c>
      <c r="BL306" s="18" t="s">
        <v>201</v>
      </c>
      <c r="BM306" s="18" t="s">
        <v>431</v>
      </c>
    </row>
    <row r="307" spans="2:65" s="1" customFormat="1" ht="45.6" customHeight="1">
      <c r="B307" s="133"/>
      <c r="C307" s="134">
        <v>149</v>
      </c>
      <c r="D307" s="204" t="s">
        <v>432</v>
      </c>
      <c r="E307" s="202"/>
      <c r="F307" s="202"/>
      <c r="G307" s="202"/>
      <c r="H307" s="202"/>
      <c r="I307" s="203"/>
      <c r="J307" s="135" t="s">
        <v>167</v>
      </c>
      <c r="K307" s="136">
        <v>98</v>
      </c>
      <c r="L307" s="213">
        <v>0</v>
      </c>
      <c r="M307" s="213"/>
      <c r="N307" s="213">
        <f t="shared" si="96"/>
        <v>0</v>
      </c>
      <c r="O307" s="213"/>
      <c r="P307" s="213"/>
      <c r="Q307" s="213"/>
      <c r="R307" s="137"/>
      <c r="T307" s="138" t="s">
        <v>5</v>
      </c>
      <c r="U307" s="40" t="s">
        <v>44</v>
      </c>
      <c r="V307" s="139">
        <v>0.45800000000000002</v>
      </c>
      <c r="W307" s="139">
        <f t="shared" si="97"/>
        <v>44.884</v>
      </c>
      <c r="X307" s="139">
        <v>2.2499999999999998E-3</v>
      </c>
      <c r="Y307" s="139">
        <f t="shared" si="98"/>
        <v>0.22049999999999997</v>
      </c>
      <c r="Z307" s="139">
        <v>0</v>
      </c>
      <c r="AA307" s="140">
        <f t="shared" si="99"/>
        <v>0</v>
      </c>
      <c r="AR307" s="18" t="s">
        <v>201</v>
      </c>
      <c r="AT307" s="18" t="s">
        <v>157</v>
      </c>
      <c r="AU307" s="18" t="s">
        <v>161</v>
      </c>
      <c r="AY307" s="18" t="s">
        <v>156</v>
      </c>
      <c r="BE307" s="141">
        <f t="shared" si="100"/>
        <v>0</v>
      </c>
      <c r="BF307" s="141">
        <f t="shared" si="101"/>
        <v>0</v>
      </c>
      <c r="BG307" s="141">
        <f t="shared" si="102"/>
        <v>0</v>
      </c>
      <c r="BH307" s="141">
        <f t="shared" si="103"/>
        <v>0</v>
      </c>
      <c r="BI307" s="141">
        <f t="shared" si="104"/>
        <v>0</v>
      </c>
      <c r="BJ307" s="18" t="s">
        <v>161</v>
      </c>
      <c r="BK307" s="141">
        <f t="shared" si="105"/>
        <v>0</v>
      </c>
      <c r="BL307" s="18" t="s">
        <v>201</v>
      </c>
      <c r="BM307" s="18" t="s">
        <v>433</v>
      </c>
    </row>
    <row r="308" spans="2:65" s="1" customFormat="1" ht="27" customHeight="1">
      <c r="B308" s="133"/>
      <c r="C308" s="134">
        <v>150</v>
      </c>
      <c r="D308" s="204" t="s">
        <v>434</v>
      </c>
      <c r="E308" s="202"/>
      <c r="F308" s="202"/>
      <c r="G308" s="202"/>
      <c r="H308" s="202"/>
      <c r="I308" s="203"/>
      <c r="J308" s="135" t="s">
        <v>167</v>
      </c>
      <c r="K308" s="136">
        <v>98</v>
      </c>
      <c r="L308" s="213">
        <v>0</v>
      </c>
      <c r="M308" s="213"/>
      <c r="N308" s="213">
        <f t="shared" si="96"/>
        <v>0</v>
      </c>
      <c r="O308" s="213"/>
      <c r="P308" s="213"/>
      <c r="Q308" s="213"/>
      <c r="R308" s="137"/>
      <c r="T308" s="138" t="s">
        <v>5</v>
      </c>
      <c r="U308" s="40" t="s">
        <v>44</v>
      </c>
      <c r="V308" s="139">
        <v>7.4999999999999997E-2</v>
      </c>
      <c r="W308" s="139">
        <f t="shared" si="97"/>
        <v>7.35</v>
      </c>
      <c r="X308" s="139">
        <v>0</v>
      </c>
      <c r="Y308" s="139">
        <f t="shared" si="98"/>
        <v>0</v>
      </c>
      <c r="Z308" s="139">
        <v>1.3500000000000001E-3</v>
      </c>
      <c r="AA308" s="140">
        <f t="shared" si="99"/>
        <v>0.1323</v>
      </c>
      <c r="AR308" s="18" t="s">
        <v>201</v>
      </c>
      <c r="AT308" s="18" t="s">
        <v>157</v>
      </c>
      <c r="AU308" s="18" t="s">
        <v>161</v>
      </c>
      <c r="AY308" s="18" t="s">
        <v>156</v>
      </c>
      <c r="BE308" s="141">
        <f t="shared" si="100"/>
        <v>0</v>
      </c>
      <c r="BF308" s="141">
        <f t="shared" si="101"/>
        <v>0</v>
      </c>
      <c r="BG308" s="141">
        <f t="shared" si="102"/>
        <v>0</v>
      </c>
      <c r="BH308" s="141">
        <f t="shared" si="103"/>
        <v>0</v>
      </c>
      <c r="BI308" s="141">
        <f t="shared" si="104"/>
        <v>0</v>
      </c>
      <c r="BJ308" s="18" t="s">
        <v>161</v>
      </c>
      <c r="BK308" s="141">
        <f t="shared" si="105"/>
        <v>0</v>
      </c>
      <c r="BL308" s="18" t="s">
        <v>201</v>
      </c>
      <c r="BM308" s="18" t="s">
        <v>435</v>
      </c>
    </row>
    <row r="309" spans="2:65" s="1" customFormat="1" ht="34.15" customHeight="1">
      <c r="B309" s="133"/>
      <c r="C309" s="134">
        <v>151</v>
      </c>
      <c r="D309" s="204" t="s">
        <v>436</v>
      </c>
      <c r="E309" s="202"/>
      <c r="F309" s="202"/>
      <c r="G309" s="202"/>
      <c r="H309" s="202"/>
      <c r="I309" s="203"/>
      <c r="J309" s="135" t="s">
        <v>167</v>
      </c>
      <c r="K309" s="136">
        <v>9</v>
      </c>
      <c r="L309" s="213">
        <v>0</v>
      </c>
      <c r="M309" s="213"/>
      <c r="N309" s="213">
        <f t="shared" si="96"/>
        <v>0</v>
      </c>
      <c r="O309" s="213"/>
      <c r="P309" s="213"/>
      <c r="Q309" s="213"/>
      <c r="R309" s="137"/>
      <c r="T309" s="138" t="s">
        <v>5</v>
      </c>
      <c r="U309" s="40" t="s">
        <v>44</v>
      </c>
      <c r="V309" s="139">
        <v>1.359</v>
      </c>
      <c r="W309" s="139">
        <f t="shared" si="97"/>
        <v>12.231</v>
      </c>
      <c r="X309" s="139">
        <v>7.6E-3</v>
      </c>
      <c r="Y309" s="139">
        <f t="shared" si="98"/>
        <v>6.8400000000000002E-2</v>
      </c>
      <c r="Z309" s="139">
        <v>0</v>
      </c>
      <c r="AA309" s="140">
        <f t="shared" si="99"/>
        <v>0</v>
      </c>
      <c r="AR309" s="18" t="s">
        <v>201</v>
      </c>
      <c r="AT309" s="18" t="s">
        <v>157</v>
      </c>
      <c r="AU309" s="18" t="s">
        <v>161</v>
      </c>
      <c r="AY309" s="18" t="s">
        <v>156</v>
      </c>
      <c r="BE309" s="141">
        <f t="shared" si="100"/>
        <v>0</v>
      </c>
      <c r="BF309" s="141">
        <f t="shared" si="101"/>
        <v>0</v>
      </c>
      <c r="BG309" s="141">
        <f t="shared" si="102"/>
        <v>0</v>
      </c>
      <c r="BH309" s="141">
        <f t="shared" si="103"/>
        <v>0</v>
      </c>
      <c r="BI309" s="141">
        <f t="shared" si="104"/>
        <v>0</v>
      </c>
      <c r="BJ309" s="18" t="s">
        <v>161</v>
      </c>
      <c r="BK309" s="141">
        <f t="shared" si="105"/>
        <v>0</v>
      </c>
      <c r="BL309" s="18" t="s">
        <v>201</v>
      </c>
      <c r="BM309" s="18" t="s">
        <v>437</v>
      </c>
    </row>
    <row r="310" spans="2:65" s="1" customFormat="1" ht="34.15" customHeight="1">
      <c r="B310" s="133"/>
      <c r="C310" s="134">
        <v>152</v>
      </c>
      <c r="D310" s="204" t="s">
        <v>438</v>
      </c>
      <c r="E310" s="202"/>
      <c r="F310" s="202"/>
      <c r="G310" s="202"/>
      <c r="H310" s="202"/>
      <c r="I310" s="203"/>
      <c r="J310" s="135" t="s">
        <v>167</v>
      </c>
      <c r="K310" s="136">
        <v>15</v>
      </c>
      <c r="L310" s="213">
        <v>0</v>
      </c>
      <c r="M310" s="213"/>
      <c r="N310" s="213">
        <f t="shared" si="96"/>
        <v>0</v>
      </c>
      <c r="O310" s="213"/>
      <c r="P310" s="213"/>
      <c r="Q310" s="213"/>
      <c r="R310" s="137"/>
      <c r="T310" s="138" t="s">
        <v>5</v>
      </c>
      <c r="U310" s="40" t="s">
        <v>44</v>
      </c>
      <c r="V310" s="139">
        <v>1.161</v>
      </c>
      <c r="W310" s="139">
        <f t="shared" si="97"/>
        <v>17.414999999999999</v>
      </c>
      <c r="X310" s="139">
        <v>6.3699999999999998E-3</v>
      </c>
      <c r="Y310" s="139">
        <f t="shared" si="98"/>
        <v>9.5549999999999996E-2</v>
      </c>
      <c r="Z310" s="139">
        <v>0</v>
      </c>
      <c r="AA310" s="140">
        <f t="shared" si="99"/>
        <v>0</v>
      </c>
      <c r="AR310" s="18" t="s">
        <v>201</v>
      </c>
      <c r="AT310" s="18" t="s">
        <v>157</v>
      </c>
      <c r="AU310" s="18" t="s">
        <v>161</v>
      </c>
      <c r="AY310" s="18" t="s">
        <v>156</v>
      </c>
      <c r="BE310" s="141">
        <f t="shared" si="100"/>
        <v>0</v>
      </c>
      <c r="BF310" s="141">
        <f t="shared" si="101"/>
        <v>0</v>
      </c>
      <c r="BG310" s="141">
        <f t="shared" si="102"/>
        <v>0</v>
      </c>
      <c r="BH310" s="141">
        <f t="shared" si="103"/>
        <v>0</v>
      </c>
      <c r="BI310" s="141">
        <f t="shared" si="104"/>
        <v>0</v>
      </c>
      <c r="BJ310" s="18" t="s">
        <v>161</v>
      </c>
      <c r="BK310" s="141">
        <f t="shared" si="105"/>
        <v>0</v>
      </c>
      <c r="BL310" s="18" t="s">
        <v>201</v>
      </c>
      <c r="BM310" s="18" t="s">
        <v>439</v>
      </c>
    </row>
    <row r="311" spans="2:65" s="1" customFormat="1" ht="34.15" customHeight="1">
      <c r="B311" s="133"/>
      <c r="C311" s="134">
        <v>153</v>
      </c>
      <c r="D311" s="204" t="s">
        <v>440</v>
      </c>
      <c r="E311" s="202"/>
      <c r="F311" s="202"/>
      <c r="G311" s="202"/>
      <c r="H311" s="202"/>
      <c r="I311" s="203"/>
      <c r="J311" s="135" t="s">
        <v>167</v>
      </c>
      <c r="K311" s="136">
        <v>214</v>
      </c>
      <c r="L311" s="213">
        <v>0</v>
      </c>
      <c r="M311" s="213"/>
      <c r="N311" s="213">
        <f t="shared" si="96"/>
        <v>0</v>
      </c>
      <c r="O311" s="213"/>
      <c r="P311" s="213"/>
      <c r="Q311" s="213"/>
      <c r="R311" s="137"/>
      <c r="T311" s="138" t="s">
        <v>5</v>
      </c>
      <c r="U311" s="40" t="s">
        <v>44</v>
      </c>
      <c r="V311" s="139">
        <v>8.5999999999999993E-2</v>
      </c>
      <c r="W311" s="139">
        <f t="shared" si="97"/>
        <v>18.404</v>
      </c>
      <c r="X311" s="139">
        <v>0</v>
      </c>
      <c r="Y311" s="139">
        <f t="shared" si="98"/>
        <v>0</v>
      </c>
      <c r="Z311" s="139">
        <v>2.3E-3</v>
      </c>
      <c r="AA311" s="140">
        <f t="shared" si="99"/>
        <v>0.49219999999999997</v>
      </c>
      <c r="AR311" s="18" t="s">
        <v>201</v>
      </c>
      <c r="AT311" s="18" t="s">
        <v>157</v>
      </c>
      <c r="AU311" s="18" t="s">
        <v>161</v>
      </c>
      <c r="AY311" s="18" t="s">
        <v>156</v>
      </c>
      <c r="BE311" s="141">
        <f t="shared" si="100"/>
        <v>0</v>
      </c>
      <c r="BF311" s="141">
        <f t="shared" si="101"/>
        <v>0</v>
      </c>
      <c r="BG311" s="141">
        <f t="shared" si="102"/>
        <v>0</v>
      </c>
      <c r="BH311" s="141">
        <f t="shared" si="103"/>
        <v>0</v>
      </c>
      <c r="BI311" s="141">
        <f t="shared" si="104"/>
        <v>0</v>
      </c>
      <c r="BJ311" s="18" t="s">
        <v>161</v>
      </c>
      <c r="BK311" s="141">
        <f t="shared" si="105"/>
        <v>0</v>
      </c>
      <c r="BL311" s="18" t="s">
        <v>201</v>
      </c>
      <c r="BM311" s="18" t="s">
        <v>441</v>
      </c>
    </row>
    <row r="312" spans="2:65" s="1" customFormat="1" ht="34.15" customHeight="1">
      <c r="B312" s="133"/>
      <c r="C312" s="134">
        <v>154</v>
      </c>
      <c r="D312" s="204" t="s">
        <v>442</v>
      </c>
      <c r="E312" s="202"/>
      <c r="F312" s="202"/>
      <c r="G312" s="202"/>
      <c r="H312" s="202"/>
      <c r="I312" s="203"/>
      <c r="J312" s="135" t="s">
        <v>167</v>
      </c>
      <c r="K312" s="136">
        <v>62</v>
      </c>
      <c r="L312" s="213">
        <v>0</v>
      </c>
      <c r="M312" s="213"/>
      <c r="N312" s="213">
        <f t="shared" si="96"/>
        <v>0</v>
      </c>
      <c r="O312" s="213"/>
      <c r="P312" s="213"/>
      <c r="Q312" s="213"/>
      <c r="R312" s="137"/>
      <c r="T312" s="138" t="s">
        <v>5</v>
      </c>
      <c r="U312" s="40" t="s">
        <v>44</v>
      </c>
      <c r="V312" s="139">
        <v>0.66100000000000003</v>
      </c>
      <c r="W312" s="139">
        <f t="shared" si="97"/>
        <v>40.981999999999999</v>
      </c>
      <c r="X312" s="139">
        <v>2.48E-3</v>
      </c>
      <c r="Y312" s="139">
        <f t="shared" si="98"/>
        <v>0.15376000000000001</v>
      </c>
      <c r="Z312" s="139">
        <v>0</v>
      </c>
      <c r="AA312" s="140">
        <f t="shared" si="99"/>
        <v>0</v>
      </c>
      <c r="AR312" s="18" t="s">
        <v>201</v>
      </c>
      <c r="AT312" s="18" t="s">
        <v>157</v>
      </c>
      <c r="AU312" s="18" t="s">
        <v>161</v>
      </c>
      <c r="AY312" s="18" t="s">
        <v>156</v>
      </c>
      <c r="BE312" s="141">
        <f t="shared" si="100"/>
        <v>0</v>
      </c>
      <c r="BF312" s="141">
        <f t="shared" si="101"/>
        <v>0</v>
      </c>
      <c r="BG312" s="141">
        <f t="shared" si="102"/>
        <v>0</v>
      </c>
      <c r="BH312" s="141">
        <f t="shared" si="103"/>
        <v>0</v>
      </c>
      <c r="BI312" s="141">
        <f t="shared" si="104"/>
        <v>0</v>
      </c>
      <c r="BJ312" s="18" t="s">
        <v>161</v>
      </c>
      <c r="BK312" s="141">
        <f t="shared" si="105"/>
        <v>0</v>
      </c>
      <c r="BL312" s="18" t="s">
        <v>201</v>
      </c>
      <c r="BM312" s="18" t="s">
        <v>443</v>
      </c>
    </row>
    <row r="313" spans="2:65" s="1" customFormat="1" ht="34.15" customHeight="1">
      <c r="B313" s="133"/>
      <c r="C313" s="134">
        <v>155</v>
      </c>
      <c r="D313" s="204" t="s">
        <v>444</v>
      </c>
      <c r="E313" s="202"/>
      <c r="F313" s="202"/>
      <c r="G313" s="202"/>
      <c r="H313" s="202"/>
      <c r="I313" s="203"/>
      <c r="J313" s="135" t="s">
        <v>186</v>
      </c>
      <c r="K313" s="136">
        <v>3.14</v>
      </c>
      <c r="L313" s="213">
        <v>0</v>
      </c>
      <c r="M313" s="213"/>
      <c r="N313" s="213">
        <f t="shared" si="96"/>
        <v>0</v>
      </c>
      <c r="O313" s="213"/>
      <c r="P313" s="213"/>
      <c r="Q313" s="213"/>
      <c r="R313" s="137"/>
      <c r="T313" s="138" t="s">
        <v>5</v>
      </c>
      <c r="U313" s="40" t="s">
        <v>44</v>
      </c>
      <c r="V313" s="139">
        <v>4.5590000000000002</v>
      </c>
      <c r="W313" s="139">
        <f t="shared" si="97"/>
        <v>14.31526</v>
      </c>
      <c r="X313" s="139">
        <v>0</v>
      </c>
      <c r="Y313" s="139">
        <f t="shared" si="98"/>
        <v>0</v>
      </c>
      <c r="Z313" s="139">
        <v>0</v>
      </c>
      <c r="AA313" s="140">
        <f t="shared" si="99"/>
        <v>0</v>
      </c>
      <c r="AR313" s="18" t="s">
        <v>201</v>
      </c>
      <c r="AT313" s="18" t="s">
        <v>157</v>
      </c>
      <c r="AU313" s="18" t="s">
        <v>161</v>
      </c>
      <c r="AY313" s="18" t="s">
        <v>156</v>
      </c>
      <c r="BE313" s="141">
        <f t="shared" si="100"/>
        <v>0</v>
      </c>
      <c r="BF313" s="141">
        <f t="shared" si="101"/>
        <v>0</v>
      </c>
      <c r="BG313" s="141">
        <f t="shared" si="102"/>
        <v>0</v>
      </c>
      <c r="BH313" s="141">
        <f t="shared" si="103"/>
        <v>0</v>
      </c>
      <c r="BI313" s="141">
        <f t="shared" si="104"/>
        <v>0</v>
      </c>
      <c r="BJ313" s="18" t="s">
        <v>161</v>
      </c>
      <c r="BK313" s="141">
        <f t="shared" si="105"/>
        <v>0</v>
      </c>
      <c r="BL313" s="18" t="s">
        <v>201</v>
      </c>
      <c r="BM313" s="18" t="s">
        <v>445</v>
      </c>
    </row>
    <row r="314" spans="2:65" s="9" customFormat="1" ht="29.85" customHeight="1">
      <c r="B314" s="122"/>
      <c r="C314" s="123"/>
      <c r="D314" s="132" t="s">
        <v>130</v>
      </c>
      <c r="E314" s="132"/>
      <c r="F314" s="132"/>
      <c r="G314" s="132"/>
      <c r="H314" s="132"/>
      <c r="I314" s="132"/>
      <c r="J314" s="132"/>
      <c r="K314" s="132"/>
      <c r="L314" s="132"/>
      <c r="M314" s="132"/>
      <c r="N314" s="215">
        <f>BK314</f>
        <v>0</v>
      </c>
      <c r="O314" s="216"/>
      <c r="P314" s="216"/>
      <c r="Q314" s="216"/>
      <c r="R314" s="125"/>
      <c r="T314" s="126"/>
      <c r="U314" s="123"/>
      <c r="V314" s="123"/>
      <c r="W314" s="127">
        <f>SUM(W315:W337)</f>
        <v>9.7740299999999998</v>
      </c>
      <c r="X314" s="123"/>
      <c r="Y314" s="127">
        <f>SUM(Y315:Y337)</f>
        <v>5.6761999999999997</v>
      </c>
      <c r="Z314" s="123"/>
      <c r="AA314" s="128">
        <f>SUM(AA315:AA337)</f>
        <v>0</v>
      </c>
      <c r="AR314" s="129" t="s">
        <v>161</v>
      </c>
      <c r="AT314" s="130" t="s">
        <v>76</v>
      </c>
      <c r="AU314" s="130" t="s">
        <v>84</v>
      </c>
      <c r="AY314" s="129" t="s">
        <v>156</v>
      </c>
      <c r="BK314" s="131">
        <f>SUM(BK315:BK337)</f>
        <v>0</v>
      </c>
    </row>
    <row r="315" spans="2:65" s="1" customFormat="1" ht="34.15" customHeight="1">
      <c r="B315" s="133"/>
      <c r="C315" s="142">
        <v>156</v>
      </c>
      <c r="D315" s="205" t="s">
        <v>446</v>
      </c>
      <c r="E315" s="206"/>
      <c r="F315" s="206"/>
      <c r="G315" s="206"/>
      <c r="H315" s="206"/>
      <c r="I315" s="207"/>
      <c r="J315" s="143" t="s">
        <v>369</v>
      </c>
      <c r="K315" s="144">
        <v>17</v>
      </c>
      <c r="L315" s="214">
        <v>0</v>
      </c>
      <c r="M315" s="214"/>
      <c r="N315" s="214">
        <f t="shared" ref="N315:N337" si="106">ROUND(L315*K315,2)</f>
        <v>0</v>
      </c>
      <c r="O315" s="213"/>
      <c r="P315" s="213"/>
      <c r="Q315" s="213"/>
      <c r="R315" s="137"/>
      <c r="T315" s="138" t="s">
        <v>5</v>
      </c>
      <c r="U315" s="40" t="s">
        <v>44</v>
      </c>
      <c r="V315" s="139">
        <v>0</v>
      </c>
      <c r="W315" s="139">
        <f t="shared" ref="W315:W337" si="107">V315*K315</f>
        <v>0</v>
      </c>
      <c r="X315" s="139">
        <v>7.0000000000000007E-2</v>
      </c>
      <c r="Y315" s="139">
        <f t="shared" ref="Y315:Y337" si="108">X315*K315</f>
        <v>1.1900000000000002</v>
      </c>
      <c r="Z315" s="139">
        <v>0</v>
      </c>
      <c r="AA315" s="140">
        <f t="shared" ref="AA315:AA337" si="109">Z315*K315</f>
        <v>0</v>
      </c>
      <c r="AR315" s="18" t="s">
        <v>232</v>
      </c>
      <c r="AT315" s="18" t="s">
        <v>224</v>
      </c>
      <c r="AU315" s="18" t="s">
        <v>161</v>
      </c>
      <c r="AY315" s="18" t="s">
        <v>156</v>
      </c>
      <c r="BE315" s="141">
        <f t="shared" ref="BE315:BE337" si="110">IF(U315="základná",N315,0)</f>
        <v>0</v>
      </c>
      <c r="BF315" s="141">
        <f t="shared" ref="BF315:BF337" si="111">IF(U315="znížená",N315,0)</f>
        <v>0</v>
      </c>
      <c r="BG315" s="141">
        <f t="shared" ref="BG315:BG337" si="112">IF(U315="zákl. prenesená",N315,0)</f>
        <v>0</v>
      </c>
      <c r="BH315" s="141">
        <f t="shared" ref="BH315:BH337" si="113">IF(U315="zníž. prenesená",N315,0)</f>
        <v>0</v>
      </c>
      <c r="BI315" s="141">
        <f t="shared" ref="BI315:BI337" si="114">IF(U315="nulová",N315,0)</f>
        <v>0</v>
      </c>
      <c r="BJ315" s="18" t="s">
        <v>161</v>
      </c>
      <c r="BK315" s="141">
        <f t="shared" ref="BK315:BK337" si="115">ROUND(L315*K315,2)</f>
        <v>0</v>
      </c>
      <c r="BL315" s="18" t="s">
        <v>201</v>
      </c>
      <c r="BM315" s="18" t="s">
        <v>447</v>
      </c>
    </row>
    <row r="316" spans="2:65" s="1" customFormat="1" ht="34.15" customHeight="1">
      <c r="B316" s="133"/>
      <c r="C316" s="142">
        <v>157</v>
      </c>
      <c r="D316" s="205" t="s">
        <v>448</v>
      </c>
      <c r="E316" s="206"/>
      <c r="F316" s="206"/>
      <c r="G316" s="206"/>
      <c r="H316" s="206"/>
      <c r="I316" s="207"/>
      <c r="J316" s="143" t="s">
        <v>369</v>
      </c>
      <c r="K316" s="144">
        <v>3</v>
      </c>
      <c r="L316" s="214">
        <v>0</v>
      </c>
      <c r="M316" s="214"/>
      <c r="N316" s="214">
        <f t="shared" si="106"/>
        <v>0</v>
      </c>
      <c r="O316" s="213"/>
      <c r="P316" s="213"/>
      <c r="Q316" s="213"/>
      <c r="R316" s="137"/>
      <c r="T316" s="138" t="s">
        <v>5</v>
      </c>
      <c r="U316" s="40" t="s">
        <v>44</v>
      </c>
      <c r="V316" s="139">
        <v>0</v>
      </c>
      <c r="W316" s="139">
        <f t="shared" si="107"/>
        <v>0</v>
      </c>
      <c r="X316" s="139">
        <v>0.04</v>
      </c>
      <c r="Y316" s="139">
        <f t="shared" si="108"/>
        <v>0.12</v>
      </c>
      <c r="Z316" s="139">
        <v>0</v>
      </c>
      <c r="AA316" s="140">
        <f t="shared" si="109"/>
        <v>0</v>
      </c>
      <c r="AR316" s="18" t="s">
        <v>232</v>
      </c>
      <c r="AT316" s="18" t="s">
        <v>224</v>
      </c>
      <c r="AU316" s="18" t="s">
        <v>161</v>
      </c>
      <c r="AY316" s="18" t="s">
        <v>156</v>
      </c>
      <c r="BE316" s="141">
        <f t="shared" si="110"/>
        <v>0</v>
      </c>
      <c r="BF316" s="141">
        <f t="shared" si="111"/>
        <v>0</v>
      </c>
      <c r="BG316" s="141">
        <f t="shared" si="112"/>
        <v>0</v>
      </c>
      <c r="BH316" s="141">
        <f t="shared" si="113"/>
        <v>0</v>
      </c>
      <c r="BI316" s="141">
        <f t="shared" si="114"/>
        <v>0</v>
      </c>
      <c r="BJ316" s="18" t="s">
        <v>161</v>
      </c>
      <c r="BK316" s="141">
        <f t="shared" si="115"/>
        <v>0</v>
      </c>
      <c r="BL316" s="18" t="s">
        <v>201</v>
      </c>
      <c r="BM316" s="18" t="s">
        <v>449</v>
      </c>
    </row>
    <row r="317" spans="2:65" s="1" customFormat="1" ht="34.15" customHeight="1">
      <c r="B317" s="133"/>
      <c r="C317" s="142">
        <v>158</v>
      </c>
      <c r="D317" s="205" t="s">
        <v>450</v>
      </c>
      <c r="E317" s="206"/>
      <c r="F317" s="206"/>
      <c r="G317" s="206"/>
      <c r="H317" s="206"/>
      <c r="I317" s="207"/>
      <c r="J317" s="143" t="s">
        <v>369</v>
      </c>
      <c r="K317" s="144">
        <v>19</v>
      </c>
      <c r="L317" s="214">
        <v>0</v>
      </c>
      <c r="M317" s="214"/>
      <c r="N317" s="214">
        <f t="shared" si="106"/>
        <v>0</v>
      </c>
      <c r="O317" s="213"/>
      <c r="P317" s="213"/>
      <c r="Q317" s="213"/>
      <c r="R317" s="137"/>
      <c r="T317" s="138" t="s">
        <v>5</v>
      </c>
      <c r="U317" s="40" t="s">
        <v>44</v>
      </c>
      <c r="V317" s="139">
        <v>0</v>
      </c>
      <c r="W317" s="139">
        <f t="shared" si="107"/>
        <v>0</v>
      </c>
      <c r="X317" s="139">
        <v>0.08</v>
      </c>
      <c r="Y317" s="139">
        <f t="shared" si="108"/>
        <v>1.52</v>
      </c>
      <c r="Z317" s="139">
        <v>0</v>
      </c>
      <c r="AA317" s="140">
        <f t="shared" si="109"/>
        <v>0</v>
      </c>
      <c r="AR317" s="18" t="s">
        <v>232</v>
      </c>
      <c r="AT317" s="18" t="s">
        <v>224</v>
      </c>
      <c r="AU317" s="18" t="s">
        <v>161</v>
      </c>
      <c r="AY317" s="18" t="s">
        <v>156</v>
      </c>
      <c r="BE317" s="141">
        <f t="shared" si="110"/>
        <v>0</v>
      </c>
      <c r="BF317" s="141">
        <f t="shared" si="111"/>
        <v>0</v>
      </c>
      <c r="BG317" s="141">
        <f t="shared" si="112"/>
        <v>0</v>
      </c>
      <c r="BH317" s="141">
        <f t="shared" si="113"/>
        <v>0</v>
      </c>
      <c r="BI317" s="141">
        <f t="shared" si="114"/>
        <v>0</v>
      </c>
      <c r="BJ317" s="18" t="s">
        <v>161</v>
      </c>
      <c r="BK317" s="141">
        <f t="shared" si="115"/>
        <v>0</v>
      </c>
      <c r="BL317" s="18" t="s">
        <v>201</v>
      </c>
      <c r="BM317" s="18" t="s">
        <v>451</v>
      </c>
    </row>
    <row r="318" spans="2:65" s="1" customFormat="1" ht="34.15" customHeight="1">
      <c r="B318" s="133"/>
      <c r="C318" s="142">
        <v>159</v>
      </c>
      <c r="D318" s="205" t="s">
        <v>452</v>
      </c>
      <c r="E318" s="206"/>
      <c r="F318" s="206"/>
      <c r="G318" s="206"/>
      <c r="H318" s="206"/>
      <c r="I318" s="207"/>
      <c r="J318" s="143" t="s">
        <v>369</v>
      </c>
      <c r="K318" s="144">
        <v>2</v>
      </c>
      <c r="L318" s="214">
        <v>0</v>
      </c>
      <c r="M318" s="214"/>
      <c r="N318" s="214">
        <f t="shared" si="106"/>
        <v>0</v>
      </c>
      <c r="O318" s="213"/>
      <c r="P318" s="213"/>
      <c r="Q318" s="213"/>
      <c r="R318" s="137"/>
      <c r="T318" s="138" t="s">
        <v>5</v>
      </c>
      <c r="U318" s="40" t="s">
        <v>44</v>
      </c>
      <c r="V318" s="139">
        <v>0</v>
      </c>
      <c r="W318" s="139">
        <f t="shared" si="107"/>
        <v>0</v>
      </c>
      <c r="X318" s="139">
        <v>0.03</v>
      </c>
      <c r="Y318" s="139">
        <f t="shared" si="108"/>
        <v>0.06</v>
      </c>
      <c r="Z318" s="139">
        <v>0</v>
      </c>
      <c r="AA318" s="140">
        <f t="shared" si="109"/>
        <v>0</v>
      </c>
      <c r="AR318" s="18" t="s">
        <v>232</v>
      </c>
      <c r="AT318" s="18" t="s">
        <v>224</v>
      </c>
      <c r="AU318" s="18" t="s">
        <v>161</v>
      </c>
      <c r="AY318" s="18" t="s">
        <v>156</v>
      </c>
      <c r="BE318" s="141">
        <f t="shared" si="110"/>
        <v>0</v>
      </c>
      <c r="BF318" s="141">
        <f t="shared" si="111"/>
        <v>0</v>
      </c>
      <c r="BG318" s="141">
        <f t="shared" si="112"/>
        <v>0</v>
      </c>
      <c r="BH318" s="141">
        <f t="shared" si="113"/>
        <v>0</v>
      </c>
      <c r="BI318" s="141">
        <f t="shared" si="114"/>
        <v>0</v>
      </c>
      <c r="BJ318" s="18" t="s">
        <v>161</v>
      </c>
      <c r="BK318" s="141">
        <f t="shared" si="115"/>
        <v>0</v>
      </c>
      <c r="BL318" s="18" t="s">
        <v>201</v>
      </c>
      <c r="BM318" s="18" t="s">
        <v>453</v>
      </c>
    </row>
    <row r="319" spans="2:65" s="1" customFormat="1" ht="22.9" customHeight="1">
      <c r="B319" s="133"/>
      <c r="C319" s="142">
        <v>160</v>
      </c>
      <c r="D319" s="205" t="s">
        <v>454</v>
      </c>
      <c r="E319" s="206"/>
      <c r="F319" s="206"/>
      <c r="G319" s="206"/>
      <c r="H319" s="206"/>
      <c r="I319" s="207"/>
      <c r="J319" s="143" t="s">
        <v>369</v>
      </c>
      <c r="K319" s="144">
        <v>16</v>
      </c>
      <c r="L319" s="214">
        <v>0</v>
      </c>
      <c r="M319" s="214"/>
      <c r="N319" s="214">
        <f t="shared" si="106"/>
        <v>0</v>
      </c>
      <c r="O319" s="213"/>
      <c r="P319" s="213"/>
      <c r="Q319" s="213"/>
      <c r="R319" s="137"/>
      <c r="T319" s="138" t="s">
        <v>5</v>
      </c>
      <c r="U319" s="40" t="s">
        <v>44</v>
      </c>
      <c r="V319" s="139">
        <v>0</v>
      </c>
      <c r="W319" s="139">
        <f t="shared" si="107"/>
        <v>0</v>
      </c>
      <c r="X319" s="139">
        <v>0.04</v>
      </c>
      <c r="Y319" s="139">
        <f t="shared" si="108"/>
        <v>0.64</v>
      </c>
      <c r="Z319" s="139">
        <v>0</v>
      </c>
      <c r="AA319" s="140">
        <f t="shared" si="109"/>
        <v>0</v>
      </c>
      <c r="AR319" s="18" t="s">
        <v>232</v>
      </c>
      <c r="AT319" s="18" t="s">
        <v>224</v>
      </c>
      <c r="AU319" s="18" t="s">
        <v>161</v>
      </c>
      <c r="AY319" s="18" t="s">
        <v>156</v>
      </c>
      <c r="BE319" s="141">
        <f t="shared" si="110"/>
        <v>0</v>
      </c>
      <c r="BF319" s="141">
        <f t="shared" si="111"/>
        <v>0</v>
      </c>
      <c r="BG319" s="141">
        <f t="shared" si="112"/>
        <v>0</v>
      </c>
      <c r="BH319" s="141">
        <f t="shared" si="113"/>
        <v>0</v>
      </c>
      <c r="BI319" s="141">
        <f t="shared" si="114"/>
        <v>0</v>
      </c>
      <c r="BJ319" s="18" t="s">
        <v>161</v>
      </c>
      <c r="BK319" s="141">
        <f t="shared" si="115"/>
        <v>0</v>
      </c>
      <c r="BL319" s="18" t="s">
        <v>201</v>
      </c>
      <c r="BM319" s="18" t="s">
        <v>455</v>
      </c>
    </row>
    <row r="320" spans="2:65" s="1" customFormat="1" ht="22.9" customHeight="1">
      <c r="B320" s="133"/>
      <c r="C320" s="142">
        <v>161</v>
      </c>
      <c r="D320" s="205" t="s">
        <v>456</v>
      </c>
      <c r="E320" s="206"/>
      <c r="F320" s="206"/>
      <c r="G320" s="206"/>
      <c r="H320" s="206"/>
      <c r="I320" s="207"/>
      <c r="J320" s="143" t="s">
        <v>159</v>
      </c>
      <c r="K320" s="144">
        <v>4</v>
      </c>
      <c r="L320" s="214">
        <v>0</v>
      </c>
      <c r="M320" s="214"/>
      <c r="N320" s="214">
        <f t="shared" si="106"/>
        <v>0</v>
      </c>
      <c r="O320" s="213"/>
      <c r="P320" s="213"/>
      <c r="Q320" s="213"/>
      <c r="R320" s="137"/>
      <c r="T320" s="138" t="s">
        <v>5</v>
      </c>
      <c r="U320" s="40" t="s">
        <v>44</v>
      </c>
      <c r="V320" s="139">
        <v>0</v>
      </c>
      <c r="W320" s="139">
        <f t="shared" si="107"/>
        <v>0</v>
      </c>
      <c r="X320" s="139">
        <v>0.04</v>
      </c>
      <c r="Y320" s="139">
        <f t="shared" si="108"/>
        <v>0.16</v>
      </c>
      <c r="Z320" s="139">
        <v>0</v>
      </c>
      <c r="AA320" s="140">
        <f t="shared" si="109"/>
        <v>0</v>
      </c>
      <c r="AR320" s="18" t="s">
        <v>232</v>
      </c>
      <c r="AT320" s="18" t="s">
        <v>224</v>
      </c>
      <c r="AU320" s="18" t="s">
        <v>161</v>
      </c>
      <c r="AY320" s="18" t="s">
        <v>156</v>
      </c>
      <c r="BE320" s="141">
        <f t="shared" si="110"/>
        <v>0</v>
      </c>
      <c r="BF320" s="141">
        <f t="shared" si="111"/>
        <v>0</v>
      </c>
      <c r="BG320" s="141">
        <f t="shared" si="112"/>
        <v>0</v>
      </c>
      <c r="BH320" s="141">
        <f t="shared" si="113"/>
        <v>0</v>
      </c>
      <c r="BI320" s="141">
        <f t="shared" si="114"/>
        <v>0</v>
      </c>
      <c r="BJ320" s="18" t="s">
        <v>161</v>
      </c>
      <c r="BK320" s="141">
        <f t="shared" si="115"/>
        <v>0</v>
      </c>
      <c r="BL320" s="18" t="s">
        <v>201</v>
      </c>
      <c r="BM320" s="18" t="s">
        <v>457</v>
      </c>
    </row>
    <row r="321" spans="2:65" s="1" customFormat="1" ht="27.75" customHeight="1">
      <c r="B321" s="133"/>
      <c r="C321" s="142">
        <v>162</v>
      </c>
      <c r="D321" s="205" t="s">
        <v>458</v>
      </c>
      <c r="E321" s="206"/>
      <c r="F321" s="206"/>
      <c r="G321" s="206"/>
      <c r="H321" s="206"/>
      <c r="I321" s="207"/>
      <c r="J321" s="143" t="s">
        <v>159</v>
      </c>
      <c r="K321" s="144">
        <v>5</v>
      </c>
      <c r="L321" s="214">
        <v>0</v>
      </c>
      <c r="M321" s="214"/>
      <c r="N321" s="214">
        <f t="shared" si="106"/>
        <v>0</v>
      </c>
      <c r="O321" s="213"/>
      <c r="P321" s="213"/>
      <c r="Q321" s="213"/>
      <c r="R321" s="137"/>
      <c r="T321" s="138" t="s">
        <v>5</v>
      </c>
      <c r="U321" s="40" t="s">
        <v>44</v>
      </c>
      <c r="V321" s="139">
        <v>0</v>
      </c>
      <c r="W321" s="139">
        <f t="shared" si="107"/>
        <v>0</v>
      </c>
      <c r="X321" s="139">
        <v>0.02</v>
      </c>
      <c r="Y321" s="139">
        <f t="shared" si="108"/>
        <v>0.1</v>
      </c>
      <c r="Z321" s="139">
        <v>0</v>
      </c>
      <c r="AA321" s="140">
        <f t="shared" si="109"/>
        <v>0</v>
      </c>
      <c r="AR321" s="18" t="s">
        <v>232</v>
      </c>
      <c r="AT321" s="18" t="s">
        <v>224</v>
      </c>
      <c r="AU321" s="18" t="s">
        <v>161</v>
      </c>
      <c r="AY321" s="18" t="s">
        <v>156</v>
      </c>
      <c r="BE321" s="141">
        <f t="shared" si="110"/>
        <v>0</v>
      </c>
      <c r="BF321" s="141">
        <f t="shared" si="111"/>
        <v>0</v>
      </c>
      <c r="BG321" s="141">
        <f t="shared" si="112"/>
        <v>0</v>
      </c>
      <c r="BH321" s="141">
        <f t="shared" si="113"/>
        <v>0</v>
      </c>
      <c r="BI321" s="141">
        <f t="shared" si="114"/>
        <v>0</v>
      </c>
      <c r="BJ321" s="18" t="s">
        <v>161</v>
      </c>
      <c r="BK321" s="141">
        <f t="shared" si="115"/>
        <v>0</v>
      </c>
      <c r="BL321" s="18" t="s">
        <v>201</v>
      </c>
      <c r="BM321" s="18" t="s">
        <v>459</v>
      </c>
    </row>
    <row r="322" spans="2:65" s="1" customFormat="1" ht="22.9" customHeight="1">
      <c r="B322" s="133"/>
      <c r="C322" s="142">
        <v>163</v>
      </c>
      <c r="D322" s="205" t="s">
        <v>460</v>
      </c>
      <c r="E322" s="206"/>
      <c r="F322" s="206"/>
      <c r="G322" s="206"/>
      <c r="H322" s="206"/>
      <c r="I322" s="207"/>
      <c r="J322" s="143" t="s">
        <v>159</v>
      </c>
      <c r="K322" s="144">
        <v>1</v>
      </c>
      <c r="L322" s="214">
        <v>0</v>
      </c>
      <c r="M322" s="214"/>
      <c r="N322" s="214">
        <f t="shared" si="106"/>
        <v>0</v>
      </c>
      <c r="O322" s="213"/>
      <c r="P322" s="213"/>
      <c r="Q322" s="213"/>
      <c r="R322" s="137"/>
      <c r="T322" s="138" t="s">
        <v>5</v>
      </c>
      <c r="U322" s="40" t="s">
        <v>44</v>
      </c>
      <c r="V322" s="139">
        <v>0</v>
      </c>
      <c r="W322" s="139">
        <f t="shared" si="107"/>
        <v>0</v>
      </c>
      <c r="X322" s="139">
        <v>0.03</v>
      </c>
      <c r="Y322" s="139">
        <f t="shared" si="108"/>
        <v>0.03</v>
      </c>
      <c r="Z322" s="139">
        <v>0</v>
      </c>
      <c r="AA322" s="140">
        <f t="shared" si="109"/>
        <v>0</v>
      </c>
      <c r="AR322" s="18" t="s">
        <v>232</v>
      </c>
      <c r="AT322" s="18" t="s">
        <v>224</v>
      </c>
      <c r="AU322" s="18" t="s">
        <v>161</v>
      </c>
      <c r="AY322" s="18" t="s">
        <v>156</v>
      </c>
      <c r="BE322" s="141">
        <f t="shared" si="110"/>
        <v>0</v>
      </c>
      <c r="BF322" s="141">
        <f t="shared" si="111"/>
        <v>0</v>
      </c>
      <c r="BG322" s="141">
        <f t="shared" si="112"/>
        <v>0</v>
      </c>
      <c r="BH322" s="141">
        <f t="shared" si="113"/>
        <v>0</v>
      </c>
      <c r="BI322" s="141">
        <f t="shared" si="114"/>
        <v>0</v>
      </c>
      <c r="BJ322" s="18" t="s">
        <v>161</v>
      </c>
      <c r="BK322" s="141">
        <f t="shared" si="115"/>
        <v>0</v>
      </c>
      <c r="BL322" s="18" t="s">
        <v>201</v>
      </c>
      <c r="BM322" s="18" t="s">
        <v>461</v>
      </c>
    </row>
    <row r="323" spans="2:65" s="1" customFormat="1" ht="27.75" customHeight="1">
      <c r="B323" s="133"/>
      <c r="C323" s="142">
        <v>164</v>
      </c>
      <c r="D323" s="205" t="s">
        <v>462</v>
      </c>
      <c r="E323" s="206"/>
      <c r="F323" s="206"/>
      <c r="G323" s="206"/>
      <c r="H323" s="206"/>
      <c r="I323" s="207"/>
      <c r="J323" s="143" t="s">
        <v>159</v>
      </c>
      <c r="K323" s="144">
        <v>1</v>
      </c>
      <c r="L323" s="214">
        <v>0</v>
      </c>
      <c r="M323" s="214"/>
      <c r="N323" s="214">
        <f t="shared" si="106"/>
        <v>0</v>
      </c>
      <c r="O323" s="213"/>
      <c r="P323" s="213"/>
      <c r="Q323" s="213"/>
      <c r="R323" s="137"/>
      <c r="T323" s="138" t="s">
        <v>5</v>
      </c>
      <c r="U323" s="40" t="s">
        <v>44</v>
      </c>
      <c r="V323" s="139">
        <v>0</v>
      </c>
      <c r="W323" s="139">
        <f t="shared" si="107"/>
        <v>0</v>
      </c>
      <c r="X323" s="139">
        <v>0.02</v>
      </c>
      <c r="Y323" s="139">
        <f t="shared" si="108"/>
        <v>0.02</v>
      </c>
      <c r="Z323" s="139">
        <v>0</v>
      </c>
      <c r="AA323" s="140">
        <f t="shared" si="109"/>
        <v>0</v>
      </c>
      <c r="AR323" s="18" t="s">
        <v>232</v>
      </c>
      <c r="AT323" s="18" t="s">
        <v>224</v>
      </c>
      <c r="AU323" s="18" t="s">
        <v>161</v>
      </c>
      <c r="AY323" s="18" t="s">
        <v>156</v>
      </c>
      <c r="BE323" s="141">
        <f t="shared" si="110"/>
        <v>0</v>
      </c>
      <c r="BF323" s="141">
        <f t="shared" si="111"/>
        <v>0</v>
      </c>
      <c r="BG323" s="141">
        <f t="shared" si="112"/>
        <v>0</v>
      </c>
      <c r="BH323" s="141">
        <f t="shared" si="113"/>
        <v>0</v>
      </c>
      <c r="BI323" s="141">
        <f t="shared" si="114"/>
        <v>0</v>
      </c>
      <c r="BJ323" s="18" t="s">
        <v>161</v>
      </c>
      <c r="BK323" s="141">
        <f t="shared" si="115"/>
        <v>0</v>
      </c>
      <c r="BL323" s="18" t="s">
        <v>201</v>
      </c>
      <c r="BM323" s="18" t="s">
        <v>463</v>
      </c>
    </row>
    <row r="324" spans="2:65" s="1" customFormat="1" ht="68.45" customHeight="1">
      <c r="B324" s="133"/>
      <c r="C324" s="142">
        <v>165</v>
      </c>
      <c r="D324" s="205" t="s">
        <v>464</v>
      </c>
      <c r="E324" s="206"/>
      <c r="F324" s="206"/>
      <c r="G324" s="206"/>
      <c r="H324" s="206"/>
      <c r="I324" s="207"/>
      <c r="J324" s="143" t="s">
        <v>369</v>
      </c>
      <c r="K324" s="144">
        <v>1</v>
      </c>
      <c r="L324" s="214">
        <v>0</v>
      </c>
      <c r="M324" s="214"/>
      <c r="N324" s="214">
        <f t="shared" si="106"/>
        <v>0</v>
      </c>
      <c r="O324" s="213"/>
      <c r="P324" s="213"/>
      <c r="Q324" s="213"/>
      <c r="R324" s="137"/>
      <c r="T324" s="138" t="s">
        <v>5</v>
      </c>
      <c r="U324" s="40" t="s">
        <v>44</v>
      </c>
      <c r="V324" s="139">
        <v>0</v>
      </c>
      <c r="W324" s="139">
        <f t="shared" si="107"/>
        <v>0</v>
      </c>
      <c r="X324" s="139">
        <v>0.04</v>
      </c>
      <c r="Y324" s="139">
        <f t="shared" si="108"/>
        <v>0.04</v>
      </c>
      <c r="Z324" s="139">
        <v>0</v>
      </c>
      <c r="AA324" s="140">
        <f t="shared" si="109"/>
        <v>0</v>
      </c>
      <c r="AR324" s="18" t="s">
        <v>240</v>
      </c>
      <c r="AT324" s="18" t="s">
        <v>224</v>
      </c>
      <c r="AU324" s="18" t="s">
        <v>161</v>
      </c>
      <c r="AY324" s="18" t="s">
        <v>156</v>
      </c>
      <c r="BE324" s="141">
        <f t="shared" si="110"/>
        <v>0</v>
      </c>
      <c r="BF324" s="141">
        <f t="shared" si="111"/>
        <v>0</v>
      </c>
      <c r="BG324" s="141">
        <f t="shared" si="112"/>
        <v>0</v>
      </c>
      <c r="BH324" s="141">
        <f t="shared" si="113"/>
        <v>0</v>
      </c>
      <c r="BI324" s="141">
        <f t="shared" si="114"/>
        <v>0</v>
      </c>
      <c r="BJ324" s="18" t="s">
        <v>161</v>
      </c>
      <c r="BK324" s="141">
        <f t="shared" si="115"/>
        <v>0</v>
      </c>
      <c r="BL324" s="18" t="s">
        <v>240</v>
      </c>
      <c r="BM324" s="18" t="s">
        <v>465</v>
      </c>
    </row>
    <row r="325" spans="2:65" s="1" customFormat="1" ht="68.45" customHeight="1">
      <c r="B325" s="133"/>
      <c r="C325" s="142">
        <v>166</v>
      </c>
      <c r="D325" s="205" t="s">
        <v>466</v>
      </c>
      <c r="E325" s="206"/>
      <c r="F325" s="206"/>
      <c r="G325" s="206"/>
      <c r="H325" s="206"/>
      <c r="I325" s="207"/>
      <c r="J325" s="143" t="s">
        <v>369</v>
      </c>
      <c r="K325" s="144">
        <v>1</v>
      </c>
      <c r="L325" s="214">
        <v>0</v>
      </c>
      <c r="M325" s="214"/>
      <c r="N325" s="214">
        <f t="shared" si="106"/>
        <v>0</v>
      </c>
      <c r="O325" s="213"/>
      <c r="P325" s="213"/>
      <c r="Q325" s="213"/>
      <c r="R325" s="137"/>
      <c r="T325" s="138" t="s">
        <v>5</v>
      </c>
      <c r="U325" s="40" t="s">
        <v>44</v>
      </c>
      <c r="V325" s="139">
        <v>0</v>
      </c>
      <c r="W325" s="139">
        <f t="shared" si="107"/>
        <v>0</v>
      </c>
      <c r="X325" s="139">
        <v>2.5000000000000001E-2</v>
      </c>
      <c r="Y325" s="139">
        <f t="shared" si="108"/>
        <v>2.5000000000000001E-2</v>
      </c>
      <c r="Z325" s="139">
        <v>0</v>
      </c>
      <c r="AA325" s="140">
        <f t="shared" si="109"/>
        <v>0</v>
      </c>
      <c r="AR325" s="18" t="s">
        <v>240</v>
      </c>
      <c r="AT325" s="18" t="s">
        <v>224</v>
      </c>
      <c r="AU325" s="18" t="s">
        <v>161</v>
      </c>
      <c r="AY325" s="18" t="s">
        <v>156</v>
      </c>
      <c r="BE325" s="141">
        <f t="shared" si="110"/>
        <v>0</v>
      </c>
      <c r="BF325" s="141">
        <f t="shared" si="111"/>
        <v>0</v>
      </c>
      <c r="BG325" s="141">
        <f t="shared" si="112"/>
        <v>0</v>
      </c>
      <c r="BH325" s="141">
        <f t="shared" si="113"/>
        <v>0</v>
      </c>
      <c r="BI325" s="141">
        <f t="shared" si="114"/>
        <v>0</v>
      </c>
      <c r="BJ325" s="18" t="s">
        <v>161</v>
      </c>
      <c r="BK325" s="141">
        <f t="shared" si="115"/>
        <v>0</v>
      </c>
      <c r="BL325" s="18" t="s">
        <v>240</v>
      </c>
      <c r="BM325" s="18" t="s">
        <v>467</v>
      </c>
    </row>
    <row r="326" spans="2:65" s="1" customFormat="1" ht="68.45" customHeight="1">
      <c r="B326" s="133"/>
      <c r="C326" s="142">
        <v>167</v>
      </c>
      <c r="D326" s="205" t="s">
        <v>468</v>
      </c>
      <c r="E326" s="206"/>
      <c r="F326" s="206"/>
      <c r="G326" s="206"/>
      <c r="H326" s="206"/>
      <c r="I326" s="207"/>
      <c r="J326" s="143" t="s">
        <v>369</v>
      </c>
      <c r="K326" s="144">
        <v>14</v>
      </c>
      <c r="L326" s="214">
        <v>0</v>
      </c>
      <c r="M326" s="214"/>
      <c r="N326" s="214">
        <f t="shared" si="106"/>
        <v>0</v>
      </c>
      <c r="O326" s="213"/>
      <c r="P326" s="213"/>
      <c r="Q326" s="213"/>
      <c r="R326" s="137"/>
      <c r="T326" s="138" t="s">
        <v>5</v>
      </c>
      <c r="U326" s="40" t="s">
        <v>44</v>
      </c>
      <c r="V326" s="139">
        <v>0</v>
      </c>
      <c r="W326" s="139">
        <f t="shared" si="107"/>
        <v>0</v>
      </c>
      <c r="X326" s="139">
        <v>2.5000000000000001E-2</v>
      </c>
      <c r="Y326" s="139">
        <f t="shared" si="108"/>
        <v>0.35000000000000003</v>
      </c>
      <c r="Z326" s="139">
        <v>0</v>
      </c>
      <c r="AA326" s="140">
        <f t="shared" si="109"/>
        <v>0</v>
      </c>
      <c r="AR326" s="18" t="s">
        <v>240</v>
      </c>
      <c r="AT326" s="18" t="s">
        <v>224</v>
      </c>
      <c r="AU326" s="18" t="s">
        <v>161</v>
      </c>
      <c r="AY326" s="18" t="s">
        <v>156</v>
      </c>
      <c r="BE326" s="141">
        <f t="shared" si="110"/>
        <v>0</v>
      </c>
      <c r="BF326" s="141">
        <f t="shared" si="111"/>
        <v>0</v>
      </c>
      <c r="BG326" s="141">
        <f t="shared" si="112"/>
        <v>0</v>
      </c>
      <c r="BH326" s="141">
        <f t="shared" si="113"/>
        <v>0</v>
      </c>
      <c r="BI326" s="141">
        <f t="shared" si="114"/>
        <v>0</v>
      </c>
      <c r="BJ326" s="18" t="s">
        <v>161</v>
      </c>
      <c r="BK326" s="141">
        <f t="shared" si="115"/>
        <v>0</v>
      </c>
      <c r="BL326" s="18" t="s">
        <v>240</v>
      </c>
      <c r="BM326" s="18" t="s">
        <v>469</v>
      </c>
    </row>
    <row r="327" spans="2:65" s="1" customFormat="1" ht="68.45" customHeight="1">
      <c r="B327" s="133"/>
      <c r="C327" s="142">
        <v>168</v>
      </c>
      <c r="D327" s="205" t="s">
        <v>470</v>
      </c>
      <c r="E327" s="206"/>
      <c r="F327" s="206"/>
      <c r="G327" s="206"/>
      <c r="H327" s="206"/>
      <c r="I327" s="207"/>
      <c r="J327" s="143" t="s">
        <v>369</v>
      </c>
      <c r="K327" s="144">
        <v>3</v>
      </c>
      <c r="L327" s="214">
        <v>0</v>
      </c>
      <c r="M327" s="214"/>
      <c r="N327" s="214">
        <f t="shared" si="106"/>
        <v>0</v>
      </c>
      <c r="O327" s="213"/>
      <c r="P327" s="213"/>
      <c r="Q327" s="213"/>
      <c r="R327" s="137"/>
      <c r="T327" s="138" t="s">
        <v>5</v>
      </c>
      <c r="U327" s="40" t="s">
        <v>44</v>
      </c>
      <c r="V327" s="139">
        <v>0</v>
      </c>
      <c r="W327" s="139">
        <f t="shared" si="107"/>
        <v>0</v>
      </c>
      <c r="X327" s="139">
        <v>2.5000000000000001E-2</v>
      </c>
      <c r="Y327" s="139">
        <f t="shared" si="108"/>
        <v>7.5000000000000011E-2</v>
      </c>
      <c r="Z327" s="139">
        <v>0</v>
      </c>
      <c r="AA327" s="140">
        <f t="shared" si="109"/>
        <v>0</v>
      </c>
      <c r="AR327" s="18" t="s">
        <v>240</v>
      </c>
      <c r="AT327" s="18" t="s">
        <v>224</v>
      </c>
      <c r="AU327" s="18" t="s">
        <v>161</v>
      </c>
      <c r="AY327" s="18" t="s">
        <v>156</v>
      </c>
      <c r="BE327" s="141">
        <f t="shared" si="110"/>
        <v>0</v>
      </c>
      <c r="BF327" s="141">
        <f t="shared" si="111"/>
        <v>0</v>
      </c>
      <c r="BG327" s="141">
        <f t="shared" si="112"/>
        <v>0</v>
      </c>
      <c r="BH327" s="141">
        <f t="shared" si="113"/>
        <v>0</v>
      </c>
      <c r="BI327" s="141">
        <f t="shared" si="114"/>
        <v>0</v>
      </c>
      <c r="BJ327" s="18" t="s">
        <v>161</v>
      </c>
      <c r="BK327" s="141">
        <f t="shared" si="115"/>
        <v>0</v>
      </c>
      <c r="BL327" s="18" t="s">
        <v>240</v>
      </c>
      <c r="BM327" s="18" t="s">
        <v>471</v>
      </c>
    </row>
    <row r="328" spans="2:65" s="1" customFormat="1" ht="68.45" customHeight="1">
      <c r="B328" s="133"/>
      <c r="C328" s="142">
        <v>169</v>
      </c>
      <c r="D328" s="205" t="s">
        <v>472</v>
      </c>
      <c r="E328" s="206"/>
      <c r="F328" s="206"/>
      <c r="G328" s="206"/>
      <c r="H328" s="206"/>
      <c r="I328" s="207"/>
      <c r="J328" s="143" t="s">
        <v>369</v>
      </c>
      <c r="K328" s="144">
        <v>14</v>
      </c>
      <c r="L328" s="214">
        <v>0</v>
      </c>
      <c r="M328" s="214"/>
      <c r="N328" s="214">
        <f t="shared" si="106"/>
        <v>0</v>
      </c>
      <c r="O328" s="213"/>
      <c r="P328" s="213"/>
      <c r="Q328" s="213"/>
      <c r="R328" s="137"/>
      <c r="T328" s="138" t="s">
        <v>5</v>
      </c>
      <c r="U328" s="40" t="s">
        <v>44</v>
      </c>
      <c r="V328" s="139">
        <v>0</v>
      </c>
      <c r="W328" s="139">
        <f t="shared" si="107"/>
        <v>0</v>
      </c>
      <c r="X328" s="139">
        <v>2.5000000000000001E-2</v>
      </c>
      <c r="Y328" s="139">
        <f t="shared" si="108"/>
        <v>0.35000000000000003</v>
      </c>
      <c r="Z328" s="139">
        <v>0</v>
      </c>
      <c r="AA328" s="140">
        <f t="shared" si="109"/>
        <v>0</v>
      </c>
      <c r="AR328" s="18" t="s">
        <v>240</v>
      </c>
      <c r="AT328" s="18" t="s">
        <v>224</v>
      </c>
      <c r="AU328" s="18" t="s">
        <v>161</v>
      </c>
      <c r="AY328" s="18" t="s">
        <v>156</v>
      </c>
      <c r="BE328" s="141">
        <f t="shared" si="110"/>
        <v>0</v>
      </c>
      <c r="BF328" s="141">
        <f t="shared" si="111"/>
        <v>0</v>
      </c>
      <c r="BG328" s="141">
        <f t="shared" si="112"/>
        <v>0</v>
      </c>
      <c r="BH328" s="141">
        <f t="shared" si="113"/>
        <v>0</v>
      </c>
      <c r="BI328" s="141">
        <f t="shared" si="114"/>
        <v>0</v>
      </c>
      <c r="BJ328" s="18" t="s">
        <v>161</v>
      </c>
      <c r="BK328" s="141">
        <f t="shared" si="115"/>
        <v>0</v>
      </c>
      <c r="BL328" s="18" t="s">
        <v>240</v>
      </c>
      <c r="BM328" s="18" t="s">
        <v>473</v>
      </c>
    </row>
    <row r="329" spans="2:65" s="1" customFormat="1" ht="68.45" customHeight="1">
      <c r="B329" s="133"/>
      <c r="C329" s="142">
        <v>170</v>
      </c>
      <c r="D329" s="205" t="s">
        <v>474</v>
      </c>
      <c r="E329" s="206"/>
      <c r="F329" s="206"/>
      <c r="G329" s="206"/>
      <c r="H329" s="206"/>
      <c r="I329" s="207"/>
      <c r="J329" s="143" t="s">
        <v>369</v>
      </c>
      <c r="K329" s="144">
        <v>1</v>
      </c>
      <c r="L329" s="214">
        <v>0</v>
      </c>
      <c r="M329" s="214"/>
      <c r="N329" s="214">
        <f t="shared" si="106"/>
        <v>0</v>
      </c>
      <c r="O329" s="213"/>
      <c r="P329" s="213"/>
      <c r="Q329" s="213"/>
      <c r="R329" s="137"/>
      <c r="T329" s="138" t="s">
        <v>5</v>
      </c>
      <c r="U329" s="40" t="s">
        <v>44</v>
      </c>
      <c r="V329" s="139">
        <v>0</v>
      </c>
      <c r="W329" s="139">
        <f t="shared" si="107"/>
        <v>0</v>
      </c>
      <c r="X329" s="139">
        <v>2.5000000000000001E-2</v>
      </c>
      <c r="Y329" s="139">
        <f t="shared" si="108"/>
        <v>2.5000000000000001E-2</v>
      </c>
      <c r="Z329" s="139">
        <v>0</v>
      </c>
      <c r="AA329" s="140">
        <f t="shared" si="109"/>
        <v>0</v>
      </c>
      <c r="AR329" s="18" t="s">
        <v>240</v>
      </c>
      <c r="AT329" s="18" t="s">
        <v>224</v>
      </c>
      <c r="AU329" s="18" t="s">
        <v>161</v>
      </c>
      <c r="AY329" s="18" t="s">
        <v>156</v>
      </c>
      <c r="BE329" s="141">
        <f t="shared" si="110"/>
        <v>0</v>
      </c>
      <c r="BF329" s="141">
        <f t="shared" si="111"/>
        <v>0</v>
      </c>
      <c r="BG329" s="141">
        <f t="shared" si="112"/>
        <v>0</v>
      </c>
      <c r="BH329" s="141">
        <f t="shared" si="113"/>
        <v>0</v>
      </c>
      <c r="BI329" s="141">
        <f t="shared" si="114"/>
        <v>0</v>
      </c>
      <c r="BJ329" s="18" t="s">
        <v>161</v>
      </c>
      <c r="BK329" s="141">
        <f t="shared" si="115"/>
        <v>0</v>
      </c>
      <c r="BL329" s="18" t="s">
        <v>240</v>
      </c>
      <c r="BM329" s="18" t="s">
        <v>475</v>
      </c>
    </row>
    <row r="330" spans="2:65" s="1" customFormat="1" ht="68.45" customHeight="1">
      <c r="B330" s="133"/>
      <c r="C330" s="142">
        <v>171</v>
      </c>
      <c r="D330" s="205" t="s">
        <v>476</v>
      </c>
      <c r="E330" s="206"/>
      <c r="F330" s="206"/>
      <c r="G330" s="206"/>
      <c r="H330" s="206"/>
      <c r="I330" s="207"/>
      <c r="J330" s="143" t="s">
        <v>369</v>
      </c>
      <c r="K330" s="144">
        <v>7</v>
      </c>
      <c r="L330" s="214">
        <v>0</v>
      </c>
      <c r="M330" s="214"/>
      <c r="N330" s="214">
        <f t="shared" si="106"/>
        <v>0</v>
      </c>
      <c r="O330" s="213"/>
      <c r="P330" s="213"/>
      <c r="Q330" s="213"/>
      <c r="R330" s="137"/>
      <c r="T330" s="138" t="s">
        <v>5</v>
      </c>
      <c r="U330" s="40" t="s">
        <v>44</v>
      </c>
      <c r="V330" s="139">
        <v>0</v>
      </c>
      <c r="W330" s="139">
        <f t="shared" si="107"/>
        <v>0</v>
      </c>
      <c r="X330" s="139">
        <v>2.5000000000000001E-2</v>
      </c>
      <c r="Y330" s="139">
        <f t="shared" si="108"/>
        <v>0.17500000000000002</v>
      </c>
      <c r="Z330" s="139">
        <v>0</v>
      </c>
      <c r="AA330" s="140">
        <f t="shared" si="109"/>
        <v>0</v>
      </c>
      <c r="AR330" s="18" t="s">
        <v>240</v>
      </c>
      <c r="AT330" s="18" t="s">
        <v>224</v>
      </c>
      <c r="AU330" s="18" t="s">
        <v>161</v>
      </c>
      <c r="AY330" s="18" t="s">
        <v>156</v>
      </c>
      <c r="BE330" s="141">
        <f t="shared" si="110"/>
        <v>0</v>
      </c>
      <c r="BF330" s="141">
        <f t="shared" si="111"/>
        <v>0</v>
      </c>
      <c r="BG330" s="141">
        <f t="shared" si="112"/>
        <v>0</v>
      </c>
      <c r="BH330" s="141">
        <f t="shared" si="113"/>
        <v>0</v>
      </c>
      <c r="BI330" s="141">
        <f t="shared" si="114"/>
        <v>0</v>
      </c>
      <c r="BJ330" s="18" t="s">
        <v>161</v>
      </c>
      <c r="BK330" s="141">
        <f t="shared" si="115"/>
        <v>0</v>
      </c>
      <c r="BL330" s="18" t="s">
        <v>240</v>
      </c>
      <c r="BM330" s="18" t="s">
        <v>477</v>
      </c>
    </row>
    <row r="331" spans="2:65" s="1" customFormat="1" ht="68.45" customHeight="1">
      <c r="B331" s="133"/>
      <c r="C331" s="142">
        <v>172</v>
      </c>
      <c r="D331" s="205" t="s">
        <v>478</v>
      </c>
      <c r="E331" s="206"/>
      <c r="F331" s="206"/>
      <c r="G331" s="206"/>
      <c r="H331" s="206"/>
      <c r="I331" s="207"/>
      <c r="J331" s="143" t="s">
        <v>369</v>
      </c>
      <c r="K331" s="144">
        <v>5</v>
      </c>
      <c r="L331" s="214">
        <v>0</v>
      </c>
      <c r="M331" s="214"/>
      <c r="N331" s="214">
        <f t="shared" si="106"/>
        <v>0</v>
      </c>
      <c r="O331" s="213"/>
      <c r="P331" s="213"/>
      <c r="Q331" s="213"/>
      <c r="R331" s="137"/>
      <c r="T331" s="138" t="s">
        <v>5</v>
      </c>
      <c r="U331" s="40" t="s">
        <v>44</v>
      </c>
      <c r="V331" s="139">
        <v>0</v>
      </c>
      <c r="W331" s="139">
        <f t="shared" si="107"/>
        <v>0</v>
      </c>
      <c r="X331" s="139">
        <v>2.5000000000000001E-2</v>
      </c>
      <c r="Y331" s="139">
        <f t="shared" si="108"/>
        <v>0.125</v>
      </c>
      <c r="Z331" s="139">
        <v>0</v>
      </c>
      <c r="AA331" s="140">
        <f t="shared" si="109"/>
        <v>0</v>
      </c>
      <c r="AR331" s="18" t="s">
        <v>240</v>
      </c>
      <c r="AT331" s="18" t="s">
        <v>224</v>
      </c>
      <c r="AU331" s="18" t="s">
        <v>161</v>
      </c>
      <c r="AY331" s="18" t="s">
        <v>156</v>
      </c>
      <c r="BE331" s="141">
        <f t="shared" si="110"/>
        <v>0</v>
      </c>
      <c r="BF331" s="141">
        <f t="shared" si="111"/>
        <v>0</v>
      </c>
      <c r="BG331" s="141">
        <f t="shared" si="112"/>
        <v>0</v>
      </c>
      <c r="BH331" s="141">
        <f t="shared" si="113"/>
        <v>0</v>
      </c>
      <c r="BI331" s="141">
        <f t="shared" si="114"/>
        <v>0</v>
      </c>
      <c r="BJ331" s="18" t="s">
        <v>161</v>
      </c>
      <c r="BK331" s="141">
        <f t="shared" si="115"/>
        <v>0</v>
      </c>
      <c r="BL331" s="18" t="s">
        <v>240</v>
      </c>
      <c r="BM331" s="18" t="s">
        <v>479</v>
      </c>
    </row>
    <row r="332" spans="2:65" s="1" customFormat="1" ht="79.900000000000006" customHeight="1">
      <c r="B332" s="133"/>
      <c r="C332" s="142">
        <v>173</v>
      </c>
      <c r="D332" s="205" t="s">
        <v>480</v>
      </c>
      <c r="E332" s="206"/>
      <c r="F332" s="206"/>
      <c r="G332" s="206"/>
      <c r="H332" s="206"/>
      <c r="I332" s="207"/>
      <c r="J332" s="143" t="s">
        <v>369</v>
      </c>
      <c r="K332" s="144">
        <v>2</v>
      </c>
      <c r="L332" s="214">
        <v>0</v>
      </c>
      <c r="M332" s="214"/>
      <c r="N332" s="214">
        <f t="shared" si="106"/>
        <v>0</v>
      </c>
      <c r="O332" s="213"/>
      <c r="P332" s="213"/>
      <c r="Q332" s="213"/>
      <c r="R332" s="137"/>
      <c r="T332" s="138" t="s">
        <v>5</v>
      </c>
      <c r="U332" s="40" t="s">
        <v>44</v>
      </c>
      <c r="V332" s="139">
        <v>0</v>
      </c>
      <c r="W332" s="139">
        <f t="shared" si="107"/>
        <v>0</v>
      </c>
      <c r="X332" s="139">
        <v>2.5000000000000001E-2</v>
      </c>
      <c r="Y332" s="139">
        <f t="shared" si="108"/>
        <v>0.05</v>
      </c>
      <c r="Z332" s="139">
        <v>0</v>
      </c>
      <c r="AA332" s="140">
        <f t="shared" si="109"/>
        <v>0</v>
      </c>
      <c r="AR332" s="18" t="s">
        <v>240</v>
      </c>
      <c r="AT332" s="18" t="s">
        <v>224</v>
      </c>
      <c r="AU332" s="18" t="s">
        <v>161</v>
      </c>
      <c r="AY332" s="18" t="s">
        <v>156</v>
      </c>
      <c r="BE332" s="141">
        <f t="shared" si="110"/>
        <v>0</v>
      </c>
      <c r="BF332" s="141">
        <f t="shared" si="111"/>
        <v>0</v>
      </c>
      <c r="BG332" s="141">
        <f t="shared" si="112"/>
        <v>0</v>
      </c>
      <c r="BH332" s="141">
        <f t="shared" si="113"/>
        <v>0</v>
      </c>
      <c r="BI332" s="141">
        <f t="shared" si="114"/>
        <v>0</v>
      </c>
      <c r="BJ332" s="18" t="s">
        <v>161</v>
      </c>
      <c r="BK332" s="141">
        <f t="shared" si="115"/>
        <v>0</v>
      </c>
      <c r="BL332" s="18" t="s">
        <v>240</v>
      </c>
      <c r="BM332" s="18" t="s">
        <v>481</v>
      </c>
    </row>
    <row r="333" spans="2:65" s="1" customFormat="1" ht="45.6" customHeight="1">
      <c r="B333" s="133"/>
      <c r="C333" s="142">
        <v>174</v>
      </c>
      <c r="D333" s="205" t="s">
        <v>482</v>
      </c>
      <c r="E333" s="206"/>
      <c r="F333" s="206"/>
      <c r="G333" s="206"/>
      <c r="H333" s="206"/>
      <c r="I333" s="207"/>
      <c r="J333" s="143" t="s">
        <v>167</v>
      </c>
      <c r="K333" s="144">
        <v>80</v>
      </c>
      <c r="L333" s="214">
        <v>0</v>
      </c>
      <c r="M333" s="214"/>
      <c r="N333" s="214">
        <f t="shared" si="106"/>
        <v>0</v>
      </c>
      <c r="O333" s="213"/>
      <c r="P333" s="213"/>
      <c r="Q333" s="213"/>
      <c r="R333" s="137"/>
      <c r="T333" s="138" t="s">
        <v>5</v>
      </c>
      <c r="U333" s="40" t="s">
        <v>44</v>
      </c>
      <c r="V333" s="139">
        <v>0</v>
      </c>
      <c r="W333" s="139">
        <f t="shared" si="107"/>
        <v>0</v>
      </c>
      <c r="X333" s="139">
        <v>2.3400000000000001E-3</v>
      </c>
      <c r="Y333" s="139">
        <f t="shared" si="108"/>
        <v>0.18720000000000001</v>
      </c>
      <c r="Z333" s="139">
        <v>0</v>
      </c>
      <c r="AA333" s="140">
        <f t="shared" si="109"/>
        <v>0</v>
      </c>
      <c r="AR333" s="18" t="s">
        <v>240</v>
      </c>
      <c r="AT333" s="18" t="s">
        <v>224</v>
      </c>
      <c r="AU333" s="18" t="s">
        <v>161</v>
      </c>
      <c r="AY333" s="18" t="s">
        <v>156</v>
      </c>
      <c r="BE333" s="141">
        <f t="shared" si="110"/>
        <v>0</v>
      </c>
      <c r="BF333" s="141">
        <f t="shared" si="111"/>
        <v>0</v>
      </c>
      <c r="BG333" s="141">
        <f t="shared" si="112"/>
        <v>0</v>
      </c>
      <c r="BH333" s="141">
        <f t="shared" si="113"/>
        <v>0</v>
      </c>
      <c r="BI333" s="141">
        <f t="shared" si="114"/>
        <v>0</v>
      </c>
      <c r="BJ333" s="18" t="s">
        <v>161</v>
      </c>
      <c r="BK333" s="141">
        <f t="shared" si="115"/>
        <v>0</v>
      </c>
      <c r="BL333" s="18" t="s">
        <v>240</v>
      </c>
      <c r="BM333" s="18" t="s">
        <v>483</v>
      </c>
    </row>
    <row r="334" spans="2:65" s="1" customFormat="1" ht="57" customHeight="1">
      <c r="B334" s="133"/>
      <c r="C334" s="142">
        <v>175</v>
      </c>
      <c r="D334" s="205" t="s">
        <v>484</v>
      </c>
      <c r="E334" s="206"/>
      <c r="F334" s="206"/>
      <c r="G334" s="206"/>
      <c r="H334" s="206"/>
      <c r="I334" s="207"/>
      <c r="J334" s="143" t="s">
        <v>369</v>
      </c>
      <c r="K334" s="144">
        <v>2</v>
      </c>
      <c r="L334" s="214">
        <v>0</v>
      </c>
      <c r="M334" s="214"/>
      <c r="N334" s="214">
        <f t="shared" si="106"/>
        <v>0</v>
      </c>
      <c r="O334" s="213"/>
      <c r="P334" s="213"/>
      <c r="Q334" s="213"/>
      <c r="R334" s="137"/>
      <c r="T334" s="138" t="s">
        <v>5</v>
      </c>
      <c r="U334" s="40" t="s">
        <v>44</v>
      </c>
      <c r="V334" s="139">
        <v>0</v>
      </c>
      <c r="W334" s="139">
        <f t="shared" si="107"/>
        <v>0</v>
      </c>
      <c r="X334" s="139">
        <v>0.16</v>
      </c>
      <c r="Y334" s="139">
        <f t="shared" si="108"/>
        <v>0.32</v>
      </c>
      <c r="Z334" s="139">
        <v>0</v>
      </c>
      <c r="AA334" s="140">
        <f t="shared" si="109"/>
        <v>0</v>
      </c>
      <c r="AR334" s="18" t="s">
        <v>232</v>
      </c>
      <c r="AT334" s="18" t="s">
        <v>224</v>
      </c>
      <c r="AU334" s="18" t="s">
        <v>161</v>
      </c>
      <c r="AY334" s="18" t="s">
        <v>156</v>
      </c>
      <c r="BE334" s="141">
        <f t="shared" si="110"/>
        <v>0</v>
      </c>
      <c r="BF334" s="141">
        <f t="shared" si="111"/>
        <v>0</v>
      </c>
      <c r="BG334" s="141">
        <f t="shared" si="112"/>
        <v>0</v>
      </c>
      <c r="BH334" s="141">
        <f t="shared" si="113"/>
        <v>0</v>
      </c>
      <c r="BI334" s="141">
        <f t="shared" si="114"/>
        <v>0</v>
      </c>
      <c r="BJ334" s="18" t="s">
        <v>161</v>
      </c>
      <c r="BK334" s="141">
        <f t="shared" si="115"/>
        <v>0</v>
      </c>
      <c r="BL334" s="18" t="s">
        <v>201</v>
      </c>
      <c r="BM334" s="18" t="s">
        <v>485</v>
      </c>
    </row>
    <row r="335" spans="2:65" s="1" customFormat="1" ht="57" customHeight="1">
      <c r="B335" s="133"/>
      <c r="C335" s="142">
        <v>176</v>
      </c>
      <c r="D335" s="205" t="s">
        <v>486</v>
      </c>
      <c r="E335" s="206"/>
      <c r="F335" s="206"/>
      <c r="G335" s="206"/>
      <c r="H335" s="206"/>
      <c r="I335" s="207"/>
      <c r="J335" s="143" t="s">
        <v>369</v>
      </c>
      <c r="K335" s="144">
        <v>2</v>
      </c>
      <c r="L335" s="214">
        <v>0</v>
      </c>
      <c r="M335" s="214"/>
      <c r="N335" s="214">
        <f t="shared" si="106"/>
        <v>0</v>
      </c>
      <c r="O335" s="213"/>
      <c r="P335" s="213"/>
      <c r="Q335" s="213"/>
      <c r="R335" s="137"/>
      <c r="T335" s="138" t="s">
        <v>5</v>
      </c>
      <c r="U335" s="40" t="s">
        <v>44</v>
      </c>
      <c r="V335" s="139">
        <v>0</v>
      </c>
      <c r="W335" s="139">
        <f t="shared" si="107"/>
        <v>0</v>
      </c>
      <c r="X335" s="139">
        <v>3.7999999999999999E-2</v>
      </c>
      <c r="Y335" s="139">
        <f t="shared" si="108"/>
        <v>7.5999999999999998E-2</v>
      </c>
      <c r="Z335" s="139">
        <v>0</v>
      </c>
      <c r="AA335" s="140">
        <f t="shared" si="109"/>
        <v>0</v>
      </c>
      <c r="AR335" s="18" t="s">
        <v>232</v>
      </c>
      <c r="AT335" s="18" t="s">
        <v>224</v>
      </c>
      <c r="AU335" s="18" t="s">
        <v>161</v>
      </c>
      <c r="AY335" s="18" t="s">
        <v>156</v>
      </c>
      <c r="BE335" s="141">
        <f t="shared" si="110"/>
        <v>0</v>
      </c>
      <c r="BF335" s="141">
        <f t="shared" si="111"/>
        <v>0</v>
      </c>
      <c r="BG335" s="141">
        <f t="shared" si="112"/>
        <v>0</v>
      </c>
      <c r="BH335" s="141">
        <f t="shared" si="113"/>
        <v>0</v>
      </c>
      <c r="BI335" s="141">
        <f t="shared" si="114"/>
        <v>0</v>
      </c>
      <c r="BJ335" s="18" t="s">
        <v>161</v>
      </c>
      <c r="BK335" s="141">
        <f t="shared" si="115"/>
        <v>0</v>
      </c>
      <c r="BL335" s="18" t="s">
        <v>201</v>
      </c>
      <c r="BM335" s="18" t="s">
        <v>487</v>
      </c>
    </row>
    <row r="336" spans="2:65" s="1" customFormat="1" ht="57" customHeight="1">
      <c r="B336" s="133"/>
      <c r="C336" s="142">
        <v>177</v>
      </c>
      <c r="D336" s="205" t="s">
        <v>488</v>
      </c>
      <c r="E336" s="206"/>
      <c r="F336" s="206"/>
      <c r="G336" s="206"/>
      <c r="H336" s="206"/>
      <c r="I336" s="207"/>
      <c r="J336" s="143" t="s">
        <v>369</v>
      </c>
      <c r="K336" s="144">
        <v>1</v>
      </c>
      <c r="L336" s="214">
        <v>0</v>
      </c>
      <c r="M336" s="214"/>
      <c r="N336" s="214">
        <f t="shared" si="106"/>
        <v>0</v>
      </c>
      <c r="O336" s="213"/>
      <c r="P336" s="213"/>
      <c r="Q336" s="213"/>
      <c r="R336" s="137"/>
      <c r="T336" s="138" t="s">
        <v>5</v>
      </c>
      <c r="U336" s="40" t="s">
        <v>44</v>
      </c>
      <c r="V336" s="139">
        <v>0</v>
      </c>
      <c r="W336" s="139">
        <f t="shared" si="107"/>
        <v>0</v>
      </c>
      <c r="X336" s="139">
        <v>3.7999999999999999E-2</v>
      </c>
      <c r="Y336" s="139">
        <f t="shared" si="108"/>
        <v>3.7999999999999999E-2</v>
      </c>
      <c r="Z336" s="139">
        <v>0</v>
      </c>
      <c r="AA336" s="140">
        <f t="shared" si="109"/>
        <v>0</v>
      </c>
      <c r="AR336" s="18" t="s">
        <v>232</v>
      </c>
      <c r="AT336" s="18" t="s">
        <v>224</v>
      </c>
      <c r="AU336" s="18" t="s">
        <v>161</v>
      </c>
      <c r="AY336" s="18" t="s">
        <v>156</v>
      </c>
      <c r="BE336" s="141">
        <f t="shared" si="110"/>
        <v>0</v>
      </c>
      <c r="BF336" s="141">
        <f t="shared" si="111"/>
        <v>0</v>
      </c>
      <c r="BG336" s="141">
        <f t="shared" si="112"/>
        <v>0</v>
      </c>
      <c r="BH336" s="141">
        <f t="shared" si="113"/>
        <v>0</v>
      </c>
      <c r="BI336" s="141">
        <f t="shared" si="114"/>
        <v>0</v>
      </c>
      <c r="BJ336" s="18" t="s">
        <v>161</v>
      </c>
      <c r="BK336" s="141">
        <f t="shared" si="115"/>
        <v>0</v>
      </c>
      <c r="BL336" s="18" t="s">
        <v>201</v>
      </c>
      <c r="BM336" s="18" t="s">
        <v>489</v>
      </c>
    </row>
    <row r="337" spans="2:65" s="1" customFormat="1" ht="34.15" customHeight="1">
      <c r="B337" s="133"/>
      <c r="C337" s="134">
        <v>178</v>
      </c>
      <c r="D337" s="204" t="s">
        <v>490</v>
      </c>
      <c r="E337" s="202"/>
      <c r="F337" s="202"/>
      <c r="G337" s="202"/>
      <c r="H337" s="202"/>
      <c r="I337" s="203"/>
      <c r="J337" s="135" t="s">
        <v>186</v>
      </c>
      <c r="K337" s="136">
        <v>4.2699999999999996</v>
      </c>
      <c r="L337" s="213">
        <v>0</v>
      </c>
      <c r="M337" s="213"/>
      <c r="N337" s="213">
        <f t="shared" si="106"/>
        <v>0</v>
      </c>
      <c r="O337" s="213"/>
      <c r="P337" s="213"/>
      <c r="Q337" s="213"/>
      <c r="R337" s="137"/>
      <c r="T337" s="138" t="s">
        <v>5</v>
      </c>
      <c r="U337" s="40" t="s">
        <v>44</v>
      </c>
      <c r="V337" s="139">
        <v>2.2890000000000001</v>
      </c>
      <c r="W337" s="139">
        <f t="shared" si="107"/>
        <v>9.7740299999999998</v>
      </c>
      <c r="X337" s="139">
        <v>0</v>
      </c>
      <c r="Y337" s="139">
        <f t="shared" si="108"/>
        <v>0</v>
      </c>
      <c r="Z337" s="139">
        <v>0</v>
      </c>
      <c r="AA337" s="140">
        <f t="shared" si="109"/>
        <v>0</v>
      </c>
      <c r="AR337" s="18" t="s">
        <v>201</v>
      </c>
      <c r="AT337" s="18" t="s">
        <v>157</v>
      </c>
      <c r="AU337" s="18" t="s">
        <v>161</v>
      </c>
      <c r="AY337" s="18" t="s">
        <v>156</v>
      </c>
      <c r="BE337" s="141">
        <f t="shared" si="110"/>
        <v>0</v>
      </c>
      <c r="BF337" s="141">
        <f t="shared" si="111"/>
        <v>0</v>
      </c>
      <c r="BG337" s="141">
        <f t="shared" si="112"/>
        <v>0</v>
      </c>
      <c r="BH337" s="141">
        <f t="shared" si="113"/>
        <v>0</v>
      </c>
      <c r="BI337" s="141">
        <f t="shared" si="114"/>
        <v>0</v>
      </c>
      <c r="BJ337" s="18" t="s">
        <v>161</v>
      </c>
      <c r="BK337" s="141">
        <f t="shared" si="115"/>
        <v>0</v>
      </c>
      <c r="BL337" s="18" t="s">
        <v>201</v>
      </c>
      <c r="BM337" s="18" t="s">
        <v>491</v>
      </c>
    </row>
    <row r="338" spans="2:65" s="9" customFormat="1" ht="29.85" customHeight="1">
      <c r="B338" s="122"/>
      <c r="C338" s="123"/>
      <c r="D338" s="132" t="s">
        <v>131</v>
      </c>
      <c r="E338" s="132"/>
      <c r="F338" s="132"/>
      <c r="G338" s="132"/>
      <c r="H338" s="132"/>
      <c r="I338" s="132"/>
      <c r="J338" s="132"/>
      <c r="K338" s="132"/>
      <c r="L338" s="132"/>
      <c r="M338" s="132"/>
      <c r="N338" s="215">
        <f>BK338</f>
        <v>0</v>
      </c>
      <c r="O338" s="216"/>
      <c r="P338" s="216"/>
      <c r="Q338" s="216"/>
      <c r="R338" s="125"/>
      <c r="T338" s="126"/>
      <c r="U338" s="123"/>
      <c r="V338" s="123"/>
      <c r="W338" s="127">
        <f>SUM(W339:W362)</f>
        <v>80.67</v>
      </c>
      <c r="X338" s="123"/>
      <c r="Y338" s="127">
        <f>SUM(Y339:Y362)</f>
        <v>0.16990000000000002</v>
      </c>
      <c r="Z338" s="123"/>
      <c r="AA338" s="128">
        <f>SUM(AA339:AA362)</f>
        <v>2.0100000000000002</v>
      </c>
      <c r="AR338" s="129" t="s">
        <v>161</v>
      </c>
      <c r="AT338" s="130" t="s">
        <v>76</v>
      </c>
      <c r="AU338" s="130" t="s">
        <v>84</v>
      </c>
      <c r="AY338" s="129" t="s">
        <v>156</v>
      </c>
      <c r="BK338" s="131">
        <f>SUM(BK339:BK362)</f>
        <v>0</v>
      </c>
    </row>
    <row r="339" spans="2:65" s="1" customFormat="1" ht="68.45" customHeight="1">
      <c r="B339" s="133"/>
      <c r="C339" s="142">
        <v>179</v>
      </c>
      <c r="D339" s="205" t="s">
        <v>492</v>
      </c>
      <c r="E339" s="206"/>
      <c r="F339" s="206"/>
      <c r="G339" s="206"/>
      <c r="H339" s="206"/>
      <c r="I339" s="207"/>
      <c r="J339" s="143" t="s">
        <v>369</v>
      </c>
      <c r="K339" s="144">
        <v>2</v>
      </c>
      <c r="L339" s="214">
        <v>0</v>
      </c>
      <c r="M339" s="214"/>
      <c r="N339" s="214">
        <f t="shared" ref="N339:N362" si="116">ROUND(L339*K339,2)</f>
        <v>0</v>
      </c>
      <c r="O339" s="213"/>
      <c r="P339" s="213"/>
      <c r="Q339" s="213"/>
      <c r="R339" s="137"/>
      <c r="T339" s="138" t="s">
        <v>5</v>
      </c>
      <c r="U339" s="40" t="s">
        <v>44</v>
      </c>
      <c r="V339" s="139">
        <v>0</v>
      </c>
      <c r="W339" s="139">
        <f t="shared" ref="W339:W362" si="117">V339*K339</f>
        <v>0</v>
      </c>
      <c r="X339" s="139">
        <v>0</v>
      </c>
      <c r="Y339" s="139">
        <f t="shared" ref="Y339:Y362" si="118">X339*K339</f>
        <v>0</v>
      </c>
      <c r="Z339" s="139">
        <v>0</v>
      </c>
      <c r="AA339" s="140">
        <f t="shared" ref="AA339:AA362" si="119">Z339*K339</f>
        <v>0</v>
      </c>
      <c r="AR339" s="18" t="s">
        <v>232</v>
      </c>
      <c r="AT339" s="18" t="s">
        <v>224</v>
      </c>
      <c r="AU339" s="18" t="s">
        <v>161</v>
      </c>
      <c r="AY339" s="18" t="s">
        <v>156</v>
      </c>
      <c r="BE339" s="141">
        <f t="shared" ref="BE339:BE362" si="120">IF(U339="základná",N339,0)</f>
        <v>0</v>
      </c>
      <c r="BF339" s="141">
        <f t="shared" ref="BF339:BF362" si="121">IF(U339="znížená",N339,0)</f>
        <v>0</v>
      </c>
      <c r="BG339" s="141">
        <f t="shared" ref="BG339:BG362" si="122">IF(U339="zákl. prenesená",N339,0)</f>
        <v>0</v>
      </c>
      <c r="BH339" s="141">
        <f t="shared" ref="BH339:BH362" si="123">IF(U339="zníž. prenesená",N339,0)</f>
        <v>0</v>
      </c>
      <c r="BI339" s="141">
        <f t="shared" ref="BI339:BI362" si="124">IF(U339="nulová",N339,0)</f>
        <v>0</v>
      </c>
      <c r="BJ339" s="18" t="s">
        <v>161</v>
      </c>
      <c r="BK339" s="141">
        <f t="shared" ref="BK339:BK362" si="125">ROUND(L339*K339,2)</f>
        <v>0</v>
      </c>
      <c r="BL339" s="18" t="s">
        <v>201</v>
      </c>
      <c r="BM339" s="18" t="s">
        <v>493</v>
      </c>
    </row>
    <row r="340" spans="2:65" s="1" customFormat="1" ht="68.45" customHeight="1">
      <c r="B340" s="133"/>
      <c r="C340" s="142">
        <v>180</v>
      </c>
      <c r="D340" s="205" t="s">
        <v>494</v>
      </c>
      <c r="E340" s="206"/>
      <c r="F340" s="206"/>
      <c r="G340" s="206"/>
      <c r="H340" s="206"/>
      <c r="I340" s="207"/>
      <c r="J340" s="143" t="s">
        <v>369</v>
      </c>
      <c r="K340" s="144">
        <v>1</v>
      </c>
      <c r="L340" s="214">
        <v>0</v>
      </c>
      <c r="M340" s="214"/>
      <c r="N340" s="214">
        <f t="shared" si="116"/>
        <v>0</v>
      </c>
      <c r="O340" s="213"/>
      <c r="P340" s="213"/>
      <c r="Q340" s="213"/>
      <c r="R340" s="137"/>
      <c r="T340" s="138" t="s">
        <v>5</v>
      </c>
      <c r="U340" s="40" t="s">
        <v>44</v>
      </c>
      <c r="V340" s="139">
        <v>0</v>
      </c>
      <c r="W340" s="139">
        <f t="shared" si="117"/>
        <v>0</v>
      </c>
      <c r="X340" s="139">
        <v>0</v>
      </c>
      <c r="Y340" s="139">
        <f t="shared" si="118"/>
        <v>0</v>
      </c>
      <c r="Z340" s="139">
        <v>0</v>
      </c>
      <c r="AA340" s="140">
        <f t="shared" si="119"/>
        <v>0</v>
      </c>
      <c r="AR340" s="18" t="s">
        <v>232</v>
      </c>
      <c r="AT340" s="18" t="s">
        <v>224</v>
      </c>
      <c r="AU340" s="18" t="s">
        <v>161</v>
      </c>
      <c r="AY340" s="18" t="s">
        <v>156</v>
      </c>
      <c r="BE340" s="141">
        <f t="shared" si="120"/>
        <v>0</v>
      </c>
      <c r="BF340" s="141">
        <f t="shared" si="121"/>
        <v>0</v>
      </c>
      <c r="BG340" s="141">
        <f t="shared" si="122"/>
        <v>0</v>
      </c>
      <c r="BH340" s="141">
        <f t="shared" si="123"/>
        <v>0</v>
      </c>
      <c r="BI340" s="141">
        <f t="shared" si="124"/>
        <v>0</v>
      </c>
      <c r="BJ340" s="18" t="s">
        <v>161</v>
      </c>
      <c r="BK340" s="141">
        <f t="shared" si="125"/>
        <v>0</v>
      </c>
      <c r="BL340" s="18" t="s">
        <v>201</v>
      </c>
      <c r="BM340" s="18" t="s">
        <v>495</v>
      </c>
    </row>
    <row r="341" spans="2:65" s="1" customFormat="1" ht="68.45" customHeight="1">
      <c r="B341" s="133"/>
      <c r="C341" s="142">
        <v>180</v>
      </c>
      <c r="D341" s="205" t="s">
        <v>496</v>
      </c>
      <c r="E341" s="206"/>
      <c r="F341" s="206"/>
      <c r="G341" s="206"/>
      <c r="H341" s="206"/>
      <c r="I341" s="207"/>
      <c r="J341" s="143" t="s">
        <v>369</v>
      </c>
      <c r="K341" s="144">
        <v>1</v>
      </c>
      <c r="L341" s="214">
        <v>0</v>
      </c>
      <c r="M341" s="214"/>
      <c r="N341" s="214">
        <f t="shared" si="116"/>
        <v>0</v>
      </c>
      <c r="O341" s="213"/>
      <c r="P341" s="213"/>
      <c r="Q341" s="213"/>
      <c r="R341" s="137"/>
      <c r="T341" s="138" t="s">
        <v>5</v>
      </c>
      <c r="U341" s="40" t="s">
        <v>44</v>
      </c>
      <c r="V341" s="139">
        <v>0</v>
      </c>
      <c r="W341" s="139">
        <f t="shared" si="117"/>
        <v>0</v>
      </c>
      <c r="X341" s="139">
        <v>0</v>
      </c>
      <c r="Y341" s="139">
        <f t="shared" si="118"/>
        <v>0</v>
      </c>
      <c r="Z341" s="139">
        <v>0</v>
      </c>
      <c r="AA341" s="140">
        <f t="shared" si="119"/>
        <v>0</v>
      </c>
      <c r="AR341" s="18" t="s">
        <v>232</v>
      </c>
      <c r="AT341" s="18" t="s">
        <v>224</v>
      </c>
      <c r="AU341" s="18" t="s">
        <v>161</v>
      </c>
      <c r="AY341" s="18" t="s">
        <v>156</v>
      </c>
      <c r="BE341" s="141">
        <f t="shared" si="120"/>
        <v>0</v>
      </c>
      <c r="BF341" s="141">
        <f t="shared" si="121"/>
        <v>0</v>
      </c>
      <c r="BG341" s="141">
        <f t="shared" si="122"/>
        <v>0</v>
      </c>
      <c r="BH341" s="141">
        <f t="shared" si="123"/>
        <v>0</v>
      </c>
      <c r="BI341" s="141">
        <f t="shared" si="124"/>
        <v>0</v>
      </c>
      <c r="BJ341" s="18" t="s">
        <v>161</v>
      </c>
      <c r="BK341" s="141">
        <f t="shared" si="125"/>
        <v>0</v>
      </c>
      <c r="BL341" s="18" t="s">
        <v>201</v>
      </c>
      <c r="BM341" s="18" t="s">
        <v>497</v>
      </c>
    </row>
    <row r="342" spans="2:65" s="1" customFormat="1" ht="79.900000000000006" customHeight="1">
      <c r="B342" s="133"/>
      <c r="C342" s="142">
        <v>182</v>
      </c>
      <c r="D342" s="205" t="s">
        <v>498</v>
      </c>
      <c r="E342" s="206"/>
      <c r="F342" s="206"/>
      <c r="G342" s="206"/>
      <c r="H342" s="206"/>
      <c r="I342" s="207"/>
      <c r="J342" s="143" t="s">
        <v>369</v>
      </c>
      <c r="K342" s="144">
        <v>1</v>
      </c>
      <c r="L342" s="214">
        <v>0</v>
      </c>
      <c r="M342" s="214"/>
      <c r="N342" s="214">
        <f t="shared" si="116"/>
        <v>0</v>
      </c>
      <c r="O342" s="213"/>
      <c r="P342" s="213"/>
      <c r="Q342" s="213"/>
      <c r="R342" s="137"/>
      <c r="T342" s="138" t="s">
        <v>5</v>
      </c>
      <c r="U342" s="40" t="s">
        <v>44</v>
      </c>
      <c r="V342" s="139">
        <v>0</v>
      </c>
      <c r="W342" s="139">
        <f t="shared" si="117"/>
        <v>0</v>
      </c>
      <c r="X342" s="139">
        <v>0</v>
      </c>
      <c r="Y342" s="139">
        <f t="shared" si="118"/>
        <v>0</v>
      </c>
      <c r="Z342" s="139">
        <v>0</v>
      </c>
      <c r="AA342" s="140">
        <f t="shared" si="119"/>
        <v>0</v>
      </c>
      <c r="AR342" s="18" t="s">
        <v>232</v>
      </c>
      <c r="AT342" s="18" t="s">
        <v>224</v>
      </c>
      <c r="AU342" s="18" t="s">
        <v>161</v>
      </c>
      <c r="AY342" s="18" t="s">
        <v>156</v>
      </c>
      <c r="BE342" s="141">
        <f t="shared" si="120"/>
        <v>0</v>
      </c>
      <c r="BF342" s="141">
        <f t="shared" si="121"/>
        <v>0</v>
      </c>
      <c r="BG342" s="141">
        <f t="shared" si="122"/>
        <v>0</v>
      </c>
      <c r="BH342" s="141">
        <f t="shared" si="123"/>
        <v>0</v>
      </c>
      <c r="BI342" s="141">
        <f t="shared" si="124"/>
        <v>0</v>
      </c>
      <c r="BJ342" s="18" t="s">
        <v>161</v>
      </c>
      <c r="BK342" s="141">
        <f t="shared" si="125"/>
        <v>0</v>
      </c>
      <c r="BL342" s="18" t="s">
        <v>201</v>
      </c>
      <c r="BM342" s="18" t="s">
        <v>499</v>
      </c>
    </row>
    <row r="343" spans="2:65" s="1" customFormat="1" ht="68.45" customHeight="1">
      <c r="B343" s="133"/>
      <c r="C343" s="142">
        <v>183</v>
      </c>
      <c r="D343" s="205" t="s">
        <v>500</v>
      </c>
      <c r="E343" s="206"/>
      <c r="F343" s="206"/>
      <c r="G343" s="206"/>
      <c r="H343" s="206"/>
      <c r="I343" s="207"/>
      <c r="J343" s="143" t="s">
        <v>369</v>
      </c>
      <c r="K343" s="144">
        <v>1</v>
      </c>
      <c r="L343" s="214">
        <v>0</v>
      </c>
      <c r="M343" s="214"/>
      <c r="N343" s="214">
        <f t="shared" si="116"/>
        <v>0</v>
      </c>
      <c r="O343" s="213"/>
      <c r="P343" s="213"/>
      <c r="Q343" s="213"/>
      <c r="R343" s="137"/>
      <c r="T343" s="138" t="s">
        <v>5</v>
      </c>
      <c r="U343" s="40" t="s">
        <v>44</v>
      </c>
      <c r="V343" s="139">
        <v>0</v>
      </c>
      <c r="W343" s="139">
        <f t="shared" si="117"/>
        <v>0</v>
      </c>
      <c r="X343" s="139">
        <v>0</v>
      </c>
      <c r="Y343" s="139">
        <f t="shared" si="118"/>
        <v>0</v>
      </c>
      <c r="Z343" s="139">
        <v>0</v>
      </c>
      <c r="AA343" s="140">
        <f t="shared" si="119"/>
        <v>0</v>
      </c>
      <c r="AR343" s="18" t="s">
        <v>232</v>
      </c>
      <c r="AT343" s="18" t="s">
        <v>224</v>
      </c>
      <c r="AU343" s="18" t="s">
        <v>161</v>
      </c>
      <c r="AY343" s="18" t="s">
        <v>156</v>
      </c>
      <c r="BE343" s="141">
        <f t="shared" si="120"/>
        <v>0</v>
      </c>
      <c r="BF343" s="141">
        <f t="shared" si="121"/>
        <v>0</v>
      </c>
      <c r="BG343" s="141">
        <f t="shared" si="122"/>
        <v>0</v>
      </c>
      <c r="BH343" s="141">
        <f t="shared" si="123"/>
        <v>0</v>
      </c>
      <c r="BI343" s="141">
        <f t="shared" si="124"/>
        <v>0</v>
      </c>
      <c r="BJ343" s="18" t="s">
        <v>161</v>
      </c>
      <c r="BK343" s="141">
        <f t="shared" si="125"/>
        <v>0</v>
      </c>
      <c r="BL343" s="18" t="s">
        <v>201</v>
      </c>
      <c r="BM343" s="18" t="s">
        <v>501</v>
      </c>
    </row>
    <row r="344" spans="2:65" s="1" customFormat="1" ht="57" customHeight="1">
      <c r="B344" s="133"/>
      <c r="C344" s="142">
        <v>184</v>
      </c>
      <c r="D344" s="205" t="s">
        <v>502</v>
      </c>
      <c r="E344" s="206"/>
      <c r="F344" s="206"/>
      <c r="G344" s="206"/>
      <c r="H344" s="206"/>
      <c r="I344" s="207"/>
      <c r="J344" s="143" t="s">
        <v>369</v>
      </c>
      <c r="K344" s="144">
        <v>1</v>
      </c>
      <c r="L344" s="214">
        <v>0</v>
      </c>
      <c r="M344" s="214"/>
      <c r="N344" s="214">
        <f t="shared" si="116"/>
        <v>0</v>
      </c>
      <c r="O344" s="213"/>
      <c r="P344" s="213"/>
      <c r="Q344" s="213"/>
      <c r="R344" s="137"/>
      <c r="T344" s="138" t="s">
        <v>5</v>
      </c>
      <c r="U344" s="40" t="s">
        <v>44</v>
      </c>
      <c r="V344" s="139">
        <v>0</v>
      </c>
      <c r="W344" s="139">
        <f t="shared" si="117"/>
        <v>0</v>
      </c>
      <c r="X344" s="139">
        <v>0</v>
      </c>
      <c r="Y344" s="139">
        <f t="shared" si="118"/>
        <v>0</v>
      </c>
      <c r="Z344" s="139">
        <v>0</v>
      </c>
      <c r="AA344" s="140">
        <f t="shared" si="119"/>
        <v>0</v>
      </c>
      <c r="AR344" s="18" t="s">
        <v>232</v>
      </c>
      <c r="AT344" s="18" t="s">
        <v>224</v>
      </c>
      <c r="AU344" s="18" t="s">
        <v>161</v>
      </c>
      <c r="AY344" s="18" t="s">
        <v>156</v>
      </c>
      <c r="BE344" s="141">
        <f t="shared" si="120"/>
        <v>0</v>
      </c>
      <c r="BF344" s="141">
        <f t="shared" si="121"/>
        <v>0</v>
      </c>
      <c r="BG344" s="141">
        <f t="shared" si="122"/>
        <v>0</v>
      </c>
      <c r="BH344" s="141">
        <f t="shared" si="123"/>
        <v>0</v>
      </c>
      <c r="BI344" s="141">
        <f t="shared" si="124"/>
        <v>0</v>
      </c>
      <c r="BJ344" s="18" t="s">
        <v>161</v>
      </c>
      <c r="BK344" s="141">
        <f t="shared" si="125"/>
        <v>0</v>
      </c>
      <c r="BL344" s="18" t="s">
        <v>201</v>
      </c>
      <c r="BM344" s="18" t="s">
        <v>503</v>
      </c>
    </row>
    <row r="345" spans="2:65" s="1" customFormat="1" ht="68.45" customHeight="1">
      <c r="B345" s="133"/>
      <c r="C345" s="142">
        <v>185</v>
      </c>
      <c r="D345" s="205" t="s">
        <v>504</v>
      </c>
      <c r="E345" s="206"/>
      <c r="F345" s="206"/>
      <c r="G345" s="206"/>
      <c r="H345" s="206"/>
      <c r="I345" s="207"/>
      <c r="J345" s="143" t="s">
        <v>369</v>
      </c>
      <c r="K345" s="144">
        <v>2</v>
      </c>
      <c r="L345" s="214">
        <v>0</v>
      </c>
      <c r="M345" s="214"/>
      <c r="N345" s="214">
        <f t="shared" si="116"/>
        <v>0</v>
      </c>
      <c r="O345" s="213"/>
      <c r="P345" s="213"/>
      <c r="Q345" s="213"/>
      <c r="R345" s="137"/>
      <c r="T345" s="138" t="s">
        <v>5</v>
      </c>
      <c r="U345" s="40" t="s">
        <v>44</v>
      </c>
      <c r="V345" s="139">
        <v>0</v>
      </c>
      <c r="W345" s="139">
        <f t="shared" si="117"/>
        <v>0</v>
      </c>
      <c r="X345" s="139">
        <v>0</v>
      </c>
      <c r="Y345" s="139">
        <f t="shared" si="118"/>
        <v>0</v>
      </c>
      <c r="Z345" s="139">
        <v>0</v>
      </c>
      <c r="AA345" s="140">
        <f t="shared" si="119"/>
        <v>0</v>
      </c>
      <c r="AR345" s="18" t="s">
        <v>232</v>
      </c>
      <c r="AT345" s="18" t="s">
        <v>224</v>
      </c>
      <c r="AU345" s="18" t="s">
        <v>161</v>
      </c>
      <c r="AY345" s="18" t="s">
        <v>156</v>
      </c>
      <c r="BE345" s="141">
        <f t="shared" si="120"/>
        <v>0</v>
      </c>
      <c r="BF345" s="141">
        <f t="shared" si="121"/>
        <v>0</v>
      </c>
      <c r="BG345" s="141">
        <f t="shared" si="122"/>
        <v>0</v>
      </c>
      <c r="BH345" s="141">
        <f t="shared" si="123"/>
        <v>0</v>
      </c>
      <c r="BI345" s="141">
        <f t="shared" si="124"/>
        <v>0</v>
      </c>
      <c r="BJ345" s="18" t="s">
        <v>161</v>
      </c>
      <c r="BK345" s="141">
        <f t="shared" si="125"/>
        <v>0</v>
      </c>
      <c r="BL345" s="18" t="s">
        <v>201</v>
      </c>
      <c r="BM345" s="18" t="s">
        <v>505</v>
      </c>
    </row>
    <row r="346" spans="2:65" s="1" customFormat="1" ht="45.6" customHeight="1">
      <c r="B346" s="133"/>
      <c r="C346" s="142">
        <v>186</v>
      </c>
      <c r="D346" s="205" t="s">
        <v>506</v>
      </c>
      <c r="E346" s="206"/>
      <c r="F346" s="206"/>
      <c r="G346" s="206"/>
      <c r="H346" s="206"/>
      <c r="I346" s="207"/>
      <c r="J346" s="143" t="s">
        <v>369</v>
      </c>
      <c r="K346" s="144">
        <v>1</v>
      </c>
      <c r="L346" s="214">
        <v>0</v>
      </c>
      <c r="M346" s="214"/>
      <c r="N346" s="214">
        <f t="shared" si="116"/>
        <v>0</v>
      </c>
      <c r="O346" s="213"/>
      <c r="P346" s="213"/>
      <c r="Q346" s="213"/>
      <c r="R346" s="137"/>
      <c r="T346" s="138" t="s">
        <v>5</v>
      </c>
      <c r="U346" s="40" t="s">
        <v>44</v>
      </c>
      <c r="V346" s="139">
        <v>0</v>
      </c>
      <c r="W346" s="139">
        <f t="shared" si="117"/>
        <v>0</v>
      </c>
      <c r="X346" s="139">
        <v>0</v>
      </c>
      <c r="Y346" s="139">
        <f t="shared" si="118"/>
        <v>0</v>
      </c>
      <c r="Z346" s="139">
        <v>0</v>
      </c>
      <c r="AA346" s="140">
        <f t="shared" si="119"/>
        <v>0</v>
      </c>
      <c r="AR346" s="18" t="s">
        <v>232</v>
      </c>
      <c r="AT346" s="18" t="s">
        <v>224</v>
      </c>
      <c r="AU346" s="18" t="s">
        <v>161</v>
      </c>
      <c r="AY346" s="18" t="s">
        <v>156</v>
      </c>
      <c r="BE346" s="141">
        <f t="shared" si="120"/>
        <v>0</v>
      </c>
      <c r="BF346" s="141">
        <f t="shared" si="121"/>
        <v>0</v>
      </c>
      <c r="BG346" s="141">
        <f t="shared" si="122"/>
        <v>0</v>
      </c>
      <c r="BH346" s="141">
        <f t="shared" si="123"/>
        <v>0</v>
      </c>
      <c r="BI346" s="141">
        <f t="shared" si="124"/>
        <v>0</v>
      </c>
      <c r="BJ346" s="18" t="s">
        <v>161</v>
      </c>
      <c r="BK346" s="141">
        <f t="shared" si="125"/>
        <v>0</v>
      </c>
      <c r="BL346" s="18" t="s">
        <v>201</v>
      </c>
      <c r="BM346" s="18" t="s">
        <v>507</v>
      </c>
    </row>
    <row r="347" spans="2:65" s="1" customFormat="1" ht="45.6" customHeight="1">
      <c r="B347" s="133"/>
      <c r="C347" s="142">
        <v>187</v>
      </c>
      <c r="D347" s="205" t="s">
        <v>508</v>
      </c>
      <c r="E347" s="206"/>
      <c r="F347" s="206"/>
      <c r="G347" s="206"/>
      <c r="H347" s="206"/>
      <c r="I347" s="207"/>
      <c r="J347" s="143" t="s">
        <v>369</v>
      </c>
      <c r="K347" s="144">
        <v>1</v>
      </c>
      <c r="L347" s="214">
        <v>0</v>
      </c>
      <c r="M347" s="214"/>
      <c r="N347" s="214">
        <f t="shared" si="116"/>
        <v>0</v>
      </c>
      <c r="O347" s="213"/>
      <c r="P347" s="213"/>
      <c r="Q347" s="213"/>
      <c r="R347" s="137"/>
      <c r="T347" s="138" t="s">
        <v>5</v>
      </c>
      <c r="U347" s="40" t="s">
        <v>44</v>
      </c>
      <c r="V347" s="139">
        <v>0</v>
      </c>
      <c r="W347" s="139">
        <f t="shared" si="117"/>
        <v>0</v>
      </c>
      <c r="X347" s="139">
        <v>0</v>
      </c>
      <c r="Y347" s="139">
        <f t="shared" si="118"/>
        <v>0</v>
      </c>
      <c r="Z347" s="139">
        <v>0</v>
      </c>
      <c r="AA347" s="140">
        <f t="shared" si="119"/>
        <v>0</v>
      </c>
      <c r="AR347" s="18" t="s">
        <v>232</v>
      </c>
      <c r="AT347" s="18" t="s">
        <v>224</v>
      </c>
      <c r="AU347" s="18" t="s">
        <v>161</v>
      </c>
      <c r="AY347" s="18" t="s">
        <v>156</v>
      </c>
      <c r="BE347" s="141">
        <f t="shared" si="120"/>
        <v>0</v>
      </c>
      <c r="BF347" s="141">
        <f t="shared" si="121"/>
        <v>0</v>
      </c>
      <c r="BG347" s="141">
        <f t="shared" si="122"/>
        <v>0</v>
      </c>
      <c r="BH347" s="141">
        <f t="shared" si="123"/>
        <v>0</v>
      </c>
      <c r="BI347" s="141">
        <f t="shared" si="124"/>
        <v>0</v>
      </c>
      <c r="BJ347" s="18" t="s">
        <v>161</v>
      </c>
      <c r="BK347" s="141">
        <f t="shared" si="125"/>
        <v>0</v>
      </c>
      <c r="BL347" s="18" t="s">
        <v>201</v>
      </c>
      <c r="BM347" s="18" t="s">
        <v>509</v>
      </c>
    </row>
    <row r="348" spans="2:65" s="1" customFormat="1" ht="34.15" customHeight="1">
      <c r="B348" s="133"/>
      <c r="C348" s="142">
        <v>188</v>
      </c>
      <c r="D348" s="205" t="s">
        <v>510</v>
      </c>
      <c r="E348" s="206"/>
      <c r="F348" s="206"/>
      <c r="G348" s="206"/>
      <c r="H348" s="206"/>
      <c r="I348" s="207"/>
      <c r="J348" s="143" t="s">
        <v>369</v>
      </c>
      <c r="K348" s="144">
        <v>1</v>
      </c>
      <c r="L348" s="214">
        <v>0</v>
      </c>
      <c r="M348" s="214"/>
      <c r="N348" s="214">
        <f t="shared" si="116"/>
        <v>0</v>
      </c>
      <c r="O348" s="213"/>
      <c r="P348" s="213"/>
      <c r="Q348" s="213"/>
      <c r="R348" s="137"/>
      <c r="T348" s="138" t="s">
        <v>5</v>
      </c>
      <c r="U348" s="40" t="s">
        <v>44</v>
      </c>
      <c r="V348" s="139">
        <v>0</v>
      </c>
      <c r="W348" s="139">
        <f t="shared" si="117"/>
        <v>0</v>
      </c>
      <c r="X348" s="139">
        <v>0</v>
      </c>
      <c r="Y348" s="139">
        <f t="shared" si="118"/>
        <v>0</v>
      </c>
      <c r="Z348" s="139">
        <v>0</v>
      </c>
      <c r="AA348" s="140">
        <f t="shared" si="119"/>
        <v>0</v>
      </c>
      <c r="AR348" s="18" t="s">
        <v>232</v>
      </c>
      <c r="AT348" s="18" t="s">
        <v>224</v>
      </c>
      <c r="AU348" s="18" t="s">
        <v>161</v>
      </c>
      <c r="AY348" s="18" t="s">
        <v>156</v>
      </c>
      <c r="BE348" s="141">
        <f t="shared" si="120"/>
        <v>0</v>
      </c>
      <c r="BF348" s="141">
        <f t="shared" si="121"/>
        <v>0</v>
      </c>
      <c r="BG348" s="141">
        <f t="shared" si="122"/>
        <v>0</v>
      </c>
      <c r="BH348" s="141">
        <f t="shared" si="123"/>
        <v>0</v>
      </c>
      <c r="BI348" s="141">
        <f t="shared" si="124"/>
        <v>0</v>
      </c>
      <c r="BJ348" s="18" t="s">
        <v>161</v>
      </c>
      <c r="BK348" s="141">
        <f t="shared" si="125"/>
        <v>0</v>
      </c>
      <c r="BL348" s="18" t="s">
        <v>201</v>
      </c>
      <c r="BM348" s="18" t="s">
        <v>511</v>
      </c>
    </row>
    <row r="349" spans="2:65" s="1" customFormat="1" ht="68.45" customHeight="1">
      <c r="B349" s="133"/>
      <c r="C349" s="142">
        <v>189</v>
      </c>
      <c r="D349" s="205" t="s">
        <v>512</v>
      </c>
      <c r="E349" s="206"/>
      <c r="F349" s="206"/>
      <c r="G349" s="206"/>
      <c r="H349" s="206"/>
      <c r="I349" s="207"/>
      <c r="J349" s="143" t="s">
        <v>369</v>
      </c>
      <c r="K349" s="144">
        <v>1</v>
      </c>
      <c r="L349" s="214">
        <v>0</v>
      </c>
      <c r="M349" s="214"/>
      <c r="N349" s="214">
        <f t="shared" si="116"/>
        <v>0</v>
      </c>
      <c r="O349" s="213"/>
      <c r="P349" s="213"/>
      <c r="Q349" s="213"/>
      <c r="R349" s="137"/>
      <c r="T349" s="138" t="s">
        <v>5</v>
      </c>
      <c r="U349" s="40" t="s">
        <v>44</v>
      </c>
      <c r="V349" s="139">
        <v>0</v>
      </c>
      <c r="W349" s="139">
        <f t="shared" si="117"/>
        <v>0</v>
      </c>
      <c r="X349" s="139">
        <v>0</v>
      </c>
      <c r="Y349" s="139">
        <f t="shared" si="118"/>
        <v>0</v>
      </c>
      <c r="Z349" s="139">
        <v>0</v>
      </c>
      <c r="AA349" s="140">
        <f t="shared" si="119"/>
        <v>0</v>
      </c>
      <c r="AR349" s="18" t="s">
        <v>232</v>
      </c>
      <c r="AT349" s="18" t="s">
        <v>224</v>
      </c>
      <c r="AU349" s="18" t="s">
        <v>161</v>
      </c>
      <c r="AY349" s="18" t="s">
        <v>156</v>
      </c>
      <c r="BE349" s="141">
        <f t="shared" si="120"/>
        <v>0</v>
      </c>
      <c r="BF349" s="141">
        <f t="shared" si="121"/>
        <v>0</v>
      </c>
      <c r="BG349" s="141">
        <f t="shared" si="122"/>
        <v>0</v>
      </c>
      <c r="BH349" s="141">
        <f t="shared" si="123"/>
        <v>0</v>
      </c>
      <c r="BI349" s="141">
        <f t="shared" si="124"/>
        <v>0</v>
      </c>
      <c r="BJ349" s="18" t="s">
        <v>161</v>
      </c>
      <c r="BK349" s="141">
        <f t="shared" si="125"/>
        <v>0</v>
      </c>
      <c r="BL349" s="18" t="s">
        <v>201</v>
      </c>
      <c r="BM349" s="18" t="s">
        <v>513</v>
      </c>
    </row>
    <row r="350" spans="2:65" s="1" customFormat="1" ht="68.45" customHeight="1">
      <c r="B350" s="133"/>
      <c r="C350" s="142">
        <v>190</v>
      </c>
      <c r="D350" s="205" t="s">
        <v>514</v>
      </c>
      <c r="E350" s="206"/>
      <c r="F350" s="206"/>
      <c r="G350" s="206"/>
      <c r="H350" s="206"/>
      <c r="I350" s="207"/>
      <c r="J350" s="143" t="s">
        <v>369</v>
      </c>
      <c r="K350" s="144">
        <v>1</v>
      </c>
      <c r="L350" s="214">
        <v>0</v>
      </c>
      <c r="M350" s="214"/>
      <c r="N350" s="214">
        <f t="shared" si="116"/>
        <v>0</v>
      </c>
      <c r="O350" s="213"/>
      <c r="P350" s="213"/>
      <c r="Q350" s="213"/>
      <c r="R350" s="137"/>
      <c r="T350" s="138" t="s">
        <v>5</v>
      </c>
      <c r="U350" s="40" t="s">
        <v>44</v>
      </c>
      <c r="V350" s="139">
        <v>0</v>
      </c>
      <c r="W350" s="139">
        <f t="shared" si="117"/>
        <v>0</v>
      </c>
      <c r="X350" s="139">
        <v>0</v>
      </c>
      <c r="Y350" s="139">
        <f t="shared" si="118"/>
        <v>0</v>
      </c>
      <c r="Z350" s="139">
        <v>0</v>
      </c>
      <c r="AA350" s="140">
        <f t="shared" si="119"/>
        <v>0</v>
      </c>
      <c r="AR350" s="18" t="s">
        <v>232</v>
      </c>
      <c r="AT350" s="18" t="s">
        <v>224</v>
      </c>
      <c r="AU350" s="18" t="s">
        <v>161</v>
      </c>
      <c r="AY350" s="18" t="s">
        <v>156</v>
      </c>
      <c r="BE350" s="141">
        <f t="shared" si="120"/>
        <v>0</v>
      </c>
      <c r="BF350" s="141">
        <f t="shared" si="121"/>
        <v>0</v>
      </c>
      <c r="BG350" s="141">
        <f t="shared" si="122"/>
        <v>0</v>
      </c>
      <c r="BH350" s="141">
        <f t="shared" si="123"/>
        <v>0</v>
      </c>
      <c r="BI350" s="141">
        <f t="shared" si="124"/>
        <v>0</v>
      </c>
      <c r="BJ350" s="18" t="s">
        <v>161</v>
      </c>
      <c r="BK350" s="141">
        <f t="shared" si="125"/>
        <v>0</v>
      </c>
      <c r="BL350" s="18" t="s">
        <v>201</v>
      </c>
      <c r="BM350" s="18" t="s">
        <v>515</v>
      </c>
    </row>
    <row r="351" spans="2:65" s="1" customFormat="1" ht="57" customHeight="1">
      <c r="B351" s="133"/>
      <c r="C351" s="142">
        <v>191</v>
      </c>
      <c r="D351" s="205" t="s">
        <v>516</v>
      </c>
      <c r="E351" s="206"/>
      <c r="F351" s="206"/>
      <c r="G351" s="206"/>
      <c r="H351" s="206"/>
      <c r="I351" s="207"/>
      <c r="J351" s="143" t="s">
        <v>369</v>
      </c>
      <c r="K351" s="144">
        <v>1</v>
      </c>
      <c r="L351" s="214">
        <v>0</v>
      </c>
      <c r="M351" s="214"/>
      <c r="N351" s="214">
        <f t="shared" si="116"/>
        <v>0</v>
      </c>
      <c r="O351" s="213"/>
      <c r="P351" s="213"/>
      <c r="Q351" s="213"/>
      <c r="R351" s="137"/>
      <c r="T351" s="138" t="s">
        <v>5</v>
      </c>
      <c r="U351" s="40" t="s">
        <v>44</v>
      </c>
      <c r="V351" s="139">
        <v>0</v>
      </c>
      <c r="W351" s="139">
        <f t="shared" si="117"/>
        <v>0</v>
      </c>
      <c r="X351" s="139">
        <v>0</v>
      </c>
      <c r="Y351" s="139">
        <f t="shared" si="118"/>
        <v>0</v>
      </c>
      <c r="Z351" s="139">
        <v>0</v>
      </c>
      <c r="AA351" s="140">
        <f t="shared" si="119"/>
        <v>0</v>
      </c>
      <c r="AR351" s="18" t="s">
        <v>232</v>
      </c>
      <c r="AT351" s="18" t="s">
        <v>224</v>
      </c>
      <c r="AU351" s="18" t="s">
        <v>161</v>
      </c>
      <c r="AY351" s="18" t="s">
        <v>156</v>
      </c>
      <c r="BE351" s="141">
        <f t="shared" si="120"/>
        <v>0</v>
      </c>
      <c r="BF351" s="141">
        <f t="shared" si="121"/>
        <v>0</v>
      </c>
      <c r="BG351" s="141">
        <f t="shared" si="122"/>
        <v>0</v>
      </c>
      <c r="BH351" s="141">
        <f t="shared" si="123"/>
        <v>0</v>
      </c>
      <c r="BI351" s="141">
        <f t="shared" si="124"/>
        <v>0</v>
      </c>
      <c r="BJ351" s="18" t="s">
        <v>161</v>
      </c>
      <c r="BK351" s="141">
        <f t="shared" si="125"/>
        <v>0</v>
      </c>
      <c r="BL351" s="18" t="s">
        <v>201</v>
      </c>
      <c r="BM351" s="18" t="s">
        <v>517</v>
      </c>
    </row>
    <row r="352" spans="2:65" s="1" customFormat="1" ht="34.15" customHeight="1">
      <c r="B352" s="133"/>
      <c r="C352" s="142">
        <v>192</v>
      </c>
      <c r="D352" s="205" t="s">
        <v>518</v>
      </c>
      <c r="E352" s="206"/>
      <c r="F352" s="206"/>
      <c r="G352" s="206"/>
      <c r="H352" s="206"/>
      <c r="I352" s="207"/>
      <c r="J352" s="143" t="s">
        <v>369</v>
      </c>
      <c r="K352" s="144">
        <v>1</v>
      </c>
      <c r="L352" s="214">
        <v>0</v>
      </c>
      <c r="M352" s="214"/>
      <c r="N352" s="214">
        <f t="shared" si="116"/>
        <v>0</v>
      </c>
      <c r="O352" s="213"/>
      <c r="P352" s="213"/>
      <c r="Q352" s="213"/>
      <c r="R352" s="137"/>
      <c r="T352" s="138" t="s">
        <v>5</v>
      </c>
      <c r="U352" s="40" t="s">
        <v>44</v>
      </c>
      <c r="V352" s="139">
        <v>0</v>
      </c>
      <c r="W352" s="139">
        <f t="shared" si="117"/>
        <v>0</v>
      </c>
      <c r="X352" s="139">
        <v>0</v>
      </c>
      <c r="Y352" s="139">
        <f t="shared" si="118"/>
        <v>0</v>
      </c>
      <c r="Z352" s="139">
        <v>0</v>
      </c>
      <c r="AA352" s="140">
        <f t="shared" si="119"/>
        <v>0</v>
      </c>
      <c r="AR352" s="18" t="s">
        <v>232</v>
      </c>
      <c r="AT352" s="18" t="s">
        <v>224</v>
      </c>
      <c r="AU352" s="18" t="s">
        <v>161</v>
      </c>
      <c r="AY352" s="18" t="s">
        <v>156</v>
      </c>
      <c r="BE352" s="141">
        <f t="shared" si="120"/>
        <v>0</v>
      </c>
      <c r="BF352" s="141">
        <f t="shared" si="121"/>
        <v>0</v>
      </c>
      <c r="BG352" s="141">
        <f t="shared" si="122"/>
        <v>0</v>
      </c>
      <c r="BH352" s="141">
        <f t="shared" si="123"/>
        <v>0</v>
      </c>
      <c r="BI352" s="141">
        <f t="shared" si="124"/>
        <v>0</v>
      </c>
      <c r="BJ352" s="18" t="s">
        <v>161</v>
      </c>
      <c r="BK352" s="141">
        <f t="shared" si="125"/>
        <v>0</v>
      </c>
      <c r="BL352" s="18" t="s">
        <v>201</v>
      </c>
      <c r="BM352" s="18" t="s">
        <v>519</v>
      </c>
    </row>
    <row r="353" spans="2:65" s="1" customFormat="1" ht="45.6" customHeight="1">
      <c r="B353" s="133"/>
      <c r="C353" s="142">
        <v>193</v>
      </c>
      <c r="D353" s="205" t="s">
        <v>520</v>
      </c>
      <c r="E353" s="206"/>
      <c r="F353" s="206"/>
      <c r="G353" s="206"/>
      <c r="H353" s="206"/>
      <c r="I353" s="207"/>
      <c r="J353" s="143" t="s">
        <v>369</v>
      </c>
      <c r="K353" s="144">
        <v>1</v>
      </c>
      <c r="L353" s="214">
        <v>0</v>
      </c>
      <c r="M353" s="214"/>
      <c r="N353" s="214">
        <f t="shared" si="116"/>
        <v>0</v>
      </c>
      <c r="O353" s="213"/>
      <c r="P353" s="213"/>
      <c r="Q353" s="213"/>
      <c r="R353" s="137"/>
      <c r="T353" s="138" t="s">
        <v>5</v>
      </c>
      <c r="U353" s="40" t="s">
        <v>44</v>
      </c>
      <c r="V353" s="139">
        <v>0</v>
      </c>
      <c r="W353" s="139">
        <f t="shared" si="117"/>
        <v>0</v>
      </c>
      <c r="X353" s="139">
        <v>0</v>
      </c>
      <c r="Y353" s="139">
        <f t="shared" si="118"/>
        <v>0</v>
      </c>
      <c r="Z353" s="139">
        <v>0</v>
      </c>
      <c r="AA353" s="140">
        <f t="shared" si="119"/>
        <v>0</v>
      </c>
      <c r="AR353" s="18" t="s">
        <v>232</v>
      </c>
      <c r="AT353" s="18" t="s">
        <v>224</v>
      </c>
      <c r="AU353" s="18" t="s">
        <v>161</v>
      </c>
      <c r="AY353" s="18" t="s">
        <v>156</v>
      </c>
      <c r="BE353" s="141">
        <f t="shared" si="120"/>
        <v>0</v>
      </c>
      <c r="BF353" s="141">
        <f t="shared" si="121"/>
        <v>0</v>
      </c>
      <c r="BG353" s="141">
        <f t="shared" si="122"/>
        <v>0</v>
      </c>
      <c r="BH353" s="141">
        <f t="shared" si="123"/>
        <v>0</v>
      </c>
      <c r="BI353" s="141">
        <f t="shared" si="124"/>
        <v>0</v>
      </c>
      <c r="BJ353" s="18" t="s">
        <v>161</v>
      </c>
      <c r="BK353" s="141">
        <f t="shared" si="125"/>
        <v>0</v>
      </c>
      <c r="BL353" s="18" t="s">
        <v>201</v>
      </c>
      <c r="BM353" s="18" t="s">
        <v>521</v>
      </c>
    </row>
    <row r="354" spans="2:65" s="1" customFormat="1" ht="34.15" customHeight="1">
      <c r="B354" s="133"/>
      <c r="C354" s="142">
        <v>194</v>
      </c>
      <c r="D354" s="205" t="s">
        <v>522</v>
      </c>
      <c r="E354" s="206"/>
      <c r="F354" s="206"/>
      <c r="G354" s="206"/>
      <c r="H354" s="206"/>
      <c r="I354" s="207"/>
      <c r="J354" s="143" t="s">
        <v>369</v>
      </c>
      <c r="K354" s="144">
        <v>1</v>
      </c>
      <c r="L354" s="214">
        <v>0</v>
      </c>
      <c r="M354" s="214"/>
      <c r="N354" s="214">
        <f t="shared" si="116"/>
        <v>0</v>
      </c>
      <c r="O354" s="213"/>
      <c r="P354" s="213"/>
      <c r="Q354" s="213"/>
      <c r="R354" s="137"/>
      <c r="T354" s="138" t="s">
        <v>5</v>
      </c>
      <c r="U354" s="40" t="s">
        <v>44</v>
      </c>
      <c r="V354" s="139">
        <v>0</v>
      </c>
      <c r="W354" s="139">
        <f t="shared" si="117"/>
        <v>0</v>
      </c>
      <c r="X354" s="139">
        <v>0</v>
      </c>
      <c r="Y354" s="139">
        <f t="shared" si="118"/>
        <v>0</v>
      </c>
      <c r="Z354" s="139">
        <v>0</v>
      </c>
      <c r="AA354" s="140">
        <f t="shared" si="119"/>
        <v>0</v>
      </c>
      <c r="AR354" s="18" t="s">
        <v>232</v>
      </c>
      <c r="AT354" s="18" t="s">
        <v>224</v>
      </c>
      <c r="AU354" s="18" t="s">
        <v>161</v>
      </c>
      <c r="AY354" s="18" t="s">
        <v>156</v>
      </c>
      <c r="BE354" s="141">
        <f t="shared" si="120"/>
        <v>0</v>
      </c>
      <c r="BF354" s="141">
        <f t="shared" si="121"/>
        <v>0</v>
      </c>
      <c r="BG354" s="141">
        <f t="shared" si="122"/>
        <v>0</v>
      </c>
      <c r="BH354" s="141">
        <f t="shared" si="123"/>
        <v>0</v>
      </c>
      <c r="BI354" s="141">
        <f t="shared" si="124"/>
        <v>0</v>
      </c>
      <c r="BJ354" s="18" t="s">
        <v>161</v>
      </c>
      <c r="BK354" s="141">
        <f t="shared" si="125"/>
        <v>0</v>
      </c>
      <c r="BL354" s="18" t="s">
        <v>201</v>
      </c>
      <c r="BM354" s="18" t="s">
        <v>523</v>
      </c>
    </row>
    <row r="355" spans="2:65" s="1" customFormat="1" ht="68.45" customHeight="1">
      <c r="B355" s="133"/>
      <c r="C355" s="142">
        <v>195</v>
      </c>
      <c r="D355" s="205" t="s">
        <v>524</v>
      </c>
      <c r="E355" s="206"/>
      <c r="F355" s="206"/>
      <c r="G355" s="206"/>
      <c r="H355" s="206"/>
      <c r="I355" s="207"/>
      <c r="J355" s="143" t="s">
        <v>369</v>
      </c>
      <c r="K355" s="144">
        <v>1</v>
      </c>
      <c r="L355" s="214">
        <v>0</v>
      </c>
      <c r="M355" s="214"/>
      <c r="N355" s="214">
        <f t="shared" si="116"/>
        <v>0</v>
      </c>
      <c r="O355" s="213"/>
      <c r="P355" s="213"/>
      <c r="Q355" s="213"/>
      <c r="R355" s="137"/>
      <c r="T355" s="138" t="s">
        <v>5</v>
      </c>
      <c r="U355" s="40" t="s">
        <v>44</v>
      </c>
      <c r="V355" s="139">
        <v>0</v>
      </c>
      <c r="W355" s="139">
        <f t="shared" si="117"/>
        <v>0</v>
      </c>
      <c r="X355" s="139">
        <v>0</v>
      </c>
      <c r="Y355" s="139">
        <f t="shared" si="118"/>
        <v>0</v>
      </c>
      <c r="Z355" s="139">
        <v>0</v>
      </c>
      <c r="AA355" s="140">
        <f t="shared" si="119"/>
        <v>0</v>
      </c>
      <c r="AR355" s="18" t="s">
        <v>232</v>
      </c>
      <c r="AT355" s="18" t="s">
        <v>224</v>
      </c>
      <c r="AU355" s="18" t="s">
        <v>161</v>
      </c>
      <c r="AY355" s="18" t="s">
        <v>156</v>
      </c>
      <c r="BE355" s="141">
        <f t="shared" si="120"/>
        <v>0</v>
      </c>
      <c r="BF355" s="141">
        <f t="shared" si="121"/>
        <v>0</v>
      </c>
      <c r="BG355" s="141">
        <f t="shared" si="122"/>
        <v>0</v>
      </c>
      <c r="BH355" s="141">
        <f t="shared" si="123"/>
        <v>0</v>
      </c>
      <c r="BI355" s="141">
        <f t="shared" si="124"/>
        <v>0</v>
      </c>
      <c r="BJ355" s="18" t="s">
        <v>161</v>
      </c>
      <c r="BK355" s="141">
        <f t="shared" si="125"/>
        <v>0</v>
      </c>
      <c r="BL355" s="18" t="s">
        <v>201</v>
      </c>
      <c r="BM355" s="18" t="s">
        <v>525</v>
      </c>
    </row>
    <row r="356" spans="2:65" s="1" customFormat="1" ht="45.6" customHeight="1">
      <c r="B356" s="133"/>
      <c r="C356" s="142">
        <v>196</v>
      </c>
      <c r="D356" s="205" t="s">
        <v>526</v>
      </c>
      <c r="E356" s="206"/>
      <c r="F356" s="206"/>
      <c r="G356" s="206"/>
      <c r="H356" s="206"/>
      <c r="I356" s="207"/>
      <c r="J356" s="143" t="s">
        <v>369</v>
      </c>
      <c r="K356" s="144">
        <v>3</v>
      </c>
      <c r="L356" s="214">
        <v>0</v>
      </c>
      <c r="M356" s="214"/>
      <c r="N356" s="214">
        <f t="shared" si="116"/>
        <v>0</v>
      </c>
      <c r="O356" s="213"/>
      <c r="P356" s="213"/>
      <c r="Q356" s="213"/>
      <c r="R356" s="137"/>
      <c r="T356" s="138" t="s">
        <v>5</v>
      </c>
      <c r="U356" s="40" t="s">
        <v>44</v>
      </c>
      <c r="V356" s="139">
        <v>0</v>
      </c>
      <c r="W356" s="139">
        <f t="shared" si="117"/>
        <v>0</v>
      </c>
      <c r="X356" s="139">
        <v>0</v>
      </c>
      <c r="Y356" s="139">
        <f t="shared" si="118"/>
        <v>0</v>
      </c>
      <c r="Z356" s="139">
        <v>0</v>
      </c>
      <c r="AA356" s="140">
        <f t="shared" si="119"/>
        <v>0</v>
      </c>
      <c r="AR356" s="18" t="s">
        <v>232</v>
      </c>
      <c r="AT356" s="18" t="s">
        <v>224</v>
      </c>
      <c r="AU356" s="18" t="s">
        <v>161</v>
      </c>
      <c r="AY356" s="18" t="s">
        <v>156</v>
      </c>
      <c r="BE356" s="141">
        <f t="shared" si="120"/>
        <v>0</v>
      </c>
      <c r="BF356" s="141">
        <f t="shared" si="121"/>
        <v>0</v>
      </c>
      <c r="BG356" s="141">
        <f t="shared" si="122"/>
        <v>0</v>
      </c>
      <c r="BH356" s="141">
        <f t="shared" si="123"/>
        <v>0</v>
      </c>
      <c r="BI356" s="141">
        <f t="shared" si="124"/>
        <v>0</v>
      </c>
      <c r="BJ356" s="18" t="s">
        <v>161</v>
      </c>
      <c r="BK356" s="141">
        <f t="shared" si="125"/>
        <v>0</v>
      </c>
      <c r="BL356" s="18" t="s">
        <v>201</v>
      </c>
      <c r="BM356" s="18" t="s">
        <v>527</v>
      </c>
    </row>
    <row r="357" spans="2:65" s="1" customFormat="1" ht="79.900000000000006" customHeight="1">
      <c r="B357" s="133"/>
      <c r="C357" s="142">
        <v>197</v>
      </c>
      <c r="D357" s="205" t="s">
        <v>528</v>
      </c>
      <c r="E357" s="206"/>
      <c r="F357" s="206"/>
      <c r="G357" s="206"/>
      <c r="H357" s="206"/>
      <c r="I357" s="207"/>
      <c r="J357" s="143" t="s">
        <v>369</v>
      </c>
      <c r="K357" s="144">
        <v>2</v>
      </c>
      <c r="L357" s="214">
        <v>0</v>
      </c>
      <c r="M357" s="214"/>
      <c r="N357" s="214">
        <f t="shared" si="116"/>
        <v>0</v>
      </c>
      <c r="O357" s="213"/>
      <c r="P357" s="213"/>
      <c r="Q357" s="213"/>
      <c r="R357" s="137"/>
      <c r="T357" s="138" t="s">
        <v>5</v>
      </c>
      <c r="U357" s="40" t="s">
        <v>44</v>
      </c>
      <c r="V357" s="139">
        <v>0</v>
      </c>
      <c r="W357" s="139">
        <f t="shared" si="117"/>
        <v>0</v>
      </c>
      <c r="X357" s="139">
        <v>0</v>
      </c>
      <c r="Y357" s="139">
        <f t="shared" si="118"/>
        <v>0</v>
      </c>
      <c r="Z357" s="139">
        <v>0</v>
      </c>
      <c r="AA357" s="140">
        <f t="shared" si="119"/>
        <v>0</v>
      </c>
      <c r="AR357" s="18" t="s">
        <v>232</v>
      </c>
      <c r="AT357" s="18" t="s">
        <v>224</v>
      </c>
      <c r="AU357" s="18" t="s">
        <v>161</v>
      </c>
      <c r="AY357" s="18" t="s">
        <v>156</v>
      </c>
      <c r="BE357" s="141">
        <f t="shared" si="120"/>
        <v>0</v>
      </c>
      <c r="BF357" s="141">
        <f t="shared" si="121"/>
        <v>0</v>
      </c>
      <c r="BG357" s="141">
        <f t="shared" si="122"/>
        <v>0</v>
      </c>
      <c r="BH357" s="141">
        <f t="shared" si="123"/>
        <v>0</v>
      </c>
      <c r="BI357" s="141">
        <f t="shared" si="124"/>
        <v>0</v>
      </c>
      <c r="BJ357" s="18" t="s">
        <v>161</v>
      </c>
      <c r="BK357" s="141">
        <f t="shared" si="125"/>
        <v>0</v>
      </c>
      <c r="BL357" s="18" t="s">
        <v>201</v>
      </c>
      <c r="BM357" s="18" t="s">
        <v>529</v>
      </c>
    </row>
    <row r="358" spans="2:65" s="1" customFormat="1" ht="26.25" customHeight="1">
      <c r="B358" s="133"/>
      <c r="C358" s="142">
        <v>198</v>
      </c>
      <c r="D358" s="205" t="s">
        <v>623</v>
      </c>
      <c r="E358" s="206"/>
      <c r="F358" s="206"/>
      <c r="G358" s="206"/>
      <c r="H358" s="206"/>
      <c r="I358" s="207"/>
      <c r="J358" s="143" t="s">
        <v>369</v>
      </c>
      <c r="K358" s="157">
        <v>1</v>
      </c>
      <c r="L358" s="214">
        <v>0</v>
      </c>
      <c r="M358" s="214"/>
      <c r="N358" s="214">
        <f t="shared" ref="N358" si="126">ROUND(L358*K358,2)</f>
        <v>0</v>
      </c>
      <c r="O358" s="213"/>
      <c r="P358" s="213"/>
      <c r="Q358" s="213"/>
      <c r="R358" s="137"/>
      <c r="T358" s="138"/>
      <c r="U358" s="40"/>
      <c r="V358" s="139"/>
      <c r="W358" s="139"/>
      <c r="X358" s="139"/>
      <c r="Y358" s="139"/>
      <c r="Z358" s="139"/>
      <c r="AA358" s="140"/>
      <c r="AR358" s="18"/>
      <c r="AT358" s="18"/>
      <c r="AU358" s="18"/>
      <c r="AY358" s="18"/>
      <c r="BE358" s="141"/>
      <c r="BF358" s="141"/>
      <c r="BG358" s="141"/>
      <c r="BH358" s="141"/>
      <c r="BI358" s="141"/>
      <c r="BJ358" s="18"/>
      <c r="BK358" s="141">
        <f t="shared" si="125"/>
        <v>0</v>
      </c>
      <c r="BL358" s="18" t="s">
        <v>201</v>
      </c>
      <c r="BM358" s="18"/>
    </row>
    <row r="359" spans="2:65" s="1" customFormat="1" ht="45.6" customHeight="1">
      <c r="B359" s="133"/>
      <c r="C359" s="142">
        <v>199</v>
      </c>
      <c r="D359" s="205" t="s">
        <v>530</v>
      </c>
      <c r="E359" s="206"/>
      <c r="F359" s="206"/>
      <c r="G359" s="206"/>
      <c r="H359" s="206"/>
      <c r="I359" s="207"/>
      <c r="J359" s="143" t="s">
        <v>369</v>
      </c>
      <c r="K359" s="144">
        <v>1</v>
      </c>
      <c r="L359" s="214">
        <v>0</v>
      </c>
      <c r="M359" s="214"/>
      <c r="N359" s="214">
        <f t="shared" si="116"/>
        <v>0</v>
      </c>
      <c r="O359" s="213"/>
      <c r="P359" s="213"/>
      <c r="Q359" s="213"/>
      <c r="R359" s="137"/>
      <c r="T359" s="138" t="s">
        <v>5</v>
      </c>
      <c r="U359" s="40" t="s">
        <v>44</v>
      </c>
      <c r="V359" s="139">
        <v>0</v>
      </c>
      <c r="W359" s="139">
        <f t="shared" si="117"/>
        <v>0</v>
      </c>
      <c r="X359" s="139">
        <v>7.0000000000000007E-2</v>
      </c>
      <c r="Y359" s="139">
        <f t="shared" si="118"/>
        <v>7.0000000000000007E-2</v>
      </c>
      <c r="Z359" s="139">
        <v>0</v>
      </c>
      <c r="AA359" s="140">
        <f t="shared" si="119"/>
        <v>0</v>
      </c>
      <c r="AR359" s="18" t="s">
        <v>232</v>
      </c>
      <c r="AT359" s="18" t="s">
        <v>224</v>
      </c>
      <c r="AU359" s="18" t="s">
        <v>161</v>
      </c>
      <c r="AY359" s="18" t="s">
        <v>156</v>
      </c>
      <c r="BE359" s="141">
        <f t="shared" si="120"/>
        <v>0</v>
      </c>
      <c r="BF359" s="141">
        <f t="shared" si="121"/>
        <v>0</v>
      </c>
      <c r="BG359" s="141">
        <f t="shared" si="122"/>
        <v>0</v>
      </c>
      <c r="BH359" s="141">
        <f t="shared" si="123"/>
        <v>0</v>
      </c>
      <c r="BI359" s="141">
        <f t="shared" si="124"/>
        <v>0</v>
      </c>
      <c r="BJ359" s="18" t="s">
        <v>161</v>
      </c>
      <c r="BK359" s="141">
        <f t="shared" si="125"/>
        <v>0</v>
      </c>
      <c r="BL359" s="18" t="s">
        <v>201</v>
      </c>
      <c r="BM359" s="18" t="s">
        <v>531</v>
      </c>
    </row>
    <row r="360" spans="2:65" s="1" customFormat="1" ht="26.25" customHeight="1">
      <c r="B360" s="133"/>
      <c r="C360" s="142">
        <v>200</v>
      </c>
      <c r="D360" s="205" t="s">
        <v>532</v>
      </c>
      <c r="E360" s="206"/>
      <c r="F360" s="206"/>
      <c r="G360" s="206"/>
      <c r="H360" s="206"/>
      <c r="I360" s="207"/>
      <c r="J360" s="143" t="s">
        <v>369</v>
      </c>
      <c r="K360" s="144">
        <v>9</v>
      </c>
      <c r="L360" s="214">
        <v>0</v>
      </c>
      <c r="M360" s="214"/>
      <c r="N360" s="214">
        <f t="shared" si="116"/>
        <v>0</v>
      </c>
      <c r="O360" s="213"/>
      <c r="P360" s="213"/>
      <c r="Q360" s="213"/>
      <c r="R360" s="137"/>
      <c r="T360" s="138" t="s">
        <v>5</v>
      </c>
      <c r="U360" s="40" t="s">
        <v>44</v>
      </c>
      <c r="V360" s="139">
        <v>0</v>
      </c>
      <c r="W360" s="139">
        <f t="shared" si="117"/>
        <v>0</v>
      </c>
      <c r="X360" s="139">
        <v>1.1000000000000001E-3</v>
      </c>
      <c r="Y360" s="139">
        <f t="shared" si="118"/>
        <v>9.9000000000000008E-3</v>
      </c>
      <c r="Z360" s="139">
        <v>0</v>
      </c>
      <c r="AA360" s="140">
        <f t="shared" si="119"/>
        <v>0</v>
      </c>
      <c r="AR360" s="18" t="s">
        <v>232</v>
      </c>
      <c r="AT360" s="18" t="s">
        <v>224</v>
      </c>
      <c r="AU360" s="18" t="s">
        <v>161</v>
      </c>
      <c r="AY360" s="18" t="s">
        <v>156</v>
      </c>
      <c r="BE360" s="141">
        <f t="shared" si="120"/>
        <v>0</v>
      </c>
      <c r="BF360" s="141">
        <f t="shared" si="121"/>
        <v>0</v>
      </c>
      <c r="BG360" s="141">
        <f t="shared" si="122"/>
        <v>0</v>
      </c>
      <c r="BH360" s="141">
        <f t="shared" si="123"/>
        <v>0</v>
      </c>
      <c r="BI360" s="141">
        <f t="shared" si="124"/>
        <v>0</v>
      </c>
      <c r="BJ360" s="18" t="s">
        <v>161</v>
      </c>
      <c r="BK360" s="141">
        <f t="shared" si="125"/>
        <v>0</v>
      </c>
      <c r="BL360" s="18" t="s">
        <v>201</v>
      </c>
      <c r="BM360" s="18" t="s">
        <v>533</v>
      </c>
    </row>
    <row r="361" spans="2:65" s="1" customFormat="1" ht="29.25" customHeight="1">
      <c r="B361" s="133"/>
      <c r="C361" s="134">
        <v>201</v>
      </c>
      <c r="D361" s="204" t="s">
        <v>534</v>
      </c>
      <c r="E361" s="202"/>
      <c r="F361" s="202"/>
      <c r="G361" s="202"/>
      <c r="H361" s="202"/>
      <c r="I361" s="203"/>
      <c r="J361" s="135" t="s">
        <v>159</v>
      </c>
      <c r="K361" s="136">
        <v>30</v>
      </c>
      <c r="L361" s="213">
        <v>0</v>
      </c>
      <c r="M361" s="213"/>
      <c r="N361" s="213">
        <f t="shared" si="116"/>
        <v>0</v>
      </c>
      <c r="O361" s="213"/>
      <c r="P361" s="213"/>
      <c r="Q361" s="213"/>
      <c r="R361" s="137"/>
      <c r="T361" s="138" t="s">
        <v>5</v>
      </c>
      <c r="U361" s="40" t="s">
        <v>44</v>
      </c>
      <c r="V361" s="139">
        <v>0.22900000000000001</v>
      </c>
      <c r="W361" s="139">
        <f t="shared" si="117"/>
        <v>6.87</v>
      </c>
      <c r="X361" s="139">
        <v>0</v>
      </c>
      <c r="Y361" s="139">
        <f t="shared" si="118"/>
        <v>0</v>
      </c>
      <c r="Z361" s="139">
        <v>7.0000000000000001E-3</v>
      </c>
      <c r="AA361" s="140">
        <f t="shared" si="119"/>
        <v>0.21</v>
      </c>
      <c r="AR361" s="18" t="s">
        <v>201</v>
      </c>
      <c r="AT361" s="18" t="s">
        <v>157</v>
      </c>
      <c r="AU361" s="18" t="s">
        <v>161</v>
      </c>
      <c r="AY361" s="18" t="s">
        <v>156</v>
      </c>
      <c r="BE361" s="141">
        <f t="shared" si="120"/>
        <v>0</v>
      </c>
      <c r="BF361" s="141">
        <f t="shared" si="121"/>
        <v>0</v>
      </c>
      <c r="BG361" s="141">
        <f t="shared" si="122"/>
        <v>0</v>
      </c>
      <c r="BH361" s="141">
        <f t="shared" si="123"/>
        <v>0</v>
      </c>
      <c r="BI361" s="141">
        <f t="shared" si="124"/>
        <v>0</v>
      </c>
      <c r="BJ361" s="18" t="s">
        <v>161</v>
      </c>
      <c r="BK361" s="141">
        <f t="shared" si="125"/>
        <v>0</v>
      </c>
      <c r="BL361" s="18" t="s">
        <v>201</v>
      </c>
      <c r="BM361" s="18" t="s">
        <v>535</v>
      </c>
    </row>
    <row r="362" spans="2:65" s="1" customFormat="1" ht="45.6" customHeight="1">
      <c r="B362" s="133"/>
      <c r="C362" s="134">
        <v>202</v>
      </c>
      <c r="D362" s="204" t="s">
        <v>536</v>
      </c>
      <c r="E362" s="202"/>
      <c r="F362" s="202"/>
      <c r="G362" s="202"/>
      <c r="H362" s="202"/>
      <c r="I362" s="203"/>
      <c r="J362" s="135" t="s">
        <v>357</v>
      </c>
      <c r="K362" s="136">
        <v>1800</v>
      </c>
      <c r="L362" s="213">
        <v>0</v>
      </c>
      <c r="M362" s="213"/>
      <c r="N362" s="213">
        <f t="shared" si="116"/>
        <v>0</v>
      </c>
      <c r="O362" s="213"/>
      <c r="P362" s="213"/>
      <c r="Q362" s="213"/>
      <c r="R362" s="137"/>
      <c r="T362" s="138" t="s">
        <v>5</v>
      </c>
      <c r="U362" s="40" t="s">
        <v>44</v>
      </c>
      <c r="V362" s="139">
        <v>4.1000000000000002E-2</v>
      </c>
      <c r="W362" s="139">
        <f t="shared" si="117"/>
        <v>73.8</v>
      </c>
      <c r="X362" s="139">
        <v>5.0000000000000002E-5</v>
      </c>
      <c r="Y362" s="139">
        <f t="shared" si="118"/>
        <v>9.0000000000000011E-2</v>
      </c>
      <c r="Z362" s="139">
        <v>1E-3</v>
      </c>
      <c r="AA362" s="140">
        <f t="shared" si="119"/>
        <v>1.8</v>
      </c>
      <c r="AR362" s="18" t="s">
        <v>201</v>
      </c>
      <c r="AT362" s="18" t="s">
        <v>157</v>
      </c>
      <c r="AU362" s="18" t="s">
        <v>161</v>
      </c>
      <c r="AY362" s="18" t="s">
        <v>156</v>
      </c>
      <c r="BE362" s="141">
        <f t="shared" si="120"/>
        <v>0</v>
      </c>
      <c r="BF362" s="141">
        <f t="shared" si="121"/>
        <v>0</v>
      </c>
      <c r="BG362" s="141">
        <f t="shared" si="122"/>
        <v>0</v>
      </c>
      <c r="BH362" s="141">
        <f t="shared" si="123"/>
        <v>0</v>
      </c>
      <c r="BI362" s="141">
        <f t="shared" si="124"/>
        <v>0</v>
      </c>
      <c r="BJ362" s="18" t="s">
        <v>161</v>
      </c>
      <c r="BK362" s="141">
        <f t="shared" si="125"/>
        <v>0</v>
      </c>
      <c r="BL362" s="18" t="s">
        <v>201</v>
      </c>
      <c r="BM362" s="18" t="s">
        <v>537</v>
      </c>
    </row>
    <row r="363" spans="2:65" s="9" customFormat="1" ht="29.85" customHeight="1">
      <c r="B363" s="122"/>
      <c r="C363" s="123"/>
      <c r="D363" s="132" t="s">
        <v>132</v>
      </c>
      <c r="E363" s="132"/>
      <c r="F363" s="132"/>
      <c r="G363" s="132"/>
      <c r="H363" s="132"/>
      <c r="I363" s="132"/>
      <c r="J363" s="132"/>
      <c r="K363" s="132"/>
      <c r="L363" s="132"/>
      <c r="M363" s="132"/>
      <c r="N363" s="215">
        <f>BK363</f>
        <v>0</v>
      </c>
      <c r="O363" s="216"/>
      <c r="P363" s="216"/>
      <c r="Q363" s="216"/>
      <c r="R363" s="125"/>
      <c r="T363" s="126"/>
      <c r="U363" s="123"/>
      <c r="V363" s="123"/>
      <c r="W363" s="127">
        <f>SUM(W364:W366)</f>
        <v>23.073239999999998</v>
      </c>
      <c r="X363" s="123"/>
      <c r="Y363" s="127">
        <f>SUM(Y364:Y366)</f>
        <v>0.105534</v>
      </c>
      <c r="Z363" s="123"/>
      <c r="AA363" s="128">
        <f>SUM(AA364:AA366)</f>
        <v>0</v>
      </c>
      <c r="AR363" s="129" t="s">
        <v>161</v>
      </c>
      <c r="AT363" s="130" t="s">
        <v>76</v>
      </c>
      <c r="AU363" s="130" t="s">
        <v>84</v>
      </c>
      <c r="AY363" s="129" t="s">
        <v>156</v>
      </c>
      <c r="BK363" s="131">
        <f>SUM(BK364:BK366)</f>
        <v>0</v>
      </c>
    </row>
    <row r="364" spans="2:65" s="1" customFormat="1" ht="45.6" customHeight="1">
      <c r="B364" s="133"/>
      <c r="C364" s="134">
        <v>203</v>
      </c>
      <c r="D364" s="204" t="s">
        <v>538</v>
      </c>
      <c r="E364" s="202"/>
      <c r="F364" s="202"/>
      <c r="G364" s="202"/>
      <c r="H364" s="202"/>
      <c r="I364" s="203"/>
      <c r="J364" s="135" t="s">
        <v>159</v>
      </c>
      <c r="K364" s="136">
        <v>26</v>
      </c>
      <c r="L364" s="213">
        <v>0</v>
      </c>
      <c r="M364" s="213"/>
      <c r="N364" s="213">
        <f>ROUND(L364*K364,2)</f>
        <v>0</v>
      </c>
      <c r="O364" s="213"/>
      <c r="P364" s="213"/>
      <c r="Q364" s="213"/>
      <c r="R364" s="137"/>
      <c r="T364" s="138" t="s">
        <v>5</v>
      </c>
      <c r="U364" s="40" t="s">
        <v>44</v>
      </c>
      <c r="V364" s="139">
        <v>0.88200000000000001</v>
      </c>
      <c r="W364" s="139">
        <f>V364*K364</f>
        <v>22.931999999999999</v>
      </c>
      <c r="X364" s="139">
        <v>3.8500000000000001E-3</v>
      </c>
      <c r="Y364" s="139">
        <f>X364*K364</f>
        <v>0.10010000000000001</v>
      </c>
      <c r="Z364" s="139">
        <v>0</v>
      </c>
      <c r="AA364" s="140">
        <f>Z364*K364</f>
        <v>0</v>
      </c>
      <c r="AR364" s="18" t="s">
        <v>201</v>
      </c>
      <c r="AT364" s="18" t="s">
        <v>157</v>
      </c>
      <c r="AU364" s="18" t="s">
        <v>161</v>
      </c>
      <c r="AY364" s="18" t="s">
        <v>156</v>
      </c>
      <c r="BE364" s="141">
        <f>IF(U364="základná",N364,0)</f>
        <v>0</v>
      </c>
      <c r="BF364" s="141">
        <f>IF(U364="znížená",N364,0)</f>
        <v>0</v>
      </c>
      <c r="BG364" s="141">
        <f>IF(U364="zákl. prenesená",N364,0)</f>
        <v>0</v>
      </c>
      <c r="BH364" s="141">
        <f>IF(U364="zníž. prenesená",N364,0)</f>
        <v>0</v>
      </c>
      <c r="BI364" s="141">
        <f>IF(U364="nulová",N364,0)</f>
        <v>0</v>
      </c>
      <c r="BJ364" s="18" t="s">
        <v>161</v>
      </c>
      <c r="BK364" s="141">
        <f>ROUND(L364*K364,2)</f>
        <v>0</v>
      </c>
      <c r="BL364" s="18" t="s">
        <v>201</v>
      </c>
      <c r="BM364" s="18" t="s">
        <v>539</v>
      </c>
    </row>
    <row r="365" spans="2:65" s="1" customFormat="1" ht="34.15" customHeight="1">
      <c r="B365" s="133"/>
      <c r="C365" s="142">
        <v>204</v>
      </c>
      <c r="D365" s="205" t="s">
        <v>624</v>
      </c>
      <c r="E365" s="206"/>
      <c r="F365" s="206"/>
      <c r="G365" s="206"/>
      <c r="H365" s="206"/>
      <c r="I365" s="207"/>
      <c r="J365" s="143" t="s">
        <v>159</v>
      </c>
      <c r="K365" s="144">
        <v>28.6</v>
      </c>
      <c r="L365" s="214">
        <v>0</v>
      </c>
      <c r="M365" s="214"/>
      <c r="N365" s="214">
        <f>ROUND(L365*K365,2)</f>
        <v>0</v>
      </c>
      <c r="O365" s="213"/>
      <c r="P365" s="213"/>
      <c r="Q365" s="213"/>
      <c r="R365" s="137"/>
      <c r="T365" s="138" t="s">
        <v>5</v>
      </c>
      <c r="U365" s="40" t="s">
        <v>44</v>
      </c>
      <c r="V365" s="139">
        <v>0</v>
      </c>
      <c r="W365" s="139">
        <f>V365*K365</f>
        <v>0</v>
      </c>
      <c r="X365" s="139">
        <v>1.9000000000000001E-4</v>
      </c>
      <c r="Y365" s="139">
        <f>X365*K365</f>
        <v>5.4340000000000005E-3</v>
      </c>
      <c r="Z365" s="139">
        <v>0</v>
      </c>
      <c r="AA365" s="140">
        <f>Z365*K365</f>
        <v>0</v>
      </c>
      <c r="AR365" s="18" t="s">
        <v>232</v>
      </c>
      <c r="AT365" s="18" t="s">
        <v>224</v>
      </c>
      <c r="AU365" s="18" t="s">
        <v>161</v>
      </c>
      <c r="AY365" s="18" t="s">
        <v>156</v>
      </c>
      <c r="BE365" s="141">
        <f>IF(U365="základná",N365,0)</f>
        <v>0</v>
      </c>
      <c r="BF365" s="141">
        <f>IF(U365="znížená",N365,0)</f>
        <v>0</v>
      </c>
      <c r="BG365" s="141">
        <f>IF(U365="zákl. prenesená",N365,0)</f>
        <v>0</v>
      </c>
      <c r="BH365" s="141">
        <f>IF(U365="zníž. prenesená",N365,0)</f>
        <v>0</v>
      </c>
      <c r="BI365" s="141">
        <f>IF(U365="nulová",N365,0)</f>
        <v>0</v>
      </c>
      <c r="BJ365" s="18" t="s">
        <v>161</v>
      </c>
      <c r="BK365" s="141">
        <f>ROUND(L365*K365,2)</f>
        <v>0</v>
      </c>
      <c r="BL365" s="18" t="s">
        <v>201</v>
      </c>
      <c r="BM365" s="18" t="s">
        <v>540</v>
      </c>
    </row>
    <row r="366" spans="2:65" s="1" customFormat="1" ht="34.15" customHeight="1">
      <c r="B366" s="133"/>
      <c r="C366" s="134">
        <v>205</v>
      </c>
      <c r="D366" s="204" t="s">
        <v>541</v>
      </c>
      <c r="E366" s="202"/>
      <c r="F366" s="202"/>
      <c r="G366" s="202"/>
      <c r="H366" s="202"/>
      <c r="I366" s="203"/>
      <c r="J366" s="135" t="s">
        <v>186</v>
      </c>
      <c r="K366" s="136">
        <v>0.11</v>
      </c>
      <c r="L366" s="213">
        <v>0</v>
      </c>
      <c r="M366" s="213"/>
      <c r="N366" s="213">
        <f>ROUND(L366*K366,2)</f>
        <v>0</v>
      </c>
      <c r="O366" s="213"/>
      <c r="P366" s="213"/>
      <c r="Q366" s="213"/>
      <c r="R366" s="137"/>
      <c r="T366" s="138" t="s">
        <v>5</v>
      </c>
      <c r="U366" s="40" t="s">
        <v>44</v>
      </c>
      <c r="V366" s="139">
        <v>1.284</v>
      </c>
      <c r="W366" s="139">
        <f>V366*K366</f>
        <v>0.14124</v>
      </c>
      <c r="X366" s="139">
        <v>0</v>
      </c>
      <c r="Y366" s="139">
        <f>X366*K366</f>
        <v>0</v>
      </c>
      <c r="Z366" s="139">
        <v>0</v>
      </c>
      <c r="AA366" s="140">
        <f>Z366*K366</f>
        <v>0</v>
      </c>
      <c r="AR366" s="18" t="s">
        <v>201</v>
      </c>
      <c r="AT366" s="18" t="s">
        <v>157</v>
      </c>
      <c r="AU366" s="18" t="s">
        <v>161</v>
      </c>
      <c r="AY366" s="18" t="s">
        <v>156</v>
      </c>
      <c r="BE366" s="141">
        <f>IF(U366="základná",N366,0)</f>
        <v>0</v>
      </c>
      <c r="BF366" s="141">
        <f>IF(U366="znížená",N366,0)</f>
        <v>0</v>
      </c>
      <c r="BG366" s="141">
        <f>IF(U366="zákl. prenesená",N366,0)</f>
        <v>0</v>
      </c>
      <c r="BH366" s="141">
        <f>IF(U366="zníž. prenesená",N366,0)</f>
        <v>0</v>
      </c>
      <c r="BI366" s="141">
        <f>IF(U366="nulová",N366,0)</f>
        <v>0</v>
      </c>
      <c r="BJ366" s="18" t="s">
        <v>161</v>
      </c>
      <c r="BK366" s="141">
        <f>ROUND(L366*K366,2)</f>
        <v>0</v>
      </c>
      <c r="BL366" s="18" t="s">
        <v>201</v>
      </c>
      <c r="BM366" s="18" t="s">
        <v>542</v>
      </c>
    </row>
    <row r="367" spans="2:65" s="9" customFormat="1" ht="29.85" customHeight="1">
      <c r="B367" s="122"/>
      <c r="C367" s="123"/>
      <c r="D367" s="132" t="s">
        <v>133</v>
      </c>
      <c r="E367" s="132"/>
      <c r="F367" s="132"/>
      <c r="G367" s="132"/>
      <c r="H367" s="132"/>
      <c r="I367" s="132"/>
      <c r="J367" s="132"/>
      <c r="K367" s="132"/>
      <c r="L367" s="132"/>
      <c r="M367" s="132"/>
      <c r="N367" s="215">
        <f>BK367</f>
        <v>0</v>
      </c>
      <c r="O367" s="216"/>
      <c r="P367" s="216"/>
      <c r="Q367" s="216"/>
      <c r="R367" s="125"/>
      <c r="T367" s="126"/>
      <c r="U367" s="123"/>
      <c r="V367" s="123"/>
      <c r="W367" s="127">
        <f>SUM(W368:W374)</f>
        <v>868.77530000000013</v>
      </c>
      <c r="X367" s="123"/>
      <c r="Y367" s="127">
        <f>SUM(Y368:Y374)</f>
        <v>4.7648000000000001</v>
      </c>
      <c r="Z367" s="123"/>
      <c r="AA367" s="128">
        <f>SUM(AA368:AA374)</f>
        <v>0</v>
      </c>
      <c r="AR367" s="129" t="s">
        <v>161</v>
      </c>
      <c r="AT367" s="130" t="s">
        <v>76</v>
      </c>
      <c r="AU367" s="130" t="s">
        <v>84</v>
      </c>
      <c r="AY367" s="129" t="s">
        <v>156</v>
      </c>
      <c r="BK367" s="131">
        <f>SUM(BK368:BK374)</f>
        <v>0</v>
      </c>
    </row>
    <row r="368" spans="2:65" s="1" customFormat="1" ht="69.75" customHeight="1">
      <c r="B368" s="133"/>
      <c r="C368" s="134">
        <v>206</v>
      </c>
      <c r="D368" s="201" t="s">
        <v>608</v>
      </c>
      <c r="E368" s="208"/>
      <c r="F368" s="208"/>
      <c r="G368" s="208"/>
      <c r="H368" s="208"/>
      <c r="I368" s="209"/>
      <c r="J368" s="135" t="s">
        <v>159</v>
      </c>
      <c r="K368" s="136">
        <v>106</v>
      </c>
      <c r="L368" s="213">
        <v>0</v>
      </c>
      <c r="M368" s="213"/>
      <c r="N368" s="213">
        <f t="shared" ref="N368:N374" si="127">ROUND(L368*K368,2)</f>
        <v>0</v>
      </c>
      <c r="O368" s="213"/>
      <c r="P368" s="213"/>
      <c r="Q368" s="213"/>
      <c r="R368" s="137"/>
      <c r="T368" s="138" t="s">
        <v>5</v>
      </c>
      <c r="U368" s="40" t="s">
        <v>44</v>
      </c>
      <c r="V368" s="139">
        <v>0.56000000000000005</v>
      </c>
      <c r="W368" s="139">
        <f t="shared" ref="W368:W374" si="128">V368*K368</f>
        <v>59.360000000000007</v>
      </c>
      <c r="X368" s="139">
        <v>2E-3</v>
      </c>
      <c r="Y368" s="139">
        <f t="shared" ref="Y368:Y374" si="129">X368*K368</f>
        <v>0.21199999999999999</v>
      </c>
      <c r="Z368" s="139">
        <v>0</v>
      </c>
      <c r="AA368" s="140">
        <f t="shared" ref="AA368:AA374" si="130">Z368*K368</f>
        <v>0</v>
      </c>
      <c r="AR368" s="18" t="s">
        <v>201</v>
      </c>
      <c r="AT368" s="18" t="s">
        <v>157</v>
      </c>
      <c r="AU368" s="18" t="s">
        <v>161</v>
      </c>
      <c r="AY368" s="18" t="s">
        <v>156</v>
      </c>
      <c r="BE368" s="141">
        <f t="shared" ref="BE368:BE374" si="131">IF(U368="základná",N368,0)</f>
        <v>0</v>
      </c>
      <c r="BF368" s="141">
        <f t="shared" ref="BF368:BF374" si="132">IF(U368="znížená",N368,0)</f>
        <v>0</v>
      </c>
      <c r="BG368" s="141">
        <f t="shared" ref="BG368:BG374" si="133">IF(U368="zákl. prenesená",N368,0)</f>
        <v>0</v>
      </c>
      <c r="BH368" s="141">
        <f t="shared" ref="BH368:BH374" si="134">IF(U368="zníž. prenesená",N368,0)</f>
        <v>0</v>
      </c>
      <c r="BI368" s="141">
        <f t="shared" ref="BI368:BI374" si="135">IF(U368="nulová",N368,0)</f>
        <v>0</v>
      </c>
      <c r="BJ368" s="18" t="s">
        <v>161</v>
      </c>
      <c r="BK368" s="141">
        <f t="shared" ref="BK368:BK374" si="136">ROUND(L368*K368,2)</f>
        <v>0</v>
      </c>
      <c r="BL368" s="18" t="s">
        <v>201</v>
      </c>
      <c r="BM368" s="18" t="s">
        <v>543</v>
      </c>
    </row>
    <row r="369" spans="2:65" s="1" customFormat="1" ht="69.75" customHeight="1">
      <c r="B369" s="133"/>
      <c r="C369" s="134">
        <v>207</v>
      </c>
      <c r="D369" s="201" t="s">
        <v>609</v>
      </c>
      <c r="E369" s="208"/>
      <c r="F369" s="208"/>
      <c r="G369" s="208"/>
      <c r="H369" s="208"/>
      <c r="I369" s="209"/>
      <c r="J369" s="135" t="s">
        <v>159</v>
      </c>
      <c r="K369" s="136">
        <v>434</v>
      </c>
      <c r="L369" s="213">
        <v>0</v>
      </c>
      <c r="M369" s="213"/>
      <c r="N369" s="213">
        <f t="shared" si="127"/>
        <v>0</v>
      </c>
      <c r="O369" s="213"/>
      <c r="P369" s="213"/>
      <c r="Q369" s="213"/>
      <c r="R369" s="137"/>
      <c r="T369" s="138" t="s">
        <v>5</v>
      </c>
      <c r="U369" s="40" t="s">
        <v>44</v>
      </c>
      <c r="V369" s="139">
        <v>0.56000000000000005</v>
      </c>
      <c r="W369" s="139">
        <f t="shared" si="128"/>
        <v>243.04000000000002</v>
      </c>
      <c r="X369" s="139">
        <v>2E-3</v>
      </c>
      <c r="Y369" s="139">
        <f t="shared" si="129"/>
        <v>0.86799999999999999</v>
      </c>
      <c r="Z369" s="139">
        <v>0</v>
      </c>
      <c r="AA369" s="140">
        <f t="shared" si="130"/>
        <v>0</v>
      </c>
      <c r="AR369" s="18" t="s">
        <v>201</v>
      </c>
      <c r="AT369" s="18" t="s">
        <v>157</v>
      </c>
      <c r="AU369" s="18" t="s">
        <v>161</v>
      </c>
      <c r="AY369" s="18" t="s">
        <v>156</v>
      </c>
      <c r="BE369" s="141">
        <f t="shared" si="131"/>
        <v>0</v>
      </c>
      <c r="BF369" s="141">
        <f t="shared" si="132"/>
        <v>0</v>
      </c>
      <c r="BG369" s="141">
        <f t="shared" si="133"/>
        <v>0</v>
      </c>
      <c r="BH369" s="141">
        <f t="shared" si="134"/>
        <v>0</v>
      </c>
      <c r="BI369" s="141">
        <f t="shared" si="135"/>
        <v>0</v>
      </c>
      <c r="BJ369" s="18" t="s">
        <v>161</v>
      </c>
      <c r="BK369" s="141">
        <f t="shared" si="136"/>
        <v>0</v>
      </c>
      <c r="BL369" s="18" t="s">
        <v>201</v>
      </c>
      <c r="BM369" s="18" t="s">
        <v>544</v>
      </c>
    </row>
    <row r="370" spans="2:65" s="1" customFormat="1" ht="45.6" customHeight="1">
      <c r="B370" s="133"/>
      <c r="C370" s="134">
        <v>208</v>
      </c>
      <c r="D370" s="201" t="s">
        <v>610</v>
      </c>
      <c r="E370" s="208"/>
      <c r="F370" s="208"/>
      <c r="G370" s="208"/>
      <c r="H370" s="208"/>
      <c r="I370" s="209"/>
      <c r="J370" s="135" t="s">
        <v>159</v>
      </c>
      <c r="K370" s="136">
        <v>131</v>
      </c>
      <c r="L370" s="213">
        <v>0</v>
      </c>
      <c r="M370" s="213"/>
      <c r="N370" s="213">
        <f t="shared" si="127"/>
        <v>0</v>
      </c>
      <c r="O370" s="213"/>
      <c r="P370" s="213"/>
      <c r="Q370" s="213"/>
      <c r="R370" s="137"/>
      <c r="T370" s="138" t="s">
        <v>5</v>
      </c>
      <c r="U370" s="40" t="s">
        <v>44</v>
      </c>
      <c r="V370" s="139">
        <v>0.56000000000000005</v>
      </c>
      <c r="W370" s="139">
        <f t="shared" si="128"/>
        <v>73.360000000000014</v>
      </c>
      <c r="X370" s="139">
        <v>2E-3</v>
      </c>
      <c r="Y370" s="139">
        <f t="shared" si="129"/>
        <v>0.26200000000000001</v>
      </c>
      <c r="Z370" s="139">
        <v>0</v>
      </c>
      <c r="AA370" s="140">
        <f t="shared" si="130"/>
        <v>0</v>
      </c>
      <c r="AR370" s="18" t="s">
        <v>201</v>
      </c>
      <c r="AT370" s="18" t="s">
        <v>157</v>
      </c>
      <c r="AU370" s="18" t="s">
        <v>161</v>
      </c>
      <c r="AY370" s="18" t="s">
        <v>156</v>
      </c>
      <c r="BE370" s="141">
        <f t="shared" si="131"/>
        <v>0</v>
      </c>
      <c r="BF370" s="141">
        <f t="shared" si="132"/>
        <v>0</v>
      </c>
      <c r="BG370" s="141">
        <f t="shared" si="133"/>
        <v>0</v>
      </c>
      <c r="BH370" s="141">
        <f t="shared" si="134"/>
        <v>0</v>
      </c>
      <c r="BI370" s="141">
        <f t="shared" si="135"/>
        <v>0</v>
      </c>
      <c r="BJ370" s="18" t="s">
        <v>161</v>
      </c>
      <c r="BK370" s="141">
        <f t="shared" si="136"/>
        <v>0</v>
      </c>
      <c r="BL370" s="18" t="s">
        <v>201</v>
      </c>
      <c r="BM370" s="18" t="s">
        <v>545</v>
      </c>
    </row>
    <row r="371" spans="2:65" s="1" customFormat="1" ht="45.6" customHeight="1">
      <c r="B371" s="133"/>
      <c r="C371" s="134">
        <v>209</v>
      </c>
      <c r="D371" s="201" t="s">
        <v>611</v>
      </c>
      <c r="E371" s="208"/>
      <c r="F371" s="208"/>
      <c r="G371" s="208"/>
      <c r="H371" s="208"/>
      <c r="I371" s="209"/>
      <c r="J371" s="135" t="s">
        <v>159</v>
      </c>
      <c r="K371" s="136">
        <v>459</v>
      </c>
      <c r="L371" s="213">
        <v>0</v>
      </c>
      <c r="M371" s="213"/>
      <c r="N371" s="213">
        <f t="shared" si="127"/>
        <v>0</v>
      </c>
      <c r="O371" s="213"/>
      <c r="P371" s="213"/>
      <c r="Q371" s="213"/>
      <c r="R371" s="137"/>
      <c r="T371" s="138" t="s">
        <v>5</v>
      </c>
      <c r="U371" s="40" t="s">
        <v>44</v>
      </c>
      <c r="V371" s="139">
        <v>0.56000000000000005</v>
      </c>
      <c r="W371" s="139">
        <f t="shared" si="128"/>
        <v>257.04000000000002</v>
      </c>
      <c r="X371" s="139">
        <v>2E-3</v>
      </c>
      <c r="Y371" s="139">
        <f t="shared" si="129"/>
        <v>0.91800000000000004</v>
      </c>
      <c r="Z371" s="139">
        <v>0</v>
      </c>
      <c r="AA371" s="140">
        <f t="shared" si="130"/>
        <v>0</v>
      </c>
      <c r="AR371" s="18" t="s">
        <v>201</v>
      </c>
      <c r="AT371" s="18" t="s">
        <v>157</v>
      </c>
      <c r="AU371" s="18" t="s">
        <v>161</v>
      </c>
      <c r="AY371" s="18" t="s">
        <v>156</v>
      </c>
      <c r="BE371" s="141">
        <f t="shared" si="131"/>
        <v>0</v>
      </c>
      <c r="BF371" s="141">
        <f t="shared" si="132"/>
        <v>0</v>
      </c>
      <c r="BG371" s="141">
        <f t="shared" si="133"/>
        <v>0</v>
      </c>
      <c r="BH371" s="141">
        <f t="shared" si="134"/>
        <v>0</v>
      </c>
      <c r="BI371" s="141">
        <f t="shared" si="135"/>
        <v>0</v>
      </c>
      <c r="BJ371" s="18" t="s">
        <v>161</v>
      </c>
      <c r="BK371" s="141">
        <f t="shared" si="136"/>
        <v>0</v>
      </c>
      <c r="BL371" s="18" t="s">
        <v>201</v>
      </c>
      <c r="BM371" s="18" t="s">
        <v>546</v>
      </c>
    </row>
    <row r="372" spans="2:65" s="1" customFormat="1" ht="44.25" customHeight="1">
      <c r="B372" s="133"/>
      <c r="C372" s="134">
        <v>210</v>
      </c>
      <c r="D372" s="201" t="s">
        <v>612</v>
      </c>
      <c r="E372" s="208"/>
      <c r="F372" s="208"/>
      <c r="G372" s="208"/>
      <c r="H372" s="208"/>
      <c r="I372" s="209"/>
      <c r="J372" s="135" t="s">
        <v>159</v>
      </c>
      <c r="K372" s="136">
        <v>410</v>
      </c>
      <c r="L372" s="213">
        <v>0</v>
      </c>
      <c r="M372" s="213"/>
      <c r="N372" s="213">
        <f t="shared" si="127"/>
        <v>0</v>
      </c>
      <c r="O372" s="213"/>
      <c r="P372" s="213"/>
      <c r="Q372" s="213"/>
      <c r="R372" s="137"/>
      <c r="T372" s="138" t="s">
        <v>5</v>
      </c>
      <c r="U372" s="40" t="s">
        <v>44</v>
      </c>
      <c r="V372" s="139">
        <v>0.56000000000000005</v>
      </c>
      <c r="W372" s="139">
        <f t="shared" si="128"/>
        <v>229.60000000000002</v>
      </c>
      <c r="X372" s="139">
        <v>2E-3</v>
      </c>
      <c r="Y372" s="139">
        <f t="shared" si="129"/>
        <v>0.82000000000000006</v>
      </c>
      <c r="Z372" s="139">
        <v>0</v>
      </c>
      <c r="AA372" s="140">
        <f t="shared" si="130"/>
        <v>0</v>
      </c>
      <c r="AR372" s="18" t="s">
        <v>201</v>
      </c>
      <c r="AT372" s="18" t="s">
        <v>157</v>
      </c>
      <c r="AU372" s="18" t="s">
        <v>161</v>
      </c>
      <c r="AY372" s="18" t="s">
        <v>156</v>
      </c>
      <c r="BE372" s="141">
        <f t="shared" si="131"/>
        <v>0</v>
      </c>
      <c r="BF372" s="141">
        <f t="shared" si="132"/>
        <v>0</v>
      </c>
      <c r="BG372" s="141">
        <f t="shared" si="133"/>
        <v>0</v>
      </c>
      <c r="BH372" s="141">
        <f t="shared" si="134"/>
        <v>0</v>
      </c>
      <c r="BI372" s="141">
        <f t="shared" si="135"/>
        <v>0</v>
      </c>
      <c r="BJ372" s="18" t="s">
        <v>161</v>
      </c>
      <c r="BK372" s="141">
        <f t="shared" si="136"/>
        <v>0</v>
      </c>
      <c r="BL372" s="18" t="s">
        <v>201</v>
      </c>
      <c r="BM372" s="18" t="s">
        <v>547</v>
      </c>
    </row>
    <row r="373" spans="2:65" s="1" customFormat="1" ht="22.9" customHeight="1">
      <c r="B373" s="133"/>
      <c r="C373" s="142">
        <v>211</v>
      </c>
      <c r="D373" s="205" t="s">
        <v>548</v>
      </c>
      <c r="E373" s="206"/>
      <c r="F373" s="206"/>
      <c r="G373" s="206"/>
      <c r="H373" s="206"/>
      <c r="I373" s="207"/>
      <c r="J373" s="143" t="s">
        <v>167</v>
      </c>
      <c r="K373" s="144">
        <v>468</v>
      </c>
      <c r="L373" s="214">
        <v>0</v>
      </c>
      <c r="M373" s="214"/>
      <c r="N373" s="214">
        <f t="shared" si="127"/>
        <v>0</v>
      </c>
      <c r="O373" s="213"/>
      <c r="P373" s="213"/>
      <c r="Q373" s="213"/>
      <c r="R373" s="137"/>
      <c r="T373" s="138" t="s">
        <v>5</v>
      </c>
      <c r="U373" s="40" t="s">
        <v>44</v>
      </c>
      <c r="V373" s="139">
        <v>0</v>
      </c>
      <c r="W373" s="139">
        <f t="shared" si="128"/>
        <v>0</v>
      </c>
      <c r="X373" s="139">
        <v>3.5999999999999999E-3</v>
      </c>
      <c r="Y373" s="139">
        <f t="shared" si="129"/>
        <v>1.6847999999999999</v>
      </c>
      <c r="Z373" s="139">
        <v>0</v>
      </c>
      <c r="AA373" s="140">
        <f t="shared" si="130"/>
        <v>0</v>
      </c>
      <c r="AR373" s="18" t="s">
        <v>232</v>
      </c>
      <c r="AT373" s="18" t="s">
        <v>224</v>
      </c>
      <c r="AU373" s="18" t="s">
        <v>161</v>
      </c>
      <c r="AY373" s="18" t="s">
        <v>156</v>
      </c>
      <c r="BE373" s="141">
        <f t="shared" si="131"/>
        <v>0</v>
      </c>
      <c r="BF373" s="141">
        <f t="shared" si="132"/>
        <v>0</v>
      </c>
      <c r="BG373" s="141">
        <f t="shared" si="133"/>
        <v>0</v>
      </c>
      <c r="BH373" s="141">
        <f t="shared" si="134"/>
        <v>0</v>
      </c>
      <c r="BI373" s="141">
        <f t="shared" si="135"/>
        <v>0</v>
      </c>
      <c r="BJ373" s="18" t="s">
        <v>161</v>
      </c>
      <c r="BK373" s="141">
        <f t="shared" si="136"/>
        <v>0</v>
      </c>
      <c r="BL373" s="18" t="s">
        <v>201</v>
      </c>
      <c r="BM373" s="18" t="s">
        <v>549</v>
      </c>
    </row>
    <row r="374" spans="2:65" s="1" customFormat="1" ht="34.15" customHeight="1">
      <c r="B374" s="133"/>
      <c r="C374" s="134">
        <v>212</v>
      </c>
      <c r="D374" s="204" t="s">
        <v>550</v>
      </c>
      <c r="E374" s="202"/>
      <c r="F374" s="202"/>
      <c r="G374" s="202"/>
      <c r="H374" s="202"/>
      <c r="I374" s="203"/>
      <c r="J374" s="135" t="s">
        <v>186</v>
      </c>
      <c r="K374" s="136">
        <v>4.74</v>
      </c>
      <c r="L374" s="213">
        <v>0</v>
      </c>
      <c r="M374" s="213"/>
      <c r="N374" s="213">
        <f t="shared" si="127"/>
        <v>0</v>
      </c>
      <c r="O374" s="213"/>
      <c r="P374" s="213"/>
      <c r="Q374" s="213"/>
      <c r="R374" s="137"/>
      <c r="T374" s="138" t="s">
        <v>5</v>
      </c>
      <c r="U374" s="40" t="s">
        <v>44</v>
      </c>
      <c r="V374" s="139">
        <v>1.345</v>
      </c>
      <c r="W374" s="139">
        <f t="shared" si="128"/>
        <v>6.3753000000000002</v>
      </c>
      <c r="X374" s="139">
        <v>0</v>
      </c>
      <c r="Y374" s="139">
        <f t="shared" si="129"/>
        <v>0</v>
      </c>
      <c r="Z374" s="139">
        <v>0</v>
      </c>
      <c r="AA374" s="140">
        <f t="shared" si="130"/>
        <v>0</v>
      </c>
      <c r="AR374" s="18" t="s">
        <v>201</v>
      </c>
      <c r="AT374" s="18" t="s">
        <v>157</v>
      </c>
      <c r="AU374" s="18" t="s">
        <v>161</v>
      </c>
      <c r="AY374" s="18" t="s">
        <v>156</v>
      </c>
      <c r="BE374" s="141">
        <f t="shared" si="131"/>
        <v>0</v>
      </c>
      <c r="BF374" s="141">
        <f t="shared" si="132"/>
        <v>0</v>
      </c>
      <c r="BG374" s="141">
        <f t="shared" si="133"/>
        <v>0</v>
      </c>
      <c r="BH374" s="141">
        <f t="shared" si="134"/>
        <v>0</v>
      </c>
      <c r="BI374" s="141">
        <f t="shared" si="135"/>
        <v>0</v>
      </c>
      <c r="BJ374" s="18" t="s">
        <v>161</v>
      </c>
      <c r="BK374" s="141">
        <f t="shared" si="136"/>
        <v>0</v>
      </c>
      <c r="BL374" s="18" t="s">
        <v>201</v>
      </c>
      <c r="BM374" s="18" t="s">
        <v>551</v>
      </c>
    </row>
    <row r="375" spans="2:65" s="9" customFormat="1" ht="29.85" customHeight="1">
      <c r="B375" s="122"/>
      <c r="C375" s="123"/>
      <c r="D375" s="132" t="s">
        <v>134</v>
      </c>
      <c r="E375" s="132"/>
      <c r="F375" s="132"/>
      <c r="G375" s="132"/>
      <c r="H375" s="132"/>
      <c r="I375" s="132"/>
      <c r="J375" s="132"/>
      <c r="K375" s="132"/>
      <c r="L375" s="132"/>
      <c r="M375" s="132"/>
      <c r="N375" s="215">
        <f>BK375</f>
        <v>0</v>
      </c>
      <c r="O375" s="216"/>
      <c r="P375" s="216"/>
      <c r="Q375" s="216"/>
      <c r="R375" s="125"/>
      <c r="T375" s="126"/>
      <c r="U375" s="123"/>
      <c r="V375" s="123"/>
      <c r="W375" s="127">
        <f>SUM(W376:W379)</f>
        <v>703.26639999999998</v>
      </c>
      <c r="X375" s="123"/>
      <c r="Y375" s="127">
        <f>SUM(Y376:Y379)</f>
        <v>3.6047739999999999</v>
      </c>
      <c r="Z375" s="123"/>
      <c r="AA375" s="128">
        <f>SUM(AA376:AA379)</f>
        <v>0</v>
      </c>
      <c r="AR375" s="129" t="s">
        <v>161</v>
      </c>
      <c r="AT375" s="130" t="s">
        <v>76</v>
      </c>
      <c r="AU375" s="130" t="s">
        <v>84</v>
      </c>
      <c r="AY375" s="129" t="s">
        <v>156</v>
      </c>
      <c r="BK375" s="131">
        <f>SUM(BK376:BK379)</f>
        <v>0</v>
      </c>
    </row>
    <row r="376" spans="2:65" s="1" customFormat="1" ht="34.15" customHeight="1">
      <c r="B376" s="133"/>
      <c r="C376" s="134">
        <v>213</v>
      </c>
      <c r="D376" s="201" t="s">
        <v>625</v>
      </c>
      <c r="E376" s="208"/>
      <c r="F376" s="208"/>
      <c r="G376" s="208"/>
      <c r="H376" s="208"/>
      <c r="I376" s="209"/>
      <c r="J376" s="135" t="s">
        <v>159</v>
      </c>
      <c r="K376" s="136">
        <v>778</v>
      </c>
      <c r="L376" s="213">
        <v>0</v>
      </c>
      <c r="M376" s="213"/>
      <c r="N376" s="213">
        <f>ROUND(L376*K376,2)</f>
        <v>0</v>
      </c>
      <c r="O376" s="213"/>
      <c r="P376" s="213"/>
      <c r="Q376" s="213"/>
      <c r="R376" s="137"/>
      <c r="T376" s="138" t="s">
        <v>5</v>
      </c>
      <c r="U376" s="40" t="s">
        <v>44</v>
      </c>
      <c r="V376" s="139">
        <v>0.89800000000000002</v>
      </c>
      <c r="W376" s="139">
        <f>V376*K376</f>
        <v>698.64400000000001</v>
      </c>
      <c r="X376" s="139">
        <v>3.3500000000000001E-3</v>
      </c>
      <c r="Y376" s="139">
        <f>X376*K376</f>
        <v>2.6063000000000001</v>
      </c>
      <c r="Z376" s="139">
        <v>0</v>
      </c>
      <c r="AA376" s="140">
        <f>Z376*K376</f>
        <v>0</v>
      </c>
      <c r="AR376" s="18" t="s">
        <v>201</v>
      </c>
      <c r="AT376" s="18" t="s">
        <v>157</v>
      </c>
      <c r="AU376" s="18" t="s">
        <v>161</v>
      </c>
      <c r="AY376" s="18" t="s">
        <v>156</v>
      </c>
      <c r="BE376" s="141">
        <f>IF(U376="základná",N376,0)</f>
        <v>0</v>
      </c>
      <c r="BF376" s="141">
        <f>IF(U376="znížená",N376,0)</f>
        <v>0</v>
      </c>
      <c r="BG376" s="141">
        <f>IF(U376="zákl. prenesená",N376,0)</f>
        <v>0</v>
      </c>
      <c r="BH376" s="141">
        <f>IF(U376="zníž. prenesená",N376,0)</f>
        <v>0</v>
      </c>
      <c r="BI376" s="141">
        <f>IF(U376="nulová",N376,0)</f>
        <v>0</v>
      </c>
      <c r="BJ376" s="18" t="s">
        <v>161</v>
      </c>
      <c r="BK376" s="141">
        <f>ROUND(L376*K376,2)</f>
        <v>0</v>
      </c>
      <c r="BL376" s="18" t="s">
        <v>201</v>
      </c>
      <c r="BM376" s="18" t="s">
        <v>552</v>
      </c>
    </row>
    <row r="377" spans="2:65" s="1" customFormat="1" ht="40.5" customHeight="1">
      <c r="B377" s="133"/>
      <c r="C377" s="142">
        <v>214</v>
      </c>
      <c r="D377" s="205" t="s">
        <v>626</v>
      </c>
      <c r="E377" s="206"/>
      <c r="F377" s="206"/>
      <c r="G377" s="206"/>
      <c r="H377" s="206"/>
      <c r="I377" s="207"/>
      <c r="J377" s="143" t="s">
        <v>159</v>
      </c>
      <c r="K377" s="144">
        <v>855.8</v>
      </c>
      <c r="L377" s="214">
        <v>0</v>
      </c>
      <c r="M377" s="214"/>
      <c r="N377" s="214">
        <f>ROUND(L377*K377,2)</f>
        <v>0</v>
      </c>
      <c r="O377" s="213"/>
      <c r="P377" s="213"/>
      <c r="Q377" s="213"/>
      <c r="R377" s="137"/>
      <c r="T377" s="138" t="s">
        <v>5</v>
      </c>
      <c r="U377" s="40" t="s">
        <v>44</v>
      </c>
      <c r="V377" s="139">
        <v>0</v>
      </c>
      <c r="W377" s="139">
        <f>V377*K377</f>
        <v>0</v>
      </c>
      <c r="X377" s="139">
        <v>1.0300000000000001E-3</v>
      </c>
      <c r="Y377" s="139">
        <f>X377*K377</f>
        <v>0.88147400000000009</v>
      </c>
      <c r="Z377" s="139">
        <v>0</v>
      </c>
      <c r="AA377" s="140">
        <f>Z377*K377</f>
        <v>0</v>
      </c>
      <c r="AR377" s="18" t="s">
        <v>232</v>
      </c>
      <c r="AT377" s="18" t="s">
        <v>224</v>
      </c>
      <c r="AU377" s="18" t="s">
        <v>161</v>
      </c>
      <c r="AY377" s="18" t="s">
        <v>156</v>
      </c>
      <c r="BE377" s="141">
        <f>IF(U377="základná",N377,0)</f>
        <v>0</v>
      </c>
      <c r="BF377" s="141">
        <f>IF(U377="znížená",N377,0)</f>
        <v>0</v>
      </c>
      <c r="BG377" s="141">
        <f>IF(U377="zákl. prenesená",N377,0)</f>
        <v>0</v>
      </c>
      <c r="BH377" s="141">
        <f>IF(U377="zníž. prenesená",N377,0)</f>
        <v>0</v>
      </c>
      <c r="BI377" s="141">
        <f>IF(U377="nulová",N377,0)</f>
        <v>0</v>
      </c>
      <c r="BJ377" s="18" t="s">
        <v>161</v>
      </c>
      <c r="BK377" s="141">
        <f>ROUND(L377*K377,2)</f>
        <v>0</v>
      </c>
      <c r="BL377" s="18" t="s">
        <v>201</v>
      </c>
      <c r="BM377" s="18" t="s">
        <v>553</v>
      </c>
    </row>
    <row r="378" spans="2:65" s="1" customFormat="1" ht="22.9" customHeight="1">
      <c r="B378" s="133"/>
      <c r="C378" s="142">
        <v>215</v>
      </c>
      <c r="D378" s="205" t="s">
        <v>554</v>
      </c>
      <c r="E378" s="206"/>
      <c r="F378" s="206"/>
      <c r="G378" s="206"/>
      <c r="H378" s="206"/>
      <c r="I378" s="207"/>
      <c r="J378" s="143" t="s">
        <v>369</v>
      </c>
      <c r="K378" s="144">
        <v>9</v>
      </c>
      <c r="L378" s="214">
        <v>0</v>
      </c>
      <c r="M378" s="214"/>
      <c r="N378" s="214">
        <f>ROUND(L378*K378,2)</f>
        <v>0</v>
      </c>
      <c r="O378" s="213"/>
      <c r="P378" s="213"/>
      <c r="Q378" s="213"/>
      <c r="R378" s="137"/>
      <c r="T378" s="138" t="s">
        <v>5</v>
      </c>
      <c r="U378" s="40" t="s">
        <v>44</v>
      </c>
      <c r="V378" s="139">
        <v>0</v>
      </c>
      <c r="W378" s="139">
        <f>V378*K378</f>
        <v>0</v>
      </c>
      <c r="X378" s="139">
        <v>1.2999999999999999E-2</v>
      </c>
      <c r="Y378" s="139">
        <f>X378*K378</f>
        <v>0.11699999999999999</v>
      </c>
      <c r="Z378" s="139">
        <v>0</v>
      </c>
      <c r="AA378" s="140">
        <f>Z378*K378</f>
        <v>0</v>
      </c>
      <c r="AR378" s="18" t="s">
        <v>232</v>
      </c>
      <c r="AT378" s="18" t="s">
        <v>224</v>
      </c>
      <c r="AU378" s="18" t="s">
        <v>161</v>
      </c>
      <c r="AY378" s="18" t="s">
        <v>156</v>
      </c>
      <c r="BE378" s="141">
        <f>IF(U378="základná",N378,0)</f>
        <v>0</v>
      </c>
      <c r="BF378" s="141">
        <f>IF(U378="znížená",N378,0)</f>
        <v>0</v>
      </c>
      <c r="BG378" s="141">
        <f>IF(U378="zákl. prenesená",N378,0)</f>
        <v>0</v>
      </c>
      <c r="BH378" s="141">
        <f>IF(U378="zníž. prenesená",N378,0)</f>
        <v>0</v>
      </c>
      <c r="BI378" s="141">
        <f>IF(U378="nulová",N378,0)</f>
        <v>0</v>
      </c>
      <c r="BJ378" s="18" t="s">
        <v>161</v>
      </c>
      <c r="BK378" s="141">
        <f>ROUND(L378*K378,2)</f>
        <v>0</v>
      </c>
      <c r="BL378" s="18" t="s">
        <v>201</v>
      </c>
      <c r="BM378" s="18" t="s">
        <v>555</v>
      </c>
    </row>
    <row r="379" spans="2:65" s="1" customFormat="1" ht="34.15" customHeight="1">
      <c r="B379" s="133"/>
      <c r="C379" s="134">
        <v>216</v>
      </c>
      <c r="D379" s="204" t="s">
        <v>556</v>
      </c>
      <c r="E379" s="202"/>
      <c r="F379" s="202"/>
      <c r="G379" s="202"/>
      <c r="H379" s="202"/>
      <c r="I379" s="203"/>
      <c r="J379" s="135" t="s">
        <v>186</v>
      </c>
      <c r="K379" s="136">
        <v>3.6</v>
      </c>
      <c r="L379" s="213">
        <v>0</v>
      </c>
      <c r="M379" s="213"/>
      <c r="N379" s="213">
        <f>ROUND(L379*K379,2)</f>
        <v>0</v>
      </c>
      <c r="O379" s="213"/>
      <c r="P379" s="213"/>
      <c r="Q379" s="213"/>
      <c r="R379" s="137"/>
      <c r="T379" s="138" t="s">
        <v>5</v>
      </c>
      <c r="U379" s="40" t="s">
        <v>44</v>
      </c>
      <c r="V379" s="139">
        <v>1.284</v>
      </c>
      <c r="W379" s="139">
        <f>V379*K379</f>
        <v>4.6223999999999998</v>
      </c>
      <c r="X379" s="139">
        <v>0</v>
      </c>
      <c r="Y379" s="139">
        <f>X379*K379</f>
        <v>0</v>
      </c>
      <c r="Z379" s="139">
        <v>0</v>
      </c>
      <c r="AA379" s="140">
        <f>Z379*K379</f>
        <v>0</v>
      </c>
      <c r="AR379" s="18" t="s">
        <v>201</v>
      </c>
      <c r="AT379" s="18" t="s">
        <v>157</v>
      </c>
      <c r="AU379" s="18" t="s">
        <v>161</v>
      </c>
      <c r="AY379" s="18" t="s">
        <v>156</v>
      </c>
      <c r="BE379" s="141">
        <f>IF(U379="základná",N379,0)</f>
        <v>0</v>
      </c>
      <c r="BF379" s="141">
        <f>IF(U379="znížená",N379,0)</f>
        <v>0</v>
      </c>
      <c r="BG379" s="141">
        <f>IF(U379="zákl. prenesená",N379,0)</f>
        <v>0</v>
      </c>
      <c r="BH379" s="141">
        <f>IF(U379="zníž. prenesená",N379,0)</f>
        <v>0</v>
      </c>
      <c r="BI379" s="141">
        <f>IF(U379="nulová",N379,0)</f>
        <v>0</v>
      </c>
      <c r="BJ379" s="18" t="s">
        <v>161</v>
      </c>
      <c r="BK379" s="141">
        <f>ROUND(L379*K379,2)</f>
        <v>0</v>
      </c>
      <c r="BL379" s="18" t="s">
        <v>201</v>
      </c>
      <c r="BM379" s="18" t="s">
        <v>557</v>
      </c>
    </row>
    <row r="380" spans="2:65" s="9" customFormat="1" ht="29.85" customHeight="1">
      <c r="B380" s="122"/>
      <c r="C380" s="123"/>
      <c r="D380" s="132" t="s">
        <v>135</v>
      </c>
      <c r="E380" s="132"/>
      <c r="F380" s="132"/>
      <c r="G380" s="132"/>
      <c r="H380" s="132"/>
      <c r="I380" s="132"/>
      <c r="J380" s="132"/>
      <c r="K380" s="132"/>
      <c r="L380" s="132"/>
      <c r="M380" s="132"/>
      <c r="N380" s="215">
        <f>BK380</f>
        <v>0</v>
      </c>
      <c r="O380" s="216"/>
      <c r="P380" s="216"/>
      <c r="Q380" s="216"/>
      <c r="R380" s="125"/>
      <c r="T380" s="126"/>
      <c r="U380" s="123"/>
      <c r="V380" s="123"/>
      <c r="W380" s="127">
        <f>SUM(W381:W382)</f>
        <v>32.676000000000002</v>
      </c>
      <c r="X380" s="123"/>
      <c r="Y380" s="127">
        <f>SUM(Y381:Y382)</f>
        <v>0.37351999999999996</v>
      </c>
      <c r="Z380" s="123"/>
      <c r="AA380" s="128">
        <f>SUM(AA381:AA382)</f>
        <v>0</v>
      </c>
      <c r="AR380" s="129" t="s">
        <v>161</v>
      </c>
      <c r="AT380" s="130" t="s">
        <v>76</v>
      </c>
      <c r="AU380" s="130" t="s">
        <v>84</v>
      </c>
      <c r="AY380" s="129" t="s">
        <v>156</v>
      </c>
      <c r="BK380" s="131">
        <f>SUM(BK381:BK382)</f>
        <v>0</v>
      </c>
    </row>
    <row r="381" spans="2:65" s="1" customFormat="1" ht="22.9" customHeight="1">
      <c r="B381" s="133"/>
      <c r="C381" s="134">
        <v>217</v>
      </c>
      <c r="D381" s="204" t="s">
        <v>558</v>
      </c>
      <c r="E381" s="202"/>
      <c r="F381" s="202"/>
      <c r="G381" s="202"/>
      <c r="H381" s="202"/>
      <c r="I381" s="203"/>
      <c r="J381" s="135" t="s">
        <v>159</v>
      </c>
      <c r="K381" s="136">
        <v>7</v>
      </c>
      <c r="L381" s="213">
        <v>0</v>
      </c>
      <c r="M381" s="213"/>
      <c r="N381" s="213">
        <f>ROUND(L381*K381,2)</f>
        <v>0</v>
      </c>
      <c r="O381" s="213"/>
      <c r="P381" s="213"/>
      <c r="Q381" s="213"/>
      <c r="R381" s="137"/>
      <c r="T381" s="138" t="s">
        <v>5</v>
      </c>
      <c r="U381" s="40" t="s">
        <v>44</v>
      </c>
      <c r="V381" s="139">
        <v>2.3340000000000001</v>
      </c>
      <c r="W381" s="139">
        <f>V381*K381</f>
        <v>16.338000000000001</v>
      </c>
      <c r="X381" s="139">
        <v>2.6679999999999999E-2</v>
      </c>
      <c r="Y381" s="139">
        <f>X381*K381</f>
        <v>0.18675999999999998</v>
      </c>
      <c r="Z381" s="139">
        <v>0</v>
      </c>
      <c r="AA381" s="140">
        <f>Z381*K381</f>
        <v>0</v>
      </c>
      <c r="AR381" s="18" t="s">
        <v>201</v>
      </c>
      <c r="AT381" s="18" t="s">
        <v>157</v>
      </c>
      <c r="AU381" s="18" t="s">
        <v>161</v>
      </c>
      <c r="AY381" s="18" t="s">
        <v>156</v>
      </c>
      <c r="BE381" s="141">
        <f>IF(U381="základná",N381,0)</f>
        <v>0</v>
      </c>
      <c r="BF381" s="141">
        <f>IF(U381="znížená",N381,0)</f>
        <v>0</v>
      </c>
      <c r="BG381" s="141">
        <f>IF(U381="zákl. prenesená",N381,0)</f>
        <v>0</v>
      </c>
      <c r="BH381" s="141">
        <f>IF(U381="zníž. prenesená",N381,0)</f>
        <v>0</v>
      </c>
      <c r="BI381" s="141">
        <f>IF(U381="nulová",N381,0)</f>
        <v>0</v>
      </c>
      <c r="BJ381" s="18" t="s">
        <v>161</v>
      </c>
      <c r="BK381" s="141">
        <f>ROUND(L381*K381,2)</f>
        <v>0</v>
      </c>
      <c r="BL381" s="18" t="s">
        <v>201</v>
      </c>
      <c r="BM381" s="18" t="s">
        <v>559</v>
      </c>
    </row>
    <row r="382" spans="2:65" s="1" customFormat="1" ht="34.15" customHeight="1">
      <c r="B382" s="133"/>
      <c r="C382" s="134">
        <v>218</v>
      </c>
      <c r="D382" s="204" t="s">
        <v>560</v>
      </c>
      <c r="E382" s="202"/>
      <c r="F382" s="202"/>
      <c r="G382" s="202"/>
      <c r="H382" s="202"/>
      <c r="I382" s="203"/>
      <c r="J382" s="135" t="s">
        <v>159</v>
      </c>
      <c r="K382" s="136">
        <v>7</v>
      </c>
      <c r="L382" s="213">
        <v>0</v>
      </c>
      <c r="M382" s="213"/>
      <c r="N382" s="213">
        <f>ROUND(L382*K382,2)</f>
        <v>0</v>
      </c>
      <c r="O382" s="213"/>
      <c r="P382" s="213"/>
      <c r="Q382" s="213"/>
      <c r="R382" s="137"/>
      <c r="T382" s="138" t="s">
        <v>5</v>
      </c>
      <c r="U382" s="40" t="s">
        <v>44</v>
      </c>
      <c r="V382" s="139">
        <v>2.3340000000000001</v>
      </c>
      <c r="W382" s="139">
        <f>V382*K382</f>
        <v>16.338000000000001</v>
      </c>
      <c r="X382" s="139">
        <v>2.6679999999999999E-2</v>
      </c>
      <c r="Y382" s="139">
        <f>X382*K382</f>
        <v>0.18675999999999998</v>
      </c>
      <c r="Z382" s="139">
        <v>0</v>
      </c>
      <c r="AA382" s="140">
        <f>Z382*K382</f>
        <v>0</v>
      </c>
      <c r="AR382" s="18" t="s">
        <v>201</v>
      </c>
      <c r="AT382" s="18" t="s">
        <v>157</v>
      </c>
      <c r="AU382" s="18" t="s">
        <v>161</v>
      </c>
      <c r="AY382" s="18" t="s">
        <v>156</v>
      </c>
      <c r="BE382" s="141">
        <f>IF(U382="základná",N382,0)</f>
        <v>0</v>
      </c>
      <c r="BF382" s="141">
        <f>IF(U382="znížená",N382,0)</f>
        <v>0</v>
      </c>
      <c r="BG382" s="141">
        <f>IF(U382="zákl. prenesená",N382,0)</f>
        <v>0</v>
      </c>
      <c r="BH382" s="141">
        <f>IF(U382="zníž. prenesená",N382,0)</f>
        <v>0</v>
      </c>
      <c r="BI382" s="141">
        <f>IF(U382="nulová",N382,0)</f>
        <v>0</v>
      </c>
      <c r="BJ382" s="18" t="s">
        <v>161</v>
      </c>
      <c r="BK382" s="141">
        <f>ROUND(L382*K382,2)</f>
        <v>0</v>
      </c>
      <c r="BL382" s="18" t="s">
        <v>201</v>
      </c>
      <c r="BM382" s="18" t="s">
        <v>561</v>
      </c>
    </row>
    <row r="383" spans="2:65" s="9" customFormat="1" ht="29.85" customHeight="1">
      <c r="B383" s="122"/>
      <c r="C383" s="123"/>
      <c r="D383" s="132" t="s">
        <v>136</v>
      </c>
      <c r="E383" s="132"/>
      <c r="F383" s="132"/>
      <c r="G383" s="132"/>
      <c r="H383" s="132"/>
      <c r="I383" s="132"/>
      <c r="J383" s="132"/>
      <c r="K383" s="132"/>
      <c r="L383" s="132"/>
      <c r="M383" s="132"/>
      <c r="N383" s="215">
        <f>BK383</f>
        <v>0</v>
      </c>
      <c r="O383" s="216"/>
      <c r="P383" s="216"/>
      <c r="Q383" s="216"/>
      <c r="R383" s="125"/>
      <c r="T383" s="126"/>
      <c r="U383" s="123"/>
      <c r="V383" s="123"/>
      <c r="W383" s="127">
        <f>SUM(W384:W385)</f>
        <v>38.143999999999998</v>
      </c>
      <c r="X383" s="123"/>
      <c r="Y383" s="127">
        <f>SUM(Y384:Y385)</f>
        <v>5.4440000000000002E-2</v>
      </c>
      <c r="Z383" s="123"/>
      <c r="AA383" s="128">
        <f>SUM(AA384:AA385)</f>
        <v>0</v>
      </c>
      <c r="AR383" s="129" t="s">
        <v>161</v>
      </c>
      <c r="AT383" s="130" t="s">
        <v>76</v>
      </c>
      <c r="AU383" s="130" t="s">
        <v>84</v>
      </c>
      <c r="AY383" s="129" t="s">
        <v>156</v>
      </c>
      <c r="BK383" s="131">
        <f>SUM(BK384:BK385)</f>
        <v>0</v>
      </c>
    </row>
    <row r="384" spans="2:65" s="1" customFormat="1" ht="37.5" customHeight="1">
      <c r="B384" s="133"/>
      <c r="C384" s="134">
        <v>219</v>
      </c>
      <c r="D384" s="204" t="s">
        <v>562</v>
      </c>
      <c r="E384" s="202"/>
      <c r="F384" s="202"/>
      <c r="G384" s="202"/>
      <c r="H384" s="202"/>
      <c r="I384" s="203"/>
      <c r="J384" s="135" t="s">
        <v>159</v>
      </c>
      <c r="K384" s="136">
        <v>60</v>
      </c>
      <c r="L384" s="213">
        <v>0</v>
      </c>
      <c r="M384" s="213"/>
      <c r="N384" s="213">
        <f>ROUND(L384*K384,2)</f>
        <v>0</v>
      </c>
      <c r="O384" s="213"/>
      <c r="P384" s="213"/>
      <c r="Q384" s="213"/>
      <c r="R384" s="137"/>
      <c r="T384" s="138" t="s">
        <v>5</v>
      </c>
      <c r="U384" s="40" t="s">
        <v>44</v>
      </c>
      <c r="V384" s="139">
        <v>0.20499999999999999</v>
      </c>
      <c r="W384" s="139">
        <f>V384*K384</f>
        <v>12.299999999999999</v>
      </c>
      <c r="X384" s="139">
        <v>1.4999999999999999E-4</v>
      </c>
      <c r="Y384" s="139">
        <f>X384*K384</f>
        <v>8.9999999999999993E-3</v>
      </c>
      <c r="Z384" s="139">
        <v>0</v>
      </c>
      <c r="AA384" s="140">
        <f>Z384*K384</f>
        <v>0</v>
      </c>
      <c r="AR384" s="18" t="s">
        <v>201</v>
      </c>
      <c r="AT384" s="18" t="s">
        <v>157</v>
      </c>
      <c r="AU384" s="18" t="s">
        <v>161</v>
      </c>
      <c r="AY384" s="18" t="s">
        <v>156</v>
      </c>
      <c r="BE384" s="141">
        <f>IF(U384="základná",N384,0)</f>
        <v>0</v>
      </c>
      <c r="BF384" s="141">
        <f>IF(U384="znížená",N384,0)</f>
        <v>0</v>
      </c>
      <c r="BG384" s="141">
        <f>IF(U384="zákl. prenesená",N384,0)</f>
        <v>0</v>
      </c>
      <c r="BH384" s="141">
        <f>IF(U384="zníž. prenesená",N384,0)</f>
        <v>0</v>
      </c>
      <c r="BI384" s="141">
        <f>IF(U384="nulová",N384,0)</f>
        <v>0</v>
      </c>
      <c r="BJ384" s="18" t="s">
        <v>161</v>
      </c>
      <c r="BK384" s="141">
        <f>ROUND(L384*K384,2)</f>
        <v>0</v>
      </c>
      <c r="BL384" s="18" t="s">
        <v>201</v>
      </c>
      <c r="BM384" s="18" t="s">
        <v>563</v>
      </c>
    </row>
    <row r="385" spans="2:65" s="1" customFormat="1" ht="56.25" customHeight="1">
      <c r="B385" s="133"/>
      <c r="C385" s="134">
        <v>220</v>
      </c>
      <c r="D385" s="201" t="s">
        <v>613</v>
      </c>
      <c r="E385" s="208"/>
      <c r="F385" s="208"/>
      <c r="G385" s="208"/>
      <c r="H385" s="208"/>
      <c r="I385" s="209"/>
      <c r="J385" s="135" t="s">
        <v>159</v>
      </c>
      <c r="K385" s="136">
        <v>142</v>
      </c>
      <c r="L385" s="213">
        <v>0</v>
      </c>
      <c r="M385" s="213"/>
      <c r="N385" s="213">
        <f>ROUND(L385*K385,2)</f>
        <v>0</v>
      </c>
      <c r="O385" s="213"/>
      <c r="P385" s="213"/>
      <c r="Q385" s="213"/>
      <c r="R385" s="137"/>
      <c r="T385" s="138" t="s">
        <v>5</v>
      </c>
      <c r="U385" s="40" t="s">
        <v>44</v>
      </c>
      <c r="V385" s="139">
        <v>0.182</v>
      </c>
      <c r="W385" s="139">
        <f>V385*K385</f>
        <v>25.843999999999998</v>
      </c>
      <c r="X385" s="139">
        <v>3.2000000000000003E-4</v>
      </c>
      <c r="Y385" s="139">
        <f>X385*K385</f>
        <v>4.5440000000000001E-2</v>
      </c>
      <c r="Z385" s="139">
        <v>0</v>
      </c>
      <c r="AA385" s="140">
        <f>Z385*K385</f>
        <v>0</v>
      </c>
      <c r="AR385" s="18" t="s">
        <v>201</v>
      </c>
      <c r="AT385" s="18" t="s">
        <v>157</v>
      </c>
      <c r="AU385" s="18" t="s">
        <v>161</v>
      </c>
      <c r="AY385" s="18" t="s">
        <v>156</v>
      </c>
      <c r="BE385" s="141">
        <f>IF(U385="základná",N385,0)</f>
        <v>0</v>
      </c>
      <c r="BF385" s="141">
        <f>IF(U385="znížená",N385,0)</f>
        <v>0</v>
      </c>
      <c r="BG385" s="141">
        <f>IF(U385="zákl. prenesená",N385,0)</f>
        <v>0</v>
      </c>
      <c r="BH385" s="141">
        <f>IF(U385="zníž. prenesená",N385,0)</f>
        <v>0</v>
      </c>
      <c r="BI385" s="141">
        <f>IF(U385="nulová",N385,0)</f>
        <v>0</v>
      </c>
      <c r="BJ385" s="18" t="s">
        <v>161</v>
      </c>
      <c r="BK385" s="141">
        <f>ROUND(L385*K385,2)</f>
        <v>0</v>
      </c>
      <c r="BL385" s="18" t="s">
        <v>201</v>
      </c>
      <c r="BM385" s="18" t="s">
        <v>564</v>
      </c>
    </row>
    <row r="386" spans="2:65" s="9" customFormat="1" ht="29.85" customHeight="1">
      <c r="B386" s="122"/>
      <c r="C386" s="123"/>
      <c r="D386" s="132" t="s">
        <v>137</v>
      </c>
      <c r="E386" s="132"/>
      <c r="F386" s="132"/>
      <c r="G386" s="132"/>
      <c r="H386" s="132"/>
      <c r="I386" s="132"/>
      <c r="J386" s="132"/>
      <c r="K386" s="132"/>
      <c r="L386" s="132"/>
      <c r="M386" s="132"/>
      <c r="N386" s="215">
        <f>BK386</f>
        <v>0</v>
      </c>
      <c r="O386" s="216"/>
      <c r="P386" s="216"/>
      <c r="Q386" s="216"/>
      <c r="R386" s="125"/>
      <c r="T386" s="126"/>
      <c r="U386" s="123"/>
      <c r="V386" s="123"/>
      <c r="W386" s="127">
        <f>W387</f>
        <v>178.06</v>
      </c>
      <c r="X386" s="123"/>
      <c r="Y386" s="127">
        <f>Y387</f>
        <v>1.0130999999999999</v>
      </c>
      <c r="Z386" s="123"/>
      <c r="AA386" s="128">
        <f>AA387</f>
        <v>0</v>
      </c>
      <c r="AR386" s="129" t="s">
        <v>161</v>
      </c>
      <c r="AT386" s="130" t="s">
        <v>76</v>
      </c>
      <c r="AU386" s="130" t="s">
        <v>84</v>
      </c>
      <c r="AY386" s="129" t="s">
        <v>156</v>
      </c>
      <c r="BK386" s="131">
        <f>BK387</f>
        <v>0</v>
      </c>
    </row>
    <row r="387" spans="2:65" s="1" customFormat="1" ht="57" customHeight="1">
      <c r="B387" s="133"/>
      <c r="C387" s="134">
        <v>221</v>
      </c>
      <c r="D387" s="201" t="s">
        <v>614</v>
      </c>
      <c r="E387" s="208"/>
      <c r="F387" s="208"/>
      <c r="G387" s="208"/>
      <c r="H387" s="208"/>
      <c r="I387" s="209"/>
      <c r="J387" s="135" t="s">
        <v>159</v>
      </c>
      <c r="K387" s="136">
        <v>3070</v>
      </c>
      <c r="L387" s="213">
        <v>0</v>
      </c>
      <c r="M387" s="213"/>
      <c r="N387" s="213">
        <f>ROUND(L387*K387,2)</f>
        <v>0</v>
      </c>
      <c r="O387" s="213"/>
      <c r="P387" s="213"/>
      <c r="Q387" s="213"/>
      <c r="R387" s="137"/>
      <c r="T387" s="138" t="s">
        <v>5</v>
      </c>
      <c r="U387" s="40" t="s">
        <v>44</v>
      </c>
      <c r="V387" s="139">
        <v>5.8000000000000003E-2</v>
      </c>
      <c r="W387" s="139">
        <f>V387*K387</f>
        <v>178.06</v>
      </c>
      <c r="X387" s="139">
        <v>3.3E-4</v>
      </c>
      <c r="Y387" s="139">
        <f>X387*K387</f>
        <v>1.0130999999999999</v>
      </c>
      <c r="Z387" s="139">
        <v>0</v>
      </c>
      <c r="AA387" s="140">
        <f>Z387*K387</f>
        <v>0</v>
      </c>
      <c r="AR387" s="18" t="s">
        <v>201</v>
      </c>
      <c r="AT387" s="18" t="s">
        <v>157</v>
      </c>
      <c r="AU387" s="18" t="s">
        <v>161</v>
      </c>
      <c r="AY387" s="18" t="s">
        <v>156</v>
      </c>
      <c r="BE387" s="141">
        <f>IF(U387="základná",N387,0)</f>
        <v>0</v>
      </c>
      <c r="BF387" s="141">
        <f>IF(U387="znížená",N387,0)</f>
        <v>0</v>
      </c>
      <c r="BG387" s="141">
        <f>IF(U387="zákl. prenesená",N387,0)</f>
        <v>0</v>
      </c>
      <c r="BH387" s="141">
        <f>IF(U387="zníž. prenesená",N387,0)</f>
        <v>0</v>
      </c>
      <c r="BI387" s="141">
        <f>IF(U387="nulová",N387,0)</f>
        <v>0</v>
      </c>
      <c r="BJ387" s="18" t="s">
        <v>161</v>
      </c>
      <c r="BK387" s="141">
        <f>ROUND(L387*K387,2)</f>
        <v>0</v>
      </c>
      <c r="BL387" s="18" t="s">
        <v>201</v>
      </c>
      <c r="BM387" s="18" t="s">
        <v>565</v>
      </c>
    </row>
    <row r="388" spans="2:65" s="9" customFormat="1" ht="29.85" customHeight="1">
      <c r="B388" s="122"/>
      <c r="C388" s="123"/>
      <c r="D388" s="132" t="s">
        <v>138</v>
      </c>
      <c r="E388" s="132"/>
      <c r="F388" s="132"/>
      <c r="G388" s="132"/>
      <c r="H388" s="132"/>
      <c r="I388" s="132"/>
      <c r="J388" s="132"/>
      <c r="K388" s="132"/>
      <c r="L388" s="132"/>
      <c r="M388" s="132"/>
      <c r="N388" s="215">
        <f>BK388</f>
        <v>0</v>
      </c>
      <c r="O388" s="216"/>
      <c r="P388" s="216"/>
      <c r="Q388" s="216"/>
      <c r="R388" s="125"/>
      <c r="T388" s="126"/>
      <c r="U388" s="123"/>
      <c r="V388" s="123"/>
      <c r="W388" s="127">
        <f>W389</f>
        <v>9.3309999999999995</v>
      </c>
      <c r="X388" s="123"/>
      <c r="Y388" s="127">
        <f>Y389</f>
        <v>0.35836000000000001</v>
      </c>
      <c r="Z388" s="123"/>
      <c r="AA388" s="128">
        <f>AA389</f>
        <v>0</v>
      </c>
      <c r="AR388" s="129" t="s">
        <v>161</v>
      </c>
      <c r="AT388" s="130" t="s">
        <v>76</v>
      </c>
      <c r="AU388" s="130" t="s">
        <v>84</v>
      </c>
      <c r="AY388" s="129" t="s">
        <v>156</v>
      </c>
      <c r="BK388" s="131">
        <f>BK389</f>
        <v>0</v>
      </c>
    </row>
    <row r="389" spans="2:65" s="1" customFormat="1" ht="45.6" customHeight="1">
      <c r="B389" s="133"/>
      <c r="C389" s="134">
        <v>222</v>
      </c>
      <c r="D389" s="204" t="s">
        <v>566</v>
      </c>
      <c r="E389" s="202"/>
      <c r="F389" s="202"/>
      <c r="G389" s="202"/>
      <c r="H389" s="202"/>
      <c r="I389" s="203"/>
      <c r="J389" s="135" t="s">
        <v>159</v>
      </c>
      <c r="K389" s="136">
        <v>31</v>
      </c>
      <c r="L389" s="213">
        <v>0</v>
      </c>
      <c r="M389" s="213"/>
      <c r="N389" s="213">
        <f>ROUND(L389*K389,2)</f>
        <v>0</v>
      </c>
      <c r="O389" s="213"/>
      <c r="P389" s="213"/>
      <c r="Q389" s="213"/>
      <c r="R389" s="137"/>
      <c r="T389" s="138" t="s">
        <v>5</v>
      </c>
      <c r="U389" s="40" t="s">
        <v>44</v>
      </c>
      <c r="V389" s="139">
        <v>0.30099999999999999</v>
      </c>
      <c r="W389" s="139">
        <f>V389*K389</f>
        <v>9.3309999999999995</v>
      </c>
      <c r="X389" s="139">
        <v>1.1560000000000001E-2</v>
      </c>
      <c r="Y389" s="139">
        <f>X389*K389</f>
        <v>0.35836000000000001</v>
      </c>
      <c r="Z389" s="139">
        <v>0</v>
      </c>
      <c r="AA389" s="140">
        <f>Z389*K389</f>
        <v>0</v>
      </c>
      <c r="AR389" s="18" t="s">
        <v>201</v>
      </c>
      <c r="AT389" s="18" t="s">
        <v>157</v>
      </c>
      <c r="AU389" s="18" t="s">
        <v>161</v>
      </c>
      <c r="AY389" s="18" t="s">
        <v>156</v>
      </c>
      <c r="BE389" s="141">
        <f>IF(U389="základná",N389,0)</f>
        <v>0</v>
      </c>
      <c r="BF389" s="141">
        <f>IF(U389="znížená",N389,0)</f>
        <v>0</v>
      </c>
      <c r="BG389" s="141">
        <f>IF(U389="zákl. prenesená",N389,0)</f>
        <v>0</v>
      </c>
      <c r="BH389" s="141">
        <f>IF(U389="zníž. prenesená",N389,0)</f>
        <v>0</v>
      </c>
      <c r="BI389" s="141">
        <f>IF(U389="nulová",N389,0)</f>
        <v>0</v>
      </c>
      <c r="BJ389" s="18" t="s">
        <v>161</v>
      </c>
      <c r="BK389" s="141">
        <f>ROUND(L389*K389,2)</f>
        <v>0</v>
      </c>
      <c r="BL389" s="18" t="s">
        <v>201</v>
      </c>
      <c r="BM389" s="18" t="s">
        <v>567</v>
      </c>
    </row>
    <row r="390" spans="2:65" s="9" customFormat="1" ht="37.35" customHeight="1">
      <c r="B390" s="122"/>
      <c r="C390" s="123"/>
      <c r="D390" s="124" t="s">
        <v>139</v>
      </c>
      <c r="E390" s="124"/>
      <c r="F390" s="124"/>
      <c r="G390" s="124"/>
      <c r="H390" s="124"/>
      <c r="I390" s="124"/>
      <c r="J390" s="124"/>
      <c r="K390" s="124"/>
      <c r="L390" s="124"/>
      <c r="M390" s="124"/>
      <c r="N390" s="217">
        <f>BK390</f>
        <v>0</v>
      </c>
      <c r="O390" s="218"/>
      <c r="P390" s="218"/>
      <c r="Q390" s="218"/>
      <c r="R390" s="125"/>
      <c r="T390" s="126"/>
      <c r="U390" s="123"/>
      <c r="V390" s="123"/>
      <c r="W390" s="127">
        <f>W391+W393</f>
        <v>3.4860000000000002</v>
      </c>
      <c r="X390" s="123"/>
      <c r="Y390" s="127">
        <f>Y391+Y393</f>
        <v>0</v>
      </c>
      <c r="Z390" s="123"/>
      <c r="AA390" s="128">
        <f>AA391+AA393</f>
        <v>0</v>
      </c>
      <c r="AR390" s="129" t="s">
        <v>165</v>
      </c>
      <c r="AT390" s="130" t="s">
        <v>76</v>
      </c>
      <c r="AU390" s="130" t="s">
        <v>77</v>
      </c>
      <c r="AY390" s="129" t="s">
        <v>156</v>
      </c>
      <c r="BK390" s="131">
        <f>BK391+BK393</f>
        <v>0</v>
      </c>
    </row>
    <row r="391" spans="2:65" s="9" customFormat="1" ht="19.899999999999999" customHeight="1">
      <c r="B391" s="122"/>
      <c r="C391" s="123"/>
      <c r="D391" s="132" t="s">
        <v>140</v>
      </c>
      <c r="E391" s="132"/>
      <c r="F391" s="132"/>
      <c r="G391" s="132"/>
      <c r="H391" s="132"/>
      <c r="I391" s="132"/>
      <c r="J391" s="132"/>
      <c r="K391" s="132"/>
      <c r="L391" s="132"/>
      <c r="M391" s="132"/>
      <c r="N391" s="219">
        <f>BK391</f>
        <v>0</v>
      </c>
      <c r="O391" s="220"/>
      <c r="P391" s="220"/>
      <c r="Q391" s="220"/>
      <c r="R391" s="125"/>
      <c r="T391" s="126"/>
      <c r="U391" s="123"/>
      <c r="V391" s="123"/>
      <c r="W391" s="127">
        <f>W392</f>
        <v>0</v>
      </c>
      <c r="X391" s="123"/>
      <c r="Y391" s="127">
        <f>Y392</f>
        <v>0</v>
      </c>
      <c r="Z391" s="123"/>
      <c r="AA391" s="128">
        <f>AA392</f>
        <v>0</v>
      </c>
      <c r="AR391" s="129" t="s">
        <v>165</v>
      </c>
      <c r="AT391" s="130" t="s">
        <v>76</v>
      </c>
      <c r="AU391" s="130" t="s">
        <v>84</v>
      </c>
      <c r="AY391" s="129" t="s">
        <v>156</v>
      </c>
      <c r="BK391" s="131">
        <f>BK392</f>
        <v>0</v>
      </c>
    </row>
    <row r="392" spans="2:65" s="1" customFormat="1" ht="22.9" customHeight="1">
      <c r="B392" s="133"/>
      <c r="C392" s="134">
        <v>223</v>
      </c>
      <c r="D392" s="204" t="s">
        <v>568</v>
      </c>
      <c r="E392" s="202"/>
      <c r="F392" s="202"/>
      <c r="G392" s="202"/>
      <c r="H392" s="202"/>
      <c r="I392" s="203"/>
      <c r="J392" s="135" t="s">
        <v>193</v>
      </c>
      <c r="K392" s="136">
        <v>1</v>
      </c>
      <c r="L392" s="213">
        <v>0</v>
      </c>
      <c r="M392" s="213"/>
      <c r="N392" s="213">
        <f>ROUND(L392*K392,2)</f>
        <v>0</v>
      </c>
      <c r="O392" s="213"/>
      <c r="P392" s="213"/>
      <c r="Q392" s="213"/>
      <c r="R392" s="137"/>
      <c r="T392" s="138" t="s">
        <v>5</v>
      </c>
      <c r="U392" s="40" t="s">
        <v>44</v>
      </c>
      <c r="V392" s="139">
        <v>0</v>
      </c>
      <c r="W392" s="139">
        <f>V392*K392</f>
        <v>0</v>
      </c>
      <c r="X392" s="139">
        <v>0</v>
      </c>
      <c r="Y392" s="139">
        <f>X392*K392</f>
        <v>0</v>
      </c>
      <c r="Z392" s="139">
        <v>0</v>
      </c>
      <c r="AA392" s="140">
        <f>Z392*K392</f>
        <v>0</v>
      </c>
      <c r="AR392" s="18" t="s">
        <v>242</v>
      </c>
      <c r="AT392" s="18" t="s">
        <v>157</v>
      </c>
      <c r="AU392" s="18" t="s">
        <v>161</v>
      </c>
      <c r="AY392" s="18" t="s">
        <v>156</v>
      </c>
      <c r="BE392" s="141">
        <f>IF(U392="základná",N392,0)</f>
        <v>0</v>
      </c>
      <c r="BF392" s="141">
        <f>IF(U392="znížená",N392,0)</f>
        <v>0</v>
      </c>
      <c r="BG392" s="141">
        <f>IF(U392="zákl. prenesená",N392,0)</f>
        <v>0</v>
      </c>
      <c r="BH392" s="141">
        <f>IF(U392="zníž. prenesená",N392,0)</f>
        <v>0</v>
      </c>
      <c r="BI392" s="141">
        <f>IF(U392="nulová",N392,0)</f>
        <v>0</v>
      </c>
      <c r="BJ392" s="18" t="s">
        <v>161</v>
      </c>
      <c r="BK392" s="141">
        <f>ROUND(L392*K392,2)</f>
        <v>0</v>
      </c>
      <c r="BL392" s="18" t="s">
        <v>242</v>
      </c>
      <c r="BM392" s="18" t="s">
        <v>569</v>
      </c>
    </row>
    <row r="393" spans="2:65" s="9" customFormat="1" ht="29.85" customHeight="1">
      <c r="B393" s="122"/>
      <c r="C393" s="123"/>
      <c r="D393" s="132" t="s">
        <v>141</v>
      </c>
      <c r="E393" s="132"/>
      <c r="F393" s="132"/>
      <c r="G393" s="132"/>
      <c r="H393" s="132"/>
      <c r="I393" s="132"/>
      <c r="J393" s="132"/>
      <c r="K393" s="132"/>
      <c r="L393" s="132"/>
      <c r="M393" s="132"/>
      <c r="N393" s="215">
        <f>BK393</f>
        <v>0</v>
      </c>
      <c r="O393" s="216"/>
      <c r="P393" s="216"/>
      <c r="Q393" s="216"/>
      <c r="R393" s="125"/>
      <c r="T393" s="126"/>
      <c r="U393" s="123"/>
      <c r="V393" s="123"/>
      <c r="W393" s="127">
        <f>W394</f>
        <v>3.4860000000000002</v>
      </c>
      <c r="X393" s="123"/>
      <c r="Y393" s="127">
        <f>Y394</f>
        <v>0</v>
      </c>
      <c r="Z393" s="123"/>
      <c r="AA393" s="128">
        <f>AA394</f>
        <v>0</v>
      </c>
      <c r="AR393" s="129" t="s">
        <v>165</v>
      </c>
      <c r="AT393" s="130" t="s">
        <v>76</v>
      </c>
      <c r="AU393" s="130" t="s">
        <v>84</v>
      </c>
      <c r="AY393" s="129" t="s">
        <v>156</v>
      </c>
      <c r="BK393" s="131">
        <f>BK394</f>
        <v>0</v>
      </c>
    </row>
    <row r="394" spans="2:65" s="1" customFormat="1" ht="14.45" customHeight="1">
      <c r="B394" s="133"/>
      <c r="C394" s="134">
        <v>224</v>
      </c>
      <c r="D394" s="204" t="s">
        <v>570</v>
      </c>
      <c r="E394" s="202"/>
      <c r="F394" s="202"/>
      <c r="G394" s="202"/>
      <c r="H394" s="202"/>
      <c r="I394" s="203"/>
      <c r="J394" s="135" t="s">
        <v>193</v>
      </c>
      <c r="K394" s="136">
        <v>1</v>
      </c>
      <c r="L394" s="213">
        <v>0</v>
      </c>
      <c r="M394" s="213"/>
      <c r="N394" s="213">
        <f>ROUND(L394*K394,2)</f>
        <v>0</v>
      </c>
      <c r="O394" s="213"/>
      <c r="P394" s="213"/>
      <c r="Q394" s="213"/>
      <c r="R394" s="137"/>
      <c r="T394" s="138" t="s">
        <v>5</v>
      </c>
      <c r="U394" s="145" t="s">
        <v>44</v>
      </c>
      <c r="V394" s="146">
        <v>3.4860000000000002</v>
      </c>
      <c r="W394" s="146">
        <f>V394*K394</f>
        <v>3.4860000000000002</v>
      </c>
      <c r="X394" s="146">
        <v>0</v>
      </c>
      <c r="Y394" s="146">
        <f>X394*K394</f>
        <v>0</v>
      </c>
      <c r="Z394" s="146">
        <v>0</v>
      </c>
      <c r="AA394" s="147">
        <f>Z394*K394</f>
        <v>0</v>
      </c>
      <c r="AR394" s="18" t="s">
        <v>242</v>
      </c>
      <c r="AT394" s="18" t="s">
        <v>157</v>
      </c>
      <c r="AU394" s="18" t="s">
        <v>161</v>
      </c>
      <c r="AY394" s="18" t="s">
        <v>156</v>
      </c>
      <c r="BE394" s="141">
        <f>IF(U394="základná",N394,0)</f>
        <v>0</v>
      </c>
      <c r="BF394" s="141">
        <f>IF(U394="znížená",N394,0)</f>
        <v>0</v>
      </c>
      <c r="BG394" s="141">
        <f>IF(U394="zákl. prenesená",N394,0)</f>
        <v>0</v>
      </c>
      <c r="BH394" s="141">
        <f>IF(U394="zníž. prenesená",N394,0)</f>
        <v>0</v>
      </c>
      <c r="BI394" s="141">
        <f>IF(U394="nulová",N394,0)</f>
        <v>0</v>
      </c>
      <c r="BJ394" s="18" t="s">
        <v>161</v>
      </c>
      <c r="BK394" s="141">
        <f>ROUND(L394*K394,2)</f>
        <v>0</v>
      </c>
      <c r="BL394" s="18" t="s">
        <v>242</v>
      </c>
      <c r="BM394" s="18" t="s">
        <v>571</v>
      </c>
    </row>
    <row r="395" spans="2:65" s="1" customFormat="1" ht="6.95" customHeight="1">
      <c r="B395" s="55"/>
      <c r="C395" s="56"/>
      <c r="D395" s="56"/>
      <c r="E395" s="56"/>
      <c r="F395" s="56"/>
      <c r="G395" s="56"/>
      <c r="H395" s="56"/>
      <c r="I395" s="56"/>
      <c r="J395" s="56"/>
      <c r="K395" s="56"/>
      <c r="L395" s="56"/>
      <c r="M395" s="56"/>
      <c r="N395" s="56"/>
      <c r="O395" s="56"/>
      <c r="P395" s="56"/>
      <c r="Q395" s="56"/>
      <c r="R395" s="57"/>
    </row>
  </sheetData>
  <mergeCells count="785">
    <mergeCell ref="D382:I382"/>
    <mergeCell ref="D384:I384"/>
    <mergeCell ref="D385:I385"/>
    <mergeCell ref="D387:I387"/>
    <mergeCell ref="D389:I389"/>
    <mergeCell ref="D392:I392"/>
    <mergeCell ref="D394:I394"/>
    <mergeCell ref="D371:I371"/>
    <mergeCell ref="D372:I372"/>
    <mergeCell ref="D373:I373"/>
    <mergeCell ref="D374:I374"/>
    <mergeCell ref="D376:I376"/>
    <mergeCell ref="D377:I377"/>
    <mergeCell ref="D378:I378"/>
    <mergeCell ref="D379:I379"/>
    <mergeCell ref="D381:I381"/>
    <mergeCell ref="D355:I355"/>
    <mergeCell ref="D356:I356"/>
    <mergeCell ref="D357:I357"/>
    <mergeCell ref="D358:I358"/>
    <mergeCell ref="D359:I359"/>
    <mergeCell ref="D360:I360"/>
    <mergeCell ref="D361:I361"/>
    <mergeCell ref="D362:I362"/>
    <mergeCell ref="D364:I364"/>
    <mergeCell ref="D321:I321"/>
    <mergeCell ref="D322:I322"/>
    <mergeCell ref="D323:I323"/>
    <mergeCell ref="D324:I324"/>
    <mergeCell ref="D325:I325"/>
    <mergeCell ref="D326:I326"/>
    <mergeCell ref="D327:I327"/>
    <mergeCell ref="D328:I328"/>
    <mergeCell ref="D329:I329"/>
    <mergeCell ref="D289:I289"/>
    <mergeCell ref="D290:I290"/>
    <mergeCell ref="D292:I292"/>
    <mergeCell ref="D293:I293"/>
    <mergeCell ref="D294:I294"/>
    <mergeCell ref="D295:I295"/>
    <mergeCell ref="D296:I296"/>
    <mergeCell ref="D297:I297"/>
    <mergeCell ref="D298:I298"/>
    <mergeCell ref="D276:I276"/>
    <mergeCell ref="D277:I277"/>
    <mergeCell ref="D278:I278"/>
    <mergeCell ref="D284:I284"/>
    <mergeCell ref="D282:I282"/>
    <mergeCell ref="D280:I280"/>
    <mergeCell ref="D286:I286"/>
    <mergeCell ref="D287:I287"/>
    <mergeCell ref="D288:I288"/>
    <mergeCell ref="D264:I264"/>
    <mergeCell ref="D265:I265"/>
    <mergeCell ref="D266:I266"/>
    <mergeCell ref="D267:I267"/>
    <mergeCell ref="D268:I268"/>
    <mergeCell ref="D269:I269"/>
    <mergeCell ref="D270:I270"/>
    <mergeCell ref="D272:I272"/>
    <mergeCell ref="D273:I273"/>
    <mergeCell ref="D246:I246"/>
    <mergeCell ref="D249:I249"/>
    <mergeCell ref="D250:I250"/>
    <mergeCell ref="D251:I251"/>
    <mergeCell ref="D252:I252"/>
    <mergeCell ref="D253:I253"/>
    <mergeCell ref="D254:I254"/>
    <mergeCell ref="D255:I255"/>
    <mergeCell ref="D256:I256"/>
    <mergeCell ref="D201:I201"/>
    <mergeCell ref="D202:I202"/>
    <mergeCell ref="D204:I204"/>
    <mergeCell ref="D205:I205"/>
    <mergeCell ref="D206:I206"/>
    <mergeCell ref="D207:I207"/>
    <mergeCell ref="D208:I208"/>
    <mergeCell ref="D209:I209"/>
    <mergeCell ref="D210:I210"/>
    <mergeCell ref="D163:I163"/>
    <mergeCell ref="D165:I165"/>
    <mergeCell ref="D166:I166"/>
    <mergeCell ref="D167:I167"/>
    <mergeCell ref="D168:I168"/>
    <mergeCell ref="D169:I169"/>
    <mergeCell ref="D170:I170"/>
    <mergeCell ref="D171:I171"/>
    <mergeCell ref="D172:I172"/>
    <mergeCell ref="D142:I142"/>
    <mergeCell ref="D143:I143"/>
    <mergeCell ref="D144:I144"/>
    <mergeCell ref="D145:I145"/>
    <mergeCell ref="D146:I146"/>
    <mergeCell ref="D147:I147"/>
    <mergeCell ref="D148:I148"/>
    <mergeCell ref="D149:I149"/>
    <mergeCell ref="D150:I150"/>
    <mergeCell ref="L201:M201"/>
    <mergeCell ref="N201:Q201"/>
    <mergeCell ref="L231:M231"/>
    <mergeCell ref="N231:Q231"/>
    <mergeCell ref="L233:M233"/>
    <mergeCell ref="N233:Q233"/>
    <mergeCell ref="L232:M232"/>
    <mergeCell ref="N232:Q232"/>
    <mergeCell ref="D151:I151"/>
    <mergeCell ref="D152:I152"/>
    <mergeCell ref="D153:I153"/>
    <mergeCell ref="D155:I155"/>
    <mergeCell ref="D156:I156"/>
    <mergeCell ref="D157:I157"/>
    <mergeCell ref="D158:I158"/>
    <mergeCell ref="D159:I159"/>
    <mergeCell ref="D161:I161"/>
    <mergeCell ref="D162:I162"/>
    <mergeCell ref="L394:M394"/>
    <mergeCell ref="L392:M392"/>
    <mergeCell ref="N394:Q394"/>
    <mergeCell ref="N392:Q392"/>
    <mergeCell ref="N391:Q391"/>
    <mergeCell ref="N393:Q393"/>
    <mergeCell ref="N377:Q377"/>
    <mergeCell ref="N376:Q376"/>
    <mergeCell ref="N375:Q375"/>
    <mergeCell ref="L381:M381"/>
    <mergeCell ref="L382:M382"/>
    <mergeCell ref="L384:M384"/>
    <mergeCell ref="L385:M385"/>
    <mergeCell ref="L387:M387"/>
    <mergeCell ref="L389:M389"/>
    <mergeCell ref="N378:Q378"/>
    <mergeCell ref="N379:Q379"/>
    <mergeCell ref="N381:Q381"/>
    <mergeCell ref="N382:Q382"/>
    <mergeCell ref="N384:Q384"/>
    <mergeCell ref="N385:Q385"/>
    <mergeCell ref="N387:Q387"/>
    <mergeCell ref="N389:Q389"/>
    <mergeCell ref="N380:Q380"/>
    <mergeCell ref="L370:M370"/>
    <mergeCell ref="L371:M371"/>
    <mergeCell ref="L372:M372"/>
    <mergeCell ref="L373:M373"/>
    <mergeCell ref="L374:M374"/>
    <mergeCell ref="L376:M376"/>
    <mergeCell ref="L377:M377"/>
    <mergeCell ref="L378:M378"/>
    <mergeCell ref="L379:M379"/>
    <mergeCell ref="N383:Q383"/>
    <mergeCell ref="N386:Q386"/>
    <mergeCell ref="N388:Q388"/>
    <mergeCell ref="N390:Q390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H1:K1"/>
    <mergeCell ref="S2:AC2"/>
    <mergeCell ref="M27:P27"/>
    <mergeCell ref="M30:P30"/>
    <mergeCell ref="M28:P28"/>
    <mergeCell ref="H32:J32"/>
    <mergeCell ref="M32:P32"/>
    <mergeCell ref="H33:J33"/>
    <mergeCell ref="M33:P33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2:Q112"/>
    <mergeCell ref="N113:Q113"/>
    <mergeCell ref="N114:Q114"/>
    <mergeCell ref="N115:Q115"/>
    <mergeCell ref="N116:Q116"/>
    <mergeCell ref="N117:Q117"/>
    <mergeCell ref="L144:M144"/>
    <mergeCell ref="N144:Q144"/>
    <mergeCell ref="N118:Q118"/>
    <mergeCell ref="N119:Q119"/>
    <mergeCell ref="N120:Q120"/>
    <mergeCell ref="L122:Q122"/>
    <mergeCell ref="C128:Q128"/>
    <mergeCell ref="F131:P131"/>
    <mergeCell ref="F130:P130"/>
    <mergeCell ref="M133:P133"/>
    <mergeCell ref="M135:Q135"/>
    <mergeCell ref="M136:Q136"/>
    <mergeCell ref="L138:M138"/>
    <mergeCell ref="N138:Q138"/>
    <mergeCell ref="N139:Q139"/>
    <mergeCell ref="N140:Q140"/>
    <mergeCell ref="N141:Q141"/>
    <mergeCell ref="L142:M142"/>
    <mergeCell ref="N142:Q142"/>
    <mergeCell ref="L143:M143"/>
    <mergeCell ref="N143:Q143"/>
    <mergeCell ref="D138:I138"/>
    <mergeCell ref="L145:M145"/>
    <mergeCell ref="N145:Q145"/>
    <mergeCell ref="L146:M146"/>
    <mergeCell ref="N146:Q146"/>
    <mergeCell ref="L147:M147"/>
    <mergeCell ref="N147:Q147"/>
    <mergeCell ref="L151:M151"/>
    <mergeCell ref="N151:Q151"/>
    <mergeCell ref="L155:M155"/>
    <mergeCell ref="N155:Q155"/>
    <mergeCell ref="L156:M156"/>
    <mergeCell ref="N156:Q156"/>
    <mergeCell ref="L148:M148"/>
    <mergeCell ref="N148:Q148"/>
    <mergeCell ref="L149:M149"/>
    <mergeCell ref="N149:Q149"/>
    <mergeCell ref="L150:M150"/>
    <mergeCell ref="N150:Q150"/>
    <mergeCell ref="L152:M152"/>
    <mergeCell ref="N152:Q152"/>
    <mergeCell ref="L153:M153"/>
    <mergeCell ref="N153:Q153"/>
    <mergeCell ref="L157:M157"/>
    <mergeCell ref="N157:Q157"/>
    <mergeCell ref="L158:M158"/>
    <mergeCell ref="N158:Q158"/>
    <mergeCell ref="L159:M159"/>
    <mergeCell ref="N159:Q159"/>
    <mergeCell ref="N154:Q154"/>
    <mergeCell ref="L161:M161"/>
    <mergeCell ref="N161:Q161"/>
    <mergeCell ref="L162:M162"/>
    <mergeCell ref="N162:Q162"/>
    <mergeCell ref="L163:M163"/>
    <mergeCell ref="N163:Q163"/>
    <mergeCell ref="N160:Q160"/>
    <mergeCell ref="N168:Q168"/>
    <mergeCell ref="N169:Q169"/>
    <mergeCell ref="N170:Q170"/>
    <mergeCell ref="N171:Q171"/>
    <mergeCell ref="N172:Q172"/>
    <mergeCell ref="N173:Q173"/>
    <mergeCell ref="N174:Q174"/>
    <mergeCell ref="N164:Q164"/>
    <mergeCell ref="L165:M165"/>
    <mergeCell ref="N165:Q165"/>
    <mergeCell ref="L166:M166"/>
    <mergeCell ref="N166:Q166"/>
    <mergeCell ref="L167:M167"/>
    <mergeCell ref="N167:Q167"/>
    <mergeCell ref="L168:M168"/>
    <mergeCell ref="L173:M173"/>
    <mergeCell ref="L171:M171"/>
    <mergeCell ref="L169:M169"/>
    <mergeCell ref="L170:M170"/>
    <mergeCell ref="L172:M172"/>
    <mergeCell ref="L178:M178"/>
    <mergeCell ref="L179:M179"/>
    <mergeCell ref="L180:M180"/>
    <mergeCell ref="L181:M181"/>
    <mergeCell ref="L174:M174"/>
    <mergeCell ref="L176:M176"/>
    <mergeCell ref="L177:M177"/>
    <mergeCell ref="D174:I174"/>
    <mergeCell ref="D176:I176"/>
    <mergeCell ref="D177:I177"/>
    <mergeCell ref="D178:I178"/>
    <mergeCell ref="D179:I179"/>
    <mergeCell ref="D180:I180"/>
    <mergeCell ref="D181:I181"/>
    <mergeCell ref="L183:M183"/>
    <mergeCell ref="L184:M184"/>
    <mergeCell ref="N191:Q191"/>
    <mergeCell ref="N190:Q190"/>
    <mergeCell ref="L185:M185"/>
    <mergeCell ref="L186:M186"/>
    <mergeCell ref="L187:M187"/>
    <mergeCell ref="L188:M188"/>
    <mergeCell ref="L189:M189"/>
    <mergeCell ref="L190:M190"/>
    <mergeCell ref="L191:M191"/>
    <mergeCell ref="N185:Q185"/>
    <mergeCell ref="N186:Q186"/>
    <mergeCell ref="N187:Q187"/>
    <mergeCell ref="N188:Q188"/>
    <mergeCell ref="N189:Q189"/>
    <mergeCell ref="L194:M194"/>
    <mergeCell ref="L195:M195"/>
    <mergeCell ref="L196:M196"/>
    <mergeCell ref="L197:M197"/>
    <mergeCell ref="L192:M192"/>
    <mergeCell ref="L193:M193"/>
    <mergeCell ref="N192:Q192"/>
    <mergeCell ref="N193:Q193"/>
    <mergeCell ref="N194:Q194"/>
    <mergeCell ref="N195:Q195"/>
    <mergeCell ref="N196:Q196"/>
    <mergeCell ref="N197:Q197"/>
    <mergeCell ref="N200:Q200"/>
    <mergeCell ref="N202:Q202"/>
    <mergeCell ref="N204:Q204"/>
    <mergeCell ref="N205:Q205"/>
    <mergeCell ref="N206:Q206"/>
    <mergeCell ref="N207:Q207"/>
    <mergeCell ref="N208:Q208"/>
    <mergeCell ref="N203:Q203"/>
    <mergeCell ref="L198:M198"/>
    <mergeCell ref="L199:M199"/>
    <mergeCell ref="L200:M200"/>
    <mergeCell ref="L202:M202"/>
    <mergeCell ref="L204:M204"/>
    <mergeCell ref="L205:M205"/>
    <mergeCell ref="L206:M206"/>
    <mergeCell ref="N199:Q199"/>
    <mergeCell ref="N198:Q198"/>
    <mergeCell ref="L207:M207"/>
    <mergeCell ref="L208:M208"/>
    <mergeCell ref="L209:M209"/>
    <mergeCell ref="L210:M210"/>
    <mergeCell ref="N209:Q209"/>
    <mergeCell ref="N210:Q210"/>
    <mergeCell ref="N211:Q211"/>
    <mergeCell ref="N212:Q212"/>
    <mergeCell ref="N213:Q213"/>
    <mergeCell ref="L215:M215"/>
    <mergeCell ref="L216:M216"/>
    <mergeCell ref="N214:Q214"/>
    <mergeCell ref="N215:Q215"/>
    <mergeCell ref="N216:Q216"/>
    <mergeCell ref="L211:M211"/>
    <mergeCell ref="L212:M212"/>
    <mergeCell ref="L213:M213"/>
    <mergeCell ref="L214:M214"/>
    <mergeCell ref="N217:Q217"/>
    <mergeCell ref="N218:Q218"/>
    <mergeCell ref="N219:Q219"/>
    <mergeCell ref="N220:Q220"/>
    <mergeCell ref="N221:Q221"/>
    <mergeCell ref="N222:Q222"/>
    <mergeCell ref="N223:Q223"/>
    <mergeCell ref="D217:I217"/>
    <mergeCell ref="D218:I218"/>
    <mergeCell ref="D219:I219"/>
    <mergeCell ref="D220:I220"/>
    <mergeCell ref="D221:I221"/>
    <mergeCell ref="D222:I222"/>
    <mergeCell ref="D223:I223"/>
    <mergeCell ref="D224:I224"/>
    <mergeCell ref="D225:I225"/>
    <mergeCell ref="D226:I226"/>
    <mergeCell ref="D227:I227"/>
    <mergeCell ref="D228:I228"/>
    <mergeCell ref="D229:I229"/>
    <mergeCell ref="L217:M217"/>
    <mergeCell ref="L218:M218"/>
    <mergeCell ref="L219:M219"/>
    <mergeCell ref="L220:M220"/>
    <mergeCell ref="L221:M221"/>
    <mergeCell ref="L222:M222"/>
    <mergeCell ref="L223:M223"/>
    <mergeCell ref="L224:M224"/>
    <mergeCell ref="L225:M225"/>
    <mergeCell ref="L230:M230"/>
    <mergeCell ref="L234:M234"/>
    <mergeCell ref="N224:Q224"/>
    <mergeCell ref="N225:Q225"/>
    <mergeCell ref="N226:Q226"/>
    <mergeCell ref="N227:Q227"/>
    <mergeCell ref="N228:Q228"/>
    <mergeCell ref="N229:Q229"/>
    <mergeCell ref="N230:Q230"/>
    <mergeCell ref="N234:Q234"/>
    <mergeCell ref="L226:M226"/>
    <mergeCell ref="L227:M227"/>
    <mergeCell ref="L228:M228"/>
    <mergeCell ref="L229:M229"/>
    <mergeCell ref="N175:Q175"/>
    <mergeCell ref="N176:Q176"/>
    <mergeCell ref="N179:Q179"/>
    <mergeCell ref="N177:Q177"/>
    <mergeCell ref="N178:Q178"/>
    <mergeCell ref="N180:Q180"/>
    <mergeCell ref="N181:Q181"/>
    <mergeCell ref="N183:Q183"/>
    <mergeCell ref="N184:Q184"/>
    <mergeCell ref="N182:Q182"/>
    <mergeCell ref="L299:M299"/>
    <mergeCell ref="L301:M301"/>
    <mergeCell ref="L302:M302"/>
    <mergeCell ref="L303:M303"/>
    <mergeCell ref="L304:M304"/>
    <mergeCell ref="L305:M305"/>
    <mergeCell ref="L306:M306"/>
    <mergeCell ref="L309:M309"/>
    <mergeCell ref="L310:M310"/>
    <mergeCell ref="N235:Q235"/>
    <mergeCell ref="N236:Q236"/>
    <mergeCell ref="N237:Q237"/>
    <mergeCell ref="N238:Q238"/>
    <mergeCell ref="N239:Q239"/>
    <mergeCell ref="N240:Q240"/>
    <mergeCell ref="N241:Q241"/>
    <mergeCell ref="L297:M297"/>
    <mergeCell ref="L298:M298"/>
    <mergeCell ref="L316:M316"/>
    <mergeCell ref="L317:M317"/>
    <mergeCell ref="L318:M318"/>
    <mergeCell ref="L319:M319"/>
    <mergeCell ref="N307:Q307"/>
    <mergeCell ref="N308:Q308"/>
    <mergeCell ref="N309:Q309"/>
    <mergeCell ref="N310:Q310"/>
    <mergeCell ref="N311:Q311"/>
    <mergeCell ref="N312:Q312"/>
    <mergeCell ref="N314:Q314"/>
    <mergeCell ref="L307:M307"/>
    <mergeCell ref="L308:M308"/>
    <mergeCell ref="L315:M315"/>
    <mergeCell ref="L311:M311"/>
    <mergeCell ref="L312:M312"/>
    <mergeCell ref="L313:M313"/>
    <mergeCell ref="N300:Q300"/>
    <mergeCell ref="N313:Q313"/>
    <mergeCell ref="N297:Q297"/>
    <mergeCell ref="N298:Q298"/>
    <mergeCell ref="N299:Q299"/>
    <mergeCell ref="N301:Q301"/>
    <mergeCell ref="N302:Q302"/>
    <mergeCell ref="N303:Q303"/>
    <mergeCell ref="N304:Q304"/>
    <mergeCell ref="N305:Q305"/>
    <mergeCell ref="N306:Q306"/>
    <mergeCell ref="L244:M244"/>
    <mergeCell ref="L246:M246"/>
    <mergeCell ref="L235:M235"/>
    <mergeCell ref="L236:M236"/>
    <mergeCell ref="L237:M237"/>
    <mergeCell ref="L238:M238"/>
    <mergeCell ref="L239:M239"/>
    <mergeCell ref="L240:M240"/>
    <mergeCell ref="L241:M241"/>
    <mergeCell ref="L242:M242"/>
    <mergeCell ref="L243:M243"/>
    <mergeCell ref="L249:M249"/>
    <mergeCell ref="L250:M250"/>
    <mergeCell ref="L251:M251"/>
    <mergeCell ref="L252:M252"/>
    <mergeCell ref="N260:Q260"/>
    <mergeCell ref="N258:Q258"/>
    <mergeCell ref="N259:Q259"/>
    <mergeCell ref="N257:Q257"/>
    <mergeCell ref="N254:Q254"/>
    <mergeCell ref="N255:Q255"/>
    <mergeCell ref="N256:Q256"/>
    <mergeCell ref="L253:M253"/>
    <mergeCell ref="L254:M254"/>
    <mergeCell ref="L255:M255"/>
    <mergeCell ref="L256:M256"/>
    <mergeCell ref="L258:M258"/>
    <mergeCell ref="L259:M259"/>
    <mergeCell ref="L260:M260"/>
    <mergeCell ref="L261:M261"/>
    <mergeCell ref="L262:M262"/>
    <mergeCell ref="N261:Q261"/>
    <mergeCell ref="N262:Q262"/>
    <mergeCell ref="N263:Q263"/>
    <mergeCell ref="N264:Q264"/>
    <mergeCell ref="N265:Q265"/>
    <mergeCell ref="N266:Q266"/>
    <mergeCell ref="N267:Q267"/>
    <mergeCell ref="L263:M263"/>
    <mergeCell ref="L264:M264"/>
    <mergeCell ref="N269:Q269"/>
    <mergeCell ref="N270:Q270"/>
    <mergeCell ref="N272:Q272"/>
    <mergeCell ref="N273:Q273"/>
    <mergeCell ref="N274:Q274"/>
    <mergeCell ref="N275:Q275"/>
    <mergeCell ref="N276:Q276"/>
    <mergeCell ref="N271:Q271"/>
    <mergeCell ref="L265:M265"/>
    <mergeCell ref="L266:M266"/>
    <mergeCell ref="L267:M267"/>
    <mergeCell ref="L268:M268"/>
    <mergeCell ref="N268:Q268"/>
    <mergeCell ref="L280:M280"/>
    <mergeCell ref="L282:M282"/>
    <mergeCell ref="L269:M269"/>
    <mergeCell ref="L270:M270"/>
    <mergeCell ref="L272:M272"/>
    <mergeCell ref="L273:M273"/>
    <mergeCell ref="L274:M274"/>
    <mergeCell ref="L275:M275"/>
    <mergeCell ref="L276:M276"/>
    <mergeCell ref="L277:M277"/>
    <mergeCell ref="L278:M278"/>
    <mergeCell ref="D274:I274"/>
    <mergeCell ref="D275:I275"/>
    <mergeCell ref="L288:M288"/>
    <mergeCell ref="N296:Q296"/>
    <mergeCell ref="N295:Q295"/>
    <mergeCell ref="N290:Q290"/>
    <mergeCell ref="N294:Q294"/>
    <mergeCell ref="N292:Q292"/>
    <mergeCell ref="N293:Q293"/>
    <mergeCell ref="N291:Q291"/>
    <mergeCell ref="L289:M289"/>
    <mergeCell ref="L290:M290"/>
    <mergeCell ref="L292:M292"/>
    <mergeCell ref="L293:M293"/>
    <mergeCell ref="L294:M294"/>
    <mergeCell ref="L295:M295"/>
    <mergeCell ref="L296:M296"/>
    <mergeCell ref="N242:Q242"/>
    <mergeCell ref="N243:Q243"/>
    <mergeCell ref="N244:Q244"/>
    <mergeCell ref="N246:Q246"/>
    <mergeCell ref="N249:Q249"/>
    <mergeCell ref="N250:Q250"/>
    <mergeCell ref="N251:Q251"/>
    <mergeCell ref="N252:Q252"/>
    <mergeCell ref="N253:Q253"/>
    <mergeCell ref="N245:Q245"/>
    <mergeCell ref="N247:Q247"/>
    <mergeCell ref="N248:Q248"/>
    <mergeCell ref="L320:M320"/>
    <mergeCell ref="L321:M321"/>
    <mergeCell ref="N329:Q329"/>
    <mergeCell ref="N330:Q330"/>
    <mergeCell ref="N331:Q331"/>
    <mergeCell ref="N277:Q277"/>
    <mergeCell ref="N278:Q278"/>
    <mergeCell ref="N280:Q280"/>
    <mergeCell ref="N282:Q282"/>
    <mergeCell ref="N284:Q284"/>
    <mergeCell ref="N286:Q286"/>
    <mergeCell ref="N287:Q287"/>
    <mergeCell ref="N288:Q288"/>
    <mergeCell ref="N289:Q289"/>
    <mergeCell ref="N279:Q279"/>
    <mergeCell ref="N281:Q281"/>
    <mergeCell ref="N283:Q283"/>
    <mergeCell ref="N285:Q285"/>
    <mergeCell ref="L284:M284"/>
    <mergeCell ref="L286:M286"/>
    <mergeCell ref="L287:M287"/>
    <mergeCell ref="N315:Q315"/>
    <mergeCell ref="N316:Q316"/>
    <mergeCell ref="N317:Q317"/>
    <mergeCell ref="N318:Q318"/>
    <mergeCell ref="N319:Q319"/>
    <mergeCell ref="N320:Q320"/>
    <mergeCell ref="N321:Q321"/>
    <mergeCell ref="N322:Q322"/>
    <mergeCell ref="N323:Q323"/>
    <mergeCell ref="N336:Q336"/>
    <mergeCell ref="L322:M322"/>
    <mergeCell ref="L323:M323"/>
    <mergeCell ref="L324:M324"/>
    <mergeCell ref="L325:M325"/>
    <mergeCell ref="L326:M326"/>
    <mergeCell ref="L327:M327"/>
    <mergeCell ref="L328:M328"/>
    <mergeCell ref="L329:M329"/>
    <mergeCell ref="L330:M330"/>
    <mergeCell ref="L331:M331"/>
    <mergeCell ref="N324:Q324"/>
    <mergeCell ref="N325:Q325"/>
    <mergeCell ref="N326:Q326"/>
    <mergeCell ref="N327:Q327"/>
    <mergeCell ref="N328:Q328"/>
    <mergeCell ref="N337:Q337"/>
    <mergeCell ref="N339:Q339"/>
    <mergeCell ref="N340:Q340"/>
    <mergeCell ref="N341:Q341"/>
    <mergeCell ref="N342:Q342"/>
    <mergeCell ref="N343:Q343"/>
    <mergeCell ref="N344:Q344"/>
    <mergeCell ref="N338:Q338"/>
    <mergeCell ref="L332:M332"/>
    <mergeCell ref="L333:M333"/>
    <mergeCell ref="L334:M334"/>
    <mergeCell ref="L335:M335"/>
    <mergeCell ref="L336:M336"/>
    <mergeCell ref="L337:M337"/>
    <mergeCell ref="L339:M339"/>
    <mergeCell ref="L340:M340"/>
    <mergeCell ref="L341:M341"/>
    <mergeCell ref="L342:M342"/>
    <mergeCell ref="L343:M343"/>
    <mergeCell ref="L344:M344"/>
    <mergeCell ref="N332:Q332"/>
    <mergeCell ref="N333:Q333"/>
    <mergeCell ref="N334:Q334"/>
    <mergeCell ref="N335:Q335"/>
    <mergeCell ref="N345:Q345"/>
    <mergeCell ref="N346:Q346"/>
    <mergeCell ref="N347:Q347"/>
    <mergeCell ref="N348:Q348"/>
    <mergeCell ref="N349:Q349"/>
    <mergeCell ref="N350:Q350"/>
    <mergeCell ref="N351:Q351"/>
    <mergeCell ref="N352:Q352"/>
    <mergeCell ref="L347:M347"/>
    <mergeCell ref="L361:M361"/>
    <mergeCell ref="L362:M362"/>
    <mergeCell ref="L345:M345"/>
    <mergeCell ref="L346:M346"/>
    <mergeCell ref="L348:M348"/>
    <mergeCell ref="L349:M349"/>
    <mergeCell ref="L350:M350"/>
    <mergeCell ref="L351:M351"/>
    <mergeCell ref="L352:M352"/>
    <mergeCell ref="L358:M358"/>
    <mergeCell ref="N353:Q353"/>
    <mergeCell ref="N354:Q354"/>
    <mergeCell ref="N355:Q355"/>
    <mergeCell ref="N356:Q356"/>
    <mergeCell ref="N357:Q357"/>
    <mergeCell ref="N359:Q359"/>
    <mergeCell ref="N360:Q360"/>
    <mergeCell ref="L353:M353"/>
    <mergeCell ref="L354:M354"/>
    <mergeCell ref="L355:M355"/>
    <mergeCell ref="L356:M356"/>
    <mergeCell ref="L357:M357"/>
    <mergeCell ref="L359:M359"/>
    <mergeCell ref="L360:M360"/>
    <mergeCell ref="N358:Q358"/>
    <mergeCell ref="L364:M364"/>
    <mergeCell ref="L365:M365"/>
    <mergeCell ref="L366:M366"/>
    <mergeCell ref="L368:M368"/>
    <mergeCell ref="L369:M369"/>
    <mergeCell ref="D365:I365"/>
    <mergeCell ref="D366:I366"/>
    <mergeCell ref="D368:I368"/>
    <mergeCell ref="D369:I369"/>
    <mergeCell ref="D370:I370"/>
    <mergeCell ref="N371:Q371"/>
    <mergeCell ref="N372:Q372"/>
    <mergeCell ref="N373:Q373"/>
    <mergeCell ref="N374:Q374"/>
    <mergeCell ref="N363:Q363"/>
    <mergeCell ref="N367:Q367"/>
    <mergeCell ref="N361:Q361"/>
    <mergeCell ref="N362:Q362"/>
    <mergeCell ref="N364:Q364"/>
    <mergeCell ref="N365:Q365"/>
    <mergeCell ref="N366:Q366"/>
    <mergeCell ref="N368:Q368"/>
    <mergeCell ref="N369:Q369"/>
    <mergeCell ref="N370:Q370"/>
    <mergeCell ref="D173:I173"/>
    <mergeCell ref="D183:I183"/>
    <mergeCell ref="D184:I184"/>
    <mergeCell ref="D185:I185"/>
    <mergeCell ref="D186:I186"/>
    <mergeCell ref="D187:I187"/>
    <mergeCell ref="D188:I188"/>
    <mergeCell ref="D189:I189"/>
    <mergeCell ref="D190:I190"/>
    <mergeCell ref="D191:I191"/>
    <mergeCell ref="D192:I192"/>
    <mergeCell ref="D193:I193"/>
    <mergeCell ref="D194:I194"/>
    <mergeCell ref="D195:I195"/>
    <mergeCell ref="D196:I196"/>
    <mergeCell ref="D197:I197"/>
    <mergeCell ref="D198:I198"/>
    <mergeCell ref="D199:I199"/>
    <mergeCell ref="D200:I200"/>
    <mergeCell ref="D211:I211"/>
    <mergeCell ref="D212:I212"/>
    <mergeCell ref="D213:I213"/>
    <mergeCell ref="D214:I214"/>
    <mergeCell ref="D215:I215"/>
    <mergeCell ref="D216:I216"/>
    <mergeCell ref="D230:I230"/>
    <mergeCell ref="D231:I231"/>
    <mergeCell ref="D232:I232"/>
    <mergeCell ref="D233:I233"/>
    <mergeCell ref="D234:I234"/>
    <mergeCell ref="D235:I235"/>
    <mergeCell ref="D236:I236"/>
    <mergeCell ref="D237:I237"/>
    <mergeCell ref="D238:I238"/>
    <mergeCell ref="D239:I239"/>
    <mergeCell ref="D240:I240"/>
    <mergeCell ref="D241:I241"/>
    <mergeCell ref="D242:I242"/>
    <mergeCell ref="D243:I243"/>
    <mergeCell ref="D244:I244"/>
    <mergeCell ref="D258:I258"/>
    <mergeCell ref="D259:I259"/>
    <mergeCell ref="D260:I260"/>
    <mergeCell ref="D261:I261"/>
    <mergeCell ref="D262:I262"/>
    <mergeCell ref="D263:I263"/>
    <mergeCell ref="D299:I299"/>
    <mergeCell ref="D301:I301"/>
    <mergeCell ref="D302:I302"/>
    <mergeCell ref="D303:I303"/>
    <mergeCell ref="D304:I304"/>
    <mergeCell ref="D305:I305"/>
    <mergeCell ref="D306:I306"/>
    <mergeCell ref="D307:I307"/>
    <mergeCell ref="D308:I308"/>
    <mergeCell ref="D309:I309"/>
    <mergeCell ref="D310:I310"/>
    <mergeCell ref="D311:I311"/>
    <mergeCell ref="D312:I312"/>
    <mergeCell ref="D313:I313"/>
    <mergeCell ref="D315:I315"/>
    <mergeCell ref="D316:I316"/>
    <mergeCell ref="D317:I317"/>
    <mergeCell ref="D318:I318"/>
    <mergeCell ref="D319:I319"/>
    <mergeCell ref="D320:I320"/>
    <mergeCell ref="D330:I330"/>
    <mergeCell ref="D331:I331"/>
    <mergeCell ref="D332:I332"/>
    <mergeCell ref="D333:I333"/>
    <mergeCell ref="D334:I334"/>
    <mergeCell ref="D335:I335"/>
    <mergeCell ref="D336:I336"/>
    <mergeCell ref="D337:I337"/>
    <mergeCell ref="D339:I339"/>
    <mergeCell ref="D340:I340"/>
    <mergeCell ref="D341:I341"/>
    <mergeCell ref="D342:I342"/>
    <mergeCell ref="D343:I343"/>
    <mergeCell ref="D344:I344"/>
    <mergeCell ref="D345:I345"/>
    <mergeCell ref="D346:I346"/>
    <mergeCell ref="D347:I347"/>
    <mergeCell ref="D348:I348"/>
    <mergeCell ref="D349:I349"/>
    <mergeCell ref="D350:I350"/>
    <mergeCell ref="D351:I351"/>
    <mergeCell ref="D352:I352"/>
    <mergeCell ref="D353:I353"/>
    <mergeCell ref="D354:I354"/>
  </mergeCells>
  <hyperlinks>
    <hyperlink ref="F1:G1" location="C2" display="1) Krycí list rozpočtu"/>
    <hyperlink ref="H1:K1" location="C86" display="2) Rekapitulácia rozpočtu"/>
    <hyperlink ref="L1" location="C139" display="3) Rozpočet"/>
    <hyperlink ref="S1:T1" location="'Rekapitulácia stavby'!C2" display="Rekapitulácia stavby"/>
  </hyperlinks>
  <printOptions horizontalCentered="1"/>
  <pageMargins left="0.59055118110236227" right="0.59055118110236227" top="0.51181102362204722" bottom="0.47244094488188981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15"/>
  <sheetViews>
    <sheetView showGridLines="0" workbookViewId="0">
      <pane ySplit="1" topLeftCell="A2" activePane="bottomLeft" state="frozen"/>
      <selection pane="bottomLeft" activeCell="C4" sqref="C4:Q4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97"/>
      <c r="B1" s="11"/>
      <c r="C1" s="11"/>
      <c r="D1" s="12" t="s">
        <v>1</v>
      </c>
      <c r="E1" s="11"/>
      <c r="F1" s="13" t="s">
        <v>94</v>
      </c>
      <c r="G1" s="13"/>
      <c r="H1" s="240" t="s">
        <v>95</v>
      </c>
      <c r="I1" s="240"/>
      <c r="J1" s="240"/>
      <c r="K1" s="240"/>
      <c r="L1" s="13" t="s">
        <v>96</v>
      </c>
      <c r="M1" s="11"/>
      <c r="N1" s="11"/>
      <c r="O1" s="12" t="s">
        <v>97</v>
      </c>
      <c r="P1" s="11"/>
      <c r="Q1" s="11"/>
      <c r="R1" s="11"/>
      <c r="S1" s="13" t="s">
        <v>98</v>
      </c>
      <c r="T1" s="13"/>
      <c r="U1" s="97"/>
      <c r="V1" s="9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95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183" t="s">
        <v>8</v>
      </c>
      <c r="T2" s="184"/>
      <c r="U2" s="184"/>
      <c r="V2" s="184"/>
      <c r="W2" s="184"/>
      <c r="X2" s="184"/>
      <c r="Y2" s="184"/>
      <c r="Z2" s="184"/>
      <c r="AA2" s="184"/>
      <c r="AB2" s="184"/>
      <c r="AC2" s="184"/>
      <c r="AT2" s="18" t="s">
        <v>87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77</v>
      </c>
    </row>
    <row r="4" spans="1:66" ht="36.950000000000003" customHeight="1">
      <c r="B4" s="22"/>
      <c r="C4" s="189" t="s">
        <v>99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3"/>
      <c r="T4" s="17" t="s">
        <v>12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15</v>
      </c>
      <c r="E6" s="24"/>
      <c r="F6" s="227" t="str">
        <f>'Rekapitulácia stavby'!K6</f>
        <v>Komplexná  rekonštrukcia  stravovacej prevádzky, kuchyne a práčovne vrátane strechy</v>
      </c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4"/>
      <c r="R6" s="23"/>
    </row>
    <row r="7" spans="1:66" s="1" customFormat="1" ht="32.85" customHeight="1">
      <c r="B7" s="31"/>
      <c r="C7" s="32"/>
      <c r="D7" s="27" t="s">
        <v>100</v>
      </c>
      <c r="E7" s="32"/>
      <c r="F7" s="199" t="s">
        <v>627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32"/>
      <c r="R7" s="33"/>
    </row>
    <row r="8" spans="1:66" s="1" customFormat="1" ht="14.45" customHeight="1">
      <c r="B8" s="31"/>
      <c r="C8" s="32"/>
      <c r="D8" s="28" t="s">
        <v>17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18</v>
      </c>
      <c r="N8" s="32"/>
      <c r="O8" s="26" t="s">
        <v>102</v>
      </c>
      <c r="P8" s="32"/>
      <c r="Q8" s="32"/>
      <c r="R8" s="33"/>
    </row>
    <row r="9" spans="1:66" s="1" customFormat="1" ht="14.45" customHeight="1">
      <c r="B9" s="31"/>
      <c r="C9" s="32"/>
      <c r="D9" s="28" t="s">
        <v>20</v>
      </c>
      <c r="E9" s="32"/>
      <c r="F9" s="26" t="s">
        <v>21</v>
      </c>
      <c r="G9" s="32"/>
      <c r="H9" s="32"/>
      <c r="I9" s="32"/>
      <c r="J9" s="32"/>
      <c r="K9" s="32"/>
      <c r="L9" s="32"/>
      <c r="M9" s="28" t="s">
        <v>22</v>
      </c>
      <c r="N9" s="32"/>
      <c r="O9" s="229"/>
      <c r="P9" s="229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23</v>
      </c>
      <c r="E11" s="32"/>
      <c r="F11" s="32"/>
      <c r="G11" s="32"/>
      <c r="H11" s="32"/>
      <c r="I11" s="32"/>
      <c r="J11" s="32"/>
      <c r="K11" s="32"/>
      <c r="L11" s="32"/>
      <c r="M11" s="28" t="s">
        <v>24</v>
      </c>
      <c r="N11" s="32"/>
      <c r="O11" s="197" t="s">
        <v>25</v>
      </c>
      <c r="P11" s="197"/>
      <c r="Q11" s="32"/>
      <c r="R11" s="33"/>
    </row>
    <row r="12" spans="1:66" s="1" customFormat="1" ht="18" customHeight="1">
      <c r="B12" s="31"/>
      <c r="C12" s="32"/>
      <c r="D12" s="32"/>
      <c r="E12" s="26" t="s">
        <v>26</v>
      </c>
      <c r="F12" s="32"/>
      <c r="G12" s="32"/>
      <c r="H12" s="32"/>
      <c r="I12" s="32"/>
      <c r="J12" s="32"/>
      <c r="K12" s="32"/>
      <c r="L12" s="32"/>
      <c r="M12" s="28" t="s">
        <v>27</v>
      </c>
      <c r="N12" s="32"/>
      <c r="O12" s="197" t="s">
        <v>28</v>
      </c>
      <c r="P12" s="197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29</v>
      </c>
      <c r="E14" s="32"/>
      <c r="F14" s="32"/>
      <c r="G14" s="32"/>
      <c r="H14" s="32"/>
      <c r="I14" s="32"/>
      <c r="J14" s="32"/>
      <c r="K14" s="32"/>
      <c r="L14" s="32"/>
      <c r="M14" s="28" t="s">
        <v>24</v>
      </c>
      <c r="N14" s="32"/>
      <c r="O14" s="197" t="str">
        <f>IF('Rekapitulácia stavby'!AN13="","",'Rekapitulácia stavby'!AN13)</f>
        <v/>
      </c>
      <c r="P14" s="197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IF('Rekapitulácia stavby'!E14="","",'Rekapitulácia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27</v>
      </c>
      <c r="N15" s="32"/>
      <c r="O15" s="197" t="str">
        <f>IF('Rekapitulácia stavby'!AN14="","",'Rekapitulácia stavby'!AN14)</f>
        <v/>
      </c>
      <c r="P15" s="197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31</v>
      </c>
      <c r="E17" s="32"/>
      <c r="F17" s="32"/>
      <c r="G17" s="32"/>
      <c r="H17" s="32"/>
      <c r="I17" s="32"/>
      <c r="J17" s="32"/>
      <c r="K17" s="32"/>
      <c r="L17" s="32"/>
      <c r="M17" s="28" t="s">
        <v>24</v>
      </c>
      <c r="N17" s="32"/>
      <c r="O17" s="197" t="s">
        <v>32</v>
      </c>
      <c r="P17" s="197"/>
      <c r="Q17" s="32"/>
      <c r="R17" s="33"/>
    </row>
    <row r="18" spans="2:18" s="1" customFormat="1" ht="18" customHeight="1">
      <c r="B18" s="31"/>
      <c r="C18" s="32"/>
      <c r="D18" s="32"/>
      <c r="E18" s="26" t="s">
        <v>103</v>
      </c>
      <c r="F18" s="32"/>
      <c r="G18" s="32"/>
      <c r="H18" s="32"/>
      <c r="I18" s="32"/>
      <c r="J18" s="32"/>
      <c r="K18" s="32"/>
      <c r="L18" s="32"/>
      <c r="M18" s="28" t="s">
        <v>27</v>
      </c>
      <c r="N18" s="32"/>
      <c r="O18" s="197" t="s">
        <v>34</v>
      </c>
      <c r="P18" s="197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35</v>
      </c>
      <c r="E20" s="32"/>
      <c r="F20" s="32"/>
      <c r="G20" s="32"/>
      <c r="H20" s="32"/>
      <c r="I20" s="32"/>
      <c r="J20" s="32"/>
      <c r="K20" s="32"/>
      <c r="L20" s="32"/>
      <c r="M20" s="28" t="s">
        <v>24</v>
      </c>
      <c r="N20" s="32"/>
      <c r="O20" s="197" t="s">
        <v>5</v>
      </c>
      <c r="P20" s="197"/>
      <c r="Q20" s="32"/>
      <c r="R20" s="33"/>
    </row>
    <row r="21" spans="2:18" s="1" customFormat="1" ht="18" customHeight="1">
      <c r="B21" s="31"/>
      <c r="C21" s="32"/>
      <c r="D21" s="32"/>
      <c r="E21" s="26" t="s">
        <v>36</v>
      </c>
      <c r="F21" s="32"/>
      <c r="G21" s="32"/>
      <c r="H21" s="32"/>
      <c r="I21" s="32"/>
      <c r="J21" s="32"/>
      <c r="K21" s="32"/>
      <c r="L21" s="32"/>
      <c r="M21" s="28" t="s">
        <v>27</v>
      </c>
      <c r="N21" s="32"/>
      <c r="O21" s="197" t="s">
        <v>5</v>
      </c>
      <c r="P21" s="197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37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4.45" customHeight="1">
      <c r="B24" s="31"/>
      <c r="C24" s="32"/>
      <c r="D24" s="32"/>
      <c r="E24" s="200" t="s">
        <v>5</v>
      </c>
      <c r="F24" s="200"/>
      <c r="G24" s="200"/>
      <c r="H24" s="200"/>
      <c r="I24" s="200"/>
      <c r="J24" s="200"/>
      <c r="K24" s="200"/>
      <c r="L24" s="200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98" t="s">
        <v>104</v>
      </c>
      <c r="E27" s="32"/>
      <c r="F27" s="32"/>
      <c r="G27" s="32"/>
      <c r="H27" s="32"/>
      <c r="I27" s="32"/>
      <c r="J27" s="32"/>
      <c r="K27" s="32"/>
      <c r="L27" s="32"/>
      <c r="M27" s="177">
        <f>N88</f>
        <v>0</v>
      </c>
      <c r="N27" s="177"/>
      <c r="O27" s="177"/>
      <c r="P27" s="177"/>
      <c r="Q27" s="32"/>
      <c r="R27" s="33"/>
    </row>
    <row r="28" spans="2:18" s="1" customFormat="1" ht="14.45" customHeight="1">
      <c r="B28" s="31"/>
      <c r="C28" s="32"/>
      <c r="D28" s="30" t="s">
        <v>105</v>
      </c>
      <c r="E28" s="32"/>
      <c r="F28" s="32"/>
      <c r="G28" s="32"/>
      <c r="H28" s="32"/>
      <c r="I28" s="32"/>
      <c r="J28" s="32"/>
      <c r="K28" s="32"/>
      <c r="L28" s="32"/>
      <c r="M28" s="177">
        <f>N92</f>
        <v>0</v>
      </c>
      <c r="N28" s="177"/>
      <c r="O28" s="177"/>
      <c r="P28" s="177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99" t="s">
        <v>40</v>
      </c>
      <c r="E30" s="32"/>
      <c r="F30" s="32"/>
      <c r="G30" s="32"/>
      <c r="H30" s="32"/>
      <c r="I30" s="32"/>
      <c r="J30" s="32"/>
      <c r="K30" s="32"/>
      <c r="L30" s="32"/>
      <c r="M30" s="241">
        <f>ROUND(M27+M28,2)</f>
        <v>0</v>
      </c>
      <c r="N30" s="226"/>
      <c r="O30" s="226"/>
      <c r="P30" s="226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41</v>
      </c>
      <c r="E32" s="38" t="s">
        <v>42</v>
      </c>
      <c r="F32" s="39">
        <v>0.2</v>
      </c>
      <c r="G32" s="100" t="s">
        <v>43</v>
      </c>
      <c r="H32" s="242">
        <f>ROUND((SUM(BE92:BE93)+SUM(BE111:BE114)), 2)</f>
        <v>0</v>
      </c>
      <c r="I32" s="226"/>
      <c r="J32" s="226"/>
      <c r="K32" s="32"/>
      <c r="L32" s="32"/>
      <c r="M32" s="242">
        <f>ROUND(ROUND((SUM(BE92:BE93)+SUM(BE111:BE114)), 2)*F32, 2)</f>
        <v>0</v>
      </c>
      <c r="N32" s="226"/>
      <c r="O32" s="226"/>
      <c r="P32" s="226"/>
      <c r="Q32" s="32"/>
      <c r="R32" s="33"/>
    </row>
    <row r="33" spans="2:18" s="1" customFormat="1" ht="14.45" customHeight="1">
      <c r="B33" s="31"/>
      <c r="C33" s="32"/>
      <c r="D33" s="32"/>
      <c r="E33" s="38" t="s">
        <v>44</v>
      </c>
      <c r="F33" s="39">
        <v>0.2</v>
      </c>
      <c r="G33" s="100" t="s">
        <v>43</v>
      </c>
      <c r="H33" s="242">
        <f>ROUND((SUM(BF92:BF93)+SUM(BF111:BF114)), 2)</f>
        <v>0</v>
      </c>
      <c r="I33" s="226"/>
      <c r="J33" s="226"/>
      <c r="K33" s="32"/>
      <c r="L33" s="32"/>
      <c r="M33" s="242">
        <f>ROUND(ROUND((SUM(BF92:BF93)+SUM(BF111:BF114)), 2)*F33, 2)</f>
        <v>0</v>
      </c>
      <c r="N33" s="226"/>
      <c r="O33" s="226"/>
      <c r="P33" s="226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45</v>
      </c>
      <c r="F34" s="39">
        <v>0.2</v>
      </c>
      <c r="G34" s="100" t="s">
        <v>43</v>
      </c>
      <c r="H34" s="242">
        <f>ROUND((SUM(BG92:BG93)+SUM(BG111:BG114)), 2)</f>
        <v>0</v>
      </c>
      <c r="I34" s="226"/>
      <c r="J34" s="226"/>
      <c r="K34" s="32"/>
      <c r="L34" s="32"/>
      <c r="M34" s="242">
        <v>0</v>
      </c>
      <c r="N34" s="226"/>
      <c r="O34" s="226"/>
      <c r="P34" s="226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46</v>
      </c>
      <c r="F35" s="39">
        <v>0.2</v>
      </c>
      <c r="G35" s="100" t="s">
        <v>43</v>
      </c>
      <c r="H35" s="242">
        <f>ROUND((SUM(BH92:BH93)+SUM(BH111:BH114)), 2)</f>
        <v>0</v>
      </c>
      <c r="I35" s="226"/>
      <c r="J35" s="226"/>
      <c r="K35" s="32"/>
      <c r="L35" s="32"/>
      <c r="M35" s="242">
        <v>0</v>
      </c>
      <c r="N35" s="226"/>
      <c r="O35" s="226"/>
      <c r="P35" s="226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47</v>
      </c>
      <c r="F36" s="39">
        <v>0</v>
      </c>
      <c r="G36" s="100" t="s">
        <v>43</v>
      </c>
      <c r="H36" s="242">
        <f>ROUND((SUM(BI92:BI93)+SUM(BI111:BI114)), 2)</f>
        <v>0</v>
      </c>
      <c r="I36" s="226"/>
      <c r="J36" s="226"/>
      <c r="K36" s="32"/>
      <c r="L36" s="32"/>
      <c r="M36" s="242">
        <v>0</v>
      </c>
      <c r="N36" s="226"/>
      <c r="O36" s="226"/>
      <c r="P36" s="226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96"/>
      <c r="D38" s="101" t="s">
        <v>48</v>
      </c>
      <c r="E38" s="71"/>
      <c r="F38" s="71"/>
      <c r="G38" s="102" t="s">
        <v>49</v>
      </c>
      <c r="H38" s="103" t="s">
        <v>50</v>
      </c>
      <c r="I38" s="71"/>
      <c r="J38" s="71"/>
      <c r="K38" s="71"/>
      <c r="L38" s="238">
        <f>SUM(M30:M36)</f>
        <v>0</v>
      </c>
      <c r="M38" s="238"/>
      <c r="N38" s="238"/>
      <c r="O38" s="238"/>
      <c r="P38" s="239"/>
      <c r="Q38" s="96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51</v>
      </c>
      <c r="E50" s="47"/>
      <c r="F50" s="47"/>
      <c r="G50" s="47"/>
      <c r="H50" s="48"/>
      <c r="I50" s="32"/>
      <c r="J50" s="46" t="s">
        <v>52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53</v>
      </c>
      <c r="E59" s="52"/>
      <c r="F59" s="52"/>
      <c r="G59" s="53" t="s">
        <v>54</v>
      </c>
      <c r="H59" s="54"/>
      <c r="I59" s="32"/>
      <c r="J59" s="51" t="s">
        <v>53</v>
      </c>
      <c r="K59" s="52"/>
      <c r="L59" s="52"/>
      <c r="M59" s="52"/>
      <c r="N59" s="53" t="s">
        <v>54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55</v>
      </c>
      <c r="E61" s="47"/>
      <c r="F61" s="47"/>
      <c r="G61" s="47"/>
      <c r="H61" s="48"/>
      <c r="I61" s="32"/>
      <c r="J61" s="46" t="s">
        <v>56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53</v>
      </c>
      <c r="E70" s="52"/>
      <c r="F70" s="52"/>
      <c r="G70" s="53" t="s">
        <v>54</v>
      </c>
      <c r="H70" s="54"/>
      <c r="I70" s="32"/>
      <c r="J70" s="51" t="s">
        <v>53</v>
      </c>
      <c r="K70" s="52"/>
      <c r="L70" s="52"/>
      <c r="M70" s="52"/>
      <c r="N70" s="53" t="s">
        <v>54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89" t="s">
        <v>106</v>
      </c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15</v>
      </c>
      <c r="D78" s="32"/>
      <c r="E78" s="32"/>
      <c r="F78" s="227" t="str">
        <f>F6</f>
        <v>Komplexná  rekonštrukcia  stravovacej prevádzky, kuchyne a práčovne vrátane strechy</v>
      </c>
      <c r="G78" s="228"/>
      <c r="H78" s="228"/>
      <c r="I78" s="228"/>
      <c r="J78" s="228"/>
      <c r="K78" s="228"/>
      <c r="L78" s="228"/>
      <c r="M78" s="228"/>
      <c r="N78" s="228"/>
      <c r="O78" s="228"/>
      <c r="P78" s="228"/>
      <c r="Q78" s="32"/>
      <c r="R78" s="33"/>
    </row>
    <row r="79" spans="2:18" s="1" customFormat="1" ht="36.950000000000003" customHeight="1">
      <c r="B79" s="31"/>
      <c r="C79" s="65" t="s">
        <v>100</v>
      </c>
      <c r="D79" s="32"/>
      <c r="E79" s="32"/>
      <c r="F79" s="191" t="str">
        <f>F7</f>
        <v>SO2 - Splašková vonkajšia kanalizácia, lapač tukov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20</v>
      </c>
      <c r="D81" s="32"/>
      <c r="E81" s="32"/>
      <c r="F81" s="26" t="str">
        <f>F9</f>
        <v>Myjava</v>
      </c>
      <c r="G81" s="32"/>
      <c r="H81" s="32"/>
      <c r="I81" s="32"/>
      <c r="J81" s="32"/>
      <c r="K81" s="28" t="s">
        <v>22</v>
      </c>
      <c r="L81" s="32"/>
      <c r="M81" s="229" t="str">
        <f>IF(O9="","",O9)</f>
        <v/>
      </c>
      <c r="N81" s="229"/>
      <c r="O81" s="229"/>
      <c r="P81" s="229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23</v>
      </c>
      <c r="D83" s="32"/>
      <c r="E83" s="32"/>
      <c r="F83" s="26" t="str">
        <f>E12</f>
        <v>Nemocnica s poliklinikou Myjava</v>
      </c>
      <c r="G83" s="32"/>
      <c r="H83" s="32"/>
      <c r="I83" s="32"/>
      <c r="J83" s="32"/>
      <c r="K83" s="28" t="s">
        <v>31</v>
      </c>
      <c r="L83" s="32"/>
      <c r="M83" s="197" t="str">
        <f>E18</f>
        <v>APM,s.r.o.</v>
      </c>
      <c r="N83" s="197"/>
      <c r="O83" s="197"/>
      <c r="P83" s="197"/>
      <c r="Q83" s="197"/>
      <c r="R83" s="33"/>
    </row>
    <row r="84" spans="2:47" s="1" customFormat="1" ht="14.45" customHeight="1">
      <c r="B84" s="31"/>
      <c r="C84" s="28" t="s">
        <v>29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35</v>
      </c>
      <c r="L84" s="32"/>
      <c r="M84" s="197" t="str">
        <f>E21</f>
        <v>Akad.arch.Mravec Jozef</v>
      </c>
      <c r="N84" s="197"/>
      <c r="O84" s="197"/>
      <c r="P84" s="197"/>
      <c r="Q84" s="197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36" t="s">
        <v>107</v>
      </c>
      <c r="D86" s="237"/>
      <c r="E86" s="237"/>
      <c r="F86" s="237"/>
      <c r="G86" s="237"/>
      <c r="H86" s="96"/>
      <c r="I86" s="96"/>
      <c r="J86" s="96"/>
      <c r="K86" s="96"/>
      <c r="L86" s="96"/>
      <c r="M86" s="96"/>
      <c r="N86" s="236" t="s">
        <v>108</v>
      </c>
      <c r="O86" s="237"/>
      <c r="P86" s="237"/>
      <c r="Q86" s="237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4" t="s">
        <v>109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66">
        <f>N111</f>
        <v>0</v>
      </c>
      <c r="O88" s="224"/>
      <c r="P88" s="224"/>
      <c r="Q88" s="224"/>
      <c r="R88" s="33"/>
      <c r="AU88" s="18" t="s">
        <v>110</v>
      </c>
    </row>
    <row r="89" spans="2:47" s="6" customFormat="1" ht="24.95" customHeight="1">
      <c r="B89" s="105"/>
      <c r="C89" s="106"/>
      <c r="D89" s="107" t="s">
        <v>111</v>
      </c>
      <c r="E89" s="106"/>
      <c r="F89" s="106"/>
      <c r="G89" s="106"/>
      <c r="H89" s="106"/>
      <c r="I89" s="106"/>
      <c r="J89" s="106"/>
      <c r="K89" s="106"/>
      <c r="L89" s="106"/>
      <c r="M89" s="106"/>
      <c r="N89" s="234">
        <f>N112</f>
        <v>0</v>
      </c>
      <c r="O89" s="235"/>
      <c r="P89" s="235"/>
      <c r="Q89" s="235"/>
      <c r="R89" s="108"/>
    </row>
    <row r="90" spans="2:47" s="7" customFormat="1" ht="19.899999999999999" customHeight="1">
      <c r="B90" s="109"/>
      <c r="C90" s="110"/>
      <c r="D90" s="111" t="s">
        <v>572</v>
      </c>
      <c r="E90" s="110"/>
      <c r="F90" s="110"/>
      <c r="G90" s="110"/>
      <c r="H90" s="110"/>
      <c r="I90" s="110"/>
      <c r="J90" s="110"/>
      <c r="K90" s="110"/>
      <c r="L90" s="110"/>
      <c r="M90" s="110"/>
      <c r="N90" s="222">
        <f>N113</f>
        <v>0</v>
      </c>
      <c r="O90" s="223"/>
      <c r="P90" s="223"/>
      <c r="Q90" s="223"/>
      <c r="R90" s="112"/>
    </row>
    <row r="91" spans="2:47" s="1" customFormat="1" ht="21.75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3"/>
    </row>
    <row r="92" spans="2:47" s="1" customFormat="1" ht="29.25" customHeight="1">
      <c r="B92" s="31"/>
      <c r="C92" s="104" t="s">
        <v>142</v>
      </c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224">
        <v>0</v>
      </c>
      <c r="O92" s="225"/>
      <c r="P92" s="225"/>
      <c r="Q92" s="225"/>
      <c r="R92" s="33"/>
      <c r="T92" s="113"/>
      <c r="U92" s="114" t="s">
        <v>41</v>
      </c>
    </row>
    <row r="93" spans="2:47" s="1" customFormat="1" ht="18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3"/>
    </row>
    <row r="94" spans="2:47" s="1" customFormat="1" ht="29.25" customHeight="1">
      <c r="B94" s="31"/>
      <c r="C94" s="95" t="s">
        <v>93</v>
      </c>
      <c r="D94" s="96"/>
      <c r="E94" s="96"/>
      <c r="F94" s="96"/>
      <c r="G94" s="96"/>
      <c r="H94" s="96"/>
      <c r="I94" s="96"/>
      <c r="J94" s="96"/>
      <c r="K94" s="96"/>
      <c r="L94" s="167">
        <f>ROUND(SUM(N88+N92),2)</f>
        <v>0</v>
      </c>
      <c r="M94" s="167"/>
      <c r="N94" s="167"/>
      <c r="O94" s="167"/>
      <c r="P94" s="167"/>
      <c r="Q94" s="167"/>
      <c r="R94" s="33"/>
    </row>
    <row r="95" spans="2:47" s="1" customFormat="1" ht="6.95" customHeight="1">
      <c r="B95" s="55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7"/>
    </row>
    <row r="99" spans="2:63" s="1" customFormat="1" ht="6.95" customHeight="1"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60"/>
    </row>
    <row r="100" spans="2:63" s="1" customFormat="1" ht="36.950000000000003" customHeight="1">
      <c r="B100" s="31"/>
      <c r="C100" s="189" t="s">
        <v>143</v>
      </c>
      <c r="D100" s="226"/>
      <c r="E100" s="226"/>
      <c r="F100" s="226"/>
      <c r="G100" s="226"/>
      <c r="H100" s="226"/>
      <c r="I100" s="226"/>
      <c r="J100" s="226"/>
      <c r="K100" s="226"/>
      <c r="L100" s="226"/>
      <c r="M100" s="226"/>
      <c r="N100" s="226"/>
      <c r="O100" s="226"/>
      <c r="P100" s="226"/>
      <c r="Q100" s="226"/>
      <c r="R100" s="33"/>
    </row>
    <row r="101" spans="2:63" s="1" customFormat="1" ht="6.95" customHeight="1"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3"/>
    </row>
    <row r="102" spans="2:63" s="1" customFormat="1" ht="30" customHeight="1">
      <c r="B102" s="31"/>
      <c r="C102" s="28" t="s">
        <v>15</v>
      </c>
      <c r="D102" s="32"/>
      <c r="E102" s="32"/>
      <c r="F102" s="227" t="str">
        <f>F6</f>
        <v>Komplexná  rekonštrukcia  stravovacej prevádzky, kuchyne a práčovne vrátane strechy</v>
      </c>
      <c r="G102" s="228"/>
      <c r="H102" s="228"/>
      <c r="I102" s="228"/>
      <c r="J102" s="228"/>
      <c r="K102" s="228"/>
      <c r="L102" s="228"/>
      <c r="M102" s="228"/>
      <c r="N102" s="228"/>
      <c r="O102" s="228"/>
      <c r="P102" s="228"/>
      <c r="Q102" s="32"/>
      <c r="R102" s="33"/>
    </row>
    <row r="103" spans="2:63" s="1" customFormat="1" ht="36.950000000000003" customHeight="1">
      <c r="B103" s="31"/>
      <c r="C103" s="65" t="s">
        <v>100</v>
      </c>
      <c r="D103" s="32"/>
      <c r="E103" s="32"/>
      <c r="F103" s="191" t="str">
        <f>F7</f>
        <v>SO2 - Splašková vonkajšia kanalizácia, lapač tukov</v>
      </c>
      <c r="G103" s="226"/>
      <c r="H103" s="226"/>
      <c r="I103" s="226"/>
      <c r="J103" s="226"/>
      <c r="K103" s="226"/>
      <c r="L103" s="226"/>
      <c r="M103" s="226"/>
      <c r="N103" s="226"/>
      <c r="O103" s="226"/>
      <c r="P103" s="226"/>
      <c r="Q103" s="32"/>
      <c r="R103" s="33"/>
    </row>
    <row r="104" spans="2:63" s="1" customFormat="1" ht="6.95" customHeight="1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3"/>
    </row>
    <row r="105" spans="2:63" s="1" customFormat="1" ht="18" customHeight="1">
      <c r="B105" s="31"/>
      <c r="C105" s="28" t="s">
        <v>20</v>
      </c>
      <c r="D105" s="32"/>
      <c r="E105" s="32"/>
      <c r="F105" s="26" t="str">
        <f>F9</f>
        <v>Myjava</v>
      </c>
      <c r="G105" s="32"/>
      <c r="H105" s="32"/>
      <c r="I105" s="32"/>
      <c r="J105" s="32"/>
      <c r="K105" s="28" t="s">
        <v>22</v>
      </c>
      <c r="L105" s="32"/>
      <c r="M105" s="229" t="str">
        <f>IF(O9="","",O9)</f>
        <v/>
      </c>
      <c r="N105" s="229"/>
      <c r="O105" s="229"/>
      <c r="P105" s="229"/>
      <c r="Q105" s="32"/>
      <c r="R105" s="33"/>
    </row>
    <row r="106" spans="2:63" s="1" customFormat="1" ht="6.95" customHeight="1"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3"/>
    </row>
    <row r="107" spans="2:63" s="1" customFormat="1" ht="15">
      <c r="B107" s="31"/>
      <c r="C107" s="28" t="s">
        <v>23</v>
      </c>
      <c r="D107" s="32"/>
      <c r="E107" s="32"/>
      <c r="F107" s="26" t="str">
        <f>E12</f>
        <v>Nemocnica s poliklinikou Myjava</v>
      </c>
      <c r="G107" s="32"/>
      <c r="H107" s="32"/>
      <c r="I107" s="32"/>
      <c r="J107" s="32"/>
      <c r="K107" s="28" t="s">
        <v>31</v>
      </c>
      <c r="L107" s="32"/>
      <c r="M107" s="197" t="str">
        <f>E18</f>
        <v>APM,s.r.o.</v>
      </c>
      <c r="N107" s="197"/>
      <c r="O107" s="197"/>
      <c r="P107" s="197"/>
      <c r="Q107" s="197"/>
      <c r="R107" s="33"/>
    </row>
    <row r="108" spans="2:63" s="1" customFormat="1" ht="14.45" customHeight="1">
      <c r="B108" s="31"/>
      <c r="C108" s="28" t="s">
        <v>29</v>
      </c>
      <c r="D108" s="32"/>
      <c r="E108" s="32"/>
      <c r="F108" s="26" t="str">
        <f>IF(E15="","",E15)</f>
        <v xml:space="preserve"> </v>
      </c>
      <c r="G108" s="32"/>
      <c r="H108" s="32"/>
      <c r="I108" s="32"/>
      <c r="J108" s="32"/>
      <c r="K108" s="28" t="s">
        <v>35</v>
      </c>
      <c r="L108" s="32"/>
      <c r="M108" s="197" t="str">
        <f>E21</f>
        <v>Akad.arch.Mravec Jozef</v>
      </c>
      <c r="N108" s="197"/>
      <c r="O108" s="197"/>
      <c r="P108" s="197"/>
      <c r="Q108" s="197"/>
      <c r="R108" s="33"/>
    </row>
    <row r="109" spans="2:63" s="1" customFormat="1" ht="10.35" customHeight="1"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3"/>
    </row>
    <row r="110" spans="2:63" s="8" customFormat="1" ht="29.25" customHeight="1">
      <c r="B110" s="115"/>
      <c r="C110" s="116" t="s">
        <v>144</v>
      </c>
      <c r="D110" s="221" t="s">
        <v>145</v>
      </c>
      <c r="E110" s="221"/>
      <c r="F110" s="221"/>
      <c r="G110" s="221"/>
      <c r="H110" s="221"/>
      <c r="I110" s="221"/>
      <c r="J110" s="117" t="s">
        <v>146</v>
      </c>
      <c r="K110" s="117" t="s">
        <v>147</v>
      </c>
      <c r="L110" s="221" t="s">
        <v>148</v>
      </c>
      <c r="M110" s="221"/>
      <c r="N110" s="221" t="s">
        <v>108</v>
      </c>
      <c r="O110" s="221"/>
      <c r="P110" s="221"/>
      <c r="Q110" s="230"/>
      <c r="R110" s="118"/>
      <c r="T110" s="72" t="s">
        <v>149</v>
      </c>
      <c r="U110" s="73" t="s">
        <v>41</v>
      </c>
      <c r="V110" s="73" t="s">
        <v>150</v>
      </c>
      <c r="W110" s="73" t="s">
        <v>151</v>
      </c>
      <c r="X110" s="73" t="s">
        <v>152</v>
      </c>
      <c r="Y110" s="73" t="s">
        <v>153</v>
      </c>
      <c r="Z110" s="73" t="s">
        <v>154</v>
      </c>
      <c r="AA110" s="74" t="s">
        <v>155</v>
      </c>
    </row>
    <row r="111" spans="2:63" s="1" customFormat="1" ht="29.25" customHeight="1">
      <c r="B111" s="31"/>
      <c r="C111" s="76" t="s">
        <v>104</v>
      </c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231">
        <f>BK111</f>
        <v>0</v>
      </c>
      <c r="O111" s="232"/>
      <c r="P111" s="232"/>
      <c r="Q111" s="232"/>
      <c r="R111" s="33"/>
      <c r="T111" s="75"/>
      <c r="U111" s="47"/>
      <c r="V111" s="47"/>
      <c r="W111" s="119">
        <f>W112</f>
        <v>5.5E-2</v>
      </c>
      <c r="X111" s="47"/>
      <c r="Y111" s="119">
        <f>Y112</f>
        <v>1.0000000000000001E-5</v>
      </c>
      <c r="Z111" s="47"/>
      <c r="AA111" s="120">
        <f>AA112</f>
        <v>0</v>
      </c>
      <c r="AT111" s="18" t="s">
        <v>76</v>
      </c>
      <c r="AU111" s="18" t="s">
        <v>110</v>
      </c>
      <c r="BK111" s="121">
        <f>BK112</f>
        <v>0</v>
      </c>
    </row>
    <row r="112" spans="2:63" s="9" customFormat="1" ht="37.35" customHeight="1">
      <c r="B112" s="122"/>
      <c r="C112" s="123"/>
      <c r="D112" s="124" t="s">
        <v>111</v>
      </c>
      <c r="E112" s="124"/>
      <c r="F112" s="124"/>
      <c r="G112" s="124"/>
      <c r="H112" s="124"/>
      <c r="I112" s="124"/>
      <c r="J112" s="124"/>
      <c r="K112" s="124"/>
      <c r="L112" s="124"/>
      <c r="M112" s="124"/>
      <c r="N112" s="233">
        <f>BK112</f>
        <v>0</v>
      </c>
      <c r="O112" s="234"/>
      <c r="P112" s="234"/>
      <c r="Q112" s="234"/>
      <c r="R112" s="125"/>
      <c r="T112" s="126"/>
      <c r="U112" s="123"/>
      <c r="V112" s="123"/>
      <c r="W112" s="127">
        <f>W113</f>
        <v>5.5E-2</v>
      </c>
      <c r="X112" s="123"/>
      <c r="Y112" s="127">
        <f>Y113</f>
        <v>1.0000000000000001E-5</v>
      </c>
      <c r="Z112" s="123"/>
      <c r="AA112" s="128">
        <f>AA113</f>
        <v>0</v>
      </c>
      <c r="AR112" s="129" t="s">
        <v>84</v>
      </c>
      <c r="AT112" s="130" t="s">
        <v>76</v>
      </c>
      <c r="AU112" s="130" t="s">
        <v>77</v>
      </c>
      <c r="AY112" s="129" t="s">
        <v>156</v>
      </c>
      <c r="BK112" s="131">
        <f>BK113</f>
        <v>0</v>
      </c>
    </row>
    <row r="113" spans="2:65" s="9" customFormat="1" ht="19.899999999999999" customHeight="1">
      <c r="B113" s="122"/>
      <c r="C113" s="123"/>
      <c r="D113" s="132" t="s">
        <v>572</v>
      </c>
      <c r="E113" s="132"/>
      <c r="F113" s="132"/>
      <c r="G113" s="132"/>
      <c r="H113" s="132"/>
      <c r="I113" s="132"/>
      <c r="J113" s="132"/>
      <c r="K113" s="132"/>
      <c r="L113" s="132"/>
      <c r="M113" s="132"/>
      <c r="N113" s="219">
        <f>BK113</f>
        <v>0</v>
      </c>
      <c r="O113" s="220"/>
      <c r="P113" s="220"/>
      <c r="Q113" s="220"/>
      <c r="R113" s="125"/>
      <c r="T113" s="126"/>
      <c r="U113" s="123"/>
      <c r="V113" s="123"/>
      <c r="W113" s="127">
        <f>W114</f>
        <v>5.5E-2</v>
      </c>
      <c r="X113" s="123"/>
      <c r="Y113" s="127">
        <f>Y114</f>
        <v>1.0000000000000001E-5</v>
      </c>
      <c r="Z113" s="123"/>
      <c r="AA113" s="128">
        <f>AA114</f>
        <v>0</v>
      </c>
      <c r="AR113" s="129" t="s">
        <v>84</v>
      </c>
      <c r="AT113" s="130" t="s">
        <v>76</v>
      </c>
      <c r="AU113" s="130" t="s">
        <v>84</v>
      </c>
      <c r="AY113" s="129" t="s">
        <v>156</v>
      </c>
      <c r="BK113" s="131">
        <f>BK114</f>
        <v>0</v>
      </c>
    </row>
    <row r="114" spans="2:65" s="1" customFormat="1" ht="14.45" customHeight="1">
      <c r="B114" s="133"/>
      <c r="C114" s="134" t="s">
        <v>84</v>
      </c>
      <c r="D114" s="204" t="s">
        <v>573</v>
      </c>
      <c r="E114" s="202"/>
      <c r="F114" s="202"/>
      <c r="G114" s="202"/>
      <c r="H114" s="202"/>
      <c r="I114" s="203"/>
      <c r="J114" s="135" t="s">
        <v>193</v>
      </c>
      <c r="K114" s="136">
        <v>1</v>
      </c>
      <c r="L114" s="213">
        <v>0</v>
      </c>
      <c r="M114" s="213"/>
      <c r="N114" s="213">
        <f>ROUND(L114*K114,2)</f>
        <v>0</v>
      </c>
      <c r="O114" s="213"/>
      <c r="P114" s="213"/>
      <c r="Q114" s="213"/>
      <c r="R114" s="137"/>
      <c r="T114" s="138" t="s">
        <v>5</v>
      </c>
      <c r="U114" s="145" t="s">
        <v>44</v>
      </c>
      <c r="V114" s="146">
        <v>5.5E-2</v>
      </c>
      <c r="W114" s="146">
        <f>V114*K114</f>
        <v>5.5E-2</v>
      </c>
      <c r="X114" s="146">
        <v>1.0000000000000001E-5</v>
      </c>
      <c r="Y114" s="146">
        <f>X114*K114</f>
        <v>1.0000000000000001E-5</v>
      </c>
      <c r="Z114" s="146">
        <v>0</v>
      </c>
      <c r="AA114" s="147">
        <f>Z114*K114</f>
        <v>0</v>
      </c>
      <c r="AR114" s="18" t="s">
        <v>160</v>
      </c>
      <c r="AT114" s="18" t="s">
        <v>157</v>
      </c>
      <c r="AU114" s="18" t="s">
        <v>161</v>
      </c>
      <c r="AY114" s="18" t="s">
        <v>156</v>
      </c>
      <c r="BE114" s="141">
        <f>IF(U114="základná",N114,0)</f>
        <v>0</v>
      </c>
      <c r="BF114" s="141">
        <f>IF(U114="znížená",N114,0)</f>
        <v>0</v>
      </c>
      <c r="BG114" s="141">
        <f>IF(U114="zákl. prenesená",N114,0)</f>
        <v>0</v>
      </c>
      <c r="BH114" s="141">
        <f>IF(U114="zníž. prenesená",N114,0)</f>
        <v>0</v>
      </c>
      <c r="BI114" s="141">
        <f>IF(U114="nulová",N114,0)</f>
        <v>0</v>
      </c>
      <c r="BJ114" s="18" t="s">
        <v>161</v>
      </c>
      <c r="BK114" s="141">
        <f>ROUND(L114*K114,2)</f>
        <v>0</v>
      </c>
      <c r="BL114" s="18" t="s">
        <v>160</v>
      </c>
      <c r="BM114" s="18" t="s">
        <v>574</v>
      </c>
    </row>
    <row r="115" spans="2:65" s="1" customFormat="1" ht="6.95" customHeight="1">
      <c r="B115" s="55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7"/>
    </row>
  </sheetData>
  <mergeCells count="58">
    <mergeCell ref="D114:I114"/>
    <mergeCell ref="M105:P105"/>
    <mergeCell ref="C100:Q100"/>
    <mergeCell ref="F102:P102"/>
    <mergeCell ref="F103:P103"/>
    <mergeCell ref="M107:Q107"/>
    <mergeCell ref="M108:Q108"/>
    <mergeCell ref="L110:M110"/>
    <mergeCell ref="N110:Q110"/>
    <mergeCell ref="L114:M114"/>
    <mergeCell ref="N114:Q114"/>
    <mergeCell ref="N111:Q111"/>
    <mergeCell ref="N112:Q112"/>
    <mergeCell ref="N113:Q113"/>
    <mergeCell ref="D110:I110"/>
    <mergeCell ref="H1:K1"/>
    <mergeCell ref="O11:P11"/>
    <mergeCell ref="O12:P12"/>
    <mergeCell ref="O14:P14"/>
    <mergeCell ref="O15:P15"/>
    <mergeCell ref="C2:Q2"/>
    <mergeCell ref="C4:Q4"/>
    <mergeCell ref="F6:P6"/>
    <mergeCell ref="F7:P7"/>
    <mergeCell ref="O9:P9"/>
    <mergeCell ref="S2:AC2"/>
    <mergeCell ref="M27:P27"/>
    <mergeCell ref="M30:P30"/>
    <mergeCell ref="M28:P28"/>
    <mergeCell ref="H32:J32"/>
    <mergeCell ref="M32:P32"/>
    <mergeCell ref="O18:P18"/>
    <mergeCell ref="O20:P20"/>
    <mergeCell ref="O21:P21"/>
    <mergeCell ref="E24:L24"/>
    <mergeCell ref="O17:P17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2:Q92"/>
    <mergeCell ref="L94:Q94"/>
  </mergeCells>
  <hyperlinks>
    <hyperlink ref="F1:G1" location="C2" display="1) Krycí list rozpočtu"/>
    <hyperlink ref="H1:K1" location="C86" display="2) Rekapitulácia rozpočtu"/>
    <hyperlink ref="L1" location="C110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15"/>
  <sheetViews>
    <sheetView showGridLines="0" workbookViewId="0">
      <pane ySplit="1" topLeftCell="A2" activePane="bottomLeft" state="frozen"/>
      <selection pane="bottomLeft" activeCell="C4" sqref="C4:Q4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97"/>
      <c r="B1" s="11"/>
      <c r="C1" s="11"/>
      <c r="D1" s="12" t="s">
        <v>1</v>
      </c>
      <c r="E1" s="11"/>
      <c r="F1" s="13" t="s">
        <v>94</v>
      </c>
      <c r="G1" s="13"/>
      <c r="H1" s="240" t="s">
        <v>95</v>
      </c>
      <c r="I1" s="240"/>
      <c r="J1" s="240"/>
      <c r="K1" s="240"/>
      <c r="L1" s="13" t="s">
        <v>96</v>
      </c>
      <c r="M1" s="11"/>
      <c r="N1" s="11"/>
      <c r="O1" s="12" t="s">
        <v>97</v>
      </c>
      <c r="P1" s="11"/>
      <c r="Q1" s="11"/>
      <c r="R1" s="11"/>
      <c r="S1" s="13" t="s">
        <v>98</v>
      </c>
      <c r="T1" s="13"/>
      <c r="U1" s="97"/>
      <c r="V1" s="9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95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183" t="s">
        <v>8</v>
      </c>
      <c r="T2" s="184"/>
      <c r="U2" s="184"/>
      <c r="V2" s="184"/>
      <c r="W2" s="184"/>
      <c r="X2" s="184"/>
      <c r="Y2" s="184"/>
      <c r="Z2" s="184"/>
      <c r="AA2" s="184"/>
      <c r="AB2" s="184"/>
      <c r="AC2" s="184"/>
      <c r="AT2" s="18" t="s">
        <v>89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77</v>
      </c>
    </row>
    <row r="4" spans="1:66" ht="36.950000000000003" customHeight="1">
      <c r="B4" s="22"/>
      <c r="C4" s="189" t="s">
        <v>99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3"/>
      <c r="T4" s="17" t="s">
        <v>12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15</v>
      </c>
      <c r="E6" s="24"/>
      <c r="F6" s="227" t="str">
        <f>'Rekapitulácia stavby'!K6</f>
        <v>Komplexná  rekonštrukcia  stravovacej prevádzky, kuchyne a práčovne vrátane strechy</v>
      </c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4"/>
      <c r="R6" s="23"/>
    </row>
    <row r="7" spans="1:66" s="1" customFormat="1" ht="32.85" customHeight="1">
      <c r="B7" s="31"/>
      <c r="C7" s="32"/>
      <c r="D7" s="27" t="s">
        <v>100</v>
      </c>
      <c r="E7" s="32"/>
      <c r="F7" s="199" t="s">
        <v>635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32"/>
      <c r="R7" s="33"/>
    </row>
    <row r="8" spans="1:66" s="1" customFormat="1" ht="14.45" customHeight="1">
      <c r="B8" s="31"/>
      <c r="C8" s="32"/>
      <c r="D8" s="28" t="s">
        <v>17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18</v>
      </c>
      <c r="N8" s="32"/>
      <c r="O8" s="26" t="s">
        <v>102</v>
      </c>
      <c r="P8" s="32"/>
      <c r="Q8" s="32"/>
      <c r="R8" s="33"/>
    </row>
    <row r="9" spans="1:66" s="1" customFormat="1" ht="14.45" customHeight="1">
      <c r="B9" s="31"/>
      <c r="C9" s="32"/>
      <c r="D9" s="28" t="s">
        <v>20</v>
      </c>
      <c r="E9" s="32"/>
      <c r="F9" s="26" t="s">
        <v>21</v>
      </c>
      <c r="G9" s="32"/>
      <c r="H9" s="32"/>
      <c r="I9" s="32"/>
      <c r="J9" s="32"/>
      <c r="K9" s="32"/>
      <c r="L9" s="32"/>
      <c r="M9" s="28" t="s">
        <v>22</v>
      </c>
      <c r="N9" s="32"/>
      <c r="O9" s="229"/>
      <c r="P9" s="229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23</v>
      </c>
      <c r="E11" s="32"/>
      <c r="F11" s="32"/>
      <c r="G11" s="32"/>
      <c r="H11" s="32"/>
      <c r="I11" s="32"/>
      <c r="J11" s="32"/>
      <c r="K11" s="32"/>
      <c r="L11" s="32"/>
      <c r="M11" s="28" t="s">
        <v>24</v>
      </c>
      <c r="N11" s="32"/>
      <c r="O11" s="197" t="s">
        <v>25</v>
      </c>
      <c r="P11" s="197"/>
      <c r="Q11" s="32"/>
      <c r="R11" s="33"/>
    </row>
    <row r="12" spans="1:66" s="1" customFormat="1" ht="18" customHeight="1">
      <c r="B12" s="31"/>
      <c r="C12" s="32"/>
      <c r="D12" s="32"/>
      <c r="E12" s="26" t="s">
        <v>26</v>
      </c>
      <c r="F12" s="32"/>
      <c r="G12" s="32"/>
      <c r="H12" s="32"/>
      <c r="I12" s="32"/>
      <c r="J12" s="32"/>
      <c r="K12" s="32"/>
      <c r="L12" s="32"/>
      <c r="M12" s="28" t="s">
        <v>27</v>
      </c>
      <c r="N12" s="32"/>
      <c r="O12" s="197" t="s">
        <v>28</v>
      </c>
      <c r="P12" s="197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29</v>
      </c>
      <c r="E14" s="32"/>
      <c r="F14" s="32"/>
      <c r="G14" s="32"/>
      <c r="H14" s="32"/>
      <c r="I14" s="32"/>
      <c r="J14" s="32"/>
      <c r="K14" s="32"/>
      <c r="L14" s="32"/>
      <c r="M14" s="28" t="s">
        <v>24</v>
      </c>
      <c r="N14" s="32"/>
      <c r="O14" s="197" t="str">
        <f>IF('Rekapitulácia stavby'!AN13="","",'Rekapitulácia stavby'!AN13)</f>
        <v/>
      </c>
      <c r="P14" s="197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IF('Rekapitulácia stavby'!E14="","",'Rekapitulácia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27</v>
      </c>
      <c r="N15" s="32"/>
      <c r="O15" s="197" t="str">
        <f>IF('Rekapitulácia stavby'!AN14="","",'Rekapitulácia stavby'!AN14)</f>
        <v/>
      </c>
      <c r="P15" s="197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31</v>
      </c>
      <c r="E17" s="32"/>
      <c r="F17" s="32"/>
      <c r="G17" s="32"/>
      <c r="H17" s="32"/>
      <c r="I17" s="32"/>
      <c r="J17" s="32"/>
      <c r="K17" s="32"/>
      <c r="L17" s="32"/>
      <c r="M17" s="28" t="s">
        <v>24</v>
      </c>
      <c r="N17" s="32"/>
      <c r="O17" s="197" t="s">
        <v>32</v>
      </c>
      <c r="P17" s="197"/>
      <c r="Q17" s="32"/>
      <c r="R17" s="33"/>
    </row>
    <row r="18" spans="2:18" s="1" customFormat="1" ht="18" customHeight="1">
      <c r="B18" s="31"/>
      <c r="C18" s="32"/>
      <c r="D18" s="32"/>
      <c r="E18" s="26" t="s">
        <v>103</v>
      </c>
      <c r="F18" s="32"/>
      <c r="G18" s="32"/>
      <c r="H18" s="32"/>
      <c r="I18" s="32"/>
      <c r="J18" s="32"/>
      <c r="K18" s="32"/>
      <c r="L18" s="32"/>
      <c r="M18" s="28" t="s">
        <v>27</v>
      </c>
      <c r="N18" s="32"/>
      <c r="O18" s="197" t="s">
        <v>34</v>
      </c>
      <c r="P18" s="197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35</v>
      </c>
      <c r="E20" s="32"/>
      <c r="F20" s="32"/>
      <c r="G20" s="32"/>
      <c r="H20" s="32"/>
      <c r="I20" s="32"/>
      <c r="J20" s="32"/>
      <c r="K20" s="32"/>
      <c r="L20" s="32"/>
      <c r="M20" s="28" t="s">
        <v>24</v>
      </c>
      <c r="N20" s="32"/>
      <c r="O20" s="197" t="s">
        <v>5</v>
      </c>
      <c r="P20" s="197"/>
      <c r="Q20" s="32"/>
      <c r="R20" s="33"/>
    </row>
    <row r="21" spans="2:18" s="1" customFormat="1" ht="18" customHeight="1">
      <c r="B21" s="31"/>
      <c r="C21" s="32"/>
      <c r="D21" s="32"/>
      <c r="E21" s="26" t="s">
        <v>36</v>
      </c>
      <c r="F21" s="32"/>
      <c r="G21" s="32"/>
      <c r="H21" s="32"/>
      <c r="I21" s="32"/>
      <c r="J21" s="32"/>
      <c r="K21" s="32"/>
      <c r="L21" s="32"/>
      <c r="M21" s="28" t="s">
        <v>27</v>
      </c>
      <c r="N21" s="32"/>
      <c r="O21" s="197" t="s">
        <v>5</v>
      </c>
      <c r="P21" s="197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37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4.45" customHeight="1">
      <c r="B24" s="31"/>
      <c r="C24" s="32"/>
      <c r="D24" s="32"/>
      <c r="E24" s="200" t="s">
        <v>5</v>
      </c>
      <c r="F24" s="200"/>
      <c r="G24" s="200"/>
      <c r="H24" s="200"/>
      <c r="I24" s="200"/>
      <c r="J24" s="200"/>
      <c r="K24" s="200"/>
      <c r="L24" s="200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98" t="s">
        <v>104</v>
      </c>
      <c r="E27" s="32"/>
      <c r="F27" s="32"/>
      <c r="G27" s="32"/>
      <c r="H27" s="32"/>
      <c r="I27" s="32"/>
      <c r="J27" s="32"/>
      <c r="K27" s="32"/>
      <c r="L27" s="32"/>
      <c r="M27" s="177">
        <f>N88</f>
        <v>0</v>
      </c>
      <c r="N27" s="177"/>
      <c r="O27" s="177"/>
      <c r="P27" s="177"/>
      <c r="Q27" s="32"/>
      <c r="R27" s="33"/>
    </row>
    <row r="28" spans="2:18" s="1" customFormat="1" ht="14.45" customHeight="1">
      <c r="B28" s="31"/>
      <c r="C28" s="32"/>
      <c r="D28" s="30" t="s">
        <v>105</v>
      </c>
      <c r="E28" s="32"/>
      <c r="F28" s="32"/>
      <c r="G28" s="32"/>
      <c r="H28" s="32"/>
      <c r="I28" s="32"/>
      <c r="J28" s="32"/>
      <c r="K28" s="32"/>
      <c r="L28" s="32"/>
      <c r="M28" s="177">
        <f>N92</f>
        <v>0</v>
      </c>
      <c r="N28" s="177"/>
      <c r="O28" s="177"/>
      <c r="P28" s="177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99" t="s">
        <v>40</v>
      </c>
      <c r="E30" s="32"/>
      <c r="F30" s="32"/>
      <c r="G30" s="32"/>
      <c r="H30" s="32"/>
      <c r="I30" s="32"/>
      <c r="J30" s="32"/>
      <c r="K30" s="32"/>
      <c r="L30" s="32"/>
      <c r="M30" s="241">
        <f>ROUND(M27+M28,2)</f>
        <v>0</v>
      </c>
      <c r="N30" s="226"/>
      <c r="O30" s="226"/>
      <c r="P30" s="226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41</v>
      </c>
      <c r="E32" s="38" t="s">
        <v>42</v>
      </c>
      <c r="F32" s="39">
        <v>0.2</v>
      </c>
      <c r="G32" s="100" t="s">
        <v>43</v>
      </c>
      <c r="H32" s="242">
        <f>ROUND((SUM(BE92:BE93)+SUM(BE111:BE114)), 2)</f>
        <v>0</v>
      </c>
      <c r="I32" s="226"/>
      <c r="J32" s="226"/>
      <c r="K32" s="32"/>
      <c r="L32" s="32"/>
      <c r="M32" s="242">
        <f>ROUND(ROUND((SUM(BE92:BE93)+SUM(BE111:BE114)), 2)*F32, 2)</f>
        <v>0</v>
      </c>
      <c r="N32" s="226"/>
      <c r="O32" s="226"/>
      <c r="P32" s="226"/>
      <c r="Q32" s="32"/>
      <c r="R32" s="33"/>
    </row>
    <row r="33" spans="2:18" s="1" customFormat="1" ht="14.45" customHeight="1">
      <c r="B33" s="31"/>
      <c r="C33" s="32"/>
      <c r="D33" s="32"/>
      <c r="E33" s="38" t="s">
        <v>44</v>
      </c>
      <c r="F33" s="39">
        <v>0.2</v>
      </c>
      <c r="G33" s="100" t="s">
        <v>43</v>
      </c>
      <c r="H33" s="242">
        <f>ROUND((SUM(BF92:BF93)+SUM(BF111:BF114)), 2)</f>
        <v>0</v>
      </c>
      <c r="I33" s="226"/>
      <c r="J33" s="226"/>
      <c r="K33" s="32"/>
      <c r="L33" s="32"/>
      <c r="M33" s="242">
        <f>ROUND(ROUND((SUM(BF92:BF93)+SUM(BF111:BF114)), 2)*F33, 2)</f>
        <v>0</v>
      </c>
      <c r="N33" s="226"/>
      <c r="O33" s="226"/>
      <c r="P33" s="226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45</v>
      </c>
      <c r="F34" s="39">
        <v>0.2</v>
      </c>
      <c r="G34" s="100" t="s">
        <v>43</v>
      </c>
      <c r="H34" s="242">
        <f>ROUND((SUM(BG92:BG93)+SUM(BG111:BG114)), 2)</f>
        <v>0</v>
      </c>
      <c r="I34" s="226"/>
      <c r="J34" s="226"/>
      <c r="K34" s="32"/>
      <c r="L34" s="32"/>
      <c r="M34" s="242">
        <v>0</v>
      </c>
      <c r="N34" s="226"/>
      <c r="O34" s="226"/>
      <c r="P34" s="226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46</v>
      </c>
      <c r="F35" s="39">
        <v>0.2</v>
      </c>
      <c r="G35" s="100" t="s">
        <v>43</v>
      </c>
      <c r="H35" s="242">
        <f>ROUND((SUM(BH92:BH93)+SUM(BH111:BH114)), 2)</f>
        <v>0</v>
      </c>
      <c r="I35" s="226"/>
      <c r="J35" s="226"/>
      <c r="K35" s="32"/>
      <c r="L35" s="32"/>
      <c r="M35" s="242">
        <v>0</v>
      </c>
      <c r="N35" s="226"/>
      <c r="O35" s="226"/>
      <c r="P35" s="226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47</v>
      </c>
      <c r="F36" s="39">
        <v>0</v>
      </c>
      <c r="G36" s="100" t="s">
        <v>43</v>
      </c>
      <c r="H36" s="242">
        <f>ROUND((SUM(BI92:BI93)+SUM(BI111:BI114)), 2)</f>
        <v>0</v>
      </c>
      <c r="I36" s="226"/>
      <c r="J36" s="226"/>
      <c r="K36" s="32"/>
      <c r="L36" s="32"/>
      <c r="M36" s="242">
        <v>0</v>
      </c>
      <c r="N36" s="226"/>
      <c r="O36" s="226"/>
      <c r="P36" s="226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96"/>
      <c r="D38" s="101" t="s">
        <v>48</v>
      </c>
      <c r="E38" s="71"/>
      <c r="F38" s="71"/>
      <c r="G38" s="102" t="s">
        <v>49</v>
      </c>
      <c r="H38" s="103" t="s">
        <v>50</v>
      </c>
      <c r="I38" s="71"/>
      <c r="J38" s="71"/>
      <c r="K38" s="71"/>
      <c r="L38" s="238">
        <f>SUM(M30:M36)</f>
        <v>0</v>
      </c>
      <c r="M38" s="238"/>
      <c r="N38" s="238"/>
      <c r="O38" s="238"/>
      <c r="P38" s="239"/>
      <c r="Q38" s="96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51</v>
      </c>
      <c r="E50" s="47"/>
      <c r="F50" s="47"/>
      <c r="G50" s="47"/>
      <c r="H50" s="48"/>
      <c r="I50" s="32"/>
      <c r="J50" s="46" t="s">
        <v>52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53</v>
      </c>
      <c r="E59" s="52"/>
      <c r="F59" s="52"/>
      <c r="G59" s="53" t="s">
        <v>54</v>
      </c>
      <c r="H59" s="54"/>
      <c r="I59" s="32"/>
      <c r="J59" s="51" t="s">
        <v>53</v>
      </c>
      <c r="K59" s="52"/>
      <c r="L59" s="52"/>
      <c r="M59" s="52"/>
      <c r="N59" s="53" t="s">
        <v>54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55</v>
      </c>
      <c r="E61" s="47"/>
      <c r="F61" s="47"/>
      <c r="G61" s="47"/>
      <c r="H61" s="48"/>
      <c r="I61" s="32"/>
      <c r="J61" s="46" t="s">
        <v>56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53</v>
      </c>
      <c r="E70" s="52"/>
      <c r="F70" s="52"/>
      <c r="G70" s="53" t="s">
        <v>54</v>
      </c>
      <c r="H70" s="54"/>
      <c r="I70" s="32"/>
      <c r="J70" s="51" t="s">
        <v>53</v>
      </c>
      <c r="K70" s="52"/>
      <c r="L70" s="52"/>
      <c r="M70" s="52"/>
      <c r="N70" s="53" t="s">
        <v>54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89" t="s">
        <v>106</v>
      </c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15</v>
      </c>
      <c r="D78" s="32"/>
      <c r="E78" s="32"/>
      <c r="F78" s="227" t="str">
        <f>F6</f>
        <v>Komplexná  rekonštrukcia  stravovacej prevádzky, kuchyne a práčovne vrátane strechy</v>
      </c>
      <c r="G78" s="228"/>
      <c r="H78" s="228"/>
      <c r="I78" s="228"/>
      <c r="J78" s="228"/>
      <c r="K78" s="228"/>
      <c r="L78" s="228"/>
      <c r="M78" s="228"/>
      <c r="N78" s="228"/>
      <c r="O78" s="228"/>
      <c r="P78" s="228"/>
      <c r="Q78" s="32"/>
      <c r="R78" s="33"/>
    </row>
    <row r="79" spans="2:18" s="1" customFormat="1" ht="36.950000000000003" customHeight="1">
      <c r="B79" s="31"/>
      <c r="C79" s="65" t="s">
        <v>100</v>
      </c>
      <c r="D79" s="32"/>
      <c r="E79" s="32"/>
      <c r="F79" s="191" t="str">
        <f>F7</f>
        <v>SO3 - Vonkajšie rozvody plynu, elektrická prípojka NN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20</v>
      </c>
      <c r="D81" s="32"/>
      <c r="E81" s="32"/>
      <c r="F81" s="26" t="str">
        <f>F9</f>
        <v>Myjava</v>
      </c>
      <c r="G81" s="32"/>
      <c r="H81" s="32"/>
      <c r="I81" s="32"/>
      <c r="J81" s="32"/>
      <c r="K81" s="28" t="s">
        <v>22</v>
      </c>
      <c r="L81" s="32"/>
      <c r="M81" s="229" t="str">
        <f>IF(O9="","",O9)</f>
        <v/>
      </c>
      <c r="N81" s="229"/>
      <c r="O81" s="229"/>
      <c r="P81" s="229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23</v>
      </c>
      <c r="D83" s="32"/>
      <c r="E83" s="32"/>
      <c r="F83" s="26" t="str">
        <f>E12</f>
        <v>Nemocnica s poliklinikou Myjava</v>
      </c>
      <c r="G83" s="32"/>
      <c r="H83" s="32"/>
      <c r="I83" s="32"/>
      <c r="J83" s="32"/>
      <c r="K83" s="28" t="s">
        <v>31</v>
      </c>
      <c r="L83" s="32"/>
      <c r="M83" s="197" t="str">
        <f>E18</f>
        <v>APM,s.r.o.</v>
      </c>
      <c r="N83" s="197"/>
      <c r="O83" s="197"/>
      <c r="P83" s="197"/>
      <c r="Q83" s="197"/>
      <c r="R83" s="33"/>
    </row>
    <row r="84" spans="2:47" s="1" customFormat="1" ht="14.45" customHeight="1">
      <c r="B84" s="31"/>
      <c r="C84" s="28" t="s">
        <v>29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35</v>
      </c>
      <c r="L84" s="32"/>
      <c r="M84" s="197" t="str">
        <f>E21</f>
        <v>Akad.arch.Mravec Jozef</v>
      </c>
      <c r="N84" s="197"/>
      <c r="O84" s="197"/>
      <c r="P84" s="197"/>
      <c r="Q84" s="197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36" t="s">
        <v>107</v>
      </c>
      <c r="D86" s="237"/>
      <c r="E86" s="237"/>
      <c r="F86" s="237"/>
      <c r="G86" s="237"/>
      <c r="H86" s="96"/>
      <c r="I86" s="96"/>
      <c r="J86" s="96"/>
      <c r="K86" s="96"/>
      <c r="L86" s="96"/>
      <c r="M86" s="96"/>
      <c r="N86" s="236" t="s">
        <v>108</v>
      </c>
      <c r="O86" s="237"/>
      <c r="P86" s="237"/>
      <c r="Q86" s="237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4" t="s">
        <v>109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66">
        <f>N111</f>
        <v>0</v>
      </c>
      <c r="O88" s="224"/>
      <c r="P88" s="224"/>
      <c r="Q88" s="224"/>
      <c r="R88" s="33"/>
      <c r="AU88" s="18" t="s">
        <v>110</v>
      </c>
    </row>
    <row r="89" spans="2:47" s="6" customFormat="1" ht="24.95" customHeight="1">
      <c r="B89" s="105"/>
      <c r="C89" s="106"/>
      <c r="D89" s="107" t="s">
        <v>139</v>
      </c>
      <c r="E89" s="106"/>
      <c r="F89" s="106"/>
      <c r="G89" s="106"/>
      <c r="H89" s="106"/>
      <c r="I89" s="106"/>
      <c r="J89" s="106"/>
      <c r="K89" s="106"/>
      <c r="L89" s="106"/>
      <c r="M89" s="106"/>
      <c r="N89" s="234">
        <f>N112</f>
        <v>0</v>
      </c>
      <c r="O89" s="235"/>
      <c r="P89" s="235"/>
      <c r="Q89" s="235"/>
      <c r="R89" s="108"/>
    </row>
    <row r="90" spans="2:47" s="7" customFormat="1" ht="19.899999999999999" customHeight="1">
      <c r="B90" s="109"/>
      <c r="C90" s="110"/>
      <c r="D90" s="111" t="s">
        <v>575</v>
      </c>
      <c r="E90" s="110"/>
      <c r="F90" s="110"/>
      <c r="G90" s="110"/>
      <c r="H90" s="110"/>
      <c r="I90" s="110"/>
      <c r="J90" s="110"/>
      <c r="K90" s="110"/>
      <c r="L90" s="110"/>
      <c r="M90" s="110"/>
      <c r="N90" s="222">
        <f>N113</f>
        <v>0</v>
      </c>
      <c r="O90" s="223"/>
      <c r="P90" s="223"/>
      <c r="Q90" s="223"/>
      <c r="R90" s="112"/>
    </row>
    <row r="91" spans="2:47" s="1" customFormat="1" ht="21.75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3"/>
    </row>
    <row r="92" spans="2:47" s="1" customFormat="1" ht="29.25" customHeight="1">
      <c r="B92" s="31"/>
      <c r="C92" s="104" t="s">
        <v>142</v>
      </c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224">
        <v>0</v>
      </c>
      <c r="O92" s="225"/>
      <c r="P92" s="225"/>
      <c r="Q92" s="225"/>
      <c r="R92" s="33"/>
      <c r="T92" s="113"/>
      <c r="U92" s="114" t="s">
        <v>41</v>
      </c>
    </row>
    <row r="93" spans="2:47" s="1" customFormat="1" ht="18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3"/>
    </row>
    <row r="94" spans="2:47" s="1" customFormat="1" ht="29.25" customHeight="1">
      <c r="B94" s="31"/>
      <c r="C94" s="95" t="s">
        <v>93</v>
      </c>
      <c r="D94" s="96"/>
      <c r="E94" s="96"/>
      <c r="F94" s="96"/>
      <c r="G94" s="96"/>
      <c r="H94" s="96"/>
      <c r="I94" s="96"/>
      <c r="J94" s="96"/>
      <c r="K94" s="96"/>
      <c r="L94" s="167">
        <f>ROUND(SUM(N88+N92),2)</f>
        <v>0</v>
      </c>
      <c r="M94" s="167"/>
      <c r="N94" s="167"/>
      <c r="O94" s="167"/>
      <c r="P94" s="167"/>
      <c r="Q94" s="167"/>
      <c r="R94" s="33"/>
    </row>
    <row r="95" spans="2:47" s="1" customFormat="1" ht="6.95" customHeight="1">
      <c r="B95" s="55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7"/>
    </row>
    <row r="99" spans="2:63" s="1" customFormat="1" ht="6.95" customHeight="1"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60"/>
    </row>
    <row r="100" spans="2:63" s="1" customFormat="1" ht="36.950000000000003" customHeight="1">
      <c r="B100" s="31"/>
      <c r="C100" s="189" t="s">
        <v>143</v>
      </c>
      <c r="D100" s="226"/>
      <c r="E100" s="226"/>
      <c r="F100" s="226"/>
      <c r="G100" s="226"/>
      <c r="H100" s="226"/>
      <c r="I100" s="226"/>
      <c r="J100" s="226"/>
      <c r="K100" s="226"/>
      <c r="L100" s="226"/>
      <c r="M100" s="226"/>
      <c r="N100" s="226"/>
      <c r="O100" s="226"/>
      <c r="P100" s="226"/>
      <c r="Q100" s="226"/>
      <c r="R100" s="33"/>
    </row>
    <row r="101" spans="2:63" s="1" customFormat="1" ht="6.95" customHeight="1"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3"/>
    </row>
    <row r="102" spans="2:63" s="1" customFormat="1" ht="30" customHeight="1">
      <c r="B102" s="31"/>
      <c r="C102" s="28" t="s">
        <v>15</v>
      </c>
      <c r="D102" s="32"/>
      <c r="E102" s="32"/>
      <c r="F102" s="227" t="str">
        <f>F6</f>
        <v>Komplexná  rekonštrukcia  stravovacej prevádzky, kuchyne a práčovne vrátane strechy</v>
      </c>
      <c r="G102" s="228"/>
      <c r="H102" s="228"/>
      <c r="I102" s="228"/>
      <c r="J102" s="228"/>
      <c r="K102" s="228"/>
      <c r="L102" s="228"/>
      <c r="M102" s="228"/>
      <c r="N102" s="228"/>
      <c r="O102" s="228"/>
      <c r="P102" s="228"/>
      <c r="Q102" s="32"/>
      <c r="R102" s="33"/>
    </row>
    <row r="103" spans="2:63" s="1" customFormat="1" ht="36.950000000000003" customHeight="1">
      <c r="B103" s="31"/>
      <c r="C103" s="65" t="s">
        <v>100</v>
      </c>
      <c r="D103" s="32"/>
      <c r="E103" s="32"/>
      <c r="F103" s="191" t="str">
        <f>F7</f>
        <v>SO3 - Vonkajšie rozvody plynu, elektrická prípojka NN</v>
      </c>
      <c r="G103" s="226"/>
      <c r="H103" s="226"/>
      <c r="I103" s="226"/>
      <c r="J103" s="226"/>
      <c r="K103" s="226"/>
      <c r="L103" s="226"/>
      <c r="M103" s="226"/>
      <c r="N103" s="226"/>
      <c r="O103" s="226"/>
      <c r="P103" s="226"/>
      <c r="Q103" s="32"/>
      <c r="R103" s="33"/>
    </row>
    <row r="104" spans="2:63" s="1" customFormat="1" ht="6.95" customHeight="1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3"/>
    </row>
    <row r="105" spans="2:63" s="1" customFormat="1" ht="18" customHeight="1">
      <c r="B105" s="31"/>
      <c r="C105" s="28" t="s">
        <v>20</v>
      </c>
      <c r="D105" s="32"/>
      <c r="E105" s="32"/>
      <c r="F105" s="26" t="str">
        <f>F9</f>
        <v>Myjava</v>
      </c>
      <c r="G105" s="32"/>
      <c r="H105" s="32"/>
      <c r="I105" s="32"/>
      <c r="J105" s="32"/>
      <c r="K105" s="28" t="s">
        <v>22</v>
      </c>
      <c r="L105" s="32"/>
      <c r="M105" s="229" t="str">
        <f>IF(O9="","",O9)</f>
        <v/>
      </c>
      <c r="N105" s="229"/>
      <c r="O105" s="229"/>
      <c r="P105" s="229"/>
      <c r="Q105" s="32"/>
      <c r="R105" s="33"/>
    </row>
    <row r="106" spans="2:63" s="1" customFormat="1" ht="6.95" customHeight="1"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3"/>
    </row>
    <row r="107" spans="2:63" s="1" customFormat="1" ht="15">
      <c r="B107" s="31"/>
      <c r="C107" s="28" t="s">
        <v>23</v>
      </c>
      <c r="D107" s="32"/>
      <c r="E107" s="32"/>
      <c r="F107" s="26" t="str">
        <f>E12</f>
        <v>Nemocnica s poliklinikou Myjava</v>
      </c>
      <c r="G107" s="32"/>
      <c r="H107" s="32"/>
      <c r="I107" s="32"/>
      <c r="J107" s="32"/>
      <c r="K107" s="28" t="s">
        <v>31</v>
      </c>
      <c r="L107" s="32"/>
      <c r="M107" s="197" t="str">
        <f>E18</f>
        <v>APM,s.r.o.</v>
      </c>
      <c r="N107" s="197"/>
      <c r="O107" s="197"/>
      <c r="P107" s="197"/>
      <c r="Q107" s="197"/>
      <c r="R107" s="33"/>
    </row>
    <row r="108" spans="2:63" s="1" customFormat="1" ht="14.45" customHeight="1">
      <c r="B108" s="31"/>
      <c r="C108" s="28" t="s">
        <v>29</v>
      </c>
      <c r="D108" s="32"/>
      <c r="E108" s="32"/>
      <c r="F108" s="26" t="str">
        <f>IF(E15="","",E15)</f>
        <v xml:space="preserve"> </v>
      </c>
      <c r="G108" s="32"/>
      <c r="H108" s="32"/>
      <c r="I108" s="32"/>
      <c r="J108" s="32"/>
      <c r="K108" s="28" t="s">
        <v>35</v>
      </c>
      <c r="L108" s="32"/>
      <c r="M108" s="197" t="str">
        <f>E21</f>
        <v>Akad.arch.Mravec Jozef</v>
      </c>
      <c r="N108" s="197"/>
      <c r="O108" s="197"/>
      <c r="P108" s="197"/>
      <c r="Q108" s="197"/>
      <c r="R108" s="33"/>
    </row>
    <row r="109" spans="2:63" s="1" customFormat="1" ht="10.35" customHeight="1"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3"/>
    </row>
    <row r="110" spans="2:63" s="8" customFormat="1" ht="29.25" customHeight="1">
      <c r="B110" s="115"/>
      <c r="C110" s="116" t="s">
        <v>144</v>
      </c>
      <c r="D110" s="221" t="s">
        <v>145</v>
      </c>
      <c r="E110" s="221"/>
      <c r="F110" s="221"/>
      <c r="G110" s="221"/>
      <c r="H110" s="221"/>
      <c r="I110" s="221"/>
      <c r="J110" s="117" t="s">
        <v>146</v>
      </c>
      <c r="K110" s="117" t="s">
        <v>147</v>
      </c>
      <c r="L110" s="221" t="s">
        <v>148</v>
      </c>
      <c r="M110" s="221"/>
      <c r="N110" s="221" t="s">
        <v>108</v>
      </c>
      <c r="O110" s="221"/>
      <c r="P110" s="221"/>
      <c r="Q110" s="230"/>
      <c r="R110" s="118"/>
      <c r="T110" s="72" t="s">
        <v>149</v>
      </c>
      <c r="U110" s="73" t="s">
        <v>41</v>
      </c>
      <c r="V110" s="73" t="s">
        <v>150</v>
      </c>
      <c r="W110" s="73" t="s">
        <v>151</v>
      </c>
      <c r="X110" s="73" t="s">
        <v>152</v>
      </c>
      <c r="Y110" s="73" t="s">
        <v>153</v>
      </c>
      <c r="Z110" s="73" t="s">
        <v>154</v>
      </c>
      <c r="AA110" s="74" t="s">
        <v>155</v>
      </c>
    </row>
    <row r="111" spans="2:63" s="1" customFormat="1" ht="29.25" customHeight="1">
      <c r="B111" s="31"/>
      <c r="C111" s="76" t="s">
        <v>104</v>
      </c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231">
        <f>BK111</f>
        <v>0</v>
      </c>
      <c r="O111" s="232"/>
      <c r="P111" s="232"/>
      <c r="Q111" s="232"/>
      <c r="R111" s="33"/>
      <c r="T111" s="75"/>
      <c r="U111" s="47"/>
      <c r="V111" s="47"/>
      <c r="W111" s="119">
        <f>W112</f>
        <v>0.27400000000000002</v>
      </c>
      <c r="X111" s="47"/>
      <c r="Y111" s="119">
        <f>Y112</f>
        <v>1.0000000000000001E-5</v>
      </c>
      <c r="Z111" s="47"/>
      <c r="AA111" s="120">
        <f>AA112</f>
        <v>0</v>
      </c>
      <c r="AT111" s="18" t="s">
        <v>76</v>
      </c>
      <c r="AU111" s="18" t="s">
        <v>110</v>
      </c>
      <c r="BK111" s="121">
        <f>BK112</f>
        <v>0</v>
      </c>
    </row>
    <row r="112" spans="2:63" s="9" customFormat="1" ht="37.35" customHeight="1">
      <c r="B112" s="122"/>
      <c r="C112" s="123"/>
      <c r="D112" s="124" t="s">
        <v>139</v>
      </c>
      <c r="E112" s="124"/>
      <c r="F112" s="124"/>
      <c r="G112" s="124"/>
      <c r="H112" s="124"/>
      <c r="I112" s="124"/>
      <c r="J112" s="124"/>
      <c r="K112" s="124"/>
      <c r="L112" s="124"/>
      <c r="M112" s="124"/>
      <c r="N112" s="233">
        <f>BK112</f>
        <v>0</v>
      </c>
      <c r="O112" s="234"/>
      <c r="P112" s="234"/>
      <c r="Q112" s="234"/>
      <c r="R112" s="125"/>
      <c r="T112" s="126"/>
      <c r="U112" s="123"/>
      <c r="V112" s="123"/>
      <c r="W112" s="127">
        <f>W113</f>
        <v>0.27400000000000002</v>
      </c>
      <c r="X112" s="123"/>
      <c r="Y112" s="127">
        <f>Y113</f>
        <v>1.0000000000000001E-5</v>
      </c>
      <c r="Z112" s="123"/>
      <c r="AA112" s="128">
        <f>AA113</f>
        <v>0</v>
      </c>
      <c r="AR112" s="129" t="s">
        <v>165</v>
      </c>
      <c r="AT112" s="130" t="s">
        <v>76</v>
      </c>
      <c r="AU112" s="130" t="s">
        <v>77</v>
      </c>
      <c r="AY112" s="129" t="s">
        <v>156</v>
      </c>
      <c r="BK112" s="131">
        <f>BK113</f>
        <v>0</v>
      </c>
    </row>
    <row r="113" spans="2:65" s="9" customFormat="1" ht="19.899999999999999" customHeight="1">
      <c r="B113" s="122"/>
      <c r="C113" s="123"/>
      <c r="D113" s="132" t="s">
        <v>575</v>
      </c>
      <c r="E113" s="132"/>
      <c r="F113" s="132"/>
      <c r="G113" s="132"/>
      <c r="H113" s="132"/>
      <c r="I113" s="132"/>
      <c r="J113" s="132"/>
      <c r="K113" s="132"/>
      <c r="L113" s="132"/>
      <c r="M113" s="132"/>
      <c r="N113" s="219">
        <f>BK113</f>
        <v>0</v>
      </c>
      <c r="O113" s="220"/>
      <c r="P113" s="220"/>
      <c r="Q113" s="220"/>
      <c r="R113" s="125"/>
      <c r="T113" s="126"/>
      <c r="U113" s="123"/>
      <c r="V113" s="123"/>
      <c r="W113" s="127">
        <f>W114</f>
        <v>0.27400000000000002</v>
      </c>
      <c r="X113" s="123"/>
      <c r="Y113" s="127">
        <f>Y114</f>
        <v>1.0000000000000001E-5</v>
      </c>
      <c r="Z113" s="123"/>
      <c r="AA113" s="128">
        <f>AA114</f>
        <v>0</v>
      </c>
      <c r="AR113" s="129" t="s">
        <v>165</v>
      </c>
      <c r="AT113" s="130" t="s">
        <v>76</v>
      </c>
      <c r="AU113" s="130" t="s">
        <v>84</v>
      </c>
      <c r="AY113" s="129" t="s">
        <v>156</v>
      </c>
      <c r="BK113" s="131">
        <f>BK114</f>
        <v>0</v>
      </c>
    </row>
    <row r="114" spans="2:65" s="1" customFormat="1" ht="14.45" customHeight="1">
      <c r="B114" s="133"/>
      <c r="C114" s="134" t="s">
        <v>161</v>
      </c>
      <c r="D114" s="247" t="s">
        <v>636</v>
      </c>
      <c r="E114" s="245"/>
      <c r="F114" s="245"/>
      <c r="G114" s="245"/>
      <c r="H114" s="245"/>
      <c r="I114" s="246"/>
      <c r="J114" s="135" t="s">
        <v>193</v>
      </c>
      <c r="K114" s="136">
        <v>1</v>
      </c>
      <c r="L114" s="213">
        <v>0</v>
      </c>
      <c r="M114" s="213"/>
      <c r="N114" s="213">
        <f>ROUND(L114*K114,2)</f>
        <v>0</v>
      </c>
      <c r="O114" s="213"/>
      <c r="P114" s="213"/>
      <c r="Q114" s="213"/>
      <c r="R114" s="137"/>
      <c r="T114" s="138" t="s">
        <v>5</v>
      </c>
      <c r="U114" s="145" t="s">
        <v>44</v>
      </c>
      <c r="V114" s="146">
        <v>0.27400000000000002</v>
      </c>
      <c r="W114" s="146">
        <f>V114*K114</f>
        <v>0.27400000000000002</v>
      </c>
      <c r="X114" s="146">
        <v>1.0000000000000001E-5</v>
      </c>
      <c r="Y114" s="146">
        <f>X114*K114</f>
        <v>1.0000000000000001E-5</v>
      </c>
      <c r="Z114" s="146">
        <v>0</v>
      </c>
      <c r="AA114" s="147">
        <f>Z114*K114</f>
        <v>0</v>
      </c>
      <c r="AR114" s="18" t="s">
        <v>242</v>
      </c>
      <c r="AT114" s="18" t="s">
        <v>157</v>
      </c>
      <c r="AU114" s="18" t="s">
        <v>161</v>
      </c>
      <c r="AY114" s="18" t="s">
        <v>156</v>
      </c>
      <c r="BE114" s="141">
        <f>IF(U114="základná",N114,0)</f>
        <v>0</v>
      </c>
      <c r="BF114" s="141">
        <f>IF(U114="znížená",N114,0)</f>
        <v>0</v>
      </c>
      <c r="BG114" s="141">
        <f>IF(U114="zákl. prenesená",N114,0)</f>
        <v>0</v>
      </c>
      <c r="BH114" s="141">
        <f>IF(U114="zníž. prenesená",N114,0)</f>
        <v>0</v>
      </c>
      <c r="BI114" s="141">
        <f>IF(U114="nulová",N114,0)</f>
        <v>0</v>
      </c>
      <c r="BJ114" s="18" t="s">
        <v>161</v>
      </c>
      <c r="BK114" s="141">
        <f>ROUND(L114*K114,2)</f>
        <v>0</v>
      </c>
      <c r="BL114" s="18" t="s">
        <v>242</v>
      </c>
      <c r="BM114" s="18" t="s">
        <v>576</v>
      </c>
    </row>
    <row r="115" spans="2:65" s="1" customFormat="1" ht="6.95" customHeight="1">
      <c r="B115" s="55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7"/>
    </row>
  </sheetData>
  <mergeCells count="58">
    <mergeCell ref="D114:I114"/>
    <mergeCell ref="M105:P105"/>
    <mergeCell ref="C100:Q100"/>
    <mergeCell ref="F102:P102"/>
    <mergeCell ref="F103:P103"/>
    <mergeCell ref="M107:Q107"/>
    <mergeCell ref="M108:Q108"/>
    <mergeCell ref="L110:M110"/>
    <mergeCell ref="N110:Q110"/>
    <mergeCell ref="L114:M114"/>
    <mergeCell ref="N114:Q114"/>
    <mergeCell ref="N111:Q111"/>
    <mergeCell ref="N112:Q112"/>
    <mergeCell ref="N113:Q113"/>
    <mergeCell ref="D110:I110"/>
    <mergeCell ref="H1:K1"/>
    <mergeCell ref="O11:P11"/>
    <mergeCell ref="O12:P12"/>
    <mergeCell ref="O14:P14"/>
    <mergeCell ref="O15:P15"/>
    <mergeCell ref="C2:Q2"/>
    <mergeCell ref="C4:Q4"/>
    <mergeCell ref="F6:P6"/>
    <mergeCell ref="F7:P7"/>
    <mergeCell ref="O9:P9"/>
    <mergeCell ref="S2:AC2"/>
    <mergeCell ref="M27:P27"/>
    <mergeCell ref="M30:P30"/>
    <mergeCell ref="M28:P28"/>
    <mergeCell ref="H32:J32"/>
    <mergeCell ref="M32:P32"/>
    <mergeCell ref="O18:P18"/>
    <mergeCell ref="O20:P20"/>
    <mergeCell ref="O21:P21"/>
    <mergeCell ref="E24:L24"/>
    <mergeCell ref="O17:P17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2:Q92"/>
    <mergeCell ref="L94:Q94"/>
  </mergeCells>
  <hyperlinks>
    <hyperlink ref="F1:G1" location="C2" display="1) Krycí list rozpočtu"/>
    <hyperlink ref="H1:K1" location="C86" display="2) Rekapitulácia rozpočtu"/>
    <hyperlink ref="L1" location="C110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15"/>
  <sheetViews>
    <sheetView showGridLines="0" workbookViewId="0">
      <pane ySplit="1" topLeftCell="A2" activePane="bottomLeft" state="frozen"/>
      <selection pane="bottomLeft" activeCell="C4" sqref="C4:Q4"/>
    </sheetView>
  </sheetViews>
  <sheetFormatPr defaultRowHeight="13.5"/>
  <cols>
    <col min="1" max="1" width="7.1640625" style="152" customWidth="1"/>
    <col min="2" max="2" width="1.5" style="152" customWidth="1"/>
    <col min="3" max="3" width="3.5" style="152" customWidth="1"/>
    <col min="4" max="4" width="3.6640625" style="152" customWidth="1"/>
    <col min="5" max="5" width="14.6640625" style="152" customWidth="1"/>
    <col min="6" max="7" width="9.5" style="152" customWidth="1"/>
    <col min="8" max="8" width="10.6640625" style="152" customWidth="1"/>
    <col min="9" max="9" width="6" style="152" customWidth="1"/>
    <col min="10" max="10" width="4.5" style="152" customWidth="1"/>
    <col min="11" max="11" width="9.83203125" style="152" customWidth="1"/>
    <col min="12" max="12" width="10.33203125" style="152" customWidth="1"/>
    <col min="13" max="14" width="5.1640625" style="152" customWidth="1"/>
    <col min="15" max="15" width="1.6640625" style="152" customWidth="1"/>
    <col min="16" max="16" width="10.6640625" style="152" customWidth="1"/>
    <col min="17" max="17" width="3.5" style="152" customWidth="1"/>
    <col min="18" max="18" width="1.5" style="152" customWidth="1"/>
    <col min="19" max="19" width="7" style="152" customWidth="1"/>
    <col min="20" max="20" width="25.5" style="152" hidden="1" customWidth="1"/>
    <col min="21" max="21" width="14" style="152" hidden="1" customWidth="1"/>
    <col min="22" max="22" width="10.5" style="152" hidden="1" customWidth="1"/>
    <col min="23" max="23" width="14" style="152" hidden="1" customWidth="1"/>
    <col min="24" max="24" width="10.5" style="152" hidden="1" customWidth="1"/>
    <col min="25" max="25" width="12.83203125" style="152" hidden="1" customWidth="1"/>
    <col min="26" max="26" width="9.5" style="152" hidden="1" customWidth="1"/>
    <col min="27" max="27" width="12.83203125" style="152" hidden="1" customWidth="1"/>
    <col min="28" max="28" width="14" style="152" hidden="1" customWidth="1"/>
    <col min="29" max="29" width="9.5" style="152" customWidth="1"/>
    <col min="30" max="30" width="12.83203125" style="152" customWidth="1"/>
    <col min="31" max="31" width="14" style="152" customWidth="1"/>
    <col min="32" max="16384" width="9.33203125" style="152"/>
  </cols>
  <sheetData>
    <row r="1" spans="1:66" ht="21.75" customHeight="1">
      <c r="A1" s="97"/>
      <c r="B1" s="11"/>
      <c r="C1" s="11"/>
      <c r="D1" s="12" t="s">
        <v>1</v>
      </c>
      <c r="E1" s="11"/>
      <c r="F1" s="13" t="s">
        <v>94</v>
      </c>
      <c r="G1" s="13"/>
      <c r="H1" s="240" t="s">
        <v>95</v>
      </c>
      <c r="I1" s="240"/>
      <c r="J1" s="240"/>
      <c r="K1" s="240"/>
      <c r="L1" s="13" t="s">
        <v>96</v>
      </c>
      <c r="M1" s="11"/>
      <c r="N1" s="11"/>
      <c r="O1" s="12" t="s">
        <v>97</v>
      </c>
      <c r="P1" s="11"/>
      <c r="Q1" s="11"/>
      <c r="R1" s="11"/>
      <c r="S1" s="13" t="s">
        <v>98</v>
      </c>
      <c r="T1" s="13"/>
      <c r="U1" s="97"/>
      <c r="V1" s="9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95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183" t="s">
        <v>8</v>
      </c>
      <c r="T2" s="184"/>
      <c r="U2" s="184"/>
      <c r="V2" s="184"/>
      <c r="W2" s="184"/>
      <c r="X2" s="184"/>
      <c r="Y2" s="184"/>
      <c r="Z2" s="184"/>
      <c r="AA2" s="184"/>
      <c r="AB2" s="184"/>
      <c r="AC2" s="184"/>
      <c r="AT2" s="18" t="s">
        <v>87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77</v>
      </c>
    </row>
    <row r="4" spans="1:66" ht="36.950000000000003" customHeight="1">
      <c r="B4" s="22"/>
      <c r="C4" s="189" t="s">
        <v>99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3"/>
      <c r="T4" s="149" t="s">
        <v>12</v>
      </c>
      <c r="AT4" s="18" t="s">
        <v>6</v>
      </c>
    </row>
    <row r="5" spans="1:66" ht="6.95" customHeight="1">
      <c r="B5" s="22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23"/>
    </row>
    <row r="6" spans="1:66" ht="25.35" customHeight="1">
      <c r="B6" s="22"/>
      <c r="C6" s="151"/>
      <c r="D6" s="158" t="s">
        <v>15</v>
      </c>
      <c r="E6" s="151"/>
      <c r="F6" s="227" t="str">
        <f>'Rekapitulácia stavby'!K6</f>
        <v>Komplexná  rekonštrukcia  stravovacej prevádzky, kuchyne a práčovne vrátane strechy</v>
      </c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151"/>
      <c r="R6" s="23"/>
    </row>
    <row r="7" spans="1:66" s="1" customFormat="1" ht="32.85" customHeight="1">
      <c r="B7" s="31"/>
      <c r="C7" s="159"/>
      <c r="D7" s="27" t="s">
        <v>100</v>
      </c>
      <c r="E7" s="159"/>
      <c r="F7" s="199" t="s">
        <v>628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159"/>
      <c r="R7" s="33"/>
    </row>
    <row r="8" spans="1:66" s="1" customFormat="1" ht="14.45" customHeight="1">
      <c r="B8" s="31"/>
      <c r="C8" s="159"/>
      <c r="D8" s="158" t="s">
        <v>17</v>
      </c>
      <c r="E8" s="159"/>
      <c r="F8" s="150" t="s">
        <v>5</v>
      </c>
      <c r="G8" s="159"/>
      <c r="H8" s="159"/>
      <c r="I8" s="159"/>
      <c r="J8" s="159"/>
      <c r="K8" s="159"/>
      <c r="L8" s="159"/>
      <c r="M8" s="158" t="s">
        <v>18</v>
      </c>
      <c r="N8" s="159"/>
      <c r="O8" s="150" t="s">
        <v>102</v>
      </c>
      <c r="P8" s="159"/>
      <c r="Q8" s="159"/>
      <c r="R8" s="33"/>
    </row>
    <row r="9" spans="1:66" s="1" customFormat="1" ht="14.45" customHeight="1">
      <c r="B9" s="31"/>
      <c r="C9" s="159"/>
      <c r="D9" s="158" t="s">
        <v>20</v>
      </c>
      <c r="E9" s="159"/>
      <c r="F9" s="150" t="s">
        <v>21</v>
      </c>
      <c r="G9" s="159"/>
      <c r="H9" s="159"/>
      <c r="I9" s="159"/>
      <c r="J9" s="159"/>
      <c r="K9" s="159"/>
      <c r="L9" s="159"/>
      <c r="M9" s="158" t="s">
        <v>22</v>
      </c>
      <c r="N9" s="159"/>
      <c r="O9" s="229"/>
      <c r="P9" s="229"/>
      <c r="Q9" s="159"/>
      <c r="R9" s="33"/>
    </row>
    <row r="10" spans="1:66" s="1" customFormat="1" ht="10.9" customHeight="1">
      <c r="B10" s="31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33"/>
    </row>
    <row r="11" spans="1:66" s="1" customFormat="1" ht="14.45" customHeight="1">
      <c r="B11" s="31"/>
      <c r="C11" s="159"/>
      <c r="D11" s="158" t="s">
        <v>23</v>
      </c>
      <c r="E11" s="159"/>
      <c r="F11" s="159"/>
      <c r="G11" s="159"/>
      <c r="H11" s="159"/>
      <c r="I11" s="159"/>
      <c r="J11" s="159"/>
      <c r="K11" s="159"/>
      <c r="L11" s="159"/>
      <c r="M11" s="158" t="s">
        <v>24</v>
      </c>
      <c r="N11" s="159"/>
      <c r="O11" s="197" t="s">
        <v>25</v>
      </c>
      <c r="P11" s="197"/>
      <c r="Q11" s="159"/>
      <c r="R11" s="33"/>
    </row>
    <row r="12" spans="1:66" s="1" customFormat="1" ht="18" customHeight="1">
      <c r="B12" s="31"/>
      <c r="C12" s="159"/>
      <c r="D12" s="159"/>
      <c r="E12" s="150" t="s">
        <v>26</v>
      </c>
      <c r="F12" s="159"/>
      <c r="G12" s="159"/>
      <c r="H12" s="159"/>
      <c r="I12" s="159"/>
      <c r="J12" s="159"/>
      <c r="K12" s="159"/>
      <c r="L12" s="159"/>
      <c r="M12" s="158" t="s">
        <v>27</v>
      </c>
      <c r="N12" s="159"/>
      <c r="O12" s="197" t="s">
        <v>28</v>
      </c>
      <c r="P12" s="197"/>
      <c r="Q12" s="159"/>
      <c r="R12" s="33"/>
    </row>
    <row r="13" spans="1:66" s="1" customFormat="1" ht="6.95" customHeight="1">
      <c r="B13" s="31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33"/>
    </row>
    <row r="14" spans="1:66" s="1" customFormat="1" ht="14.45" customHeight="1">
      <c r="B14" s="31"/>
      <c r="C14" s="159"/>
      <c r="D14" s="158" t="s">
        <v>29</v>
      </c>
      <c r="E14" s="159"/>
      <c r="F14" s="159"/>
      <c r="G14" s="159"/>
      <c r="H14" s="159"/>
      <c r="I14" s="159"/>
      <c r="J14" s="159"/>
      <c r="K14" s="159"/>
      <c r="L14" s="159"/>
      <c r="M14" s="158" t="s">
        <v>24</v>
      </c>
      <c r="N14" s="159"/>
      <c r="O14" s="197" t="str">
        <f>IF('Rekapitulácia stavby'!AN13="","",'Rekapitulácia stavby'!AN13)</f>
        <v/>
      </c>
      <c r="P14" s="197"/>
      <c r="Q14" s="159"/>
      <c r="R14" s="33"/>
    </row>
    <row r="15" spans="1:66" s="1" customFormat="1" ht="18" customHeight="1">
      <c r="B15" s="31"/>
      <c r="C15" s="159"/>
      <c r="D15" s="159"/>
      <c r="E15" s="150" t="str">
        <f>IF('Rekapitulácia stavby'!E14="","",'Rekapitulácia stavby'!E14)</f>
        <v xml:space="preserve"> </v>
      </c>
      <c r="F15" s="159"/>
      <c r="G15" s="159"/>
      <c r="H15" s="159"/>
      <c r="I15" s="159"/>
      <c r="J15" s="159"/>
      <c r="K15" s="159"/>
      <c r="L15" s="159"/>
      <c r="M15" s="158" t="s">
        <v>27</v>
      </c>
      <c r="N15" s="159"/>
      <c r="O15" s="197" t="str">
        <f>IF('Rekapitulácia stavby'!AN14="","",'Rekapitulácia stavby'!AN14)</f>
        <v/>
      </c>
      <c r="P15" s="197"/>
      <c r="Q15" s="159"/>
      <c r="R15" s="33"/>
    </row>
    <row r="16" spans="1:66" s="1" customFormat="1" ht="6.95" customHeight="1">
      <c r="B16" s="31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33"/>
    </row>
    <row r="17" spans="2:18" s="1" customFormat="1" ht="14.45" customHeight="1">
      <c r="B17" s="31"/>
      <c r="C17" s="159"/>
      <c r="D17" s="158" t="s">
        <v>31</v>
      </c>
      <c r="E17" s="159"/>
      <c r="F17" s="159"/>
      <c r="G17" s="159"/>
      <c r="H17" s="159"/>
      <c r="I17" s="159"/>
      <c r="J17" s="159"/>
      <c r="K17" s="159"/>
      <c r="L17" s="159"/>
      <c r="M17" s="158" t="s">
        <v>24</v>
      </c>
      <c r="N17" s="159"/>
      <c r="O17" s="197" t="s">
        <v>32</v>
      </c>
      <c r="P17" s="197"/>
      <c r="Q17" s="159"/>
      <c r="R17" s="33"/>
    </row>
    <row r="18" spans="2:18" s="1" customFormat="1" ht="18" customHeight="1">
      <c r="B18" s="31"/>
      <c r="C18" s="159"/>
      <c r="D18" s="159"/>
      <c r="E18" s="150" t="s">
        <v>103</v>
      </c>
      <c r="F18" s="159"/>
      <c r="G18" s="159"/>
      <c r="H18" s="159"/>
      <c r="I18" s="159"/>
      <c r="J18" s="159"/>
      <c r="K18" s="159"/>
      <c r="L18" s="159"/>
      <c r="M18" s="158" t="s">
        <v>27</v>
      </c>
      <c r="N18" s="159"/>
      <c r="O18" s="197" t="s">
        <v>34</v>
      </c>
      <c r="P18" s="197"/>
      <c r="Q18" s="159"/>
      <c r="R18" s="33"/>
    </row>
    <row r="19" spans="2:18" s="1" customFormat="1" ht="6.95" customHeight="1">
      <c r="B19" s="31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33"/>
    </row>
    <row r="20" spans="2:18" s="1" customFormat="1" ht="14.45" customHeight="1">
      <c r="B20" s="31"/>
      <c r="C20" s="159"/>
      <c r="D20" s="158" t="s">
        <v>35</v>
      </c>
      <c r="E20" s="159"/>
      <c r="F20" s="159"/>
      <c r="G20" s="159"/>
      <c r="H20" s="159"/>
      <c r="I20" s="159"/>
      <c r="J20" s="159"/>
      <c r="K20" s="159"/>
      <c r="L20" s="159"/>
      <c r="M20" s="158" t="s">
        <v>24</v>
      </c>
      <c r="N20" s="159"/>
      <c r="O20" s="197" t="s">
        <v>5</v>
      </c>
      <c r="P20" s="197"/>
      <c r="Q20" s="159"/>
      <c r="R20" s="33"/>
    </row>
    <row r="21" spans="2:18" s="1" customFormat="1" ht="18" customHeight="1">
      <c r="B21" s="31"/>
      <c r="C21" s="159"/>
      <c r="D21" s="159"/>
      <c r="E21" s="150" t="s">
        <v>36</v>
      </c>
      <c r="F21" s="159"/>
      <c r="G21" s="159"/>
      <c r="H21" s="159"/>
      <c r="I21" s="159"/>
      <c r="J21" s="159"/>
      <c r="K21" s="159"/>
      <c r="L21" s="159"/>
      <c r="M21" s="158" t="s">
        <v>27</v>
      </c>
      <c r="N21" s="159"/>
      <c r="O21" s="197" t="s">
        <v>5</v>
      </c>
      <c r="P21" s="197"/>
      <c r="Q21" s="159"/>
      <c r="R21" s="33"/>
    </row>
    <row r="22" spans="2:18" s="1" customFormat="1" ht="6.95" customHeight="1">
      <c r="B22" s="31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33"/>
    </row>
    <row r="23" spans="2:18" s="1" customFormat="1" ht="14.45" customHeight="1">
      <c r="B23" s="31"/>
      <c r="C23" s="159"/>
      <c r="D23" s="158" t="s">
        <v>37</v>
      </c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33"/>
    </row>
    <row r="24" spans="2:18" s="1" customFormat="1" ht="14.45" customHeight="1">
      <c r="B24" s="31"/>
      <c r="C24" s="159"/>
      <c r="D24" s="159"/>
      <c r="E24" s="200" t="s">
        <v>5</v>
      </c>
      <c r="F24" s="200"/>
      <c r="G24" s="200"/>
      <c r="H24" s="200"/>
      <c r="I24" s="200"/>
      <c r="J24" s="200"/>
      <c r="K24" s="200"/>
      <c r="L24" s="200"/>
      <c r="M24" s="159"/>
      <c r="N24" s="159"/>
      <c r="O24" s="159"/>
      <c r="P24" s="159"/>
      <c r="Q24" s="159"/>
      <c r="R24" s="33"/>
    </row>
    <row r="25" spans="2:18" s="1" customFormat="1" ht="6.95" customHeight="1">
      <c r="B25" s="31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33"/>
    </row>
    <row r="26" spans="2:18" s="1" customFormat="1" ht="6.95" customHeight="1">
      <c r="B26" s="31"/>
      <c r="C26" s="159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159"/>
      <c r="R26" s="33"/>
    </row>
    <row r="27" spans="2:18" s="1" customFormat="1" ht="14.45" customHeight="1">
      <c r="B27" s="31"/>
      <c r="C27" s="159"/>
      <c r="D27" s="98" t="s">
        <v>104</v>
      </c>
      <c r="E27" s="159"/>
      <c r="F27" s="159"/>
      <c r="G27" s="159"/>
      <c r="H27" s="159"/>
      <c r="I27" s="159"/>
      <c r="J27" s="159"/>
      <c r="K27" s="159"/>
      <c r="L27" s="159"/>
      <c r="M27" s="177">
        <f>N88</f>
        <v>0</v>
      </c>
      <c r="N27" s="177"/>
      <c r="O27" s="177"/>
      <c r="P27" s="177"/>
      <c r="Q27" s="159"/>
      <c r="R27" s="33"/>
    </row>
    <row r="28" spans="2:18" s="1" customFormat="1" ht="14.45" customHeight="1">
      <c r="B28" s="31"/>
      <c r="C28" s="159"/>
      <c r="D28" s="30" t="s">
        <v>105</v>
      </c>
      <c r="E28" s="159"/>
      <c r="F28" s="159"/>
      <c r="G28" s="159"/>
      <c r="H28" s="159"/>
      <c r="I28" s="159"/>
      <c r="J28" s="159"/>
      <c r="K28" s="159"/>
      <c r="L28" s="159"/>
      <c r="M28" s="177">
        <f>N92</f>
        <v>0</v>
      </c>
      <c r="N28" s="177"/>
      <c r="O28" s="177"/>
      <c r="P28" s="177"/>
      <c r="Q28" s="159"/>
      <c r="R28" s="33"/>
    </row>
    <row r="29" spans="2:18" s="1" customFormat="1" ht="6.95" customHeight="1">
      <c r="B29" s="31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33"/>
    </row>
    <row r="30" spans="2:18" s="1" customFormat="1" ht="25.35" customHeight="1">
      <c r="B30" s="31"/>
      <c r="C30" s="159"/>
      <c r="D30" s="99" t="s">
        <v>40</v>
      </c>
      <c r="E30" s="159"/>
      <c r="F30" s="159"/>
      <c r="G30" s="159"/>
      <c r="H30" s="159"/>
      <c r="I30" s="159"/>
      <c r="J30" s="159"/>
      <c r="K30" s="159"/>
      <c r="L30" s="159"/>
      <c r="M30" s="241">
        <f>ROUND(M27+M28,2)</f>
        <v>0</v>
      </c>
      <c r="N30" s="226"/>
      <c r="O30" s="226"/>
      <c r="P30" s="226"/>
      <c r="Q30" s="159"/>
      <c r="R30" s="33"/>
    </row>
    <row r="31" spans="2:18" s="1" customFormat="1" ht="6.95" customHeight="1">
      <c r="B31" s="31"/>
      <c r="C31" s="159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159"/>
      <c r="R31" s="33"/>
    </row>
    <row r="32" spans="2:18" s="1" customFormat="1" ht="14.45" customHeight="1">
      <c r="B32" s="31"/>
      <c r="C32" s="159"/>
      <c r="D32" s="155" t="s">
        <v>41</v>
      </c>
      <c r="E32" s="155" t="s">
        <v>42</v>
      </c>
      <c r="F32" s="148">
        <v>0.2</v>
      </c>
      <c r="G32" s="100" t="s">
        <v>43</v>
      </c>
      <c r="H32" s="242">
        <f>ROUND((SUM(BE92:BE93)+SUM(BE111:BE114)), 2)</f>
        <v>0</v>
      </c>
      <c r="I32" s="226"/>
      <c r="J32" s="226"/>
      <c r="K32" s="159"/>
      <c r="L32" s="159"/>
      <c r="M32" s="242">
        <f>ROUND(ROUND((SUM(BE92:BE93)+SUM(BE111:BE114)), 2)*F32, 2)</f>
        <v>0</v>
      </c>
      <c r="N32" s="226"/>
      <c r="O32" s="226"/>
      <c r="P32" s="226"/>
      <c r="Q32" s="159"/>
      <c r="R32" s="33"/>
    </row>
    <row r="33" spans="2:18" s="1" customFormat="1" ht="14.45" customHeight="1">
      <c r="B33" s="31"/>
      <c r="C33" s="159"/>
      <c r="D33" s="159"/>
      <c r="E33" s="155" t="s">
        <v>44</v>
      </c>
      <c r="F33" s="148">
        <v>0.2</v>
      </c>
      <c r="G33" s="100" t="s">
        <v>43</v>
      </c>
      <c r="H33" s="242">
        <f>ROUND((SUM(BF92:BF93)+SUM(BF111:BF114)), 2)</f>
        <v>0</v>
      </c>
      <c r="I33" s="226"/>
      <c r="J33" s="226"/>
      <c r="K33" s="159"/>
      <c r="L33" s="159"/>
      <c r="M33" s="242">
        <f>ROUND(ROUND((SUM(BF92:BF93)+SUM(BF111:BF114)), 2)*F33, 2)</f>
        <v>0</v>
      </c>
      <c r="N33" s="226"/>
      <c r="O33" s="226"/>
      <c r="P33" s="226"/>
      <c r="Q33" s="159"/>
      <c r="R33" s="33"/>
    </row>
    <row r="34" spans="2:18" s="1" customFormat="1" ht="14.45" hidden="1" customHeight="1">
      <c r="B34" s="31"/>
      <c r="C34" s="159"/>
      <c r="D34" s="159"/>
      <c r="E34" s="155" t="s">
        <v>45</v>
      </c>
      <c r="F34" s="148">
        <v>0.2</v>
      </c>
      <c r="G34" s="100" t="s">
        <v>43</v>
      </c>
      <c r="H34" s="242">
        <f>ROUND((SUM(BG92:BG93)+SUM(BG111:BG114)), 2)</f>
        <v>0</v>
      </c>
      <c r="I34" s="226"/>
      <c r="J34" s="226"/>
      <c r="K34" s="159"/>
      <c r="L34" s="159"/>
      <c r="M34" s="242">
        <v>0</v>
      </c>
      <c r="N34" s="226"/>
      <c r="O34" s="226"/>
      <c r="P34" s="226"/>
      <c r="Q34" s="159"/>
      <c r="R34" s="33"/>
    </row>
    <row r="35" spans="2:18" s="1" customFormat="1" ht="14.45" hidden="1" customHeight="1">
      <c r="B35" s="31"/>
      <c r="C35" s="159"/>
      <c r="D35" s="159"/>
      <c r="E35" s="155" t="s">
        <v>46</v>
      </c>
      <c r="F35" s="148">
        <v>0.2</v>
      </c>
      <c r="G35" s="100" t="s">
        <v>43</v>
      </c>
      <c r="H35" s="242">
        <f>ROUND((SUM(BH92:BH93)+SUM(BH111:BH114)), 2)</f>
        <v>0</v>
      </c>
      <c r="I35" s="226"/>
      <c r="J35" s="226"/>
      <c r="K35" s="159"/>
      <c r="L35" s="159"/>
      <c r="M35" s="242">
        <v>0</v>
      </c>
      <c r="N35" s="226"/>
      <c r="O35" s="226"/>
      <c r="P35" s="226"/>
      <c r="Q35" s="159"/>
      <c r="R35" s="33"/>
    </row>
    <row r="36" spans="2:18" s="1" customFormat="1" ht="14.45" hidden="1" customHeight="1">
      <c r="B36" s="31"/>
      <c r="C36" s="159"/>
      <c r="D36" s="159"/>
      <c r="E36" s="155" t="s">
        <v>47</v>
      </c>
      <c r="F36" s="148">
        <v>0</v>
      </c>
      <c r="G36" s="100" t="s">
        <v>43</v>
      </c>
      <c r="H36" s="242">
        <f>ROUND((SUM(BI92:BI93)+SUM(BI111:BI114)), 2)</f>
        <v>0</v>
      </c>
      <c r="I36" s="226"/>
      <c r="J36" s="226"/>
      <c r="K36" s="159"/>
      <c r="L36" s="159"/>
      <c r="M36" s="242">
        <v>0</v>
      </c>
      <c r="N36" s="226"/>
      <c r="O36" s="226"/>
      <c r="P36" s="226"/>
      <c r="Q36" s="159"/>
      <c r="R36" s="33"/>
    </row>
    <row r="37" spans="2:18" s="1" customFormat="1" ht="6.95" customHeight="1">
      <c r="B37" s="31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33"/>
    </row>
    <row r="38" spans="2:18" s="1" customFormat="1" ht="25.35" customHeight="1">
      <c r="B38" s="31"/>
      <c r="C38" s="160"/>
      <c r="D38" s="101" t="s">
        <v>48</v>
      </c>
      <c r="E38" s="71"/>
      <c r="F38" s="71"/>
      <c r="G38" s="102" t="s">
        <v>49</v>
      </c>
      <c r="H38" s="103" t="s">
        <v>50</v>
      </c>
      <c r="I38" s="71"/>
      <c r="J38" s="71"/>
      <c r="K38" s="71"/>
      <c r="L38" s="238">
        <f>SUM(M30:M36)</f>
        <v>0</v>
      </c>
      <c r="M38" s="238"/>
      <c r="N38" s="238"/>
      <c r="O38" s="238"/>
      <c r="P38" s="239"/>
      <c r="Q38" s="160"/>
      <c r="R38" s="33"/>
    </row>
    <row r="39" spans="2:18" s="1" customFormat="1" ht="14.45" customHeight="1">
      <c r="B39" s="31"/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33"/>
    </row>
    <row r="40" spans="2:18" s="1" customFormat="1" ht="14.45" customHeight="1">
      <c r="B40" s="31"/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33"/>
    </row>
    <row r="41" spans="2:18">
      <c r="B41" s="22"/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23"/>
    </row>
    <row r="42" spans="2:18">
      <c r="B42" s="22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23"/>
    </row>
    <row r="43" spans="2:18">
      <c r="B43" s="22"/>
      <c r="C43" s="151"/>
      <c r="D43" s="151"/>
      <c r="E43" s="151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23"/>
    </row>
    <row r="44" spans="2:18">
      <c r="B44" s="22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23"/>
    </row>
    <row r="45" spans="2:18">
      <c r="B45" s="22"/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23"/>
    </row>
    <row r="46" spans="2:18">
      <c r="B46" s="22"/>
      <c r="C46" s="151"/>
      <c r="D46" s="151"/>
      <c r="E46" s="151"/>
      <c r="F46" s="151"/>
      <c r="G46" s="151"/>
      <c r="H46" s="151"/>
      <c r="I46" s="151"/>
      <c r="J46" s="151"/>
      <c r="K46" s="151"/>
      <c r="L46" s="151"/>
      <c r="M46" s="151"/>
      <c r="N46" s="151"/>
      <c r="O46" s="151"/>
      <c r="P46" s="151"/>
      <c r="Q46" s="151"/>
      <c r="R46" s="23"/>
    </row>
    <row r="47" spans="2:18">
      <c r="B47" s="22"/>
      <c r="C47" s="151"/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1"/>
      <c r="Q47" s="151"/>
      <c r="R47" s="23"/>
    </row>
    <row r="48" spans="2:18">
      <c r="B48" s="22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23"/>
    </row>
    <row r="49" spans="2:18">
      <c r="B49" s="22"/>
      <c r="C49" s="151"/>
      <c r="D49" s="151"/>
      <c r="E49" s="151"/>
      <c r="F49" s="151"/>
      <c r="G49" s="151"/>
      <c r="H49" s="151"/>
      <c r="I49" s="151"/>
      <c r="J49" s="151"/>
      <c r="K49" s="151"/>
      <c r="L49" s="151"/>
      <c r="M49" s="151"/>
      <c r="N49" s="151"/>
      <c r="O49" s="151"/>
      <c r="P49" s="151"/>
      <c r="Q49" s="151"/>
      <c r="R49" s="23"/>
    </row>
    <row r="50" spans="2:18" s="1" customFormat="1" ht="15">
      <c r="B50" s="31"/>
      <c r="C50" s="159"/>
      <c r="D50" s="46" t="s">
        <v>51</v>
      </c>
      <c r="E50" s="47"/>
      <c r="F50" s="47"/>
      <c r="G50" s="47"/>
      <c r="H50" s="48"/>
      <c r="I50" s="159"/>
      <c r="J50" s="46" t="s">
        <v>52</v>
      </c>
      <c r="K50" s="47"/>
      <c r="L50" s="47"/>
      <c r="M50" s="47"/>
      <c r="N50" s="47"/>
      <c r="O50" s="47"/>
      <c r="P50" s="48"/>
      <c r="Q50" s="159"/>
      <c r="R50" s="33"/>
    </row>
    <row r="51" spans="2:18">
      <c r="B51" s="22"/>
      <c r="C51" s="151"/>
      <c r="D51" s="49"/>
      <c r="E51" s="151"/>
      <c r="F51" s="151"/>
      <c r="G51" s="151"/>
      <c r="H51" s="50"/>
      <c r="I51" s="151"/>
      <c r="J51" s="49"/>
      <c r="K51" s="151"/>
      <c r="L51" s="151"/>
      <c r="M51" s="151"/>
      <c r="N51" s="151"/>
      <c r="O51" s="151"/>
      <c r="P51" s="50"/>
      <c r="Q51" s="151"/>
      <c r="R51" s="23"/>
    </row>
    <row r="52" spans="2:18">
      <c r="B52" s="22"/>
      <c r="C52" s="151"/>
      <c r="D52" s="49"/>
      <c r="E52" s="151"/>
      <c r="F52" s="151"/>
      <c r="G52" s="151"/>
      <c r="H52" s="50"/>
      <c r="I52" s="151"/>
      <c r="J52" s="49"/>
      <c r="K52" s="151"/>
      <c r="L52" s="151"/>
      <c r="M52" s="151"/>
      <c r="N52" s="151"/>
      <c r="O52" s="151"/>
      <c r="P52" s="50"/>
      <c r="Q52" s="151"/>
      <c r="R52" s="23"/>
    </row>
    <row r="53" spans="2:18">
      <c r="B53" s="22"/>
      <c r="C53" s="151"/>
      <c r="D53" s="49"/>
      <c r="E53" s="151"/>
      <c r="F53" s="151"/>
      <c r="G53" s="151"/>
      <c r="H53" s="50"/>
      <c r="I53" s="151"/>
      <c r="J53" s="49"/>
      <c r="K53" s="151"/>
      <c r="L53" s="151"/>
      <c r="M53" s="151"/>
      <c r="N53" s="151"/>
      <c r="O53" s="151"/>
      <c r="P53" s="50"/>
      <c r="Q53" s="151"/>
      <c r="R53" s="23"/>
    </row>
    <row r="54" spans="2:18">
      <c r="B54" s="22"/>
      <c r="C54" s="151"/>
      <c r="D54" s="49"/>
      <c r="E54" s="151"/>
      <c r="F54" s="151"/>
      <c r="G54" s="151"/>
      <c r="H54" s="50"/>
      <c r="I54" s="151"/>
      <c r="J54" s="49"/>
      <c r="K54" s="151"/>
      <c r="L54" s="151"/>
      <c r="M54" s="151"/>
      <c r="N54" s="151"/>
      <c r="O54" s="151"/>
      <c r="P54" s="50"/>
      <c r="Q54" s="151"/>
      <c r="R54" s="23"/>
    </row>
    <row r="55" spans="2:18">
      <c r="B55" s="22"/>
      <c r="C55" s="151"/>
      <c r="D55" s="49"/>
      <c r="E55" s="151"/>
      <c r="F55" s="151"/>
      <c r="G55" s="151"/>
      <c r="H55" s="50"/>
      <c r="I55" s="151"/>
      <c r="J55" s="49"/>
      <c r="K55" s="151"/>
      <c r="L55" s="151"/>
      <c r="M55" s="151"/>
      <c r="N55" s="151"/>
      <c r="O55" s="151"/>
      <c r="P55" s="50"/>
      <c r="Q55" s="151"/>
      <c r="R55" s="23"/>
    </row>
    <row r="56" spans="2:18">
      <c r="B56" s="22"/>
      <c r="C56" s="151"/>
      <c r="D56" s="49"/>
      <c r="E56" s="151"/>
      <c r="F56" s="151"/>
      <c r="G56" s="151"/>
      <c r="H56" s="50"/>
      <c r="I56" s="151"/>
      <c r="J56" s="49"/>
      <c r="K56" s="151"/>
      <c r="L56" s="151"/>
      <c r="M56" s="151"/>
      <c r="N56" s="151"/>
      <c r="O56" s="151"/>
      <c r="P56" s="50"/>
      <c r="Q56" s="151"/>
      <c r="R56" s="23"/>
    </row>
    <row r="57" spans="2:18">
      <c r="B57" s="22"/>
      <c r="C57" s="151"/>
      <c r="D57" s="49"/>
      <c r="E57" s="151"/>
      <c r="F57" s="151"/>
      <c r="G57" s="151"/>
      <c r="H57" s="50"/>
      <c r="I57" s="151"/>
      <c r="J57" s="49"/>
      <c r="K57" s="151"/>
      <c r="L57" s="151"/>
      <c r="M57" s="151"/>
      <c r="N57" s="151"/>
      <c r="O57" s="151"/>
      <c r="P57" s="50"/>
      <c r="Q57" s="151"/>
      <c r="R57" s="23"/>
    </row>
    <row r="58" spans="2:18">
      <c r="B58" s="22"/>
      <c r="C58" s="151"/>
      <c r="D58" s="49"/>
      <c r="E58" s="151"/>
      <c r="F58" s="151"/>
      <c r="G58" s="151"/>
      <c r="H58" s="50"/>
      <c r="I58" s="151"/>
      <c r="J58" s="49"/>
      <c r="K58" s="151"/>
      <c r="L58" s="151"/>
      <c r="M58" s="151"/>
      <c r="N58" s="151"/>
      <c r="O58" s="151"/>
      <c r="P58" s="50"/>
      <c r="Q58" s="151"/>
      <c r="R58" s="23"/>
    </row>
    <row r="59" spans="2:18" s="1" customFormat="1" ht="15">
      <c r="B59" s="31"/>
      <c r="C59" s="159"/>
      <c r="D59" s="51" t="s">
        <v>53</v>
      </c>
      <c r="E59" s="52"/>
      <c r="F59" s="52"/>
      <c r="G59" s="53" t="s">
        <v>54</v>
      </c>
      <c r="H59" s="54"/>
      <c r="I59" s="159"/>
      <c r="J59" s="51" t="s">
        <v>53</v>
      </c>
      <c r="K59" s="52"/>
      <c r="L59" s="52"/>
      <c r="M59" s="52"/>
      <c r="N59" s="53" t="s">
        <v>54</v>
      </c>
      <c r="O59" s="52"/>
      <c r="P59" s="54"/>
      <c r="Q59" s="159"/>
      <c r="R59" s="33"/>
    </row>
    <row r="60" spans="2:18">
      <c r="B60" s="22"/>
      <c r="C60" s="151"/>
      <c r="D60" s="151"/>
      <c r="E60" s="151"/>
      <c r="F60" s="151"/>
      <c r="G60" s="151"/>
      <c r="H60" s="151"/>
      <c r="I60" s="151"/>
      <c r="J60" s="151"/>
      <c r="K60" s="151"/>
      <c r="L60" s="151"/>
      <c r="M60" s="151"/>
      <c r="N60" s="151"/>
      <c r="O60" s="151"/>
      <c r="P60" s="151"/>
      <c r="Q60" s="151"/>
      <c r="R60" s="23"/>
    </row>
    <row r="61" spans="2:18" s="1" customFormat="1" ht="15">
      <c r="B61" s="31"/>
      <c r="C61" s="159"/>
      <c r="D61" s="46" t="s">
        <v>55</v>
      </c>
      <c r="E61" s="47"/>
      <c r="F61" s="47"/>
      <c r="G61" s="47"/>
      <c r="H61" s="48"/>
      <c r="I61" s="159"/>
      <c r="J61" s="46" t="s">
        <v>56</v>
      </c>
      <c r="K61" s="47"/>
      <c r="L61" s="47"/>
      <c r="M61" s="47"/>
      <c r="N61" s="47"/>
      <c r="O61" s="47"/>
      <c r="P61" s="48"/>
      <c r="Q61" s="159"/>
      <c r="R61" s="33"/>
    </row>
    <row r="62" spans="2:18">
      <c r="B62" s="22"/>
      <c r="C62" s="151"/>
      <c r="D62" s="49"/>
      <c r="E62" s="151"/>
      <c r="F62" s="151"/>
      <c r="G62" s="151"/>
      <c r="H62" s="50"/>
      <c r="I62" s="151"/>
      <c r="J62" s="49"/>
      <c r="K62" s="151"/>
      <c r="L62" s="151"/>
      <c r="M62" s="151"/>
      <c r="N62" s="151"/>
      <c r="O62" s="151"/>
      <c r="P62" s="50"/>
      <c r="Q62" s="151"/>
      <c r="R62" s="23"/>
    </row>
    <row r="63" spans="2:18">
      <c r="B63" s="22"/>
      <c r="C63" s="151"/>
      <c r="D63" s="49"/>
      <c r="E63" s="151"/>
      <c r="F63" s="151"/>
      <c r="G63" s="151"/>
      <c r="H63" s="50"/>
      <c r="I63" s="151"/>
      <c r="J63" s="49"/>
      <c r="K63" s="151"/>
      <c r="L63" s="151"/>
      <c r="M63" s="151"/>
      <c r="N63" s="151"/>
      <c r="O63" s="151"/>
      <c r="P63" s="50"/>
      <c r="Q63" s="151"/>
      <c r="R63" s="23"/>
    </row>
    <row r="64" spans="2:18">
      <c r="B64" s="22"/>
      <c r="C64" s="151"/>
      <c r="D64" s="49"/>
      <c r="E64" s="151"/>
      <c r="F64" s="151"/>
      <c r="G64" s="151"/>
      <c r="H64" s="50"/>
      <c r="I64" s="151"/>
      <c r="J64" s="49"/>
      <c r="K64" s="151"/>
      <c r="L64" s="151"/>
      <c r="M64" s="151"/>
      <c r="N64" s="151"/>
      <c r="O64" s="151"/>
      <c r="P64" s="50"/>
      <c r="Q64" s="151"/>
      <c r="R64" s="23"/>
    </row>
    <row r="65" spans="2:18">
      <c r="B65" s="22"/>
      <c r="C65" s="151"/>
      <c r="D65" s="49"/>
      <c r="E65" s="151"/>
      <c r="F65" s="151"/>
      <c r="G65" s="151"/>
      <c r="H65" s="50"/>
      <c r="I65" s="151"/>
      <c r="J65" s="49"/>
      <c r="K65" s="151"/>
      <c r="L65" s="151"/>
      <c r="M65" s="151"/>
      <c r="N65" s="151"/>
      <c r="O65" s="151"/>
      <c r="P65" s="50"/>
      <c r="Q65" s="151"/>
      <c r="R65" s="23"/>
    </row>
    <row r="66" spans="2:18">
      <c r="B66" s="22"/>
      <c r="C66" s="151"/>
      <c r="D66" s="49"/>
      <c r="E66" s="151"/>
      <c r="F66" s="151"/>
      <c r="G66" s="151"/>
      <c r="H66" s="50"/>
      <c r="I66" s="151"/>
      <c r="J66" s="49"/>
      <c r="K66" s="151"/>
      <c r="L66" s="151"/>
      <c r="M66" s="151"/>
      <c r="N66" s="151"/>
      <c r="O66" s="151"/>
      <c r="P66" s="50"/>
      <c r="Q66" s="151"/>
      <c r="R66" s="23"/>
    </row>
    <row r="67" spans="2:18">
      <c r="B67" s="22"/>
      <c r="C67" s="151"/>
      <c r="D67" s="49"/>
      <c r="E67" s="151"/>
      <c r="F67" s="151"/>
      <c r="G67" s="151"/>
      <c r="H67" s="50"/>
      <c r="I67" s="151"/>
      <c r="J67" s="49"/>
      <c r="K67" s="151"/>
      <c r="L67" s="151"/>
      <c r="M67" s="151"/>
      <c r="N67" s="151"/>
      <c r="O67" s="151"/>
      <c r="P67" s="50"/>
      <c r="Q67" s="151"/>
      <c r="R67" s="23"/>
    </row>
    <row r="68" spans="2:18">
      <c r="B68" s="22"/>
      <c r="C68" s="151"/>
      <c r="D68" s="49"/>
      <c r="E68" s="151"/>
      <c r="F68" s="151"/>
      <c r="G68" s="151"/>
      <c r="H68" s="50"/>
      <c r="I68" s="151"/>
      <c r="J68" s="49"/>
      <c r="K68" s="151"/>
      <c r="L68" s="151"/>
      <c r="M68" s="151"/>
      <c r="N68" s="151"/>
      <c r="O68" s="151"/>
      <c r="P68" s="50"/>
      <c r="Q68" s="151"/>
      <c r="R68" s="23"/>
    </row>
    <row r="69" spans="2:18">
      <c r="B69" s="22"/>
      <c r="C69" s="151"/>
      <c r="D69" s="49"/>
      <c r="E69" s="151"/>
      <c r="F69" s="151"/>
      <c r="G69" s="151"/>
      <c r="H69" s="50"/>
      <c r="I69" s="151"/>
      <c r="J69" s="49"/>
      <c r="K69" s="151"/>
      <c r="L69" s="151"/>
      <c r="M69" s="151"/>
      <c r="N69" s="151"/>
      <c r="O69" s="151"/>
      <c r="P69" s="50"/>
      <c r="Q69" s="151"/>
      <c r="R69" s="23"/>
    </row>
    <row r="70" spans="2:18" s="1" customFormat="1" ht="15">
      <c r="B70" s="31"/>
      <c r="C70" s="159"/>
      <c r="D70" s="51" t="s">
        <v>53</v>
      </c>
      <c r="E70" s="52"/>
      <c r="F70" s="52"/>
      <c r="G70" s="53" t="s">
        <v>54</v>
      </c>
      <c r="H70" s="54"/>
      <c r="I70" s="159"/>
      <c r="J70" s="51" t="s">
        <v>53</v>
      </c>
      <c r="K70" s="52"/>
      <c r="L70" s="52"/>
      <c r="M70" s="52"/>
      <c r="N70" s="53" t="s">
        <v>54</v>
      </c>
      <c r="O70" s="52"/>
      <c r="P70" s="54"/>
      <c r="Q70" s="159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89" t="s">
        <v>106</v>
      </c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33"/>
    </row>
    <row r="77" spans="2:18" s="1" customFormat="1" ht="6.95" customHeight="1">
      <c r="B77" s="31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33"/>
    </row>
    <row r="78" spans="2:18" s="1" customFormat="1" ht="30" customHeight="1">
      <c r="B78" s="31"/>
      <c r="C78" s="158" t="s">
        <v>15</v>
      </c>
      <c r="D78" s="159"/>
      <c r="E78" s="159"/>
      <c r="F78" s="227" t="str">
        <f>F6</f>
        <v>Komplexná  rekonštrukcia  stravovacej prevádzky, kuchyne a práčovne vrátane strechy</v>
      </c>
      <c r="G78" s="228"/>
      <c r="H78" s="228"/>
      <c r="I78" s="228"/>
      <c r="J78" s="228"/>
      <c r="K78" s="228"/>
      <c r="L78" s="228"/>
      <c r="M78" s="228"/>
      <c r="N78" s="228"/>
      <c r="O78" s="228"/>
      <c r="P78" s="228"/>
      <c r="Q78" s="159"/>
      <c r="R78" s="33"/>
    </row>
    <row r="79" spans="2:18" s="1" customFormat="1" ht="36.950000000000003" customHeight="1">
      <c r="B79" s="31"/>
      <c r="C79" s="65" t="s">
        <v>100</v>
      </c>
      <c r="D79" s="159"/>
      <c r="E79" s="159"/>
      <c r="F79" s="191" t="str">
        <f>F7</f>
        <v>SO4 - Dažďová vonkajšia kanalizácia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159"/>
      <c r="R79" s="33"/>
    </row>
    <row r="80" spans="2:18" s="1" customFormat="1" ht="6.95" customHeight="1">
      <c r="B80" s="31"/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33"/>
    </row>
    <row r="81" spans="2:47" s="1" customFormat="1" ht="18" customHeight="1">
      <c r="B81" s="31"/>
      <c r="C81" s="158" t="s">
        <v>20</v>
      </c>
      <c r="D81" s="159"/>
      <c r="E81" s="159"/>
      <c r="F81" s="150" t="str">
        <f>F9</f>
        <v>Myjava</v>
      </c>
      <c r="G81" s="159"/>
      <c r="H81" s="159"/>
      <c r="I81" s="159"/>
      <c r="J81" s="159"/>
      <c r="K81" s="158" t="s">
        <v>22</v>
      </c>
      <c r="L81" s="159"/>
      <c r="M81" s="229" t="str">
        <f>IF(O9="","",O9)</f>
        <v/>
      </c>
      <c r="N81" s="229"/>
      <c r="O81" s="229"/>
      <c r="P81" s="229"/>
      <c r="Q81" s="159"/>
      <c r="R81" s="33"/>
    </row>
    <row r="82" spans="2:47" s="1" customFormat="1" ht="6.95" customHeight="1">
      <c r="B82" s="31"/>
      <c r="C82" s="159"/>
      <c r="D82" s="159"/>
      <c r="E82" s="159"/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33"/>
    </row>
    <row r="83" spans="2:47" s="1" customFormat="1" ht="15">
      <c r="B83" s="31"/>
      <c r="C83" s="158" t="s">
        <v>23</v>
      </c>
      <c r="D83" s="159"/>
      <c r="E83" s="159"/>
      <c r="F83" s="150" t="str">
        <f>E12</f>
        <v>Nemocnica s poliklinikou Myjava</v>
      </c>
      <c r="G83" s="159"/>
      <c r="H83" s="159"/>
      <c r="I83" s="159"/>
      <c r="J83" s="159"/>
      <c r="K83" s="158" t="s">
        <v>31</v>
      </c>
      <c r="L83" s="159"/>
      <c r="M83" s="197" t="str">
        <f>E18</f>
        <v>APM,s.r.o.</v>
      </c>
      <c r="N83" s="197"/>
      <c r="O83" s="197"/>
      <c r="P83" s="197"/>
      <c r="Q83" s="197"/>
      <c r="R83" s="33"/>
    </row>
    <row r="84" spans="2:47" s="1" customFormat="1" ht="14.45" customHeight="1">
      <c r="B84" s="31"/>
      <c r="C84" s="158" t="s">
        <v>29</v>
      </c>
      <c r="D84" s="159"/>
      <c r="E84" s="159"/>
      <c r="F84" s="150" t="str">
        <f>IF(E15="","",E15)</f>
        <v xml:space="preserve"> </v>
      </c>
      <c r="G84" s="159"/>
      <c r="H84" s="159"/>
      <c r="I84" s="159"/>
      <c r="J84" s="159"/>
      <c r="K84" s="158" t="s">
        <v>35</v>
      </c>
      <c r="L84" s="159"/>
      <c r="M84" s="197" t="str">
        <f>E21</f>
        <v>Akad.arch.Mravec Jozef</v>
      </c>
      <c r="N84" s="197"/>
      <c r="O84" s="197"/>
      <c r="P84" s="197"/>
      <c r="Q84" s="197"/>
      <c r="R84" s="33"/>
    </row>
    <row r="85" spans="2:47" s="1" customFormat="1" ht="10.35" customHeight="1">
      <c r="B85" s="31"/>
      <c r="C85" s="159"/>
      <c r="D85" s="159"/>
      <c r="E85" s="159"/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33"/>
    </row>
    <row r="86" spans="2:47" s="1" customFormat="1" ht="29.25" customHeight="1">
      <c r="B86" s="31"/>
      <c r="C86" s="236" t="s">
        <v>107</v>
      </c>
      <c r="D86" s="237"/>
      <c r="E86" s="237"/>
      <c r="F86" s="237"/>
      <c r="G86" s="237"/>
      <c r="H86" s="160"/>
      <c r="I86" s="160"/>
      <c r="J86" s="160"/>
      <c r="K86" s="160"/>
      <c r="L86" s="160"/>
      <c r="M86" s="160"/>
      <c r="N86" s="236" t="s">
        <v>108</v>
      </c>
      <c r="O86" s="237"/>
      <c r="P86" s="237"/>
      <c r="Q86" s="237"/>
      <c r="R86" s="33"/>
    </row>
    <row r="87" spans="2:47" s="1" customFormat="1" ht="10.35" customHeight="1">
      <c r="B87" s="31"/>
      <c r="C87" s="159"/>
      <c r="D87" s="159"/>
      <c r="E87" s="159"/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33"/>
    </row>
    <row r="88" spans="2:47" s="1" customFormat="1" ht="29.25" customHeight="1">
      <c r="B88" s="31"/>
      <c r="C88" s="104" t="s">
        <v>109</v>
      </c>
      <c r="D88" s="159"/>
      <c r="E88" s="159"/>
      <c r="F88" s="159"/>
      <c r="G88" s="159"/>
      <c r="H88" s="159"/>
      <c r="I88" s="159"/>
      <c r="J88" s="159"/>
      <c r="K88" s="159"/>
      <c r="L88" s="159"/>
      <c r="M88" s="159"/>
      <c r="N88" s="166">
        <f>N111</f>
        <v>0</v>
      </c>
      <c r="O88" s="224"/>
      <c r="P88" s="224"/>
      <c r="Q88" s="224"/>
      <c r="R88" s="33"/>
      <c r="AU88" s="18" t="s">
        <v>110</v>
      </c>
    </row>
    <row r="89" spans="2:47" s="6" customFormat="1" ht="24.95" customHeight="1">
      <c r="B89" s="105"/>
      <c r="C89" s="161"/>
      <c r="D89" s="107" t="s">
        <v>111</v>
      </c>
      <c r="E89" s="161"/>
      <c r="F89" s="161"/>
      <c r="G89" s="161"/>
      <c r="H89" s="161"/>
      <c r="I89" s="161"/>
      <c r="J89" s="161"/>
      <c r="K89" s="161"/>
      <c r="L89" s="161"/>
      <c r="M89" s="161"/>
      <c r="N89" s="234">
        <f>N112</f>
        <v>0</v>
      </c>
      <c r="O89" s="235"/>
      <c r="P89" s="235"/>
      <c r="Q89" s="235"/>
      <c r="R89" s="108"/>
    </row>
    <row r="90" spans="2:47" s="7" customFormat="1" ht="19.899999999999999" customHeight="1">
      <c r="B90" s="109"/>
      <c r="C90" s="162"/>
      <c r="D90" s="111" t="s">
        <v>572</v>
      </c>
      <c r="E90" s="162"/>
      <c r="F90" s="162"/>
      <c r="G90" s="162"/>
      <c r="H90" s="162"/>
      <c r="I90" s="162"/>
      <c r="J90" s="162"/>
      <c r="K90" s="162"/>
      <c r="L90" s="162"/>
      <c r="M90" s="162"/>
      <c r="N90" s="222">
        <f>N113</f>
        <v>0</v>
      </c>
      <c r="O90" s="223"/>
      <c r="P90" s="223"/>
      <c r="Q90" s="223"/>
      <c r="R90" s="112"/>
    </row>
    <row r="91" spans="2:47" s="1" customFormat="1" ht="21.75" customHeight="1">
      <c r="B91" s="31"/>
      <c r="C91" s="159"/>
      <c r="D91" s="159"/>
      <c r="E91" s="159"/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33"/>
    </row>
    <row r="92" spans="2:47" s="1" customFormat="1" ht="29.25" customHeight="1">
      <c r="B92" s="31"/>
      <c r="C92" s="104" t="s">
        <v>142</v>
      </c>
      <c r="D92" s="159"/>
      <c r="E92" s="159"/>
      <c r="F92" s="159"/>
      <c r="G92" s="159"/>
      <c r="H92" s="159"/>
      <c r="I92" s="159"/>
      <c r="J92" s="159"/>
      <c r="K92" s="159"/>
      <c r="L92" s="159"/>
      <c r="M92" s="159"/>
      <c r="N92" s="224">
        <v>0</v>
      </c>
      <c r="O92" s="225"/>
      <c r="P92" s="225"/>
      <c r="Q92" s="225"/>
      <c r="R92" s="33"/>
      <c r="T92" s="113"/>
      <c r="U92" s="114" t="s">
        <v>41</v>
      </c>
    </row>
    <row r="93" spans="2:47" s="1" customFormat="1" ht="18" customHeight="1">
      <c r="B93" s="31"/>
      <c r="C93" s="159"/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33"/>
    </row>
    <row r="94" spans="2:47" s="1" customFormat="1" ht="29.25" customHeight="1">
      <c r="B94" s="31"/>
      <c r="C94" s="95" t="s">
        <v>93</v>
      </c>
      <c r="D94" s="160"/>
      <c r="E94" s="160"/>
      <c r="F94" s="160"/>
      <c r="G94" s="160"/>
      <c r="H94" s="160"/>
      <c r="I94" s="160"/>
      <c r="J94" s="160"/>
      <c r="K94" s="160"/>
      <c r="L94" s="167">
        <f>ROUND(SUM(N88+N92),2)</f>
        <v>0</v>
      </c>
      <c r="M94" s="167"/>
      <c r="N94" s="167"/>
      <c r="O94" s="167"/>
      <c r="P94" s="167"/>
      <c r="Q94" s="167"/>
      <c r="R94" s="33"/>
    </row>
    <row r="95" spans="2:47" s="1" customFormat="1" ht="6.95" customHeight="1">
      <c r="B95" s="55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7"/>
    </row>
    <row r="99" spans="2:63" s="1" customFormat="1" ht="6.95" customHeight="1"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60"/>
    </row>
    <row r="100" spans="2:63" s="1" customFormat="1" ht="36.950000000000003" customHeight="1">
      <c r="B100" s="31"/>
      <c r="C100" s="189" t="s">
        <v>143</v>
      </c>
      <c r="D100" s="226"/>
      <c r="E100" s="226"/>
      <c r="F100" s="226"/>
      <c r="G100" s="226"/>
      <c r="H100" s="226"/>
      <c r="I100" s="226"/>
      <c r="J100" s="226"/>
      <c r="K100" s="226"/>
      <c r="L100" s="226"/>
      <c r="M100" s="226"/>
      <c r="N100" s="226"/>
      <c r="O100" s="226"/>
      <c r="P100" s="226"/>
      <c r="Q100" s="226"/>
      <c r="R100" s="33"/>
    </row>
    <row r="101" spans="2:63" s="1" customFormat="1" ht="6.95" customHeight="1">
      <c r="B101" s="31"/>
      <c r="C101" s="159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33"/>
    </row>
    <row r="102" spans="2:63" s="1" customFormat="1" ht="30" customHeight="1">
      <c r="B102" s="31"/>
      <c r="C102" s="158" t="s">
        <v>15</v>
      </c>
      <c r="D102" s="159"/>
      <c r="E102" s="159"/>
      <c r="F102" s="227" t="str">
        <f>F6</f>
        <v>Komplexná  rekonštrukcia  stravovacej prevádzky, kuchyne a práčovne vrátane strechy</v>
      </c>
      <c r="G102" s="228"/>
      <c r="H102" s="228"/>
      <c r="I102" s="228"/>
      <c r="J102" s="228"/>
      <c r="K102" s="228"/>
      <c r="L102" s="228"/>
      <c r="M102" s="228"/>
      <c r="N102" s="228"/>
      <c r="O102" s="228"/>
      <c r="P102" s="228"/>
      <c r="Q102" s="159"/>
      <c r="R102" s="33"/>
    </row>
    <row r="103" spans="2:63" s="1" customFormat="1" ht="36.950000000000003" customHeight="1">
      <c r="B103" s="31"/>
      <c r="C103" s="65" t="s">
        <v>100</v>
      </c>
      <c r="D103" s="159"/>
      <c r="E103" s="159"/>
      <c r="F103" s="191" t="str">
        <f>F7</f>
        <v>SO4 - Dažďová vonkajšia kanalizácia</v>
      </c>
      <c r="G103" s="226"/>
      <c r="H103" s="226"/>
      <c r="I103" s="226"/>
      <c r="J103" s="226"/>
      <c r="K103" s="226"/>
      <c r="L103" s="226"/>
      <c r="M103" s="226"/>
      <c r="N103" s="226"/>
      <c r="O103" s="226"/>
      <c r="P103" s="226"/>
      <c r="Q103" s="159"/>
      <c r="R103" s="33"/>
    </row>
    <row r="104" spans="2:63" s="1" customFormat="1" ht="6.95" customHeight="1">
      <c r="B104" s="31"/>
      <c r="C104" s="159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33"/>
    </row>
    <row r="105" spans="2:63" s="1" customFormat="1" ht="18" customHeight="1">
      <c r="B105" s="31"/>
      <c r="C105" s="158" t="s">
        <v>20</v>
      </c>
      <c r="D105" s="159"/>
      <c r="E105" s="159"/>
      <c r="F105" s="150" t="str">
        <f>F9</f>
        <v>Myjava</v>
      </c>
      <c r="G105" s="159"/>
      <c r="H105" s="159"/>
      <c r="I105" s="159"/>
      <c r="J105" s="159"/>
      <c r="K105" s="158" t="s">
        <v>22</v>
      </c>
      <c r="L105" s="159"/>
      <c r="M105" s="229" t="str">
        <f>IF(O9="","",O9)</f>
        <v/>
      </c>
      <c r="N105" s="229"/>
      <c r="O105" s="229"/>
      <c r="P105" s="229"/>
      <c r="Q105" s="159"/>
      <c r="R105" s="33"/>
    </row>
    <row r="106" spans="2:63" s="1" customFormat="1" ht="6.95" customHeight="1">
      <c r="B106" s="31"/>
      <c r="C106" s="159"/>
      <c r="D106" s="159"/>
      <c r="E106" s="159"/>
      <c r="F106" s="159"/>
      <c r="G106" s="159"/>
      <c r="H106" s="159"/>
      <c r="I106" s="159"/>
      <c r="J106" s="159"/>
      <c r="K106" s="159"/>
      <c r="L106" s="159"/>
      <c r="M106" s="159"/>
      <c r="N106" s="159"/>
      <c r="O106" s="159"/>
      <c r="P106" s="159"/>
      <c r="Q106" s="159"/>
      <c r="R106" s="33"/>
    </row>
    <row r="107" spans="2:63" s="1" customFormat="1" ht="15">
      <c r="B107" s="31"/>
      <c r="C107" s="158" t="s">
        <v>23</v>
      </c>
      <c r="D107" s="159"/>
      <c r="E107" s="159"/>
      <c r="F107" s="150" t="str">
        <f>E12</f>
        <v>Nemocnica s poliklinikou Myjava</v>
      </c>
      <c r="G107" s="159"/>
      <c r="H107" s="159"/>
      <c r="I107" s="159"/>
      <c r="J107" s="159"/>
      <c r="K107" s="158" t="s">
        <v>31</v>
      </c>
      <c r="L107" s="159"/>
      <c r="M107" s="197" t="str">
        <f>E18</f>
        <v>APM,s.r.o.</v>
      </c>
      <c r="N107" s="197"/>
      <c r="O107" s="197"/>
      <c r="P107" s="197"/>
      <c r="Q107" s="197"/>
      <c r="R107" s="33"/>
    </row>
    <row r="108" spans="2:63" s="1" customFormat="1" ht="14.45" customHeight="1">
      <c r="B108" s="31"/>
      <c r="C108" s="158" t="s">
        <v>29</v>
      </c>
      <c r="D108" s="159"/>
      <c r="E108" s="159"/>
      <c r="F108" s="150" t="str">
        <f>IF(E15="","",E15)</f>
        <v xml:space="preserve"> </v>
      </c>
      <c r="G108" s="159"/>
      <c r="H108" s="159"/>
      <c r="I108" s="159"/>
      <c r="J108" s="159"/>
      <c r="K108" s="158" t="s">
        <v>35</v>
      </c>
      <c r="L108" s="159"/>
      <c r="M108" s="197" t="str">
        <f>E21</f>
        <v>Akad.arch.Mravec Jozef</v>
      </c>
      <c r="N108" s="197"/>
      <c r="O108" s="197"/>
      <c r="P108" s="197"/>
      <c r="Q108" s="197"/>
      <c r="R108" s="33"/>
    </row>
    <row r="109" spans="2:63" s="1" customFormat="1" ht="10.35" customHeight="1">
      <c r="B109" s="31"/>
      <c r="C109" s="159"/>
      <c r="D109" s="159"/>
      <c r="E109" s="159"/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33"/>
    </row>
    <row r="110" spans="2:63" s="8" customFormat="1" ht="29.25" customHeight="1">
      <c r="B110" s="115"/>
      <c r="C110" s="116" t="s">
        <v>144</v>
      </c>
      <c r="D110" s="221" t="s">
        <v>145</v>
      </c>
      <c r="E110" s="221"/>
      <c r="F110" s="221"/>
      <c r="G110" s="221"/>
      <c r="H110" s="221"/>
      <c r="I110" s="221"/>
      <c r="J110" s="163" t="s">
        <v>146</v>
      </c>
      <c r="K110" s="163" t="s">
        <v>147</v>
      </c>
      <c r="L110" s="221" t="s">
        <v>148</v>
      </c>
      <c r="M110" s="221"/>
      <c r="N110" s="221" t="s">
        <v>108</v>
      </c>
      <c r="O110" s="221"/>
      <c r="P110" s="221"/>
      <c r="Q110" s="230"/>
      <c r="R110" s="118"/>
      <c r="T110" s="72" t="s">
        <v>149</v>
      </c>
      <c r="U110" s="73" t="s">
        <v>41</v>
      </c>
      <c r="V110" s="73" t="s">
        <v>150</v>
      </c>
      <c r="W110" s="73" t="s">
        <v>151</v>
      </c>
      <c r="X110" s="73" t="s">
        <v>152</v>
      </c>
      <c r="Y110" s="73" t="s">
        <v>153</v>
      </c>
      <c r="Z110" s="73" t="s">
        <v>154</v>
      </c>
      <c r="AA110" s="74" t="s">
        <v>155</v>
      </c>
    </row>
    <row r="111" spans="2:63" s="1" customFormat="1" ht="29.25" customHeight="1">
      <c r="B111" s="31"/>
      <c r="C111" s="76" t="s">
        <v>104</v>
      </c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231">
        <f>BK111</f>
        <v>0</v>
      </c>
      <c r="O111" s="232"/>
      <c r="P111" s="232"/>
      <c r="Q111" s="232"/>
      <c r="R111" s="33"/>
      <c r="T111" s="75"/>
      <c r="U111" s="47"/>
      <c r="V111" s="47"/>
      <c r="W111" s="119">
        <f>W112</f>
        <v>5.5E-2</v>
      </c>
      <c r="X111" s="47"/>
      <c r="Y111" s="119">
        <f>Y112</f>
        <v>1.0000000000000001E-5</v>
      </c>
      <c r="Z111" s="47"/>
      <c r="AA111" s="120">
        <f>AA112</f>
        <v>0</v>
      </c>
      <c r="AT111" s="18" t="s">
        <v>76</v>
      </c>
      <c r="AU111" s="18" t="s">
        <v>110</v>
      </c>
      <c r="BK111" s="121">
        <f>BK112</f>
        <v>0</v>
      </c>
    </row>
    <row r="112" spans="2:63" s="9" customFormat="1" ht="37.35" customHeight="1">
      <c r="B112" s="122"/>
      <c r="C112" s="123"/>
      <c r="D112" s="124" t="s">
        <v>111</v>
      </c>
      <c r="E112" s="124"/>
      <c r="F112" s="124"/>
      <c r="G112" s="124"/>
      <c r="H112" s="124"/>
      <c r="I112" s="124"/>
      <c r="J112" s="124"/>
      <c r="K112" s="124"/>
      <c r="L112" s="124"/>
      <c r="M112" s="124"/>
      <c r="N112" s="233">
        <f>BK112</f>
        <v>0</v>
      </c>
      <c r="O112" s="234"/>
      <c r="P112" s="234"/>
      <c r="Q112" s="234"/>
      <c r="R112" s="125"/>
      <c r="T112" s="126"/>
      <c r="U112" s="123"/>
      <c r="V112" s="123"/>
      <c r="W112" s="127">
        <f>W113</f>
        <v>5.5E-2</v>
      </c>
      <c r="X112" s="123"/>
      <c r="Y112" s="127">
        <f>Y113</f>
        <v>1.0000000000000001E-5</v>
      </c>
      <c r="Z112" s="123"/>
      <c r="AA112" s="128">
        <f>AA113</f>
        <v>0</v>
      </c>
      <c r="AR112" s="129" t="s">
        <v>84</v>
      </c>
      <c r="AT112" s="130" t="s">
        <v>76</v>
      </c>
      <c r="AU112" s="130" t="s">
        <v>77</v>
      </c>
      <c r="AY112" s="129" t="s">
        <v>156</v>
      </c>
      <c r="BK112" s="131">
        <f>BK113</f>
        <v>0</v>
      </c>
    </row>
    <row r="113" spans="2:65" s="9" customFormat="1" ht="19.899999999999999" customHeight="1">
      <c r="B113" s="122"/>
      <c r="C113" s="123"/>
      <c r="D113" s="132" t="s">
        <v>572</v>
      </c>
      <c r="E113" s="132"/>
      <c r="F113" s="132"/>
      <c r="G113" s="132"/>
      <c r="H113" s="132"/>
      <c r="I113" s="132"/>
      <c r="J113" s="132"/>
      <c r="K113" s="132"/>
      <c r="L113" s="132"/>
      <c r="M113" s="132"/>
      <c r="N113" s="219">
        <f>BK113</f>
        <v>0</v>
      </c>
      <c r="O113" s="220"/>
      <c r="P113" s="220"/>
      <c r="Q113" s="220"/>
      <c r="R113" s="125"/>
      <c r="T113" s="126"/>
      <c r="U113" s="123"/>
      <c r="V113" s="123"/>
      <c r="W113" s="127">
        <f>W114</f>
        <v>5.5E-2</v>
      </c>
      <c r="X113" s="123"/>
      <c r="Y113" s="127">
        <f>Y114</f>
        <v>1.0000000000000001E-5</v>
      </c>
      <c r="Z113" s="123"/>
      <c r="AA113" s="128">
        <f>AA114</f>
        <v>0</v>
      </c>
      <c r="AR113" s="129" t="s">
        <v>84</v>
      </c>
      <c r="AT113" s="130" t="s">
        <v>76</v>
      </c>
      <c r="AU113" s="130" t="s">
        <v>84</v>
      </c>
      <c r="AY113" s="129" t="s">
        <v>156</v>
      </c>
      <c r="BK113" s="131">
        <f>BK114</f>
        <v>0</v>
      </c>
    </row>
    <row r="114" spans="2:65" s="1" customFormat="1" ht="14.45" customHeight="1">
      <c r="B114" s="133"/>
      <c r="C114" s="134" t="s">
        <v>84</v>
      </c>
      <c r="D114" s="201" t="s">
        <v>629</v>
      </c>
      <c r="E114" s="208"/>
      <c r="F114" s="208"/>
      <c r="G114" s="208"/>
      <c r="H114" s="208"/>
      <c r="I114" s="209"/>
      <c r="J114" s="135" t="s">
        <v>193</v>
      </c>
      <c r="K114" s="156">
        <v>1</v>
      </c>
      <c r="L114" s="213">
        <v>0</v>
      </c>
      <c r="M114" s="213"/>
      <c r="N114" s="213">
        <f>ROUND(L114*K114,2)</f>
        <v>0</v>
      </c>
      <c r="O114" s="213"/>
      <c r="P114" s="213"/>
      <c r="Q114" s="213"/>
      <c r="R114" s="137"/>
      <c r="T114" s="138" t="s">
        <v>5</v>
      </c>
      <c r="U114" s="145" t="s">
        <v>44</v>
      </c>
      <c r="V114" s="146">
        <v>5.5E-2</v>
      </c>
      <c r="W114" s="146">
        <f>V114*K114</f>
        <v>5.5E-2</v>
      </c>
      <c r="X114" s="146">
        <v>1.0000000000000001E-5</v>
      </c>
      <c r="Y114" s="146">
        <f>X114*K114</f>
        <v>1.0000000000000001E-5</v>
      </c>
      <c r="Z114" s="146">
        <v>0</v>
      </c>
      <c r="AA114" s="147">
        <f>Z114*K114</f>
        <v>0</v>
      </c>
      <c r="AR114" s="18" t="s">
        <v>160</v>
      </c>
      <c r="AT114" s="18" t="s">
        <v>157</v>
      </c>
      <c r="AU114" s="18" t="s">
        <v>161</v>
      </c>
      <c r="AY114" s="18" t="s">
        <v>156</v>
      </c>
      <c r="BE114" s="141">
        <f>IF(U114="základná",N114,0)</f>
        <v>0</v>
      </c>
      <c r="BF114" s="141">
        <f>IF(U114="znížená",N114,0)</f>
        <v>0</v>
      </c>
      <c r="BG114" s="141">
        <f>IF(U114="zákl. prenesená",N114,0)</f>
        <v>0</v>
      </c>
      <c r="BH114" s="141">
        <f>IF(U114="zníž. prenesená",N114,0)</f>
        <v>0</v>
      </c>
      <c r="BI114" s="141">
        <f>IF(U114="nulová",N114,0)</f>
        <v>0</v>
      </c>
      <c r="BJ114" s="18" t="s">
        <v>161</v>
      </c>
      <c r="BK114" s="141">
        <f>ROUND(L114*K114,2)</f>
        <v>0</v>
      </c>
      <c r="BL114" s="18" t="s">
        <v>160</v>
      </c>
      <c r="BM114" s="18" t="s">
        <v>574</v>
      </c>
    </row>
    <row r="115" spans="2:65" s="1" customFormat="1" ht="6.95" customHeight="1">
      <c r="B115" s="55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7"/>
    </row>
  </sheetData>
  <mergeCells count="58">
    <mergeCell ref="D114:I114"/>
    <mergeCell ref="D110:I110"/>
    <mergeCell ref="N111:Q111"/>
    <mergeCell ref="N112:Q112"/>
    <mergeCell ref="N113:Q113"/>
    <mergeCell ref="L114:M114"/>
    <mergeCell ref="N114:Q114"/>
    <mergeCell ref="F102:P102"/>
    <mergeCell ref="F103:P103"/>
    <mergeCell ref="M105:P105"/>
    <mergeCell ref="M107:Q107"/>
    <mergeCell ref="M108:Q108"/>
    <mergeCell ref="L110:M110"/>
    <mergeCell ref="N110:Q110"/>
    <mergeCell ref="N88:Q88"/>
    <mergeCell ref="N89:Q89"/>
    <mergeCell ref="N90:Q90"/>
    <mergeCell ref="N92:Q92"/>
    <mergeCell ref="L94:Q94"/>
    <mergeCell ref="C100:Q100"/>
    <mergeCell ref="F78:P78"/>
    <mergeCell ref="F79:P79"/>
    <mergeCell ref="M81:P81"/>
    <mergeCell ref="M83:Q83"/>
    <mergeCell ref="M84:Q84"/>
    <mergeCell ref="C86:G86"/>
    <mergeCell ref="N86:Q86"/>
    <mergeCell ref="H35:J35"/>
    <mergeCell ref="M35:P35"/>
    <mergeCell ref="H36:J36"/>
    <mergeCell ref="M36:P36"/>
    <mergeCell ref="L38:P38"/>
    <mergeCell ref="C76:Q76"/>
    <mergeCell ref="M30:P30"/>
    <mergeCell ref="H32:J32"/>
    <mergeCell ref="M32:P32"/>
    <mergeCell ref="H33:J33"/>
    <mergeCell ref="M33:P33"/>
    <mergeCell ref="H34:J34"/>
    <mergeCell ref="M34:P34"/>
    <mergeCell ref="O18:P18"/>
    <mergeCell ref="O20:P20"/>
    <mergeCell ref="O21:P21"/>
    <mergeCell ref="E24:L24"/>
    <mergeCell ref="M27:P27"/>
    <mergeCell ref="M28:P28"/>
    <mergeCell ref="O9:P9"/>
    <mergeCell ref="O11:P11"/>
    <mergeCell ref="O12:P12"/>
    <mergeCell ref="O14:P14"/>
    <mergeCell ref="O15:P15"/>
    <mergeCell ref="O17:P17"/>
    <mergeCell ref="H1:K1"/>
    <mergeCell ref="C2:Q2"/>
    <mergeCell ref="S2:AC2"/>
    <mergeCell ref="C4:Q4"/>
    <mergeCell ref="F6:P6"/>
    <mergeCell ref="F7:P7"/>
  </mergeCells>
  <hyperlinks>
    <hyperlink ref="F1:G1" location="C2" display="1) Krycí list rozpočtu"/>
    <hyperlink ref="H1:K1" location="C86" display="2) Rekapitulácia rozpočtu"/>
    <hyperlink ref="L1" location="C110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15"/>
  <sheetViews>
    <sheetView showGridLines="0" workbookViewId="0">
      <pane ySplit="1" topLeftCell="A2" activePane="bottomLeft" state="frozen"/>
      <selection pane="bottomLeft" activeCell="C4" sqref="C4:Q4"/>
    </sheetView>
  </sheetViews>
  <sheetFormatPr defaultRowHeight="13.5"/>
  <cols>
    <col min="1" max="1" width="7.1640625" style="152" customWidth="1"/>
    <col min="2" max="2" width="1.5" style="152" customWidth="1"/>
    <col min="3" max="3" width="3.5" style="152" customWidth="1"/>
    <col min="4" max="4" width="3.6640625" style="152" customWidth="1"/>
    <col min="5" max="5" width="14.6640625" style="152" customWidth="1"/>
    <col min="6" max="7" width="9.5" style="152" customWidth="1"/>
    <col min="8" max="8" width="10.6640625" style="152" customWidth="1"/>
    <col min="9" max="9" width="6" style="152" customWidth="1"/>
    <col min="10" max="10" width="4.5" style="152" customWidth="1"/>
    <col min="11" max="11" width="9.83203125" style="152" customWidth="1"/>
    <col min="12" max="12" width="10.33203125" style="152" customWidth="1"/>
    <col min="13" max="14" width="5.1640625" style="152" customWidth="1"/>
    <col min="15" max="15" width="1.6640625" style="152" customWidth="1"/>
    <col min="16" max="16" width="10.6640625" style="152" customWidth="1"/>
    <col min="17" max="17" width="3.5" style="152" customWidth="1"/>
    <col min="18" max="18" width="1.5" style="152" customWidth="1"/>
    <col min="19" max="19" width="7" style="152" customWidth="1"/>
    <col min="20" max="20" width="25.5" style="152" hidden="1" customWidth="1"/>
    <col min="21" max="21" width="14" style="152" hidden="1" customWidth="1"/>
    <col min="22" max="22" width="10.5" style="152" hidden="1" customWidth="1"/>
    <col min="23" max="23" width="14" style="152" hidden="1" customWidth="1"/>
    <col min="24" max="24" width="10.5" style="152" hidden="1" customWidth="1"/>
    <col min="25" max="25" width="12.83203125" style="152" hidden="1" customWidth="1"/>
    <col min="26" max="26" width="9.5" style="152" hidden="1" customWidth="1"/>
    <col min="27" max="27" width="12.83203125" style="152" hidden="1" customWidth="1"/>
    <col min="28" max="28" width="14" style="152" hidden="1" customWidth="1"/>
    <col min="29" max="29" width="9.5" style="152" customWidth="1"/>
    <col min="30" max="30" width="12.83203125" style="152" customWidth="1"/>
    <col min="31" max="31" width="14" style="152" customWidth="1"/>
    <col min="32" max="16384" width="9.33203125" style="152"/>
  </cols>
  <sheetData>
    <row r="1" spans="1:66" ht="21.75" customHeight="1">
      <c r="A1" s="97"/>
      <c r="B1" s="11"/>
      <c r="C1" s="11"/>
      <c r="D1" s="12" t="s">
        <v>1</v>
      </c>
      <c r="E1" s="11"/>
      <c r="F1" s="13" t="s">
        <v>94</v>
      </c>
      <c r="G1" s="13"/>
      <c r="H1" s="240" t="s">
        <v>95</v>
      </c>
      <c r="I1" s="240"/>
      <c r="J1" s="240"/>
      <c r="K1" s="240"/>
      <c r="L1" s="13" t="s">
        <v>96</v>
      </c>
      <c r="M1" s="11"/>
      <c r="N1" s="11"/>
      <c r="O1" s="12" t="s">
        <v>97</v>
      </c>
      <c r="P1" s="11"/>
      <c r="Q1" s="11"/>
      <c r="R1" s="11"/>
      <c r="S1" s="13" t="s">
        <v>98</v>
      </c>
      <c r="T1" s="13"/>
      <c r="U1" s="97"/>
      <c r="V1" s="9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95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183" t="s">
        <v>8</v>
      </c>
      <c r="T2" s="184"/>
      <c r="U2" s="184"/>
      <c r="V2" s="184"/>
      <c r="W2" s="184"/>
      <c r="X2" s="184"/>
      <c r="Y2" s="184"/>
      <c r="Z2" s="184"/>
      <c r="AA2" s="184"/>
      <c r="AB2" s="184"/>
      <c r="AC2" s="184"/>
      <c r="AT2" s="18" t="s">
        <v>87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77</v>
      </c>
    </row>
    <row r="4" spans="1:66" ht="36.950000000000003" customHeight="1">
      <c r="B4" s="22"/>
      <c r="C4" s="189" t="s">
        <v>99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3"/>
      <c r="T4" s="149" t="s">
        <v>12</v>
      </c>
      <c r="AT4" s="18" t="s">
        <v>6</v>
      </c>
    </row>
    <row r="5" spans="1:66" ht="6.95" customHeight="1">
      <c r="B5" s="22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23"/>
    </row>
    <row r="6" spans="1:66" ht="25.35" customHeight="1">
      <c r="B6" s="22"/>
      <c r="C6" s="151"/>
      <c r="D6" s="158" t="s">
        <v>15</v>
      </c>
      <c r="E6" s="151"/>
      <c r="F6" s="227" t="str">
        <f>'Rekapitulácia stavby'!K6</f>
        <v>Komplexná  rekonštrukcia  stravovacej prevádzky, kuchyne a práčovne vrátane strechy</v>
      </c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151"/>
      <c r="R6" s="23"/>
    </row>
    <row r="7" spans="1:66" s="1" customFormat="1" ht="32.85" customHeight="1">
      <c r="B7" s="31"/>
      <c r="C7" s="159"/>
      <c r="D7" s="27" t="s">
        <v>100</v>
      </c>
      <c r="E7" s="159"/>
      <c r="F7" s="199" t="s">
        <v>630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159"/>
      <c r="R7" s="33"/>
    </row>
    <row r="8" spans="1:66" s="1" customFormat="1" ht="14.45" customHeight="1">
      <c r="B8" s="31"/>
      <c r="C8" s="159"/>
      <c r="D8" s="158" t="s">
        <v>17</v>
      </c>
      <c r="E8" s="159"/>
      <c r="F8" s="150" t="s">
        <v>5</v>
      </c>
      <c r="G8" s="159"/>
      <c r="H8" s="159"/>
      <c r="I8" s="159"/>
      <c r="J8" s="159"/>
      <c r="K8" s="159"/>
      <c r="L8" s="159"/>
      <c r="M8" s="158" t="s">
        <v>18</v>
      </c>
      <c r="N8" s="159"/>
      <c r="O8" s="150" t="s">
        <v>102</v>
      </c>
      <c r="P8" s="159"/>
      <c r="Q8" s="159"/>
      <c r="R8" s="33"/>
    </row>
    <row r="9" spans="1:66" s="1" customFormat="1" ht="14.45" customHeight="1">
      <c r="B9" s="31"/>
      <c r="C9" s="159"/>
      <c r="D9" s="158" t="s">
        <v>20</v>
      </c>
      <c r="E9" s="159"/>
      <c r="F9" s="150" t="s">
        <v>21</v>
      </c>
      <c r="G9" s="159"/>
      <c r="H9" s="159"/>
      <c r="I9" s="159"/>
      <c r="J9" s="159"/>
      <c r="K9" s="159"/>
      <c r="L9" s="159"/>
      <c r="M9" s="158" t="s">
        <v>22</v>
      </c>
      <c r="N9" s="159"/>
      <c r="O9" s="229"/>
      <c r="P9" s="229"/>
      <c r="Q9" s="159"/>
      <c r="R9" s="33"/>
    </row>
    <row r="10" spans="1:66" s="1" customFormat="1" ht="10.9" customHeight="1">
      <c r="B10" s="31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33"/>
    </row>
    <row r="11" spans="1:66" s="1" customFormat="1" ht="14.45" customHeight="1">
      <c r="B11" s="31"/>
      <c r="C11" s="159"/>
      <c r="D11" s="158" t="s">
        <v>23</v>
      </c>
      <c r="E11" s="159"/>
      <c r="F11" s="159"/>
      <c r="G11" s="159"/>
      <c r="H11" s="159"/>
      <c r="I11" s="159"/>
      <c r="J11" s="159"/>
      <c r="K11" s="159"/>
      <c r="L11" s="159"/>
      <c r="M11" s="158" t="s">
        <v>24</v>
      </c>
      <c r="N11" s="159"/>
      <c r="O11" s="197" t="s">
        <v>25</v>
      </c>
      <c r="P11" s="197"/>
      <c r="Q11" s="159"/>
      <c r="R11" s="33"/>
    </row>
    <row r="12" spans="1:66" s="1" customFormat="1" ht="18" customHeight="1">
      <c r="B12" s="31"/>
      <c r="C12" s="159"/>
      <c r="D12" s="159"/>
      <c r="E12" s="150" t="s">
        <v>26</v>
      </c>
      <c r="F12" s="159"/>
      <c r="G12" s="159"/>
      <c r="H12" s="159"/>
      <c r="I12" s="159"/>
      <c r="J12" s="159"/>
      <c r="K12" s="159"/>
      <c r="L12" s="159"/>
      <c r="M12" s="158" t="s">
        <v>27</v>
      </c>
      <c r="N12" s="159"/>
      <c r="O12" s="197" t="s">
        <v>28</v>
      </c>
      <c r="P12" s="197"/>
      <c r="Q12" s="159"/>
      <c r="R12" s="33"/>
    </row>
    <row r="13" spans="1:66" s="1" customFormat="1" ht="6.95" customHeight="1">
      <c r="B13" s="31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33"/>
    </row>
    <row r="14" spans="1:66" s="1" customFormat="1" ht="14.45" customHeight="1">
      <c r="B14" s="31"/>
      <c r="C14" s="159"/>
      <c r="D14" s="158" t="s">
        <v>29</v>
      </c>
      <c r="E14" s="159"/>
      <c r="F14" s="159"/>
      <c r="G14" s="159"/>
      <c r="H14" s="159"/>
      <c r="I14" s="159"/>
      <c r="J14" s="159"/>
      <c r="K14" s="159"/>
      <c r="L14" s="159"/>
      <c r="M14" s="158" t="s">
        <v>24</v>
      </c>
      <c r="N14" s="159"/>
      <c r="O14" s="197" t="str">
        <f>IF('Rekapitulácia stavby'!AN13="","",'Rekapitulácia stavby'!AN13)</f>
        <v/>
      </c>
      <c r="P14" s="197"/>
      <c r="Q14" s="159"/>
      <c r="R14" s="33"/>
    </row>
    <row r="15" spans="1:66" s="1" customFormat="1" ht="18" customHeight="1">
      <c r="B15" s="31"/>
      <c r="C15" s="159"/>
      <c r="D15" s="159"/>
      <c r="E15" s="150" t="str">
        <f>IF('Rekapitulácia stavby'!E14="","",'Rekapitulácia stavby'!E14)</f>
        <v xml:space="preserve"> </v>
      </c>
      <c r="F15" s="159"/>
      <c r="G15" s="159"/>
      <c r="H15" s="159"/>
      <c r="I15" s="159"/>
      <c r="J15" s="159"/>
      <c r="K15" s="159"/>
      <c r="L15" s="159"/>
      <c r="M15" s="158" t="s">
        <v>27</v>
      </c>
      <c r="N15" s="159"/>
      <c r="O15" s="197" t="str">
        <f>IF('Rekapitulácia stavby'!AN14="","",'Rekapitulácia stavby'!AN14)</f>
        <v/>
      </c>
      <c r="P15" s="197"/>
      <c r="Q15" s="159"/>
      <c r="R15" s="33"/>
    </row>
    <row r="16" spans="1:66" s="1" customFormat="1" ht="6.95" customHeight="1">
      <c r="B16" s="31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33"/>
    </row>
    <row r="17" spans="2:18" s="1" customFormat="1" ht="14.45" customHeight="1">
      <c r="B17" s="31"/>
      <c r="C17" s="159"/>
      <c r="D17" s="158" t="s">
        <v>31</v>
      </c>
      <c r="E17" s="159"/>
      <c r="F17" s="159"/>
      <c r="G17" s="159"/>
      <c r="H17" s="159"/>
      <c r="I17" s="159"/>
      <c r="J17" s="159"/>
      <c r="K17" s="159"/>
      <c r="L17" s="159"/>
      <c r="M17" s="158" t="s">
        <v>24</v>
      </c>
      <c r="N17" s="159"/>
      <c r="O17" s="197" t="s">
        <v>32</v>
      </c>
      <c r="P17" s="197"/>
      <c r="Q17" s="159"/>
      <c r="R17" s="33"/>
    </row>
    <row r="18" spans="2:18" s="1" customFormat="1" ht="18" customHeight="1">
      <c r="B18" s="31"/>
      <c r="C18" s="159"/>
      <c r="D18" s="159"/>
      <c r="E18" s="150" t="s">
        <v>103</v>
      </c>
      <c r="F18" s="159"/>
      <c r="G18" s="159"/>
      <c r="H18" s="159"/>
      <c r="I18" s="159"/>
      <c r="J18" s="159"/>
      <c r="K18" s="159"/>
      <c r="L18" s="159"/>
      <c r="M18" s="158" t="s">
        <v>27</v>
      </c>
      <c r="N18" s="159"/>
      <c r="O18" s="197" t="s">
        <v>34</v>
      </c>
      <c r="P18" s="197"/>
      <c r="Q18" s="159"/>
      <c r="R18" s="33"/>
    </row>
    <row r="19" spans="2:18" s="1" customFormat="1" ht="6.95" customHeight="1">
      <c r="B19" s="31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33"/>
    </row>
    <row r="20" spans="2:18" s="1" customFormat="1" ht="14.45" customHeight="1">
      <c r="B20" s="31"/>
      <c r="C20" s="159"/>
      <c r="D20" s="158" t="s">
        <v>35</v>
      </c>
      <c r="E20" s="159"/>
      <c r="F20" s="159"/>
      <c r="G20" s="159"/>
      <c r="H20" s="159"/>
      <c r="I20" s="159"/>
      <c r="J20" s="159"/>
      <c r="K20" s="159"/>
      <c r="L20" s="159"/>
      <c r="M20" s="158" t="s">
        <v>24</v>
      </c>
      <c r="N20" s="159"/>
      <c r="O20" s="197" t="s">
        <v>5</v>
      </c>
      <c r="P20" s="197"/>
      <c r="Q20" s="159"/>
      <c r="R20" s="33"/>
    </row>
    <row r="21" spans="2:18" s="1" customFormat="1" ht="18" customHeight="1">
      <c r="B21" s="31"/>
      <c r="C21" s="159"/>
      <c r="D21" s="159"/>
      <c r="E21" s="150" t="s">
        <v>36</v>
      </c>
      <c r="F21" s="159"/>
      <c r="G21" s="159"/>
      <c r="H21" s="159"/>
      <c r="I21" s="159"/>
      <c r="J21" s="159"/>
      <c r="K21" s="159"/>
      <c r="L21" s="159"/>
      <c r="M21" s="158" t="s">
        <v>27</v>
      </c>
      <c r="N21" s="159"/>
      <c r="O21" s="197" t="s">
        <v>5</v>
      </c>
      <c r="P21" s="197"/>
      <c r="Q21" s="159"/>
      <c r="R21" s="33"/>
    </row>
    <row r="22" spans="2:18" s="1" customFormat="1" ht="6.95" customHeight="1">
      <c r="B22" s="31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33"/>
    </row>
    <row r="23" spans="2:18" s="1" customFormat="1" ht="14.45" customHeight="1">
      <c r="B23" s="31"/>
      <c r="C23" s="159"/>
      <c r="D23" s="158" t="s">
        <v>37</v>
      </c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33"/>
    </row>
    <row r="24" spans="2:18" s="1" customFormat="1" ht="14.45" customHeight="1">
      <c r="B24" s="31"/>
      <c r="C24" s="159"/>
      <c r="D24" s="159"/>
      <c r="E24" s="200" t="s">
        <v>5</v>
      </c>
      <c r="F24" s="200"/>
      <c r="G24" s="200"/>
      <c r="H24" s="200"/>
      <c r="I24" s="200"/>
      <c r="J24" s="200"/>
      <c r="K24" s="200"/>
      <c r="L24" s="200"/>
      <c r="M24" s="159"/>
      <c r="N24" s="159"/>
      <c r="O24" s="159"/>
      <c r="P24" s="159"/>
      <c r="Q24" s="159"/>
      <c r="R24" s="33"/>
    </row>
    <row r="25" spans="2:18" s="1" customFormat="1" ht="6.95" customHeight="1">
      <c r="B25" s="31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33"/>
    </row>
    <row r="26" spans="2:18" s="1" customFormat="1" ht="6.95" customHeight="1">
      <c r="B26" s="31"/>
      <c r="C26" s="159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159"/>
      <c r="R26" s="33"/>
    </row>
    <row r="27" spans="2:18" s="1" customFormat="1" ht="14.45" customHeight="1">
      <c r="B27" s="31"/>
      <c r="C27" s="159"/>
      <c r="D27" s="98" t="s">
        <v>104</v>
      </c>
      <c r="E27" s="159"/>
      <c r="F27" s="159"/>
      <c r="G27" s="159"/>
      <c r="H27" s="159"/>
      <c r="I27" s="159"/>
      <c r="J27" s="159"/>
      <c r="K27" s="159"/>
      <c r="L27" s="159"/>
      <c r="M27" s="177">
        <f>N88</f>
        <v>0</v>
      </c>
      <c r="N27" s="177"/>
      <c r="O27" s="177"/>
      <c r="P27" s="177"/>
      <c r="Q27" s="159"/>
      <c r="R27" s="33"/>
    </row>
    <row r="28" spans="2:18" s="1" customFormat="1" ht="14.45" customHeight="1">
      <c r="B28" s="31"/>
      <c r="C28" s="159"/>
      <c r="D28" s="30" t="s">
        <v>105</v>
      </c>
      <c r="E28" s="159"/>
      <c r="F28" s="159"/>
      <c r="G28" s="159"/>
      <c r="H28" s="159"/>
      <c r="I28" s="159"/>
      <c r="J28" s="159"/>
      <c r="K28" s="159"/>
      <c r="L28" s="159"/>
      <c r="M28" s="177">
        <f>N92</f>
        <v>0</v>
      </c>
      <c r="N28" s="177"/>
      <c r="O28" s="177"/>
      <c r="P28" s="177"/>
      <c r="Q28" s="159"/>
      <c r="R28" s="33"/>
    </row>
    <row r="29" spans="2:18" s="1" customFormat="1" ht="6.95" customHeight="1">
      <c r="B29" s="31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33"/>
    </row>
    <row r="30" spans="2:18" s="1" customFormat="1" ht="25.35" customHeight="1">
      <c r="B30" s="31"/>
      <c r="C30" s="159"/>
      <c r="D30" s="99" t="s">
        <v>40</v>
      </c>
      <c r="E30" s="159"/>
      <c r="F30" s="159"/>
      <c r="G30" s="159"/>
      <c r="H30" s="159"/>
      <c r="I30" s="159"/>
      <c r="J30" s="159"/>
      <c r="K30" s="159"/>
      <c r="L30" s="159"/>
      <c r="M30" s="241">
        <f>ROUND(M27+M28,2)</f>
        <v>0</v>
      </c>
      <c r="N30" s="226"/>
      <c r="O30" s="226"/>
      <c r="P30" s="226"/>
      <c r="Q30" s="159"/>
      <c r="R30" s="33"/>
    </row>
    <row r="31" spans="2:18" s="1" customFormat="1" ht="6.95" customHeight="1">
      <c r="B31" s="31"/>
      <c r="C31" s="159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159"/>
      <c r="R31" s="33"/>
    </row>
    <row r="32" spans="2:18" s="1" customFormat="1" ht="14.45" customHeight="1">
      <c r="B32" s="31"/>
      <c r="C32" s="159"/>
      <c r="D32" s="155" t="s">
        <v>41</v>
      </c>
      <c r="E32" s="155" t="s">
        <v>42</v>
      </c>
      <c r="F32" s="148">
        <v>0.2</v>
      </c>
      <c r="G32" s="100" t="s">
        <v>43</v>
      </c>
      <c r="H32" s="242">
        <f>ROUND((SUM(BE92:BE93)+SUM(BE111:BE114)), 2)</f>
        <v>0</v>
      </c>
      <c r="I32" s="226"/>
      <c r="J32" s="226"/>
      <c r="K32" s="159"/>
      <c r="L32" s="159"/>
      <c r="M32" s="242">
        <f>ROUND(ROUND((SUM(BE92:BE93)+SUM(BE111:BE114)), 2)*F32, 2)</f>
        <v>0</v>
      </c>
      <c r="N32" s="226"/>
      <c r="O32" s="226"/>
      <c r="P32" s="226"/>
      <c r="Q32" s="159"/>
      <c r="R32" s="33"/>
    </row>
    <row r="33" spans="2:18" s="1" customFormat="1" ht="14.45" customHeight="1">
      <c r="B33" s="31"/>
      <c r="C33" s="159"/>
      <c r="D33" s="159"/>
      <c r="E33" s="155" t="s">
        <v>44</v>
      </c>
      <c r="F33" s="148">
        <v>0.2</v>
      </c>
      <c r="G33" s="100" t="s">
        <v>43</v>
      </c>
      <c r="H33" s="242">
        <f>ROUND((SUM(BF92:BF93)+SUM(BF111:BF114)), 2)</f>
        <v>0</v>
      </c>
      <c r="I33" s="226"/>
      <c r="J33" s="226"/>
      <c r="K33" s="159"/>
      <c r="L33" s="159"/>
      <c r="M33" s="242">
        <f>ROUND(ROUND((SUM(BF92:BF93)+SUM(BF111:BF114)), 2)*F33, 2)</f>
        <v>0</v>
      </c>
      <c r="N33" s="226"/>
      <c r="O33" s="226"/>
      <c r="P33" s="226"/>
      <c r="Q33" s="159"/>
      <c r="R33" s="33"/>
    </row>
    <row r="34" spans="2:18" s="1" customFormat="1" ht="14.45" hidden="1" customHeight="1">
      <c r="B34" s="31"/>
      <c r="C34" s="159"/>
      <c r="D34" s="159"/>
      <c r="E34" s="155" t="s">
        <v>45</v>
      </c>
      <c r="F34" s="148">
        <v>0.2</v>
      </c>
      <c r="G34" s="100" t="s">
        <v>43</v>
      </c>
      <c r="H34" s="242">
        <f>ROUND((SUM(BG92:BG93)+SUM(BG111:BG114)), 2)</f>
        <v>0</v>
      </c>
      <c r="I34" s="226"/>
      <c r="J34" s="226"/>
      <c r="K34" s="159"/>
      <c r="L34" s="159"/>
      <c r="M34" s="242">
        <v>0</v>
      </c>
      <c r="N34" s="226"/>
      <c r="O34" s="226"/>
      <c r="P34" s="226"/>
      <c r="Q34" s="159"/>
      <c r="R34" s="33"/>
    </row>
    <row r="35" spans="2:18" s="1" customFormat="1" ht="14.45" hidden="1" customHeight="1">
      <c r="B35" s="31"/>
      <c r="C35" s="159"/>
      <c r="D35" s="159"/>
      <c r="E35" s="155" t="s">
        <v>46</v>
      </c>
      <c r="F35" s="148">
        <v>0.2</v>
      </c>
      <c r="G35" s="100" t="s">
        <v>43</v>
      </c>
      <c r="H35" s="242">
        <f>ROUND((SUM(BH92:BH93)+SUM(BH111:BH114)), 2)</f>
        <v>0</v>
      </c>
      <c r="I35" s="226"/>
      <c r="J35" s="226"/>
      <c r="K35" s="159"/>
      <c r="L35" s="159"/>
      <c r="M35" s="242">
        <v>0</v>
      </c>
      <c r="N35" s="226"/>
      <c r="O35" s="226"/>
      <c r="P35" s="226"/>
      <c r="Q35" s="159"/>
      <c r="R35" s="33"/>
    </row>
    <row r="36" spans="2:18" s="1" customFormat="1" ht="14.45" hidden="1" customHeight="1">
      <c r="B36" s="31"/>
      <c r="C36" s="159"/>
      <c r="D36" s="159"/>
      <c r="E36" s="155" t="s">
        <v>47</v>
      </c>
      <c r="F36" s="148">
        <v>0</v>
      </c>
      <c r="G36" s="100" t="s">
        <v>43</v>
      </c>
      <c r="H36" s="242">
        <f>ROUND((SUM(BI92:BI93)+SUM(BI111:BI114)), 2)</f>
        <v>0</v>
      </c>
      <c r="I36" s="226"/>
      <c r="J36" s="226"/>
      <c r="K36" s="159"/>
      <c r="L36" s="159"/>
      <c r="M36" s="242">
        <v>0</v>
      </c>
      <c r="N36" s="226"/>
      <c r="O36" s="226"/>
      <c r="P36" s="226"/>
      <c r="Q36" s="159"/>
      <c r="R36" s="33"/>
    </row>
    <row r="37" spans="2:18" s="1" customFormat="1" ht="6.95" customHeight="1">
      <c r="B37" s="31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33"/>
    </row>
    <row r="38" spans="2:18" s="1" customFormat="1" ht="25.35" customHeight="1">
      <c r="B38" s="31"/>
      <c r="C38" s="160"/>
      <c r="D38" s="101" t="s">
        <v>48</v>
      </c>
      <c r="E38" s="71"/>
      <c r="F38" s="71"/>
      <c r="G38" s="102" t="s">
        <v>49</v>
      </c>
      <c r="H38" s="103" t="s">
        <v>50</v>
      </c>
      <c r="I38" s="71"/>
      <c r="J38" s="71"/>
      <c r="K38" s="71"/>
      <c r="L38" s="238">
        <f>SUM(M30:M36)</f>
        <v>0</v>
      </c>
      <c r="M38" s="238"/>
      <c r="N38" s="238"/>
      <c r="O38" s="238"/>
      <c r="P38" s="239"/>
      <c r="Q38" s="160"/>
      <c r="R38" s="33"/>
    </row>
    <row r="39" spans="2:18" s="1" customFormat="1" ht="14.45" customHeight="1">
      <c r="B39" s="31"/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33"/>
    </row>
    <row r="40" spans="2:18" s="1" customFormat="1" ht="14.45" customHeight="1">
      <c r="B40" s="31"/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33"/>
    </row>
    <row r="41" spans="2:18">
      <c r="B41" s="22"/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23"/>
    </row>
    <row r="42" spans="2:18">
      <c r="B42" s="22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23"/>
    </row>
    <row r="43" spans="2:18">
      <c r="B43" s="22"/>
      <c r="C43" s="151"/>
      <c r="D43" s="151"/>
      <c r="E43" s="151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23"/>
    </row>
    <row r="44" spans="2:18">
      <c r="B44" s="22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23"/>
    </row>
    <row r="45" spans="2:18">
      <c r="B45" s="22"/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23"/>
    </row>
    <row r="46" spans="2:18">
      <c r="B46" s="22"/>
      <c r="C46" s="151"/>
      <c r="D46" s="151"/>
      <c r="E46" s="151"/>
      <c r="F46" s="151"/>
      <c r="G46" s="151"/>
      <c r="H46" s="151"/>
      <c r="I46" s="151"/>
      <c r="J46" s="151"/>
      <c r="K46" s="151"/>
      <c r="L46" s="151"/>
      <c r="M46" s="151"/>
      <c r="N46" s="151"/>
      <c r="O46" s="151"/>
      <c r="P46" s="151"/>
      <c r="Q46" s="151"/>
      <c r="R46" s="23"/>
    </row>
    <row r="47" spans="2:18">
      <c r="B47" s="22"/>
      <c r="C47" s="151"/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1"/>
      <c r="Q47" s="151"/>
      <c r="R47" s="23"/>
    </row>
    <row r="48" spans="2:18">
      <c r="B48" s="22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23"/>
    </row>
    <row r="49" spans="2:18">
      <c r="B49" s="22"/>
      <c r="C49" s="151"/>
      <c r="D49" s="151"/>
      <c r="E49" s="151"/>
      <c r="F49" s="151"/>
      <c r="G49" s="151"/>
      <c r="H49" s="151"/>
      <c r="I49" s="151"/>
      <c r="J49" s="151"/>
      <c r="K49" s="151"/>
      <c r="L49" s="151"/>
      <c r="M49" s="151"/>
      <c r="N49" s="151"/>
      <c r="O49" s="151"/>
      <c r="P49" s="151"/>
      <c r="Q49" s="151"/>
      <c r="R49" s="23"/>
    </row>
    <row r="50" spans="2:18" s="1" customFormat="1" ht="15">
      <c r="B50" s="31"/>
      <c r="C50" s="159"/>
      <c r="D50" s="46" t="s">
        <v>51</v>
      </c>
      <c r="E50" s="47"/>
      <c r="F50" s="47"/>
      <c r="G50" s="47"/>
      <c r="H50" s="48"/>
      <c r="I50" s="159"/>
      <c r="J50" s="46" t="s">
        <v>52</v>
      </c>
      <c r="K50" s="47"/>
      <c r="L50" s="47"/>
      <c r="M50" s="47"/>
      <c r="N50" s="47"/>
      <c r="O50" s="47"/>
      <c r="P50" s="48"/>
      <c r="Q50" s="159"/>
      <c r="R50" s="33"/>
    </row>
    <row r="51" spans="2:18">
      <c r="B51" s="22"/>
      <c r="C51" s="151"/>
      <c r="D51" s="49"/>
      <c r="E51" s="151"/>
      <c r="F51" s="151"/>
      <c r="G51" s="151"/>
      <c r="H51" s="50"/>
      <c r="I51" s="151"/>
      <c r="J51" s="49"/>
      <c r="K51" s="151"/>
      <c r="L51" s="151"/>
      <c r="M51" s="151"/>
      <c r="N51" s="151"/>
      <c r="O51" s="151"/>
      <c r="P51" s="50"/>
      <c r="Q51" s="151"/>
      <c r="R51" s="23"/>
    </row>
    <row r="52" spans="2:18">
      <c r="B52" s="22"/>
      <c r="C52" s="151"/>
      <c r="D52" s="49"/>
      <c r="E52" s="151"/>
      <c r="F52" s="151"/>
      <c r="G52" s="151"/>
      <c r="H52" s="50"/>
      <c r="I52" s="151"/>
      <c r="J52" s="49"/>
      <c r="K52" s="151"/>
      <c r="L52" s="151"/>
      <c r="M52" s="151"/>
      <c r="N52" s="151"/>
      <c r="O52" s="151"/>
      <c r="P52" s="50"/>
      <c r="Q52" s="151"/>
      <c r="R52" s="23"/>
    </row>
    <row r="53" spans="2:18">
      <c r="B53" s="22"/>
      <c r="C53" s="151"/>
      <c r="D53" s="49"/>
      <c r="E53" s="151"/>
      <c r="F53" s="151"/>
      <c r="G53" s="151"/>
      <c r="H53" s="50"/>
      <c r="I53" s="151"/>
      <c r="J53" s="49"/>
      <c r="K53" s="151"/>
      <c r="L53" s="151"/>
      <c r="M53" s="151"/>
      <c r="N53" s="151"/>
      <c r="O53" s="151"/>
      <c r="P53" s="50"/>
      <c r="Q53" s="151"/>
      <c r="R53" s="23"/>
    </row>
    <row r="54" spans="2:18">
      <c r="B54" s="22"/>
      <c r="C54" s="151"/>
      <c r="D54" s="49"/>
      <c r="E54" s="151"/>
      <c r="F54" s="151"/>
      <c r="G54" s="151"/>
      <c r="H54" s="50"/>
      <c r="I54" s="151"/>
      <c r="J54" s="49"/>
      <c r="K54" s="151"/>
      <c r="L54" s="151"/>
      <c r="M54" s="151"/>
      <c r="N54" s="151"/>
      <c r="O54" s="151"/>
      <c r="P54" s="50"/>
      <c r="Q54" s="151"/>
      <c r="R54" s="23"/>
    </row>
    <row r="55" spans="2:18">
      <c r="B55" s="22"/>
      <c r="C55" s="151"/>
      <c r="D55" s="49"/>
      <c r="E55" s="151"/>
      <c r="F55" s="151"/>
      <c r="G55" s="151"/>
      <c r="H55" s="50"/>
      <c r="I55" s="151"/>
      <c r="J55" s="49"/>
      <c r="K55" s="151"/>
      <c r="L55" s="151"/>
      <c r="M55" s="151"/>
      <c r="N55" s="151"/>
      <c r="O55" s="151"/>
      <c r="P55" s="50"/>
      <c r="Q55" s="151"/>
      <c r="R55" s="23"/>
    </row>
    <row r="56" spans="2:18">
      <c r="B56" s="22"/>
      <c r="C56" s="151"/>
      <c r="D56" s="49"/>
      <c r="E56" s="151"/>
      <c r="F56" s="151"/>
      <c r="G56" s="151"/>
      <c r="H56" s="50"/>
      <c r="I56" s="151"/>
      <c r="J56" s="49"/>
      <c r="K56" s="151"/>
      <c r="L56" s="151"/>
      <c r="M56" s="151"/>
      <c r="N56" s="151"/>
      <c r="O56" s="151"/>
      <c r="P56" s="50"/>
      <c r="Q56" s="151"/>
      <c r="R56" s="23"/>
    </row>
    <row r="57" spans="2:18">
      <c r="B57" s="22"/>
      <c r="C57" s="151"/>
      <c r="D57" s="49"/>
      <c r="E57" s="151"/>
      <c r="F57" s="151"/>
      <c r="G57" s="151"/>
      <c r="H57" s="50"/>
      <c r="I57" s="151"/>
      <c r="J57" s="49"/>
      <c r="K57" s="151"/>
      <c r="L57" s="151"/>
      <c r="M57" s="151"/>
      <c r="N57" s="151"/>
      <c r="O57" s="151"/>
      <c r="P57" s="50"/>
      <c r="Q57" s="151"/>
      <c r="R57" s="23"/>
    </row>
    <row r="58" spans="2:18">
      <c r="B58" s="22"/>
      <c r="C58" s="151"/>
      <c r="D58" s="49"/>
      <c r="E58" s="151"/>
      <c r="F58" s="151"/>
      <c r="G58" s="151"/>
      <c r="H58" s="50"/>
      <c r="I58" s="151"/>
      <c r="J58" s="49"/>
      <c r="K58" s="151"/>
      <c r="L58" s="151"/>
      <c r="M58" s="151"/>
      <c r="N58" s="151"/>
      <c r="O58" s="151"/>
      <c r="P58" s="50"/>
      <c r="Q58" s="151"/>
      <c r="R58" s="23"/>
    </row>
    <row r="59" spans="2:18" s="1" customFormat="1" ht="15">
      <c r="B59" s="31"/>
      <c r="C59" s="159"/>
      <c r="D59" s="51" t="s">
        <v>53</v>
      </c>
      <c r="E59" s="52"/>
      <c r="F59" s="52"/>
      <c r="G59" s="53" t="s">
        <v>54</v>
      </c>
      <c r="H59" s="54"/>
      <c r="I59" s="159"/>
      <c r="J59" s="51" t="s">
        <v>53</v>
      </c>
      <c r="K59" s="52"/>
      <c r="L59" s="52"/>
      <c r="M59" s="52"/>
      <c r="N59" s="53" t="s">
        <v>54</v>
      </c>
      <c r="O59" s="52"/>
      <c r="P59" s="54"/>
      <c r="Q59" s="159"/>
      <c r="R59" s="33"/>
    </row>
    <row r="60" spans="2:18">
      <c r="B60" s="22"/>
      <c r="C60" s="151"/>
      <c r="D60" s="151"/>
      <c r="E60" s="151"/>
      <c r="F60" s="151"/>
      <c r="G60" s="151"/>
      <c r="H60" s="151"/>
      <c r="I60" s="151"/>
      <c r="J60" s="151"/>
      <c r="K60" s="151"/>
      <c r="L60" s="151"/>
      <c r="M60" s="151"/>
      <c r="N60" s="151"/>
      <c r="O60" s="151"/>
      <c r="P60" s="151"/>
      <c r="Q60" s="151"/>
      <c r="R60" s="23"/>
    </row>
    <row r="61" spans="2:18" s="1" customFormat="1" ht="15">
      <c r="B61" s="31"/>
      <c r="C61" s="159"/>
      <c r="D61" s="46" t="s">
        <v>55</v>
      </c>
      <c r="E61" s="47"/>
      <c r="F61" s="47"/>
      <c r="G61" s="47"/>
      <c r="H61" s="48"/>
      <c r="I61" s="159"/>
      <c r="J61" s="46" t="s">
        <v>56</v>
      </c>
      <c r="K61" s="47"/>
      <c r="L61" s="47"/>
      <c r="M61" s="47"/>
      <c r="N61" s="47"/>
      <c r="O61" s="47"/>
      <c r="P61" s="48"/>
      <c r="Q61" s="159"/>
      <c r="R61" s="33"/>
    </row>
    <row r="62" spans="2:18">
      <c r="B62" s="22"/>
      <c r="C62" s="151"/>
      <c r="D62" s="49"/>
      <c r="E62" s="151"/>
      <c r="F62" s="151"/>
      <c r="G62" s="151"/>
      <c r="H62" s="50"/>
      <c r="I62" s="151"/>
      <c r="J62" s="49"/>
      <c r="K62" s="151"/>
      <c r="L62" s="151"/>
      <c r="M62" s="151"/>
      <c r="N62" s="151"/>
      <c r="O62" s="151"/>
      <c r="P62" s="50"/>
      <c r="Q62" s="151"/>
      <c r="R62" s="23"/>
    </row>
    <row r="63" spans="2:18">
      <c r="B63" s="22"/>
      <c r="C63" s="151"/>
      <c r="D63" s="49"/>
      <c r="E63" s="151"/>
      <c r="F63" s="151"/>
      <c r="G63" s="151"/>
      <c r="H63" s="50"/>
      <c r="I63" s="151"/>
      <c r="J63" s="49"/>
      <c r="K63" s="151"/>
      <c r="L63" s="151"/>
      <c r="M63" s="151"/>
      <c r="N63" s="151"/>
      <c r="O63" s="151"/>
      <c r="P63" s="50"/>
      <c r="Q63" s="151"/>
      <c r="R63" s="23"/>
    </row>
    <row r="64" spans="2:18">
      <c r="B64" s="22"/>
      <c r="C64" s="151"/>
      <c r="D64" s="49"/>
      <c r="E64" s="151"/>
      <c r="F64" s="151"/>
      <c r="G64" s="151"/>
      <c r="H64" s="50"/>
      <c r="I64" s="151"/>
      <c r="J64" s="49"/>
      <c r="K64" s="151"/>
      <c r="L64" s="151"/>
      <c r="M64" s="151"/>
      <c r="N64" s="151"/>
      <c r="O64" s="151"/>
      <c r="P64" s="50"/>
      <c r="Q64" s="151"/>
      <c r="R64" s="23"/>
    </row>
    <row r="65" spans="2:18">
      <c r="B65" s="22"/>
      <c r="C65" s="151"/>
      <c r="D65" s="49"/>
      <c r="E65" s="151"/>
      <c r="F65" s="151"/>
      <c r="G65" s="151"/>
      <c r="H65" s="50"/>
      <c r="I65" s="151"/>
      <c r="J65" s="49"/>
      <c r="K65" s="151"/>
      <c r="L65" s="151"/>
      <c r="M65" s="151"/>
      <c r="N65" s="151"/>
      <c r="O65" s="151"/>
      <c r="P65" s="50"/>
      <c r="Q65" s="151"/>
      <c r="R65" s="23"/>
    </row>
    <row r="66" spans="2:18">
      <c r="B66" s="22"/>
      <c r="C66" s="151"/>
      <c r="D66" s="49"/>
      <c r="E66" s="151"/>
      <c r="F66" s="151"/>
      <c r="G66" s="151"/>
      <c r="H66" s="50"/>
      <c r="I66" s="151"/>
      <c r="J66" s="49"/>
      <c r="K66" s="151"/>
      <c r="L66" s="151"/>
      <c r="M66" s="151"/>
      <c r="N66" s="151"/>
      <c r="O66" s="151"/>
      <c r="P66" s="50"/>
      <c r="Q66" s="151"/>
      <c r="R66" s="23"/>
    </row>
    <row r="67" spans="2:18">
      <c r="B67" s="22"/>
      <c r="C67" s="151"/>
      <c r="D67" s="49"/>
      <c r="E67" s="151"/>
      <c r="F67" s="151"/>
      <c r="G67" s="151"/>
      <c r="H67" s="50"/>
      <c r="I67" s="151"/>
      <c r="J67" s="49"/>
      <c r="K67" s="151"/>
      <c r="L67" s="151"/>
      <c r="M67" s="151"/>
      <c r="N67" s="151"/>
      <c r="O67" s="151"/>
      <c r="P67" s="50"/>
      <c r="Q67" s="151"/>
      <c r="R67" s="23"/>
    </row>
    <row r="68" spans="2:18">
      <c r="B68" s="22"/>
      <c r="C68" s="151"/>
      <c r="D68" s="49"/>
      <c r="E68" s="151"/>
      <c r="F68" s="151"/>
      <c r="G68" s="151"/>
      <c r="H68" s="50"/>
      <c r="I68" s="151"/>
      <c r="J68" s="49"/>
      <c r="K68" s="151"/>
      <c r="L68" s="151"/>
      <c r="M68" s="151"/>
      <c r="N68" s="151"/>
      <c r="O68" s="151"/>
      <c r="P68" s="50"/>
      <c r="Q68" s="151"/>
      <c r="R68" s="23"/>
    </row>
    <row r="69" spans="2:18">
      <c r="B69" s="22"/>
      <c r="C69" s="151"/>
      <c r="D69" s="49"/>
      <c r="E69" s="151"/>
      <c r="F69" s="151"/>
      <c r="G69" s="151"/>
      <c r="H69" s="50"/>
      <c r="I69" s="151"/>
      <c r="J69" s="49"/>
      <c r="K69" s="151"/>
      <c r="L69" s="151"/>
      <c r="M69" s="151"/>
      <c r="N69" s="151"/>
      <c r="O69" s="151"/>
      <c r="P69" s="50"/>
      <c r="Q69" s="151"/>
      <c r="R69" s="23"/>
    </row>
    <row r="70" spans="2:18" s="1" customFormat="1" ht="15">
      <c r="B70" s="31"/>
      <c r="C70" s="159"/>
      <c r="D70" s="51" t="s">
        <v>53</v>
      </c>
      <c r="E70" s="52"/>
      <c r="F70" s="52"/>
      <c r="G70" s="53" t="s">
        <v>54</v>
      </c>
      <c r="H70" s="54"/>
      <c r="I70" s="159"/>
      <c r="J70" s="51" t="s">
        <v>53</v>
      </c>
      <c r="K70" s="52"/>
      <c r="L70" s="52"/>
      <c r="M70" s="52"/>
      <c r="N70" s="53" t="s">
        <v>54</v>
      </c>
      <c r="O70" s="52"/>
      <c r="P70" s="54"/>
      <c r="Q70" s="159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89" t="s">
        <v>106</v>
      </c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33"/>
    </row>
    <row r="77" spans="2:18" s="1" customFormat="1" ht="6.95" customHeight="1">
      <c r="B77" s="31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33"/>
    </row>
    <row r="78" spans="2:18" s="1" customFormat="1" ht="30" customHeight="1">
      <c r="B78" s="31"/>
      <c r="C78" s="158" t="s">
        <v>15</v>
      </c>
      <c r="D78" s="159"/>
      <c r="E78" s="159"/>
      <c r="F78" s="227" t="str">
        <f>F6</f>
        <v>Komplexná  rekonštrukcia  stravovacej prevádzky, kuchyne a práčovne vrátane strechy</v>
      </c>
      <c r="G78" s="228"/>
      <c r="H78" s="228"/>
      <c r="I78" s="228"/>
      <c r="J78" s="228"/>
      <c r="K78" s="228"/>
      <c r="L78" s="228"/>
      <c r="M78" s="228"/>
      <c r="N78" s="228"/>
      <c r="O78" s="228"/>
      <c r="P78" s="228"/>
      <c r="Q78" s="159"/>
      <c r="R78" s="33"/>
    </row>
    <row r="79" spans="2:18" s="1" customFormat="1" ht="36.950000000000003" customHeight="1">
      <c r="B79" s="31"/>
      <c r="C79" s="65" t="s">
        <v>100</v>
      </c>
      <c r="D79" s="159"/>
      <c r="E79" s="159"/>
      <c r="F79" s="191" t="str">
        <f>F7</f>
        <v>G2 - Zariadenie práčovne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159"/>
      <c r="R79" s="33"/>
    </row>
    <row r="80" spans="2:18" s="1" customFormat="1" ht="6.95" customHeight="1">
      <c r="B80" s="31"/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33"/>
    </row>
    <row r="81" spans="2:47" s="1" customFormat="1" ht="18" customHeight="1">
      <c r="B81" s="31"/>
      <c r="C81" s="158" t="s">
        <v>20</v>
      </c>
      <c r="D81" s="159"/>
      <c r="E81" s="159"/>
      <c r="F81" s="150" t="str">
        <f>F9</f>
        <v>Myjava</v>
      </c>
      <c r="G81" s="159"/>
      <c r="H81" s="159"/>
      <c r="I81" s="159"/>
      <c r="J81" s="159"/>
      <c r="K81" s="158" t="s">
        <v>22</v>
      </c>
      <c r="L81" s="159"/>
      <c r="M81" s="229" t="str">
        <f>IF(O9="","",O9)</f>
        <v/>
      </c>
      <c r="N81" s="229"/>
      <c r="O81" s="229"/>
      <c r="P81" s="229"/>
      <c r="Q81" s="159"/>
      <c r="R81" s="33"/>
    </row>
    <row r="82" spans="2:47" s="1" customFormat="1" ht="6.95" customHeight="1">
      <c r="B82" s="31"/>
      <c r="C82" s="159"/>
      <c r="D82" s="159"/>
      <c r="E82" s="159"/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33"/>
    </row>
    <row r="83" spans="2:47" s="1" customFormat="1" ht="15">
      <c r="B83" s="31"/>
      <c r="C83" s="158" t="s">
        <v>23</v>
      </c>
      <c r="D83" s="159"/>
      <c r="E83" s="159"/>
      <c r="F83" s="150" t="str">
        <f>E12</f>
        <v>Nemocnica s poliklinikou Myjava</v>
      </c>
      <c r="G83" s="159"/>
      <c r="H83" s="159"/>
      <c r="I83" s="159"/>
      <c r="J83" s="159"/>
      <c r="K83" s="158" t="s">
        <v>31</v>
      </c>
      <c r="L83" s="159"/>
      <c r="M83" s="197" t="str">
        <f>E18</f>
        <v>APM,s.r.o.</v>
      </c>
      <c r="N83" s="197"/>
      <c r="O83" s="197"/>
      <c r="P83" s="197"/>
      <c r="Q83" s="197"/>
      <c r="R83" s="33"/>
    </row>
    <row r="84" spans="2:47" s="1" customFormat="1" ht="14.45" customHeight="1">
      <c r="B84" s="31"/>
      <c r="C84" s="158" t="s">
        <v>29</v>
      </c>
      <c r="D84" s="159"/>
      <c r="E84" s="159"/>
      <c r="F84" s="150" t="str">
        <f>IF(E15="","",E15)</f>
        <v xml:space="preserve"> </v>
      </c>
      <c r="G84" s="159"/>
      <c r="H84" s="159"/>
      <c r="I84" s="159"/>
      <c r="J84" s="159"/>
      <c r="K84" s="158" t="s">
        <v>35</v>
      </c>
      <c r="L84" s="159"/>
      <c r="M84" s="197" t="str">
        <f>E21</f>
        <v>Akad.arch.Mravec Jozef</v>
      </c>
      <c r="N84" s="197"/>
      <c r="O84" s="197"/>
      <c r="P84" s="197"/>
      <c r="Q84" s="197"/>
      <c r="R84" s="33"/>
    </row>
    <row r="85" spans="2:47" s="1" customFormat="1" ht="10.35" customHeight="1">
      <c r="B85" s="31"/>
      <c r="C85" s="159"/>
      <c r="D85" s="159"/>
      <c r="E85" s="159"/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33"/>
    </row>
    <row r="86" spans="2:47" s="1" customFormat="1" ht="29.25" customHeight="1">
      <c r="B86" s="31"/>
      <c r="C86" s="236" t="s">
        <v>107</v>
      </c>
      <c r="D86" s="237"/>
      <c r="E86" s="237"/>
      <c r="F86" s="237"/>
      <c r="G86" s="237"/>
      <c r="H86" s="160"/>
      <c r="I86" s="160"/>
      <c r="J86" s="160"/>
      <c r="K86" s="160"/>
      <c r="L86" s="160"/>
      <c r="M86" s="160"/>
      <c r="N86" s="236" t="s">
        <v>108</v>
      </c>
      <c r="O86" s="237"/>
      <c r="P86" s="237"/>
      <c r="Q86" s="237"/>
      <c r="R86" s="33"/>
    </row>
    <row r="87" spans="2:47" s="1" customFormat="1" ht="10.35" customHeight="1">
      <c r="B87" s="31"/>
      <c r="C87" s="159"/>
      <c r="D87" s="159"/>
      <c r="E87" s="159"/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33"/>
    </row>
    <row r="88" spans="2:47" s="1" customFormat="1" ht="29.25" customHeight="1">
      <c r="B88" s="31"/>
      <c r="C88" s="104" t="s">
        <v>109</v>
      </c>
      <c r="D88" s="159"/>
      <c r="E88" s="159"/>
      <c r="F88" s="159"/>
      <c r="G88" s="159"/>
      <c r="H88" s="159"/>
      <c r="I88" s="159"/>
      <c r="J88" s="159"/>
      <c r="K88" s="159"/>
      <c r="L88" s="159"/>
      <c r="M88" s="159"/>
      <c r="N88" s="166">
        <f>N111</f>
        <v>0</v>
      </c>
      <c r="O88" s="224"/>
      <c r="P88" s="224"/>
      <c r="Q88" s="224"/>
      <c r="R88" s="33"/>
      <c r="AU88" s="18" t="s">
        <v>110</v>
      </c>
    </row>
    <row r="89" spans="2:47" s="6" customFormat="1" ht="24.95" customHeight="1">
      <c r="B89" s="105"/>
      <c r="C89" s="161"/>
      <c r="D89" s="107" t="s">
        <v>120</v>
      </c>
      <c r="E89" s="161"/>
      <c r="F89" s="161"/>
      <c r="G89" s="161"/>
      <c r="H89" s="161"/>
      <c r="I89" s="161"/>
      <c r="J89" s="161"/>
      <c r="K89" s="161"/>
      <c r="L89" s="161"/>
      <c r="M89" s="161"/>
      <c r="N89" s="234">
        <f>N112</f>
        <v>0</v>
      </c>
      <c r="O89" s="235"/>
      <c r="P89" s="235"/>
      <c r="Q89" s="235"/>
      <c r="R89" s="108"/>
    </row>
    <row r="90" spans="2:47" s="7" customFormat="1" ht="19.899999999999999" customHeight="1">
      <c r="B90" s="109"/>
      <c r="C90" s="162"/>
      <c r="D90" s="111" t="s">
        <v>631</v>
      </c>
      <c r="E90" s="162"/>
      <c r="F90" s="162"/>
      <c r="G90" s="162"/>
      <c r="H90" s="162"/>
      <c r="I90" s="162"/>
      <c r="J90" s="162"/>
      <c r="K90" s="162"/>
      <c r="L90" s="162"/>
      <c r="M90" s="162"/>
      <c r="N90" s="222">
        <f>N113</f>
        <v>0</v>
      </c>
      <c r="O90" s="223"/>
      <c r="P90" s="223"/>
      <c r="Q90" s="223"/>
      <c r="R90" s="112"/>
    </row>
    <row r="91" spans="2:47" s="1" customFormat="1" ht="21.75" customHeight="1">
      <c r="B91" s="31"/>
      <c r="C91" s="159"/>
      <c r="D91" s="159"/>
      <c r="E91" s="159"/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33"/>
    </row>
    <row r="92" spans="2:47" s="1" customFormat="1" ht="29.25" customHeight="1">
      <c r="B92" s="31"/>
      <c r="C92" s="104" t="s">
        <v>142</v>
      </c>
      <c r="D92" s="159"/>
      <c r="E92" s="159"/>
      <c r="F92" s="159"/>
      <c r="G92" s="159"/>
      <c r="H92" s="159"/>
      <c r="I92" s="159"/>
      <c r="J92" s="159"/>
      <c r="K92" s="159"/>
      <c r="L92" s="159"/>
      <c r="M92" s="159"/>
      <c r="N92" s="224">
        <v>0</v>
      </c>
      <c r="O92" s="225"/>
      <c r="P92" s="225"/>
      <c r="Q92" s="225"/>
      <c r="R92" s="33"/>
      <c r="T92" s="113"/>
      <c r="U92" s="114" t="s">
        <v>41</v>
      </c>
    </row>
    <row r="93" spans="2:47" s="1" customFormat="1" ht="18" customHeight="1">
      <c r="B93" s="31"/>
      <c r="C93" s="159"/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33"/>
    </row>
    <row r="94" spans="2:47" s="1" customFormat="1" ht="29.25" customHeight="1">
      <c r="B94" s="31"/>
      <c r="C94" s="95" t="s">
        <v>93</v>
      </c>
      <c r="D94" s="160"/>
      <c r="E94" s="160"/>
      <c r="F94" s="160"/>
      <c r="G94" s="160"/>
      <c r="H94" s="160"/>
      <c r="I94" s="160"/>
      <c r="J94" s="160"/>
      <c r="K94" s="160"/>
      <c r="L94" s="167">
        <f>ROUND(SUM(N88+N92),2)</f>
        <v>0</v>
      </c>
      <c r="M94" s="167"/>
      <c r="N94" s="167"/>
      <c r="O94" s="167"/>
      <c r="P94" s="167"/>
      <c r="Q94" s="167"/>
      <c r="R94" s="33"/>
    </row>
    <row r="95" spans="2:47" s="1" customFormat="1" ht="6.95" customHeight="1">
      <c r="B95" s="55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7"/>
    </row>
    <row r="99" spans="2:63" s="1" customFormat="1" ht="6.95" customHeight="1"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60"/>
    </row>
    <row r="100" spans="2:63" s="1" customFormat="1" ht="36.950000000000003" customHeight="1">
      <c r="B100" s="31"/>
      <c r="C100" s="189" t="s">
        <v>143</v>
      </c>
      <c r="D100" s="226"/>
      <c r="E100" s="226"/>
      <c r="F100" s="226"/>
      <c r="G100" s="226"/>
      <c r="H100" s="226"/>
      <c r="I100" s="226"/>
      <c r="J100" s="226"/>
      <c r="K100" s="226"/>
      <c r="L100" s="226"/>
      <c r="M100" s="226"/>
      <c r="N100" s="226"/>
      <c r="O100" s="226"/>
      <c r="P100" s="226"/>
      <c r="Q100" s="226"/>
      <c r="R100" s="33"/>
    </row>
    <row r="101" spans="2:63" s="1" customFormat="1" ht="6.95" customHeight="1">
      <c r="B101" s="31"/>
      <c r="C101" s="159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33"/>
    </row>
    <row r="102" spans="2:63" s="1" customFormat="1" ht="30" customHeight="1">
      <c r="B102" s="31"/>
      <c r="C102" s="158" t="s">
        <v>15</v>
      </c>
      <c r="D102" s="159"/>
      <c r="E102" s="159"/>
      <c r="F102" s="227" t="str">
        <f>F6</f>
        <v>Komplexná  rekonštrukcia  stravovacej prevádzky, kuchyne a práčovne vrátane strechy</v>
      </c>
      <c r="G102" s="228"/>
      <c r="H102" s="228"/>
      <c r="I102" s="228"/>
      <c r="J102" s="228"/>
      <c r="K102" s="228"/>
      <c r="L102" s="228"/>
      <c r="M102" s="228"/>
      <c r="N102" s="228"/>
      <c r="O102" s="228"/>
      <c r="P102" s="228"/>
      <c r="Q102" s="159"/>
      <c r="R102" s="33"/>
    </row>
    <row r="103" spans="2:63" s="1" customFormat="1" ht="36.950000000000003" customHeight="1">
      <c r="B103" s="31"/>
      <c r="C103" s="65" t="s">
        <v>100</v>
      </c>
      <c r="D103" s="159"/>
      <c r="E103" s="159"/>
      <c r="F103" s="191" t="str">
        <f>F7</f>
        <v>G2 - Zariadenie práčovne</v>
      </c>
      <c r="G103" s="226"/>
      <c r="H103" s="226"/>
      <c r="I103" s="226"/>
      <c r="J103" s="226"/>
      <c r="K103" s="226"/>
      <c r="L103" s="226"/>
      <c r="M103" s="226"/>
      <c r="N103" s="226"/>
      <c r="O103" s="226"/>
      <c r="P103" s="226"/>
      <c r="Q103" s="159"/>
      <c r="R103" s="33"/>
    </row>
    <row r="104" spans="2:63" s="1" customFormat="1" ht="6.95" customHeight="1">
      <c r="B104" s="31"/>
      <c r="C104" s="159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33"/>
    </row>
    <row r="105" spans="2:63" s="1" customFormat="1" ht="18" customHeight="1">
      <c r="B105" s="31"/>
      <c r="C105" s="158" t="s">
        <v>20</v>
      </c>
      <c r="D105" s="159"/>
      <c r="E105" s="159"/>
      <c r="F105" s="150" t="str">
        <f>F9</f>
        <v>Myjava</v>
      </c>
      <c r="G105" s="159"/>
      <c r="H105" s="159"/>
      <c r="I105" s="159"/>
      <c r="J105" s="159"/>
      <c r="K105" s="158" t="s">
        <v>22</v>
      </c>
      <c r="L105" s="159"/>
      <c r="M105" s="229" t="str">
        <f>IF(O9="","",O9)</f>
        <v/>
      </c>
      <c r="N105" s="229"/>
      <c r="O105" s="229"/>
      <c r="P105" s="229"/>
      <c r="Q105" s="159"/>
      <c r="R105" s="33"/>
    </row>
    <row r="106" spans="2:63" s="1" customFormat="1" ht="6.95" customHeight="1">
      <c r="B106" s="31"/>
      <c r="C106" s="159"/>
      <c r="D106" s="159"/>
      <c r="E106" s="159"/>
      <c r="F106" s="159"/>
      <c r="G106" s="159"/>
      <c r="H106" s="159"/>
      <c r="I106" s="159"/>
      <c r="J106" s="159"/>
      <c r="K106" s="159"/>
      <c r="L106" s="159"/>
      <c r="M106" s="159"/>
      <c r="N106" s="159"/>
      <c r="O106" s="159"/>
      <c r="P106" s="159"/>
      <c r="Q106" s="159"/>
      <c r="R106" s="33"/>
    </row>
    <row r="107" spans="2:63" s="1" customFormat="1" ht="15">
      <c r="B107" s="31"/>
      <c r="C107" s="158" t="s">
        <v>23</v>
      </c>
      <c r="D107" s="159"/>
      <c r="E107" s="159"/>
      <c r="F107" s="150" t="str">
        <f>E12</f>
        <v>Nemocnica s poliklinikou Myjava</v>
      </c>
      <c r="G107" s="159"/>
      <c r="H107" s="159"/>
      <c r="I107" s="159"/>
      <c r="J107" s="159"/>
      <c r="K107" s="158" t="s">
        <v>31</v>
      </c>
      <c r="L107" s="159"/>
      <c r="M107" s="197" t="str">
        <f>E18</f>
        <v>APM,s.r.o.</v>
      </c>
      <c r="N107" s="197"/>
      <c r="O107" s="197"/>
      <c r="P107" s="197"/>
      <c r="Q107" s="197"/>
      <c r="R107" s="33"/>
    </row>
    <row r="108" spans="2:63" s="1" customFormat="1" ht="14.45" customHeight="1">
      <c r="B108" s="31"/>
      <c r="C108" s="158" t="s">
        <v>29</v>
      </c>
      <c r="D108" s="159"/>
      <c r="E108" s="159"/>
      <c r="F108" s="150" t="str">
        <f>IF(E15="","",E15)</f>
        <v xml:space="preserve"> </v>
      </c>
      <c r="G108" s="159"/>
      <c r="H108" s="159"/>
      <c r="I108" s="159"/>
      <c r="J108" s="159"/>
      <c r="K108" s="158" t="s">
        <v>35</v>
      </c>
      <c r="L108" s="159"/>
      <c r="M108" s="197" t="str">
        <f>E21</f>
        <v>Akad.arch.Mravec Jozef</v>
      </c>
      <c r="N108" s="197"/>
      <c r="O108" s="197"/>
      <c r="P108" s="197"/>
      <c r="Q108" s="197"/>
      <c r="R108" s="33"/>
    </row>
    <row r="109" spans="2:63" s="1" customFormat="1" ht="10.35" customHeight="1">
      <c r="B109" s="31"/>
      <c r="C109" s="159"/>
      <c r="D109" s="159"/>
      <c r="E109" s="159"/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33"/>
    </row>
    <row r="110" spans="2:63" s="8" customFormat="1" ht="29.25" customHeight="1">
      <c r="B110" s="115"/>
      <c r="C110" s="116" t="s">
        <v>144</v>
      </c>
      <c r="D110" s="221" t="s">
        <v>145</v>
      </c>
      <c r="E110" s="221"/>
      <c r="F110" s="221"/>
      <c r="G110" s="221"/>
      <c r="H110" s="221"/>
      <c r="I110" s="221"/>
      <c r="J110" s="163" t="s">
        <v>146</v>
      </c>
      <c r="K110" s="163" t="s">
        <v>147</v>
      </c>
      <c r="L110" s="221" t="s">
        <v>148</v>
      </c>
      <c r="M110" s="221"/>
      <c r="N110" s="221" t="s">
        <v>108</v>
      </c>
      <c r="O110" s="221"/>
      <c r="P110" s="221"/>
      <c r="Q110" s="230"/>
      <c r="R110" s="118"/>
      <c r="T110" s="72" t="s">
        <v>149</v>
      </c>
      <c r="U110" s="73" t="s">
        <v>41</v>
      </c>
      <c r="V110" s="73" t="s">
        <v>150</v>
      </c>
      <c r="W110" s="73" t="s">
        <v>151</v>
      </c>
      <c r="X110" s="73" t="s">
        <v>152</v>
      </c>
      <c r="Y110" s="73" t="s">
        <v>153</v>
      </c>
      <c r="Z110" s="73" t="s">
        <v>154</v>
      </c>
      <c r="AA110" s="74" t="s">
        <v>155</v>
      </c>
    </row>
    <row r="111" spans="2:63" s="1" customFormat="1" ht="29.25" customHeight="1">
      <c r="B111" s="31"/>
      <c r="C111" s="76" t="s">
        <v>104</v>
      </c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231">
        <f>BK111</f>
        <v>0</v>
      </c>
      <c r="O111" s="232"/>
      <c r="P111" s="232"/>
      <c r="Q111" s="232"/>
      <c r="R111" s="33"/>
      <c r="T111" s="75"/>
      <c r="U111" s="47"/>
      <c r="V111" s="47"/>
      <c r="W111" s="119">
        <f>W112</f>
        <v>5.5E-2</v>
      </c>
      <c r="X111" s="47"/>
      <c r="Y111" s="119">
        <f>Y112</f>
        <v>1.0000000000000001E-5</v>
      </c>
      <c r="Z111" s="47"/>
      <c r="AA111" s="120">
        <f>AA112</f>
        <v>0</v>
      </c>
      <c r="AT111" s="18" t="s">
        <v>76</v>
      </c>
      <c r="AU111" s="18" t="s">
        <v>110</v>
      </c>
      <c r="BK111" s="121">
        <f>BK112</f>
        <v>0</v>
      </c>
    </row>
    <row r="112" spans="2:63" s="9" customFormat="1" ht="37.35" customHeight="1">
      <c r="B112" s="122"/>
      <c r="C112" s="123"/>
      <c r="D112" s="124" t="s">
        <v>120</v>
      </c>
      <c r="E112" s="124"/>
      <c r="F112" s="124"/>
      <c r="G112" s="124"/>
      <c r="H112" s="124"/>
      <c r="I112" s="124"/>
      <c r="J112" s="124"/>
      <c r="K112" s="124"/>
      <c r="L112" s="124"/>
      <c r="M112" s="124"/>
      <c r="N112" s="233">
        <f>BK112</f>
        <v>0</v>
      </c>
      <c r="O112" s="234"/>
      <c r="P112" s="234"/>
      <c r="Q112" s="234"/>
      <c r="R112" s="125"/>
      <c r="T112" s="126"/>
      <c r="U112" s="123"/>
      <c r="V112" s="123"/>
      <c r="W112" s="127">
        <f>W113</f>
        <v>5.5E-2</v>
      </c>
      <c r="X112" s="123"/>
      <c r="Y112" s="127">
        <f>Y113</f>
        <v>1.0000000000000001E-5</v>
      </c>
      <c r="Z112" s="123"/>
      <c r="AA112" s="128">
        <f>AA113</f>
        <v>0</v>
      </c>
      <c r="AR112" s="129" t="s">
        <v>84</v>
      </c>
      <c r="AT112" s="130" t="s">
        <v>76</v>
      </c>
      <c r="AU112" s="130" t="s">
        <v>77</v>
      </c>
      <c r="AY112" s="129" t="s">
        <v>156</v>
      </c>
      <c r="BK112" s="131">
        <f>BK113</f>
        <v>0</v>
      </c>
    </row>
    <row r="113" spans="2:65" s="9" customFormat="1" ht="19.899999999999999" customHeight="1">
      <c r="B113" s="122"/>
      <c r="C113" s="123"/>
      <c r="D113" s="132" t="s">
        <v>631</v>
      </c>
      <c r="E113" s="132"/>
      <c r="F113" s="132"/>
      <c r="G113" s="132"/>
      <c r="H113" s="132"/>
      <c r="I113" s="132"/>
      <c r="J113" s="132"/>
      <c r="K113" s="132"/>
      <c r="L113" s="132"/>
      <c r="M113" s="132"/>
      <c r="N113" s="219">
        <f>BK113</f>
        <v>0</v>
      </c>
      <c r="O113" s="220"/>
      <c r="P113" s="220"/>
      <c r="Q113" s="220"/>
      <c r="R113" s="125"/>
      <c r="T113" s="126"/>
      <c r="U113" s="123"/>
      <c r="V113" s="123"/>
      <c r="W113" s="127">
        <f>W114</f>
        <v>5.5E-2</v>
      </c>
      <c r="X113" s="123"/>
      <c r="Y113" s="127">
        <f>Y114</f>
        <v>1.0000000000000001E-5</v>
      </c>
      <c r="Z113" s="123"/>
      <c r="AA113" s="128">
        <f>AA114</f>
        <v>0</v>
      </c>
      <c r="AR113" s="129" t="s">
        <v>84</v>
      </c>
      <c r="AT113" s="130" t="s">
        <v>76</v>
      </c>
      <c r="AU113" s="130" t="s">
        <v>84</v>
      </c>
      <c r="AY113" s="129" t="s">
        <v>156</v>
      </c>
      <c r="BK113" s="131">
        <f>BK114</f>
        <v>0</v>
      </c>
    </row>
    <row r="114" spans="2:65" s="1" customFormat="1" ht="14.45" customHeight="1">
      <c r="B114" s="133"/>
      <c r="C114" s="134" t="s">
        <v>84</v>
      </c>
      <c r="D114" s="201" t="s">
        <v>632</v>
      </c>
      <c r="E114" s="208"/>
      <c r="F114" s="208"/>
      <c r="G114" s="208"/>
      <c r="H114" s="208"/>
      <c r="I114" s="209"/>
      <c r="J114" s="135" t="s">
        <v>193</v>
      </c>
      <c r="K114" s="156">
        <v>1</v>
      </c>
      <c r="L114" s="213">
        <v>0</v>
      </c>
      <c r="M114" s="213"/>
      <c r="N114" s="213">
        <f>ROUND(L114*K114,2)</f>
        <v>0</v>
      </c>
      <c r="O114" s="213"/>
      <c r="P114" s="213"/>
      <c r="Q114" s="213"/>
      <c r="R114" s="137"/>
      <c r="T114" s="138" t="s">
        <v>5</v>
      </c>
      <c r="U114" s="145" t="s">
        <v>44</v>
      </c>
      <c r="V114" s="146">
        <v>5.5E-2</v>
      </c>
      <c r="W114" s="146">
        <f>V114*K114</f>
        <v>5.5E-2</v>
      </c>
      <c r="X114" s="146">
        <v>1.0000000000000001E-5</v>
      </c>
      <c r="Y114" s="146">
        <f>X114*K114</f>
        <v>1.0000000000000001E-5</v>
      </c>
      <c r="Z114" s="146">
        <v>0</v>
      </c>
      <c r="AA114" s="147">
        <f>Z114*K114</f>
        <v>0</v>
      </c>
      <c r="AR114" s="18" t="s">
        <v>160</v>
      </c>
      <c r="AT114" s="18" t="s">
        <v>157</v>
      </c>
      <c r="AU114" s="18" t="s">
        <v>161</v>
      </c>
      <c r="AY114" s="18" t="s">
        <v>156</v>
      </c>
      <c r="BE114" s="141">
        <f>IF(U114="základná",N114,0)</f>
        <v>0</v>
      </c>
      <c r="BF114" s="141">
        <f>IF(U114="znížená",N114,0)</f>
        <v>0</v>
      </c>
      <c r="BG114" s="141">
        <f>IF(U114="zákl. prenesená",N114,0)</f>
        <v>0</v>
      </c>
      <c r="BH114" s="141">
        <f>IF(U114="zníž. prenesená",N114,0)</f>
        <v>0</v>
      </c>
      <c r="BI114" s="141">
        <f>IF(U114="nulová",N114,0)</f>
        <v>0</v>
      </c>
      <c r="BJ114" s="18" t="s">
        <v>161</v>
      </c>
      <c r="BK114" s="141">
        <f>ROUND(L114*K114,2)</f>
        <v>0</v>
      </c>
      <c r="BL114" s="18" t="s">
        <v>160</v>
      </c>
      <c r="BM114" s="18" t="s">
        <v>574</v>
      </c>
    </row>
    <row r="115" spans="2:65" s="1" customFormat="1" ht="6.95" customHeight="1">
      <c r="B115" s="55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7"/>
    </row>
  </sheetData>
  <mergeCells count="58">
    <mergeCell ref="N111:Q111"/>
    <mergeCell ref="N112:Q112"/>
    <mergeCell ref="N113:Q113"/>
    <mergeCell ref="D114:I114"/>
    <mergeCell ref="L114:M114"/>
    <mergeCell ref="N114:Q114"/>
    <mergeCell ref="F102:P102"/>
    <mergeCell ref="F103:P103"/>
    <mergeCell ref="M105:P105"/>
    <mergeCell ref="M107:Q107"/>
    <mergeCell ref="M108:Q108"/>
    <mergeCell ref="D110:I110"/>
    <mergeCell ref="L110:M110"/>
    <mergeCell ref="N110:Q110"/>
    <mergeCell ref="N88:Q88"/>
    <mergeCell ref="N89:Q89"/>
    <mergeCell ref="N90:Q90"/>
    <mergeCell ref="N92:Q92"/>
    <mergeCell ref="L94:Q94"/>
    <mergeCell ref="C100:Q100"/>
    <mergeCell ref="F78:P78"/>
    <mergeCell ref="F79:P79"/>
    <mergeCell ref="M81:P81"/>
    <mergeCell ref="M83:Q83"/>
    <mergeCell ref="M84:Q84"/>
    <mergeCell ref="C86:G86"/>
    <mergeCell ref="N86:Q86"/>
    <mergeCell ref="H35:J35"/>
    <mergeCell ref="M35:P35"/>
    <mergeCell ref="H36:J36"/>
    <mergeCell ref="M36:P36"/>
    <mergeCell ref="L38:P38"/>
    <mergeCell ref="C76:Q76"/>
    <mergeCell ref="M30:P30"/>
    <mergeCell ref="H32:J32"/>
    <mergeCell ref="M32:P32"/>
    <mergeCell ref="H33:J33"/>
    <mergeCell ref="M33:P33"/>
    <mergeCell ref="H34:J34"/>
    <mergeCell ref="M34:P34"/>
    <mergeCell ref="O18:P18"/>
    <mergeCell ref="O20:P20"/>
    <mergeCell ref="O21:P21"/>
    <mergeCell ref="E24:L24"/>
    <mergeCell ref="M27:P27"/>
    <mergeCell ref="M28:P28"/>
    <mergeCell ref="O9:P9"/>
    <mergeCell ref="O11:P11"/>
    <mergeCell ref="O12:P12"/>
    <mergeCell ref="O14:P14"/>
    <mergeCell ref="O15:P15"/>
    <mergeCell ref="O17:P17"/>
    <mergeCell ref="H1:K1"/>
    <mergeCell ref="C2:Q2"/>
    <mergeCell ref="S2:AC2"/>
    <mergeCell ref="C4:Q4"/>
    <mergeCell ref="F6:P6"/>
    <mergeCell ref="F7:P7"/>
  </mergeCells>
  <hyperlinks>
    <hyperlink ref="F1:G1" location="C2" display="1) Krycí list rozpočtu"/>
    <hyperlink ref="H1:K1" location="C86" display="2) Rekapitulácia rozpočtu"/>
    <hyperlink ref="L1" location="C110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Rekapitulácia stavby</vt:lpstr>
      <vt:lpstr>SO1 - Rekonštrukcia kuchy...</vt:lpstr>
      <vt:lpstr>SO2 - Splašková vonkajšia...</vt:lpstr>
      <vt:lpstr>SO3 - Vonkajšie rozvody p...</vt:lpstr>
      <vt:lpstr>SO4 - Dažďová vonkajšia  ...</vt:lpstr>
      <vt:lpstr>G2 - Zariadenie práčovne</vt:lpstr>
      <vt:lpstr>'G2 - Zariadenie práčovne'!Názvy_tisku</vt:lpstr>
      <vt:lpstr>'Rekapitulácia stavby'!Názvy_tisku</vt:lpstr>
      <vt:lpstr>'SO1 - Rekonštrukcia kuchy...'!Názvy_tisku</vt:lpstr>
      <vt:lpstr>'SO2 - Splašková vonkajšia...'!Názvy_tisku</vt:lpstr>
      <vt:lpstr>'SO3 - Vonkajšie rozvody p...'!Názvy_tisku</vt:lpstr>
      <vt:lpstr>'SO4 - Dažďová vonkajšia  ...'!Názvy_tisku</vt:lpstr>
      <vt:lpstr>'G2 - Zariadenie práčovne'!Oblast_tisku</vt:lpstr>
      <vt:lpstr>'Rekapitulácia stavby'!Oblast_tisku</vt:lpstr>
      <vt:lpstr>'SO1 - Rekonštrukcia kuchy...'!Oblast_tisku</vt:lpstr>
      <vt:lpstr>'SO2 - Splašková vonkajšia...'!Oblast_tisku</vt:lpstr>
      <vt:lpstr>'SO3 - Vonkajšie rozvody p...'!Oblast_tisku</vt:lpstr>
      <vt:lpstr>'SO4 - Dažďová vonkajšia 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Mravec</dc:creator>
  <cp:lastModifiedBy>Renáta Považská</cp:lastModifiedBy>
  <cp:lastPrinted>2018-12-15T16:17:09Z</cp:lastPrinted>
  <dcterms:created xsi:type="dcterms:W3CDTF">2018-12-15T16:10:44Z</dcterms:created>
  <dcterms:modified xsi:type="dcterms:W3CDTF">2019-11-13T13:19:49Z</dcterms:modified>
</cp:coreProperties>
</file>