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VORN!$I$36</definedName>
  </definedNames>
  <calcPr calcId="145621"/>
</workbook>
</file>

<file path=xl/calcChain.xml><?xml version="1.0" encoding="utf-8"?>
<calcChain xmlns="http://schemas.openxmlformats.org/spreadsheetml/2006/main">
  <c r="BJ42" i="4" l="1"/>
  <c r="BF42" i="4"/>
  <c r="BD42" i="4"/>
  <c r="AW42" i="4"/>
  <c r="AP42" i="4"/>
  <c r="BI42" i="4" s="1"/>
  <c r="AO42" i="4"/>
  <c r="BH42" i="4" s="1"/>
  <c r="AL42" i="4"/>
  <c r="AK42" i="4"/>
  <c r="AJ42" i="4"/>
  <c r="AH42" i="4"/>
  <c r="AG42" i="4"/>
  <c r="AF42" i="4"/>
  <c r="AE42" i="4"/>
  <c r="AD42" i="4"/>
  <c r="AC42" i="4"/>
  <c r="AB42" i="4"/>
  <c r="Z42" i="4"/>
  <c r="I42" i="4"/>
  <c r="BJ41" i="4"/>
  <c r="Z41" i="4" s="1"/>
  <c r="C21" i="2" s="1"/>
  <c r="BF41" i="4"/>
  <c r="BD41" i="4"/>
  <c r="AX41" i="4"/>
  <c r="AP41" i="4"/>
  <c r="BI41" i="4" s="1"/>
  <c r="AO41" i="4"/>
  <c r="BH41" i="4" s="1"/>
  <c r="AK41" i="4"/>
  <c r="AT39" i="4" s="1"/>
  <c r="AJ41" i="4"/>
  <c r="AH41" i="4"/>
  <c r="AG41" i="4"/>
  <c r="AF41" i="4"/>
  <c r="AE41" i="4"/>
  <c r="AD41" i="4"/>
  <c r="AC41" i="4"/>
  <c r="AB41" i="4"/>
  <c r="I41" i="4"/>
  <c r="AL41" i="4" s="1"/>
  <c r="BJ40" i="4"/>
  <c r="BF40" i="4"/>
  <c r="BD40" i="4"/>
  <c r="AW40" i="4"/>
  <c r="AP40" i="4"/>
  <c r="BI40" i="4" s="1"/>
  <c r="AO40" i="4"/>
  <c r="BH40" i="4" s="1"/>
  <c r="AK40" i="4"/>
  <c r="AJ40" i="4"/>
  <c r="AH40" i="4"/>
  <c r="AG40" i="4"/>
  <c r="AF40" i="4"/>
  <c r="AE40" i="4"/>
  <c r="AD40" i="4"/>
  <c r="AC40" i="4"/>
  <c r="AB40" i="4"/>
  <c r="Z40" i="4"/>
  <c r="I40" i="4"/>
  <c r="AL40" i="4" s="1"/>
  <c r="AU39" i="4" s="1"/>
  <c r="AS39" i="4"/>
  <c r="I39" i="4"/>
  <c r="BJ38" i="4"/>
  <c r="BF38" i="4"/>
  <c r="BD38" i="4"/>
  <c r="AX38" i="4"/>
  <c r="AP38" i="4"/>
  <c r="BI38" i="4" s="1"/>
  <c r="AC38" i="4" s="1"/>
  <c r="AO38" i="4"/>
  <c r="BH38" i="4" s="1"/>
  <c r="AB38" i="4" s="1"/>
  <c r="AK38" i="4"/>
  <c r="AJ38" i="4"/>
  <c r="AH38" i="4"/>
  <c r="AG38" i="4"/>
  <c r="AF38" i="4"/>
  <c r="AE38" i="4"/>
  <c r="AD38" i="4"/>
  <c r="Z38" i="4"/>
  <c r="I38" i="4"/>
  <c r="AL38" i="4" s="1"/>
  <c r="AU37" i="4" s="1"/>
  <c r="AT37" i="4"/>
  <c r="AS37" i="4"/>
  <c r="I37" i="4"/>
  <c r="BJ36" i="4"/>
  <c r="BF36" i="4"/>
  <c r="BD36" i="4"/>
  <c r="AW36" i="4"/>
  <c r="AP36" i="4"/>
  <c r="BI36" i="4" s="1"/>
  <c r="AO36" i="4"/>
  <c r="BH36" i="4" s="1"/>
  <c r="AL36" i="4"/>
  <c r="AK36" i="4"/>
  <c r="AJ36" i="4"/>
  <c r="AH36" i="4"/>
  <c r="AG36" i="4"/>
  <c r="AF36" i="4"/>
  <c r="AE36" i="4"/>
  <c r="AD36" i="4"/>
  <c r="AC36" i="4"/>
  <c r="AB36" i="4"/>
  <c r="Z36" i="4"/>
  <c r="I36" i="4"/>
  <c r="BJ35" i="4"/>
  <c r="BF35" i="4"/>
  <c r="BD35" i="4"/>
  <c r="AX35" i="4"/>
  <c r="AP35" i="4"/>
  <c r="BI35" i="4" s="1"/>
  <c r="AC35" i="4" s="1"/>
  <c r="AO35" i="4"/>
  <c r="BH35" i="4" s="1"/>
  <c r="AB35" i="4" s="1"/>
  <c r="AK35" i="4"/>
  <c r="AJ35" i="4"/>
  <c r="AH35" i="4"/>
  <c r="AG35" i="4"/>
  <c r="AF35" i="4"/>
  <c r="AE35" i="4"/>
  <c r="AD35" i="4"/>
  <c r="Z35" i="4"/>
  <c r="I35" i="4"/>
  <c r="AL35" i="4" s="1"/>
  <c r="BJ34" i="4"/>
  <c r="BF34" i="4"/>
  <c r="BD34" i="4"/>
  <c r="AW34" i="4"/>
  <c r="AP34" i="4"/>
  <c r="BI34" i="4" s="1"/>
  <c r="AC34" i="4" s="1"/>
  <c r="AO34" i="4"/>
  <c r="BH34" i="4" s="1"/>
  <c r="AB34" i="4" s="1"/>
  <c r="AL34" i="4"/>
  <c r="AK34" i="4"/>
  <c r="AJ34" i="4"/>
  <c r="AH34" i="4"/>
  <c r="AG34" i="4"/>
  <c r="AF34" i="4"/>
  <c r="AE34" i="4"/>
  <c r="AD34" i="4"/>
  <c r="Z34" i="4"/>
  <c r="I34" i="4"/>
  <c r="BJ31" i="4"/>
  <c r="BF31" i="4"/>
  <c r="BD31" i="4"/>
  <c r="AX31" i="4"/>
  <c r="AP31" i="4"/>
  <c r="BI31" i="4" s="1"/>
  <c r="AC31" i="4" s="1"/>
  <c r="AO31" i="4"/>
  <c r="BH31" i="4" s="1"/>
  <c r="AB31" i="4" s="1"/>
  <c r="AK31" i="4"/>
  <c r="AJ31" i="4"/>
  <c r="AH31" i="4"/>
  <c r="AG31" i="4"/>
  <c r="AF31" i="4"/>
  <c r="AE31" i="4"/>
  <c r="AD31" i="4"/>
  <c r="Z31" i="4"/>
  <c r="I31" i="4"/>
  <c r="AL31" i="4" s="1"/>
  <c r="BJ30" i="4"/>
  <c r="BF30" i="4"/>
  <c r="BD30" i="4"/>
  <c r="AW30" i="4"/>
  <c r="AP30" i="4"/>
  <c r="BI30" i="4" s="1"/>
  <c r="AC30" i="4" s="1"/>
  <c r="AO30" i="4"/>
  <c r="BH30" i="4" s="1"/>
  <c r="AB30" i="4" s="1"/>
  <c r="AL30" i="4"/>
  <c r="AK30" i="4"/>
  <c r="AJ30" i="4"/>
  <c r="AH30" i="4"/>
  <c r="AG30" i="4"/>
  <c r="AF30" i="4"/>
  <c r="AE30" i="4"/>
  <c r="AD30" i="4"/>
  <c r="Z30" i="4"/>
  <c r="I30" i="4"/>
  <c r="BJ29" i="4"/>
  <c r="BF29" i="4"/>
  <c r="BD29" i="4"/>
  <c r="AX29" i="4"/>
  <c r="AP29" i="4"/>
  <c r="BI29" i="4" s="1"/>
  <c r="AC29" i="4" s="1"/>
  <c r="AO29" i="4"/>
  <c r="BH29" i="4" s="1"/>
  <c r="AB29" i="4" s="1"/>
  <c r="AK29" i="4"/>
  <c r="AJ29" i="4"/>
  <c r="AH29" i="4"/>
  <c r="AG29" i="4"/>
  <c r="AF29" i="4"/>
  <c r="AE29" i="4"/>
  <c r="AD29" i="4"/>
  <c r="Z29" i="4"/>
  <c r="I29" i="4"/>
  <c r="AL29" i="4" s="1"/>
  <c r="AT28" i="4"/>
  <c r="AS28" i="4"/>
  <c r="I28" i="4"/>
  <c r="BJ27" i="4"/>
  <c r="BF27" i="4"/>
  <c r="BD27" i="4"/>
  <c r="AW27" i="4"/>
  <c r="AP27" i="4"/>
  <c r="BI27" i="4" s="1"/>
  <c r="AC27" i="4" s="1"/>
  <c r="AO27" i="4"/>
  <c r="BH27" i="4" s="1"/>
  <c r="AB27" i="4" s="1"/>
  <c r="AL27" i="4"/>
  <c r="AK27" i="4"/>
  <c r="AJ27" i="4"/>
  <c r="AH27" i="4"/>
  <c r="AG27" i="4"/>
  <c r="AF27" i="4"/>
  <c r="AE27" i="4"/>
  <c r="AD27" i="4"/>
  <c r="Z27" i="4"/>
  <c r="I27" i="4"/>
  <c r="AU26" i="4"/>
  <c r="AT26" i="4"/>
  <c r="AS26" i="4"/>
  <c r="I26" i="4"/>
  <c r="BJ25" i="4"/>
  <c r="BF25" i="4"/>
  <c r="BD25" i="4"/>
  <c r="AX25" i="4"/>
  <c r="AP25" i="4"/>
  <c r="BI25" i="4" s="1"/>
  <c r="AC25" i="4" s="1"/>
  <c r="AO25" i="4"/>
  <c r="BH25" i="4" s="1"/>
  <c r="AB25" i="4" s="1"/>
  <c r="AK25" i="4"/>
  <c r="AJ25" i="4"/>
  <c r="AH25" i="4"/>
  <c r="AG25" i="4"/>
  <c r="AF25" i="4"/>
  <c r="AE25" i="4"/>
  <c r="AD25" i="4"/>
  <c r="Z25" i="4"/>
  <c r="I25" i="4"/>
  <c r="AL25" i="4" s="1"/>
  <c r="BJ24" i="4"/>
  <c r="BF24" i="4"/>
  <c r="BD24" i="4"/>
  <c r="AW24" i="4"/>
  <c r="AP24" i="4"/>
  <c r="BI24" i="4" s="1"/>
  <c r="AC24" i="4" s="1"/>
  <c r="AO24" i="4"/>
  <c r="BH24" i="4" s="1"/>
  <c r="AB24" i="4" s="1"/>
  <c r="AL24" i="4"/>
  <c r="AK24" i="4"/>
  <c r="AJ24" i="4"/>
  <c r="AS22" i="4" s="1"/>
  <c r="AH24" i="4"/>
  <c r="AG24" i="4"/>
  <c r="AF24" i="4"/>
  <c r="AE24" i="4"/>
  <c r="AD24" i="4"/>
  <c r="Z24" i="4"/>
  <c r="I24" i="4"/>
  <c r="BJ23" i="4"/>
  <c r="BF23" i="4"/>
  <c r="BD23" i="4"/>
  <c r="AX23" i="4"/>
  <c r="AP23" i="4"/>
  <c r="BI23" i="4" s="1"/>
  <c r="AC23" i="4" s="1"/>
  <c r="AO23" i="4"/>
  <c r="BH23" i="4" s="1"/>
  <c r="AB23" i="4" s="1"/>
  <c r="AK23" i="4"/>
  <c r="AJ23" i="4"/>
  <c r="AH23" i="4"/>
  <c r="AG23" i="4"/>
  <c r="AF23" i="4"/>
  <c r="AE23" i="4"/>
  <c r="AD23" i="4"/>
  <c r="Z23" i="4"/>
  <c r="I23" i="4"/>
  <c r="AL23" i="4" s="1"/>
  <c r="AU22" i="4" s="1"/>
  <c r="AT22" i="4"/>
  <c r="I22" i="4"/>
  <c r="BJ19" i="4"/>
  <c r="BF19" i="4"/>
  <c r="BD19" i="4"/>
  <c r="AW19" i="4"/>
  <c r="AP19" i="4"/>
  <c r="BI19" i="4" s="1"/>
  <c r="AC19" i="4" s="1"/>
  <c r="AO19" i="4"/>
  <c r="BH19" i="4" s="1"/>
  <c r="AB19" i="4" s="1"/>
  <c r="AL19" i="4"/>
  <c r="AK19" i="4"/>
  <c r="AJ19" i="4"/>
  <c r="AH19" i="4"/>
  <c r="AG19" i="4"/>
  <c r="AF19" i="4"/>
  <c r="AE19" i="4"/>
  <c r="AD19" i="4"/>
  <c r="Z19" i="4"/>
  <c r="I19" i="4"/>
  <c r="AU18" i="4"/>
  <c r="AT18" i="4"/>
  <c r="AS18" i="4"/>
  <c r="I18" i="4"/>
  <c r="BJ17" i="4"/>
  <c r="BF17" i="4"/>
  <c r="BD17" i="4"/>
  <c r="AX17" i="4"/>
  <c r="AP17" i="4"/>
  <c r="BI17" i="4" s="1"/>
  <c r="AC17" i="4" s="1"/>
  <c r="AO17" i="4"/>
  <c r="BH17" i="4" s="1"/>
  <c r="AB17" i="4" s="1"/>
  <c r="AK17" i="4"/>
  <c r="AJ17" i="4"/>
  <c r="AH17" i="4"/>
  <c r="AG17" i="4"/>
  <c r="AF17" i="4"/>
  <c r="AE17" i="4"/>
  <c r="AD17" i="4"/>
  <c r="Z17" i="4"/>
  <c r="I17" i="4"/>
  <c r="AL17" i="4" s="1"/>
  <c r="BJ16" i="4"/>
  <c r="BF16" i="4"/>
  <c r="BD16" i="4"/>
  <c r="AW16" i="4"/>
  <c r="AP16" i="4"/>
  <c r="BI16" i="4" s="1"/>
  <c r="AC16" i="4" s="1"/>
  <c r="AO16" i="4"/>
  <c r="BH16" i="4" s="1"/>
  <c r="AB16" i="4" s="1"/>
  <c r="AL16" i="4"/>
  <c r="AK16" i="4"/>
  <c r="AJ16" i="4"/>
  <c r="AH16" i="4"/>
  <c r="AG16" i="4"/>
  <c r="AF16" i="4"/>
  <c r="AE16" i="4"/>
  <c r="AD16" i="4"/>
  <c r="Z16" i="4"/>
  <c r="I16" i="4"/>
  <c r="BJ15" i="4"/>
  <c r="BF15" i="4"/>
  <c r="BD15" i="4"/>
  <c r="AX15" i="4"/>
  <c r="AP15" i="4"/>
  <c r="BI15" i="4" s="1"/>
  <c r="AC15" i="4" s="1"/>
  <c r="AO15" i="4"/>
  <c r="BH15" i="4" s="1"/>
  <c r="AB15" i="4" s="1"/>
  <c r="AK15" i="4"/>
  <c r="AJ15" i="4"/>
  <c r="AH15" i="4"/>
  <c r="AG15" i="4"/>
  <c r="AF15" i="4"/>
  <c r="AE15" i="4"/>
  <c r="AD15" i="4"/>
  <c r="Z15" i="4"/>
  <c r="I15" i="4"/>
  <c r="I12" i="4" s="1"/>
  <c r="BJ14" i="4"/>
  <c r="BF14" i="4"/>
  <c r="BD14" i="4"/>
  <c r="AW14" i="4"/>
  <c r="AP14" i="4"/>
  <c r="BI14" i="4" s="1"/>
  <c r="AC14" i="4" s="1"/>
  <c r="AO14" i="4"/>
  <c r="BH14" i="4" s="1"/>
  <c r="AB14" i="4" s="1"/>
  <c r="AL14" i="4"/>
  <c r="AK14" i="4"/>
  <c r="AJ14" i="4"/>
  <c r="AS12" i="4" s="1"/>
  <c r="AH14" i="4"/>
  <c r="AG14" i="4"/>
  <c r="C19" i="2" s="1"/>
  <c r="AF14" i="4"/>
  <c r="AE14" i="4"/>
  <c r="C17" i="2" s="1"/>
  <c r="AD14" i="4"/>
  <c r="Z14" i="4"/>
  <c r="I14" i="4"/>
  <c r="BJ13" i="4"/>
  <c r="BF13" i="4"/>
  <c r="BD13" i="4"/>
  <c r="AX13" i="4"/>
  <c r="AP13" i="4"/>
  <c r="BI13" i="4" s="1"/>
  <c r="AC13" i="4" s="1"/>
  <c r="C15" i="2" s="1"/>
  <c r="AO13" i="4"/>
  <c r="BH13" i="4" s="1"/>
  <c r="AB13" i="4" s="1"/>
  <c r="AK13" i="4"/>
  <c r="AJ13" i="4"/>
  <c r="AH13" i="4"/>
  <c r="AG13" i="4"/>
  <c r="AF13" i="4"/>
  <c r="AE13" i="4"/>
  <c r="AD13" i="4"/>
  <c r="Z13" i="4"/>
  <c r="I13" i="4"/>
  <c r="AL13" i="4" s="1"/>
  <c r="AT12" i="4"/>
  <c r="AU1" i="4"/>
  <c r="AT1" i="4"/>
  <c r="AS1" i="4"/>
  <c r="I36" i="3"/>
  <c r="I35" i="3"/>
  <c r="I26" i="3"/>
  <c r="I25" i="3"/>
  <c r="I24" i="3"/>
  <c r="I23" i="3"/>
  <c r="I22" i="3"/>
  <c r="I15" i="2" s="1"/>
  <c r="I21" i="3"/>
  <c r="I27" i="3" s="1"/>
  <c r="I18" i="3"/>
  <c r="F29" i="3" s="1"/>
  <c r="I17" i="3"/>
  <c r="I16" i="3"/>
  <c r="I15" i="3"/>
  <c r="F14" i="2" s="1"/>
  <c r="F22" i="2" s="1"/>
  <c r="I10" i="3"/>
  <c r="F10" i="3"/>
  <c r="C10" i="3"/>
  <c r="F8" i="3"/>
  <c r="C8" i="3"/>
  <c r="F6" i="3"/>
  <c r="C6" i="3"/>
  <c r="F4" i="3"/>
  <c r="C4" i="3"/>
  <c r="F2" i="3"/>
  <c r="C2" i="3"/>
  <c r="C28" i="2"/>
  <c r="F28" i="2" s="1"/>
  <c r="I24" i="2"/>
  <c r="C20" i="2"/>
  <c r="I19" i="2"/>
  <c r="I18" i="2"/>
  <c r="C18" i="2"/>
  <c r="I17" i="2"/>
  <c r="I16" i="2"/>
  <c r="F16" i="2"/>
  <c r="C16" i="2"/>
  <c r="F15" i="2"/>
  <c r="I14" i="2"/>
  <c r="I22" i="2" s="1"/>
  <c r="I10" i="2"/>
  <c r="F10" i="2"/>
  <c r="C10" i="2"/>
  <c r="F8" i="2"/>
  <c r="C8" i="2"/>
  <c r="F6" i="2"/>
  <c r="C6" i="2"/>
  <c r="F4" i="2"/>
  <c r="C4" i="2"/>
  <c r="F2" i="2"/>
  <c r="C2" i="2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8" i="1"/>
  <c r="C8" i="1"/>
  <c r="G6" i="1"/>
  <c r="C6" i="1"/>
  <c r="G4" i="1"/>
  <c r="C4" i="1"/>
  <c r="G2" i="1"/>
  <c r="C2" i="1"/>
  <c r="BC42" i="4" l="1"/>
  <c r="I43" i="4"/>
  <c r="G11" i="1"/>
  <c r="I11" i="1" s="1"/>
  <c r="G18" i="1" s="1"/>
  <c r="AU28" i="4"/>
  <c r="C29" i="2"/>
  <c r="F29" i="2" s="1"/>
  <c r="C14" i="2"/>
  <c r="C22" i="2" s="1"/>
  <c r="AV27" i="4"/>
  <c r="C27" i="2"/>
  <c r="AL15" i="4"/>
  <c r="AU12" i="4" s="1"/>
  <c r="AW15" i="4"/>
  <c r="AX16" i="4"/>
  <c r="BC16" i="4" s="1"/>
  <c r="AW23" i="4"/>
  <c r="AX24" i="4"/>
  <c r="AV24" i="4" s="1"/>
  <c r="AW29" i="4"/>
  <c r="AX30" i="4"/>
  <c r="AV30" i="4" s="1"/>
  <c r="AW35" i="4"/>
  <c r="AX36" i="4"/>
  <c r="BC36" i="4" s="1"/>
  <c r="AW41" i="4"/>
  <c r="AX42" i="4"/>
  <c r="AV42" i="4" s="1"/>
  <c r="BC30" i="4"/>
  <c r="AW13" i="4"/>
  <c r="AX14" i="4"/>
  <c r="BC14" i="4" s="1"/>
  <c r="AW17" i="4"/>
  <c r="AX19" i="4"/>
  <c r="AV19" i="4" s="1"/>
  <c r="AW25" i="4"/>
  <c r="AX27" i="4"/>
  <c r="BC27" i="4" s="1"/>
  <c r="AW31" i="4"/>
  <c r="AX34" i="4"/>
  <c r="BC34" i="4" s="1"/>
  <c r="AW38" i="4"/>
  <c r="AX40" i="4"/>
  <c r="BC40" i="4" s="1"/>
  <c r="AV17" i="4" l="1"/>
  <c r="BC17" i="4"/>
  <c r="AV31" i="4"/>
  <c r="BC31" i="4"/>
  <c r="BC24" i="4"/>
  <c r="AV35" i="4"/>
  <c r="BC35" i="4"/>
  <c r="AV23" i="4"/>
  <c r="BC23" i="4"/>
  <c r="BC19" i="4"/>
  <c r="AV40" i="4"/>
  <c r="AV36" i="4"/>
  <c r="AV34" i="4"/>
  <c r="AV15" i="4"/>
  <c r="BC15" i="4"/>
  <c r="AV25" i="4"/>
  <c r="BC25" i="4"/>
  <c r="AV13" i="4"/>
  <c r="BC13" i="4"/>
  <c r="AV14" i="4"/>
  <c r="AV38" i="4"/>
  <c r="BC38" i="4"/>
  <c r="AV41" i="4"/>
  <c r="BC41" i="4"/>
  <c r="AV29" i="4"/>
  <c r="BC29" i="4"/>
  <c r="I28" i="2"/>
  <c r="I29" i="2" s="1"/>
  <c r="AV16" i="4"/>
</calcChain>
</file>

<file path=xl/sharedStrings.xml><?xml version="1.0" encoding="utf-8"?>
<sst xmlns="http://schemas.openxmlformats.org/spreadsheetml/2006/main" count="565" uniqueCount="198">
  <si>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</si>
  <si>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</si>
  <si>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</si>
  <si>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</si>
  <si>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</si>
  <si>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</si>
  <si>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</si>
  <si>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21.02.2024</t>
  </si>
  <si>
    <t>Projektant:</t>
  </si>
  <si>
    <t>Lokalita:</t>
  </si>
  <si>
    <t>Konec výstavby:</t>
  </si>
  <si>
    <t>Zhotovitel:</t>
  </si>
  <si>
    <t>Zpracoval:</t>
  </si>
  <si>
    <t>Zpracováno dne:</t>
  </si>
  <si>
    <t>Objekt</t>
  </si>
  <si>
    <t>Kód</t>
  </si>
  <si>
    <t>Zkrácený popis</t>
  </si>
  <si>
    <t>Náklady (Kč) - celkem</t>
  </si>
  <si>
    <t/>
  </si>
  <si>
    <t>123</t>
  </si>
  <si>
    <t>Vedlejší a ostatní náklady</t>
  </si>
  <si>
    <t>T</t>
  </si>
  <si>
    <t>11</t>
  </si>
  <si>
    <t>Přípravné a přidružené práce</t>
  </si>
  <si>
    <t>57</t>
  </si>
  <si>
    <t>Kryty pozemních komunikací, letišť a ploch z kameniva nebo živičné</t>
  </si>
  <si>
    <t>59</t>
  </si>
  <si>
    <t>Kryty pozemních komunikací, letišť a ploch dlážděných (předlažby)</t>
  </si>
  <si>
    <t>91</t>
  </si>
  <si>
    <t>Doplňující konstrukce a práce na pozemních komunikacích a zpevněných plochách</t>
  </si>
  <si>
    <t>96</t>
  </si>
  <si>
    <t>Bourání konstrukcí</t>
  </si>
  <si>
    <t>S</t>
  </si>
  <si>
    <t>Přesuny sutí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</si>
  <si>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</si>
  <si>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</si>
  <si>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</si>
  <si>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</si>
  <si>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</si>
  <si>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</si>
  <si>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</si>
  <si>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</si>
  <si>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</si>
  <si>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</si>
  <si>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</si>
  <si>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</si>
  <si>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</si>
  <si>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</si>
  <si>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</si>
  <si>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</si>
  <si>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</si>
  <si>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</si>
  <si>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</si>
  <si>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</si>
  <si>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</si>
  <si>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</si>
  <si>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</si>
  <si>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</si>
  <si>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</si>
  <si>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</si>
  <si>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</si>
  <si>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</si>
  <si>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</si>
  <si>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</si>
  <si>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</si>
  <si>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</si>
  <si>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</si>
  <si>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</si>
  <si>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</si>
  <si>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</si>
  <si>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</si>
  <si>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</si>
  <si>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</si>
  <si>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</si>
  <si>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</si>
  <si>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</si>
  <si>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</si>
  <si>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</si>
  <si>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</si>
  <si>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</si>
  <si>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</si>
  <si>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</si>
  <si>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</si>
  <si>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</si>
  <si>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</si>
  <si>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</si>
  <si>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</si>
  <si>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</si>
  <si>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</si>
  <si>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</si>
  <si>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</si>
  <si>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</si>
  <si>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</si>
  <si>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</si>
  <si>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</si>
  <si>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24026 Bruntál, oprava povrchu parkoviště naproti pošty</t>
  </si>
  <si>
    <t> </t>
  </si>
  <si>
    <t>Č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</si>
  <si>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</si>
  <si>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</si>
  <si>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</si>
  <si>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</si>
  <si>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</si>
  <si>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</si>
  <si>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</si>
  <si>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</si>
  <si>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</si>
  <si>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</si>
  <si>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</si>
  <si>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</si>
  <si>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</si>
  <si>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</si>
  <si>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</si>
  <si>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</si>
  <si>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</si>
  <si>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</si>
  <si>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</si>
  <si>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</si>
  <si>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</si>
  <si>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</si>
  <si>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</si>
  <si>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123119VD</t>
  </si>
  <si>
    <t>Fotodokumentace</t>
  </si>
  <si>
    <t>kpl</t>
  </si>
  <si>
    <t>123_</t>
  </si>
  <si>
    <t>1_</t>
  </si>
  <si>
    <t>_</t>
  </si>
  <si>
    <t>2</t>
  </si>
  <si>
    <t>123140VD</t>
  </si>
  <si>
    <t>Čistění komunikací po dobu výstavby</t>
  </si>
  <si>
    <t>3</t>
  </si>
  <si>
    <t>123171VD</t>
  </si>
  <si>
    <t>Přechodné dopravní značení</t>
  </si>
  <si>
    <t>4</t>
  </si>
  <si>
    <t>123188VD</t>
  </si>
  <si>
    <t>Vytýčení sítí</t>
  </si>
  <si>
    <t>5</t>
  </si>
  <si>
    <t>123118VD</t>
  </si>
  <si>
    <t>Geodetické práce</t>
  </si>
  <si>
    <t>6</t>
  </si>
  <si>
    <t>113151214R00</t>
  </si>
  <si>
    <t>Fréz.živič.krytu nad 500 m2, bez překážek, tl.5 cm</t>
  </si>
  <si>
    <t>m2</t>
  </si>
  <si>
    <t>11_</t>
  </si>
  <si>
    <t>frézování v tl. 0-10cm</t>
  </si>
  <si>
    <t>(24,4+23,7)/2*(33,4+30,5)/2</t>
  </si>
  <si>
    <t>7</t>
  </si>
  <si>
    <t>573231125R00</t>
  </si>
  <si>
    <t>Postřik spojovací z KAE, množství zbytkového asfaltu 0,5 kg/m2</t>
  </si>
  <si>
    <t>57_</t>
  </si>
  <si>
    <t>5_</t>
  </si>
  <si>
    <t>8</t>
  </si>
  <si>
    <t>572713112R00</t>
  </si>
  <si>
    <t>Vyrovnání povrchu krytů kamen. obaleným asfaltem</t>
  </si>
  <si>
    <t>t</t>
  </si>
  <si>
    <t>9</t>
  </si>
  <si>
    <t>577141212R00</t>
  </si>
  <si>
    <t>Beton asfalt. ACO 8,ACO 11,ACO 16, do 3 m, tl.5 cm</t>
  </si>
  <si>
    <t>10</t>
  </si>
  <si>
    <t>599141111R00</t>
  </si>
  <si>
    <t>Vyplnění spár  živičnou zálivkou</t>
  </si>
  <si>
    <t>m</t>
  </si>
  <si>
    <t>59_</t>
  </si>
  <si>
    <t>919735111R00</t>
  </si>
  <si>
    <t>Řezání stávajícího živičného krytu tl. do 5 cm</t>
  </si>
  <si>
    <t>91_</t>
  </si>
  <si>
    <t>9_</t>
  </si>
  <si>
    <t>12</t>
  </si>
  <si>
    <t>915711111RT1</t>
  </si>
  <si>
    <t>Vodorovné značení dělicích čar 12 cm střík.barvou</t>
  </si>
  <si>
    <t>13</t>
  </si>
  <si>
    <t>915721111RT1</t>
  </si>
  <si>
    <t>Vodorovné značení střík.barvou stopčar,zeber atd.</t>
  </si>
  <si>
    <t>invalidní znak</t>
  </si>
  <si>
    <t>14</t>
  </si>
  <si>
    <t>915791111R00</t>
  </si>
  <si>
    <t>Předznačení pro značení dělicí čáry,vodicí proužky</t>
  </si>
  <si>
    <t>15</t>
  </si>
  <si>
    <t>915791112R00</t>
  </si>
  <si>
    <t>Předznačení pro značení stopčáry, zebry, nápisů</t>
  </si>
  <si>
    <t>16</t>
  </si>
  <si>
    <t>998225111R00</t>
  </si>
  <si>
    <t>Přesun hmot, pozemní komunikace, kryt živičný</t>
  </si>
  <si>
    <t>17</t>
  </si>
  <si>
    <t>966006132R00</t>
  </si>
  <si>
    <t>Odstranění  bet.patkek po začkách vč. likvidace a zásypu</t>
  </si>
  <si>
    <t>kus</t>
  </si>
  <si>
    <t>96_</t>
  </si>
  <si>
    <t>18</t>
  </si>
  <si>
    <t>979082213R00</t>
  </si>
  <si>
    <t>Vodorovná doprava suti po suchu do 1 km</t>
  </si>
  <si>
    <t>S_</t>
  </si>
  <si>
    <t>19</t>
  </si>
  <si>
    <t>979082219R00</t>
  </si>
  <si>
    <t>Příplatek za dopravu suti po suchu za další 1 km</t>
  </si>
  <si>
    <t>20</t>
  </si>
  <si>
    <t>979999996R00</t>
  </si>
  <si>
    <t>Poplatek za recyklaci asfaltu, kusovost nad 1600 cm2 (skup.170302)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</si>
</sst>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4" fontId="8" fillId="0" borderId="25" xfId="0" applyNumberFormat="1" applyFont="1" applyFill="1" applyBorder="1" applyAlignment="1" applyProtection="1">
      <alignment horizontal="right" vertical="center"/>
    </xf>
    <xf numFmtId="0" fontId="8" fillId="0" borderId="25" xfId="0" applyNumberFormat="1" applyFont="1" applyFill="1" applyBorder="1" applyAlignment="1" applyProtection="1">
      <alignment horizontal="righ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4" fontId="8" fillId="0" borderId="32" xfId="0" applyNumberFormat="1" applyFont="1" applyFill="1" applyBorder="1" applyAlignment="1" applyProtection="1">
      <alignment horizontal="right" vertical="center"/>
    </xf>
    <xf numFmtId="0" fontId="8" fillId="0" borderId="32" xfId="0" applyNumberFormat="1" applyFont="1" applyFill="1" applyBorder="1" applyAlignment="1" applyProtection="1">
      <alignment horizontal="righ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4" fontId="8" fillId="0" borderId="35" xfId="0" applyNumberFormat="1" applyFont="1" applyFill="1" applyBorder="1" applyAlignment="1" applyProtection="1">
      <alignment horizontal="right" vertical="center"/>
    </xf>
    <xf numFmtId="4" fontId="7" fillId="2" borderId="22" xfId="0" applyNumberFormat="1" applyFont="1" applyFill="1" applyBorder="1" applyAlignment="1" applyProtection="1">
      <alignment horizontal="right" vertical="center"/>
    </xf>
    <xf numFmtId="4" fontId="7" fillId="2" borderId="27" xfId="0" applyNumberFormat="1" applyFont="1" applyFill="1" applyBorder="1" applyAlignment="1" applyProtection="1">
      <alignment horizontal="right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4" fontId="2" fillId="0" borderId="56" xfId="0" applyNumberFormat="1" applyFont="1" applyFill="1" applyBorder="1" applyAlignment="1" applyProtection="1">
      <alignment horizontal="righ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right" vertical="center"/>
    </xf>
    <xf numFmtId="4" fontId="3" fillId="0" borderId="60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center" vertical="center"/>
    </xf>
    <xf numFmtId="0" fontId="3" fillId="0" borderId="66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center" vertical="center"/>
    </xf>
    <xf numFmtId="0" fontId="0" fillId="0" borderId="68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3" fillId="0" borderId="7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2" fillId="2" borderId="15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4" fontId="3" fillId="0" borderId="74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4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2" borderId="34" xfId="0" applyNumberFormat="1" applyFont="1" applyFill="1" applyBorder="1" applyAlignment="1" applyProtection="1">
      <alignment horizontal="left" vertical="center"/>
    </xf>
    <xf numFmtId="0" fontId="7" fillId="2" borderId="36" xfId="0" applyNumberFormat="1" applyFont="1" applyFill="1" applyBorder="1" applyAlignment="1" applyProtection="1">
      <alignment horizontal="left" vertical="center"/>
    </xf>
    <xf numFmtId="0" fontId="7" fillId="2" borderId="29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21" xfId="0" applyNumberFormat="1" applyFont="1" applyFill="1" applyBorder="1" applyAlignment="1" applyProtection="1">
      <alignment horizontal="left" vertical="center"/>
    </xf>
    <xf numFmtId="0" fontId="7" fillId="2" borderId="26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0" fontId="2" fillId="0" borderId="53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7" fillId="0" borderId="57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4" fontId="7" fillId="0" borderId="61" xfId="0" applyNumberFormat="1" applyFont="1" applyFill="1" applyBorder="1" applyAlignment="1" applyProtection="1">
      <alignment horizontal="right" vertical="center"/>
    </xf>
    <xf numFmtId="0" fontId="7" fillId="0" borderId="58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pane ySplit="11" topLeftCell="A12" activePane="bottomLeft" state="frozen"/>
      <selection pane="bottomLeft" activeCell="C17" sqref="C17:F17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12.140625" customWidth="1"/>
    <col min="7" max="7" width="27.85546875" customWidth="1"/>
    <col min="8" max="9" width="0" hidden="1" customWidth="1"/>
  </cols>
  <sheetData>
    <row r="1" spans="1:9" ht="54.75" customHeight="1" x14ac:dyDescent="0.25">
      <c r="A1" s="68" t="s">
        <v>0</v>
      </c>
      <c r="B1" s="68"/>
      <c r="C1" s="68"/>
      <c r="D1" s="68"/>
      <c r="E1" s="68"/>
      <c r="F1" s="68"/>
      <c r="G1" s="68"/>
    </row>
    <row r="2" spans="1:9" x14ac:dyDescent="0.25">
      <c r="A2" s="69" t="s">
        <v>1</v>
      </c>
      <c r="B2" s="70"/>
      <c r="C2" s="79" t="str">
        <f>'Stavební rozpočet'!D2</f>
        <v>24026 Bruntál, oprava povrchu parkoviště naproti pošty</v>
      </c>
      <c r="D2" s="70" t="s">
        <v>2</v>
      </c>
      <c r="E2" s="70" t="s">
        <v>3</v>
      </c>
      <c r="F2" s="77" t="s">
        <v>4</v>
      </c>
      <c r="G2" s="81" t="str">
        <f>'Stavební rozpočet'!J2</f>
        <v> </v>
      </c>
    </row>
    <row r="3" spans="1:9" ht="15" customHeight="1" x14ac:dyDescent="0.25">
      <c r="A3" s="71"/>
      <c r="B3" s="72"/>
      <c r="C3" s="80"/>
      <c r="D3" s="72"/>
      <c r="E3" s="72"/>
      <c r="F3" s="72"/>
      <c r="G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 t="s">
        <v>6</v>
      </c>
      <c r="E4" s="72" t="s">
        <v>7</v>
      </c>
      <c r="F4" s="78" t="s">
        <v>8</v>
      </c>
      <c r="G4" s="83" t="str">
        <f>'Stavební rozpočet'!J4</f>
        <v> </v>
      </c>
    </row>
    <row r="5" spans="1:9" ht="15" customHeight="1" x14ac:dyDescent="0.25">
      <c r="A5" s="71"/>
      <c r="B5" s="72"/>
      <c r="C5" s="72"/>
      <c r="D5" s="72"/>
      <c r="E5" s="72"/>
      <c r="F5" s="72"/>
      <c r="G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 t="s">
        <v>10</v>
      </c>
      <c r="E6" s="72" t="s">
        <v>3</v>
      </c>
      <c r="F6" s="78" t="s">
        <v>11</v>
      </c>
      <c r="G6" s="83" t="str">
        <f>'Stavební rozpočet'!J6</f>
        <v> </v>
      </c>
    </row>
    <row r="7" spans="1:9" ht="15" customHeight="1" x14ac:dyDescent="0.25">
      <c r="A7" s="71"/>
      <c r="B7" s="72"/>
      <c r="C7" s="72"/>
      <c r="D7" s="72"/>
      <c r="E7" s="72"/>
      <c r="F7" s="72"/>
      <c r="G7" s="82"/>
    </row>
    <row r="8" spans="1:9" x14ac:dyDescent="0.25">
      <c r="A8" s="73" t="s">
        <v>12</v>
      </c>
      <c r="B8" s="72"/>
      <c r="C8" s="78" t="str">
        <f>'Stavební rozpočet'!J8</f>
        <v> </v>
      </c>
      <c r="D8" s="72" t="s">
        <v>13</v>
      </c>
      <c r="E8" s="72" t="s">
        <v>7</v>
      </c>
      <c r="F8" s="72" t="s">
        <v>13</v>
      </c>
      <c r="G8" s="83" t="str">
        <f>'Stavební rozpočet'!H8</f>
        <v>21.02.2024</v>
      </c>
    </row>
    <row r="9" spans="1:9" x14ac:dyDescent="0.25">
      <c r="A9" s="74"/>
      <c r="B9" s="75"/>
      <c r="C9" s="75"/>
      <c r="D9" s="76"/>
      <c r="E9" s="76"/>
      <c r="F9" s="76"/>
      <c r="G9" s="84"/>
    </row>
    <row r="10" spans="1:9" x14ac:dyDescent="0.25">
      <c r="A10" s="6" t="s">
        <v>14</v>
      </c>
      <c r="B10" s="7" t="s">
        <v>15</v>
      </c>
      <c r="C10" s="8" t="s">
        <v>16</v>
      </c>
      <c r="G10" s="9" t="s">
        <v>17</v>
      </c>
    </row>
    <row r="11" spans="1:9" x14ac:dyDescent="0.25">
      <c r="A11" s="10" t="s">
        <v>18</v>
      </c>
      <c r="B11" s="11" t="s">
        <v>19</v>
      </c>
      <c r="C11" s="72" t="s">
        <v>20</v>
      </c>
      <c r="D11" s="72"/>
      <c r="E11" s="72"/>
      <c r="F11" s="72"/>
      <c r="G11" s="12">
        <f>'Stavební rozpočet'!I12</f>
        <v>0</v>
      </c>
      <c r="H11" s="13" t="s">
        <v>21</v>
      </c>
      <c r="I11" s="14">
        <f t="shared" ref="I11:I17" si="0">IF(H11="F",0,G11)</f>
        <v>0</v>
      </c>
    </row>
    <row r="12" spans="1:9" x14ac:dyDescent="0.25">
      <c r="A12" s="1" t="s">
        <v>18</v>
      </c>
      <c r="B12" s="2" t="s">
        <v>22</v>
      </c>
      <c r="C12" s="72" t="s">
        <v>23</v>
      </c>
      <c r="D12" s="72"/>
      <c r="E12" s="72"/>
      <c r="F12" s="72"/>
      <c r="G12" s="14">
        <f>'Stavební rozpočet'!I18</f>
        <v>0</v>
      </c>
      <c r="H12" s="13" t="s">
        <v>21</v>
      </c>
      <c r="I12" s="14">
        <f t="shared" si="0"/>
        <v>0</v>
      </c>
    </row>
    <row r="13" spans="1:9" x14ac:dyDescent="0.25">
      <c r="A13" s="1" t="s">
        <v>18</v>
      </c>
      <c r="B13" s="2" t="s">
        <v>24</v>
      </c>
      <c r="C13" s="72" t="s">
        <v>25</v>
      </c>
      <c r="D13" s="72"/>
      <c r="E13" s="72"/>
      <c r="F13" s="72"/>
      <c r="G13" s="14">
        <f>'Stavební rozpočet'!I22</f>
        <v>0</v>
      </c>
      <c r="H13" s="13" t="s">
        <v>21</v>
      </c>
      <c r="I13" s="14">
        <f t="shared" si="0"/>
        <v>0</v>
      </c>
    </row>
    <row r="14" spans="1:9" x14ac:dyDescent="0.25">
      <c r="A14" s="1" t="s">
        <v>18</v>
      </c>
      <c r="B14" s="2" t="s">
        <v>26</v>
      </c>
      <c r="C14" s="72" t="s">
        <v>27</v>
      </c>
      <c r="D14" s="72"/>
      <c r="E14" s="72"/>
      <c r="F14" s="72"/>
      <c r="G14" s="14">
        <f>'Stavební rozpočet'!I26</f>
        <v>0</v>
      </c>
      <c r="H14" s="13" t="s">
        <v>21</v>
      </c>
      <c r="I14" s="14">
        <f t="shared" si="0"/>
        <v>0</v>
      </c>
    </row>
    <row r="15" spans="1:9" x14ac:dyDescent="0.25">
      <c r="A15" s="1" t="s">
        <v>18</v>
      </c>
      <c r="B15" s="2" t="s">
        <v>28</v>
      </c>
      <c r="C15" s="72" t="s">
        <v>29</v>
      </c>
      <c r="D15" s="72"/>
      <c r="E15" s="72"/>
      <c r="F15" s="72"/>
      <c r="G15" s="14">
        <f>'Stavební rozpočet'!I28</f>
        <v>0</v>
      </c>
      <c r="H15" s="13" t="s">
        <v>21</v>
      </c>
      <c r="I15" s="14">
        <f t="shared" si="0"/>
        <v>0</v>
      </c>
    </row>
    <row r="16" spans="1:9" x14ac:dyDescent="0.25">
      <c r="A16" s="1" t="s">
        <v>18</v>
      </c>
      <c r="B16" s="2" t="s">
        <v>30</v>
      </c>
      <c r="C16" s="72" t="s">
        <v>31</v>
      </c>
      <c r="D16" s="72"/>
      <c r="E16" s="72"/>
      <c r="F16" s="72"/>
      <c r="G16" s="14">
        <f>'Stavební rozpočet'!I37</f>
        <v>0</v>
      </c>
      <c r="H16" s="13" t="s">
        <v>21</v>
      </c>
      <c r="I16" s="14">
        <f t="shared" si="0"/>
        <v>0</v>
      </c>
    </row>
    <row r="17" spans="1:9" x14ac:dyDescent="0.25">
      <c r="A17" s="1" t="s">
        <v>18</v>
      </c>
      <c r="B17" s="2" t="s">
        <v>32</v>
      </c>
      <c r="C17" s="72" t="s">
        <v>33</v>
      </c>
      <c r="D17" s="72"/>
      <c r="E17" s="72"/>
      <c r="F17" s="72"/>
      <c r="G17" s="14">
        <f>'Stavební rozpočet'!I39</f>
        <v>0</v>
      </c>
      <c r="H17" s="13" t="s">
        <v>21</v>
      </c>
      <c r="I17" s="14">
        <f t="shared" si="0"/>
        <v>0</v>
      </c>
    </row>
    <row r="18" spans="1:9" x14ac:dyDescent="0.25">
      <c r="F18" s="3" t="s">
        <v>34</v>
      </c>
      <c r="G18" s="15">
        <f>SUM(I11:I17)</f>
        <v>0</v>
      </c>
    </row>
  </sheetData>
  <mergeCells count="32">
    <mergeCell ref="C17:F17"/>
    <mergeCell ref="C12:F12"/>
    <mergeCell ref="C13:F13"/>
    <mergeCell ref="C14:F14"/>
    <mergeCell ref="C15:F15"/>
    <mergeCell ref="C16:F16"/>
    <mergeCell ref="G2:G3"/>
    <mergeCell ref="G4:G5"/>
    <mergeCell ref="G6:G7"/>
    <mergeCell ref="G8:G9"/>
    <mergeCell ref="C11:F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85" t="s">
        <v>35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9" t="s">
        <v>1</v>
      </c>
      <c r="B2" s="70"/>
      <c r="C2" s="79" t="str">
        <f>'Stavební rozpočet'!D2</f>
        <v>24026 Bruntál, oprava povrchu parkoviště naproti pošty</v>
      </c>
      <c r="D2" s="87"/>
      <c r="E2" s="77" t="s">
        <v>4</v>
      </c>
      <c r="F2" s="77" t="str">
        <f>'Stavební rozpočet'!J2</f>
        <v> </v>
      </c>
      <c r="G2" s="70"/>
      <c r="H2" s="77" t="s">
        <v>36</v>
      </c>
      <c r="I2" s="88" t="s">
        <v>18</v>
      </c>
    </row>
    <row r="3" spans="1:9" ht="15" customHeight="1" x14ac:dyDescent="0.25">
      <c r="A3" s="71"/>
      <c r="B3" s="72"/>
      <c r="C3" s="80"/>
      <c r="D3" s="80"/>
      <c r="E3" s="72"/>
      <c r="F3" s="72"/>
      <c r="G3" s="72"/>
      <c r="H3" s="72"/>
      <c r="I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/>
      <c r="E4" s="78" t="s">
        <v>8</v>
      </c>
      <c r="F4" s="78" t="str">
        <f>'Stavební rozpočet'!J4</f>
        <v> </v>
      </c>
      <c r="G4" s="72"/>
      <c r="H4" s="78" t="s">
        <v>36</v>
      </c>
      <c r="I4" s="82" t="s">
        <v>18</v>
      </c>
    </row>
    <row r="5" spans="1:9" ht="15" customHeight="1" x14ac:dyDescent="0.25">
      <c r="A5" s="71"/>
      <c r="B5" s="72"/>
      <c r="C5" s="72"/>
      <c r="D5" s="72"/>
      <c r="E5" s="72"/>
      <c r="F5" s="72"/>
      <c r="G5" s="72"/>
      <c r="H5" s="72"/>
      <c r="I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/>
      <c r="E6" s="78" t="s">
        <v>11</v>
      </c>
      <c r="F6" s="78" t="str">
        <f>'Stavební rozpočet'!J6</f>
        <v> </v>
      </c>
      <c r="G6" s="72"/>
      <c r="H6" s="78" t="s">
        <v>36</v>
      </c>
      <c r="I6" s="82" t="s">
        <v>18</v>
      </c>
    </row>
    <row r="7" spans="1:9" ht="15" customHeight="1" x14ac:dyDescent="0.25">
      <c r="A7" s="71"/>
      <c r="B7" s="72"/>
      <c r="C7" s="72"/>
      <c r="D7" s="72"/>
      <c r="E7" s="72"/>
      <c r="F7" s="72"/>
      <c r="G7" s="72"/>
      <c r="H7" s="72"/>
      <c r="I7" s="82"/>
    </row>
    <row r="8" spans="1:9" x14ac:dyDescent="0.25">
      <c r="A8" s="73" t="s">
        <v>6</v>
      </c>
      <c r="B8" s="72"/>
      <c r="C8" s="78" t="str">
        <f>'Stavební rozpočet'!H4</f>
        <v>21.02.2024</v>
      </c>
      <c r="D8" s="72"/>
      <c r="E8" s="78" t="s">
        <v>10</v>
      </c>
      <c r="F8" s="78" t="str">
        <f>'Stavební rozpočet'!H6</f>
        <v xml:space="preserve"> </v>
      </c>
      <c r="G8" s="72"/>
      <c r="H8" s="72" t="s">
        <v>37</v>
      </c>
      <c r="I8" s="89">
        <v>20</v>
      </c>
    </row>
    <row r="9" spans="1:9" x14ac:dyDescent="0.25">
      <c r="A9" s="71"/>
      <c r="B9" s="72"/>
      <c r="C9" s="72"/>
      <c r="D9" s="72"/>
      <c r="E9" s="72"/>
      <c r="F9" s="72"/>
      <c r="G9" s="72"/>
      <c r="H9" s="72"/>
      <c r="I9" s="82"/>
    </row>
    <row r="10" spans="1:9" x14ac:dyDescent="0.25">
      <c r="A10" s="73" t="s">
        <v>38</v>
      </c>
      <c r="B10" s="72"/>
      <c r="C10" s="78" t="str">
        <f>'Stavební rozpočet'!D8</f>
        <v xml:space="preserve"> </v>
      </c>
      <c r="D10" s="72"/>
      <c r="E10" s="78" t="s">
        <v>12</v>
      </c>
      <c r="F10" s="78" t="str">
        <f>'Stavební rozpočet'!J8</f>
        <v> </v>
      </c>
      <c r="G10" s="72"/>
      <c r="H10" s="72" t="s">
        <v>39</v>
      </c>
      <c r="I10" s="83" t="str">
        <f>'Stavební rozpočet'!H8</f>
        <v>21.02.2024</v>
      </c>
    </row>
    <row r="11" spans="1:9" x14ac:dyDescent="0.25">
      <c r="A11" s="86"/>
      <c r="B11" s="76"/>
      <c r="C11" s="76"/>
      <c r="D11" s="76"/>
      <c r="E11" s="76"/>
      <c r="F11" s="76"/>
      <c r="G11" s="76"/>
      <c r="H11" s="76"/>
      <c r="I11" s="90"/>
    </row>
    <row r="12" spans="1:9" ht="23.25" x14ac:dyDescent="0.25">
      <c r="A12" s="91" t="s">
        <v>40</v>
      </c>
      <c r="B12" s="91"/>
      <c r="C12" s="91"/>
      <c r="D12" s="91"/>
      <c r="E12" s="91"/>
      <c r="F12" s="91"/>
      <c r="G12" s="91"/>
      <c r="H12" s="91"/>
      <c r="I12" s="91"/>
    </row>
    <row r="13" spans="1:9" ht="26.25" customHeight="1" x14ac:dyDescent="0.25">
      <c r="A13" s="17" t="s">
        <v>41</v>
      </c>
      <c r="B13" s="92" t="s">
        <v>42</v>
      </c>
      <c r="C13" s="93"/>
      <c r="D13" s="18" t="s">
        <v>43</v>
      </c>
      <c r="E13" s="92" t="s">
        <v>44</v>
      </c>
      <c r="F13" s="93"/>
      <c r="G13" s="18" t="s">
        <v>45</v>
      </c>
      <c r="H13" s="92" t="s">
        <v>46</v>
      </c>
      <c r="I13" s="93"/>
    </row>
    <row r="14" spans="1:9" ht="15.75" x14ac:dyDescent="0.25">
      <c r="A14" s="19" t="s">
        <v>47</v>
      </c>
      <c r="B14" s="20" t="s">
        <v>48</v>
      </c>
      <c r="C14" s="21">
        <f>SUM('Stavební rozpočet'!AB12:AB42)</f>
        <v>0</v>
      </c>
      <c r="D14" s="100" t="s">
        <v>49</v>
      </c>
      <c r="E14" s="101"/>
      <c r="F14" s="21">
        <f>VORN!I15</f>
        <v>0</v>
      </c>
      <c r="G14" s="100" t="s">
        <v>50</v>
      </c>
      <c r="H14" s="101"/>
      <c r="I14" s="22">
        <f>VORN!I21</f>
        <v>0</v>
      </c>
    </row>
    <row r="15" spans="1:9" ht="15.75" x14ac:dyDescent="0.25">
      <c r="A15" s="23" t="s">
        <v>18</v>
      </c>
      <c r="B15" s="20" t="s">
        <v>51</v>
      </c>
      <c r="C15" s="21">
        <f>SUM('Stavební rozpočet'!AC12:AC42)</f>
        <v>0</v>
      </c>
      <c r="D15" s="100" t="s">
        <v>52</v>
      </c>
      <c r="E15" s="101"/>
      <c r="F15" s="21">
        <f>VORN!I16</f>
        <v>0</v>
      </c>
      <c r="G15" s="100" t="s">
        <v>53</v>
      </c>
      <c r="H15" s="101"/>
      <c r="I15" s="22">
        <f>VORN!I22</f>
        <v>0</v>
      </c>
    </row>
    <row r="16" spans="1:9" ht="15.75" x14ac:dyDescent="0.25">
      <c r="A16" s="19" t="s">
        <v>54</v>
      </c>
      <c r="B16" s="20" t="s">
        <v>48</v>
      </c>
      <c r="C16" s="21">
        <f>SUM('Stavební rozpočet'!AD12:AD42)</f>
        <v>0</v>
      </c>
      <c r="D16" s="100" t="s">
        <v>55</v>
      </c>
      <c r="E16" s="101"/>
      <c r="F16" s="21">
        <f>VORN!I17</f>
        <v>0</v>
      </c>
      <c r="G16" s="100" t="s">
        <v>56</v>
      </c>
      <c r="H16" s="101"/>
      <c r="I16" s="22">
        <f>VORN!I23</f>
        <v>0</v>
      </c>
    </row>
    <row r="17" spans="1:9" ht="15.75" x14ac:dyDescent="0.25">
      <c r="A17" s="23" t="s">
        <v>18</v>
      </c>
      <c r="B17" s="20" t="s">
        <v>51</v>
      </c>
      <c r="C17" s="21">
        <f>SUM('Stavební rozpočet'!AE12:AE42)</f>
        <v>0</v>
      </c>
      <c r="D17" s="100" t="s">
        <v>18</v>
      </c>
      <c r="E17" s="101"/>
      <c r="F17" s="22" t="s">
        <v>18</v>
      </c>
      <c r="G17" s="100" t="s">
        <v>57</v>
      </c>
      <c r="H17" s="101"/>
      <c r="I17" s="22">
        <f>VORN!I24</f>
        <v>0</v>
      </c>
    </row>
    <row r="18" spans="1:9" ht="15.75" x14ac:dyDescent="0.25">
      <c r="A18" s="19" t="s">
        <v>58</v>
      </c>
      <c r="B18" s="20" t="s">
        <v>48</v>
      </c>
      <c r="C18" s="21">
        <f>SUM('Stavební rozpočet'!AF12:AF42)</f>
        <v>0</v>
      </c>
      <c r="D18" s="100" t="s">
        <v>18</v>
      </c>
      <c r="E18" s="101"/>
      <c r="F18" s="22" t="s">
        <v>18</v>
      </c>
      <c r="G18" s="100" t="s">
        <v>59</v>
      </c>
      <c r="H18" s="101"/>
      <c r="I18" s="22">
        <f>VORN!I25</f>
        <v>0</v>
      </c>
    </row>
    <row r="19" spans="1:9" ht="15.75" x14ac:dyDescent="0.25">
      <c r="A19" s="23" t="s">
        <v>18</v>
      </c>
      <c r="B19" s="20" t="s">
        <v>51</v>
      </c>
      <c r="C19" s="21">
        <f>SUM('Stavební rozpočet'!AG12:AG42)</f>
        <v>0</v>
      </c>
      <c r="D19" s="100" t="s">
        <v>18</v>
      </c>
      <c r="E19" s="101"/>
      <c r="F19" s="22" t="s">
        <v>18</v>
      </c>
      <c r="G19" s="100" t="s">
        <v>60</v>
      </c>
      <c r="H19" s="101"/>
      <c r="I19" s="22">
        <f>VORN!I26</f>
        <v>0</v>
      </c>
    </row>
    <row r="20" spans="1:9" ht="15.75" x14ac:dyDescent="0.25">
      <c r="A20" s="94" t="s">
        <v>61</v>
      </c>
      <c r="B20" s="95"/>
      <c r="C20" s="21">
        <f>SUM('Stavební rozpočet'!AH12:AH42)</f>
        <v>0</v>
      </c>
      <c r="D20" s="100" t="s">
        <v>18</v>
      </c>
      <c r="E20" s="101"/>
      <c r="F20" s="22" t="s">
        <v>18</v>
      </c>
      <c r="G20" s="100" t="s">
        <v>18</v>
      </c>
      <c r="H20" s="101"/>
      <c r="I20" s="22" t="s">
        <v>18</v>
      </c>
    </row>
    <row r="21" spans="1:9" ht="15.75" x14ac:dyDescent="0.25">
      <c r="A21" s="96" t="s">
        <v>62</v>
      </c>
      <c r="B21" s="97"/>
      <c r="C21" s="24">
        <f>SUM('Stavební rozpočet'!Z12:Z42)</f>
        <v>0</v>
      </c>
      <c r="D21" s="102" t="s">
        <v>18</v>
      </c>
      <c r="E21" s="103"/>
      <c r="F21" s="25" t="s">
        <v>18</v>
      </c>
      <c r="G21" s="102" t="s">
        <v>18</v>
      </c>
      <c r="H21" s="103"/>
      <c r="I21" s="25" t="s">
        <v>18</v>
      </c>
    </row>
    <row r="22" spans="1:9" ht="16.5" customHeight="1" x14ac:dyDescent="0.25">
      <c r="A22" s="98" t="s">
        <v>63</v>
      </c>
      <c r="B22" s="99"/>
      <c r="C22" s="26">
        <f>SUM(C14:C21)</f>
        <v>0</v>
      </c>
      <c r="D22" s="104" t="s">
        <v>64</v>
      </c>
      <c r="E22" s="99"/>
      <c r="F22" s="26">
        <f>SUM(F14:F21)</f>
        <v>0</v>
      </c>
      <c r="G22" s="104" t="s">
        <v>65</v>
      </c>
      <c r="H22" s="99"/>
      <c r="I22" s="26">
        <f>SUM(I14:I21)</f>
        <v>0</v>
      </c>
    </row>
    <row r="23" spans="1:9" ht="15.75" x14ac:dyDescent="0.25">
      <c r="D23" s="94" t="s">
        <v>66</v>
      </c>
      <c r="E23" s="95"/>
      <c r="F23" s="27">
        <v>0</v>
      </c>
      <c r="G23" s="105" t="s">
        <v>67</v>
      </c>
      <c r="H23" s="95"/>
      <c r="I23" s="21">
        <v>0</v>
      </c>
    </row>
    <row r="24" spans="1:9" ht="15.75" x14ac:dyDescent="0.25">
      <c r="G24" s="94" t="s">
        <v>68</v>
      </c>
      <c r="H24" s="95"/>
      <c r="I24" s="24">
        <f>vorn_sum</f>
        <v>0</v>
      </c>
    </row>
    <row r="25" spans="1:9" ht="15.75" x14ac:dyDescent="0.25">
      <c r="G25" s="94" t="s">
        <v>69</v>
      </c>
      <c r="H25" s="95"/>
      <c r="I25" s="26">
        <v>0</v>
      </c>
    </row>
    <row r="27" spans="1:9" ht="15.75" x14ac:dyDescent="0.25">
      <c r="A27" s="106" t="s">
        <v>70</v>
      </c>
      <c r="B27" s="107"/>
      <c r="C27" s="28">
        <f>SUM('Stavební rozpočet'!AJ12:AJ42)</f>
        <v>0</v>
      </c>
    </row>
    <row r="28" spans="1:9" ht="15.75" x14ac:dyDescent="0.25">
      <c r="A28" s="108" t="s">
        <v>71</v>
      </c>
      <c r="B28" s="109"/>
      <c r="C28" s="29">
        <f>SUM('Stavební rozpočet'!AK12:AK42)</f>
        <v>0</v>
      </c>
      <c r="D28" s="110" t="s">
        <v>72</v>
      </c>
      <c r="E28" s="107"/>
      <c r="F28" s="28">
        <f>ROUND(C28*(12/100),2)</f>
        <v>0</v>
      </c>
      <c r="G28" s="110" t="s">
        <v>73</v>
      </c>
      <c r="H28" s="107"/>
      <c r="I28" s="28">
        <f>SUM(C27:C29)</f>
        <v>0</v>
      </c>
    </row>
    <row r="29" spans="1:9" ht="15.75" x14ac:dyDescent="0.25">
      <c r="A29" s="108" t="s">
        <v>74</v>
      </c>
      <c r="B29" s="109"/>
      <c r="C29" s="29">
        <f>SUM('Stavební rozpočet'!AL12:AL42)+(F22+I22+F23+I23+I24+I25)</f>
        <v>0</v>
      </c>
      <c r="D29" s="111" t="s">
        <v>75</v>
      </c>
      <c r="E29" s="109"/>
      <c r="F29" s="29">
        <f>ROUND(C29*(21/100),2)</f>
        <v>0</v>
      </c>
      <c r="G29" s="111" t="s">
        <v>76</v>
      </c>
      <c r="H29" s="109"/>
      <c r="I29" s="29">
        <f>SUM(F28:F29)+I28</f>
        <v>0</v>
      </c>
    </row>
    <row r="31" spans="1:9" x14ac:dyDescent="0.25">
      <c r="A31" s="112" t="s">
        <v>77</v>
      </c>
      <c r="B31" s="113"/>
      <c r="C31" s="114"/>
      <c r="D31" s="121" t="s">
        <v>78</v>
      </c>
      <c r="E31" s="113"/>
      <c r="F31" s="114"/>
      <c r="G31" s="121" t="s">
        <v>79</v>
      </c>
      <c r="H31" s="113"/>
      <c r="I31" s="114"/>
    </row>
    <row r="32" spans="1:9" x14ac:dyDescent="0.25">
      <c r="A32" s="115" t="s">
        <v>18</v>
      </c>
      <c r="B32" s="116"/>
      <c r="C32" s="117"/>
      <c r="D32" s="122" t="s">
        <v>18</v>
      </c>
      <c r="E32" s="116"/>
      <c r="F32" s="117"/>
      <c r="G32" s="122" t="s">
        <v>18</v>
      </c>
      <c r="H32" s="116"/>
      <c r="I32" s="117"/>
    </row>
    <row r="33" spans="1:9" x14ac:dyDescent="0.25">
      <c r="A33" s="115" t="s">
        <v>18</v>
      </c>
      <c r="B33" s="116"/>
      <c r="C33" s="117"/>
      <c r="D33" s="122" t="s">
        <v>18</v>
      </c>
      <c r="E33" s="116"/>
      <c r="F33" s="117"/>
      <c r="G33" s="122" t="s">
        <v>18</v>
      </c>
      <c r="H33" s="116"/>
      <c r="I33" s="117"/>
    </row>
    <row r="34" spans="1:9" x14ac:dyDescent="0.25">
      <c r="A34" s="115" t="s">
        <v>18</v>
      </c>
      <c r="B34" s="116"/>
      <c r="C34" s="117"/>
      <c r="D34" s="122" t="s">
        <v>18</v>
      </c>
      <c r="E34" s="116"/>
      <c r="F34" s="117"/>
      <c r="G34" s="122" t="s">
        <v>18</v>
      </c>
      <c r="H34" s="116"/>
      <c r="I34" s="117"/>
    </row>
    <row r="35" spans="1:9" x14ac:dyDescent="0.25">
      <c r="A35" s="118" t="s">
        <v>80</v>
      </c>
      <c r="B35" s="119"/>
      <c r="C35" s="120"/>
      <c r="D35" s="123" t="s">
        <v>80</v>
      </c>
      <c r="E35" s="119"/>
      <c r="F35" s="120"/>
      <c r="G35" s="123" t="s">
        <v>80</v>
      </c>
      <c r="H35" s="119"/>
      <c r="I35" s="120"/>
    </row>
    <row r="36" spans="1:9" x14ac:dyDescent="0.25">
      <c r="A36" s="30" t="s">
        <v>81</v>
      </c>
    </row>
    <row r="37" spans="1:9" ht="12.75" customHeight="1" x14ac:dyDescent="0.25">
      <c r="A37" s="78" t="s">
        <v>18</v>
      </c>
      <c r="B37" s="72"/>
      <c r="C37" s="72"/>
      <c r="D37" s="72"/>
      <c r="E37" s="72"/>
      <c r="F37" s="72"/>
      <c r="G37" s="72"/>
      <c r="H37" s="72"/>
      <c r="I37" s="72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85" t="s">
        <v>82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9" t="s">
        <v>1</v>
      </c>
      <c r="B2" s="70"/>
      <c r="C2" s="79" t="str">
        <f>'Stavební rozpočet'!D2</f>
        <v>24026 Bruntál, oprava povrchu parkoviště naproti pošty</v>
      </c>
      <c r="D2" s="87"/>
      <c r="E2" s="77" t="s">
        <v>4</v>
      </c>
      <c r="F2" s="77" t="str">
        <f>'Stavební rozpočet'!J2</f>
        <v> </v>
      </c>
      <c r="G2" s="70"/>
      <c r="H2" s="77" t="s">
        <v>36</v>
      </c>
      <c r="I2" s="88" t="s">
        <v>18</v>
      </c>
    </row>
    <row r="3" spans="1:9" ht="15" customHeight="1" x14ac:dyDescent="0.25">
      <c r="A3" s="71"/>
      <c r="B3" s="72"/>
      <c r="C3" s="80"/>
      <c r="D3" s="80"/>
      <c r="E3" s="72"/>
      <c r="F3" s="72"/>
      <c r="G3" s="72"/>
      <c r="H3" s="72"/>
      <c r="I3" s="82"/>
    </row>
    <row r="4" spans="1:9" x14ac:dyDescent="0.25">
      <c r="A4" s="73" t="s">
        <v>5</v>
      </c>
      <c r="B4" s="72"/>
      <c r="C4" s="78" t="str">
        <f>'Stavební rozpočet'!D4</f>
        <v xml:space="preserve"> </v>
      </c>
      <c r="D4" s="72"/>
      <c r="E4" s="78" t="s">
        <v>8</v>
      </c>
      <c r="F4" s="78" t="str">
        <f>'Stavební rozpočet'!J4</f>
        <v> </v>
      </c>
      <c r="G4" s="72"/>
      <c r="H4" s="78" t="s">
        <v>36</v>
      </c>
      <c r="I4" s="82" t="s">
        <v>18</v>
      </c>
    </row>
    <row r="5" spans="1:9" ht="15" customHeight="1" x14ac:dyDescent="0.25">
      <c r="A5" s="71"/>
      <c r="B5" s="72"/>
      <c r="C5" s="72"/>
      <c r="D5" s="72"/>
      <c r="E5" s="72"/>
      <c r="F5" s="72"/>
      <c r="G5" s="72"/>
      <c r="H5" s="72"/>
      <c r="I5" s="82"/>
    </row>
    <row r="6" spans="1:9" x14ac:dyDescent="0.25">
      <c r="A6" s="73" t="s">
        <v>9</v>
      </c>
      <c r="B6" s="72"/>
      <c r="C6" s="78" t="str">
        <f>'Stavební rozpočet'!D6</f>
        <v xml:space="preserve"> </v>
      </c>
      <c r="D6" s="72"/>
      <c r="E6" s="78" t="s">
        <v>11</v>
      </c>
      <c r="F6" s="78" t="str">
        <f>'Stavební rozpočet'!J6</f>
        <v> </v>
      </c>
      <c r="G6" s="72"/>
      <c r="H6" s="78" t="s">
        <v>36</v>
      </c>
      <c r="I6" s="82" t="s">
        <v>18</v>
      </c>
    </row>
    <row r="7" spans="1:9" ht="15" customHeight="1" x14ac:dyDescent="0.25">
      <c r="A7" s="71"/>
      <c r="B7" s="72"/>
      <c r="C7" s="72"/>
      <c r="D7" s="72"/>
      <c r="E7" s="72"/>
      <c r="F7" s="72"/>
      <c r="G7" s="72"/>
      <c r="H7" s="72"/>
      <c r="I7" s="82"/>
    </row>
    <row r="8" spans="1:9" x14ac:dyDescent="0.25">
      <c r="A8" s="73" t="s">
        <v>6</v>
      </c>
      <c r="B8" s="72"/>
      <c r="C8" s="78" t="str">
        <f>'Stavební rozpočet'!H4</f>
        <v>21.02.2024</v>
      </c>
      <c r="D8" s="72"/>
      <c r="E8" s="78" t="s">
        <v>10</v>
      </c>
      <c r="F8" s="78" t="str">
        <f>'Stavební rozpočet'!H6</f>
        <v xml:space="preserve"> </v>
      </c>
      <c r="G8" s="72"/>
      <c r="H8" s="72" t="s">
        <v>37</v>
      </c>
      <c r="I8" s="89">
        <v>20</v>
      </c>
    </row>
    <row r="9" spans="1:9" x14ac:dyDescent="0.25">
      <c r="A9" s="71"/>
      <c r="B9" s="72"/>
      <c r="C9" s="72"/>
      <c r="D9" s="72"/>
      <c r="E9" s="72"/>
      <c r="F9" s="72"/>
      <c r="G9" s="72"/>
      <c r="H9" s="72"/>
      <c r="I9" s="82"/>
    </row>
    <row r="10" spans="1:9" x14ac:dyDescent="0.25">
      <c r="A10" s="73" t="s">
        <v>38</v>
      </c>
      <c r="B10" s="72"/>
      <c r="C10" s="78" t="str">
        <f>'Stavební rozpočet'!D8</f>
        <v xml:space="preserve"> </v>
      </c>
      <c r="D10" s="72"/>
      <c r="E10" s="78" t="s">
        <v>12</v>
      </c>
      <c r="F10" s="78" t="str">
        <f>'Stavební rozpočet'!J8</f>
        <v> </v>
      </c>
      <c r="G10" s="72"/>
      <c r="H10" s="72" t="s">
        <v>39</v>
      </c>
      <c r="I10" s="83" t="str">
        <f>'Stavební rozpočet'!H8</f>
        <v>21.02.2024</v>
      </c>
    </row>
    <row r="11" spans="1:9" x14ac:dyDescent="0.25">
      <c r="A11" s="86"/>
      <c r="B11" s="76"/>
      <c r="C11" s="76"/>
      <c r="D11" s="76"/>
      <c r="E11" s="76"/>
      <c r="F11" s="76"/>
      <c r="G11" s="76"/>
      <c r="H11" s="76"/>
      <c r="I11" s="90"/>
    </row>
    <row r="13" spans="1:9" ht="15.75" x14ac:dyDescent="0.25">
      <c r="A13" s="124" t="s">
        <v>83</v>
      </c>
      <c r="B13" s="124"/>
      <c r="C13" s="124"/>
      <c r="D13" s="124"/>
      <c r="E13" s="124"/>
    </row>
    <row r="14" spans="1:9" x14ac:dyDescent="0.25">
      <c r="A14" s="125" t="s">
        <v>84</v>
      </c>
      <c r="B14" s="126"/>
      <c r="C14" s="126"/>
      <c r="D14" s="126"/>
      <c r="E14" s="127"/>
      <c r="F14" s="31" t="s">
        <v>85</v>
      </c>
      <c r="G14" s="31" t="s">
        <v>86</v>
      </c>
      <c r="H14" s="31" t="s">
        <v>87</v>
      </c>
      <c r="I14" s="31" t="s">
        <v>85</v>
      </c>
    </row>
    <row r="15" spans="1:9" x14ac:dyDescent="0.25">
      <c r="A15" s="128" t="s">
        <v>49</v>
      </c>
      <c r="B15" s="129"/>
      <c r="C15" s="129"/>
      <c r="D15" s="129"/>
      <c r="E15" s="130"/>
      <c r="F15" s="32">
        <v>0</v>
      </c>
      <c r="G15" s="33" t="s">
        <v>18</v>
      </c>
      <c r="H15" s="33" t="s">
        <v>18</v>
      </c>
      <c r="I15" s="32">
        <f>F15</f>
        <v>0</v>
      </c>
    </row>
    <row r="16" spans="1:9" x14ac:dyDescent="0.25">
      <c r="A16" s="128" t="s">
        <v>52</v>
      </c>
      <c r="B16" s="129"/>
      <c r="C16" s="129"/>
      <c r="D16" s="129"/>
      <c r="E16" s="130"/>
      <c r="F16" s="32">
        <v>0</v>
      </c>
      <c r="G16" s="33" t="s">
        <v>18</v>
      </c>
      <c r="H16" s="33" t="s">
        <v>18</v>
      </c>
      <c r="I16" s="32">
        <f>F16</f>
        <v>0</v>
      </c>
    </row>
    <row r="17" spans="1:9" x14ac:dyDescent="0.25">
      <c r="A17" s="131" t="s">
        <v>55</v>
      </c>
      <c r="B17" s="132"/>
      <c r="C17" s="132"/>
      <c r="D17" s="132"/>
      <c r="E17" s="133"/>
      <c r="F17" s="34">
        <v>0</v>
      </c>
      <c r="G17" s="35" t="s">
        <v>18</v>
      </c>
      <c r="H17" s="35" t="s">
        <v>18</v>
      </c>
      <c r="I17" s="34">
        <f>F17</f>
        <v>0</v>
      </c>
    </row>
    <row r="18" spans="1:9" x14ac:dyDescent="0.25">
      <c r="A18" s="134" t="s">
        <v>88</v>
      </c>
      <c r="B18" s="135"/>
      <c r="C18" s="135"/>
      <c r="D18" s="135"/>
      <c r="E18" s="136"/>
      <c r="F18" s="36" t="s">
        <v>18</v>
      </c>
      <c r="G18" s="37" t="s">
        <v>18</v>
      </c>
      <c r="H18" s="37" t="s">
        <v>18</v>
      </c>
      <c r="I18" s="38">
        <f>SUM(I15:I17)</f>
        <v>0</v>
      </c>
    </row>
    <row r="20" spans="1:9" x14ac:dyDescent="0.25">
      <c r="A20" s="125" t="s">
        <v>46</v>
      </c>
      <c r="B20" s="126"/>
      <c r="C20" s="126"/>
      <c r="D20" s="126"/>
      <c r="E20" s="127"/>
      <c r="F20" s="31" t="s">
        <v>85</v>
      </c>
      <c r="G20" s="31" t="s">
        <v>86</v>
      </c>
      <c r="H20" s="31" t="s">
        <v>87</v>
      </c>
      <c r="I20" s="31" t="s">
        <v>85</v>
      </c>
    </row>
    <row r="21" spans="1:9" x14ac:dyDescent="0.25">
      <c r="A21" s="128" t="s">
        <v>50</v>
      </c>
      <c r="B21" s="129"/>
      <c r="C21" s="129"/>
      <c r="D21" s="129"/>
      <c r="E21" s="130"/>
      <c r="F21" s="32">
        <v>0</v>
      </c>
      <c r="G21" s="33" t="s">
        <v>18</v>
      </c>
      <c r="H21" s="33" t="s">
        <v>18</v>
      </c>
      <c r="I21" s="32">
        <f t="shared" ref="I21:I26" si="0">F21</f>
        <v>0</v>
      </c>
    </row>
    <row r="22" spans="1:9" x14ac:dyDescent="0.25">
      <c r="A22" s="128" t="s">
        <v>53</v>
      </c>
      <c r="B22" s="129"/>
      <c r="C22" s="129"/>
      <c r="D22" s="129"/>
      <c r="E22" s="130"/>
      <c r="F22" s="32">
        <v>0</v>
      </c>
      <c r="G22" s="33" t="s">
        <v>18</v>
      </c>
      <c r="H22" s="33" t="s">
        <v>18</v>
      </c>
      <c r="I22" s="32">
        <f t="shared" si="0"/>
        <v>0</v>
      </c>
    </row>
    <row r="23" spans="1:9" x14ac:dyDescent="0.25">
      <c r="A23" s="128" t="s">
        <v>56</v>
      </c>
      <c r="B23" s="129"/>
      <c r="C23" s="129"/>
      <c r="D23" s="129"/>
      <c r="E23" s="130"/>
      <c r="F23" s="32">
        <v>0</v>
      </c>
      <c r="G23" s="33" t="s">
        <v>18</v>
      </c>
      <c r="H23" s="33" t="s">
        <v>18</v>
      </c>
      <c r="I23" s="32">
        <f t="shared" si="0"/>
        <v>0</v>
      </c>
    </row>
    <row r="24" spans="1:9" x14ac:dyDescent="0.25">
      <c r="A24" s="128" t="s">
        <v>57</v>
      </c>
      <c r="B24" s="129"/>
      <c r="C24" s="129"/>
      <c r="D24" s="129"/>
      <c r="E24" s="130"/>
      <c r="F24" s="32">
        <v>0</v>
      </c>
      <c r="G24" s="33" t="s">
        <v>18</v>
      </c>
      <c r="H24" s="33" t="s">
        <v>18</v>
      </c>
      <c r="I24" s="32">
        <f t="shared" si="0"/>
        <v>0</v>
      </c>
    </row>
    <row r="25" spans="1:9" x14ac:dyDescent="0.25">
      <c r="A25" s="128" t="s">
        <v>59</v>
      </c>
      <c r="B25" s="129"/>
      <c r="C25" s="129"/>
      <c r="D25" s="129"/>
      <c r="E25" s="130"/>
      <c r="F25" s="32">
        <v>0</v>
      </c>
      <c r="G25" s="33" t="s">
        <v>18</v>
      </c>
      <c r="H25" s="33" t="s">
        <v>18</v>
      </c>
      <c r="I25" s="32">
        <f t="shared" si="0"/>
        <v>0</v>
      </c>
    </row>
    <row r="26" spans="1:9" x14ac:dyDescent="0.25">
      <c r="A26" s="131" t="s">
        <v>60</v>
      </c>
      <c r="B26" s="132"/>
      <c r="C26" s="132"/>
      <c r="D26" s="132"/>
      <c r="E26" s="133"/>
      <c r="F26" s="34">
        <v>0</v>
      </c>
      <c r="G26" s="35" t="s">
        <v>18</v>
      </c>
      <c r="H26" s="35" t="s">
        <v>18</v>
      </c>
      <c r="I26" s="34">
        <f t="shared" si="0"/>
        <v>0</v>
      </c>
    </row>
    <row r="27" spans="1:9" x14ac:dyDescent="0.25">
      <c r="A27" s="134" t="s">
        <v>89</v>
      </c>
      <c r="B27" s="135"/>
      <c r="C27" s="135"/>
      <c r="D27" s="135"/>
      <c r="E27" s="136"/>
      <c r="F27" s="36" t="s">
        <v>18</v>
      </c>
      <c r="G27" s="37" t="s">
        <v>18</v>
      </c>
      <c r="H27" s="37" t="s">
        <v>18</v>
      </c>
      <c r="I27" s="38">
        <f>SUM(I21:I26)</f>
        <v>0</v>
      </c>
    </row>
    <row r="29" spans="1:9" ht="15.75" x14ac:dyDescent="0.25">
      <c r="A29" s="137" t="s">
        <v>90</v>
      </c>
      <c r="B29" s="138"/>
      <c r="C29" s="138"/>
      <c r="D29" s="138"/>
      <c r="E29" s="139"/>
      <c r="F29" s="140">
        <f>I18+I27</f>
        <v>0</v>
      </c>
      <c r="G29" s="141"/>
      <c r="H29" s="141"/>
      <c r="I29" s="142"/>
    </row>
    <row r="33" spans="1:9" ht="15.75" x14ac:dyDescent="0.25">
      <c r="A33" s="124" t="s">
        <v>91</v>
      </c>
      <c r="B33" s="124"/>
      <c r="C33" s="124"/>
      <c r="D33" s="124"/>
      <c r="E33" s="124"/>
    </row>
    <row r="34" spans="1:9" x14ac:dyDescent="0.25">
      <c r="A34" s="125" t="s">
        <v>92</v>
      </c>
      <c r="B34" s="126"/>
      <c r="C34" s="126"/>
      <c r="D34" s="126"/>
      <c r="E34" s="127"/>
      <c r="F34" s="31" t="s">
        <v>85</v>
      </c>
      <c r="G34" s="31" t="s">
        <v>86</v>
      </c>
      <c r="H34" s="31" t="s">
        <v>87</v>
      </c>
      <c r="I34" s="31" t="s">
        <v>85</v>
      </c>
    </row>
    <row r="35" spans="1:9" x14ac:dyDescent="0.25">
      <c r="A35" s="131" t="s">
        <v>18</v>
      </c>
      <c r="B35" s="132"/>
      <c r="C35" s="132"/>
      <c r="D35" s="132"/>
      <c r="E35" s="133"/>
      <c r="F35" s="34">
        <v>0</v>
      </c>
      <c r="G35" s="35" t="s">
        <v>18</v>
      </c>
      <c r="H35" s="35" t="s">
        <v>18</v>
      </c>
      <c r="I35" s="34">
        <f>F35</f>
        <v>0</v>
      </c>
    </row>
    <row r="36" spans="1:9" x14ac:dyDescent="0.25">
      <c r="A36" s="134" t="s">
        <v>93</v>
      </c>
      <c r="B36" s="135"/>
      <c r="C36" s="135"/>
      <c r="D36" s="135"/>
      <c r="E36" s="136"/>
      <c r="F36" s="36" t="s">
        <v>18</v>
      </c>
      <c r="G36" s="37" t="s">
        <v>18</v>
      </c>
      <c r="H36" s="37" t="s">
        <v>18</v>
      </c>
      <c r="I36" s="38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5"/>
  <sheetViews>
    <sheetView workbookViewId="0">
      <pane ySplit="11" topLeftCell="A12" activePane="bottomLeft" state="frozen"/>
      <selection pane="bottomLeft" activeCell="A45" sqref="A45:K45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28.5703125" customWidth="1"/>
    <col min="5" max="5" width="29.140625" customWidth="1"/>
    <col min="6" max="6" width="4.2851562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57.7109375" hidden="1" customWidth="1"/>
    <col min="77" max="78" width="12.140625" hidden="1"/>
  </cols>
  <sheetData>
    <row r="1" spans="1:76" ht="54.75" customHeight="1" x14ac:dyDescent="0.25">
      <c r="A1" s="68" t="s">
        <v>94</v>
      </c>
      <c r="B1" s="68"/>
      <c r="C1" s="68"/>
      <c r="D1" s="68"/>
      <c r="E1" s="68"/>
      <c r="F1" s="68"/>
      <c r="G1" s="68"/>
      <c r="H1" s="68"/>
      <c r="I1" s="68"/>
      <c r="J1" s="68"/>
      <c r="K1" s="68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69" t="s">
        <v>1</v>
      </c>
      <c r="B2" s="70"/>
      <c r="C2" s="70"/>
      <c r="D2" s="79" t="s">
        <v>95</v>
      </c>
      <c r="E2" s="87"/>
      <c r="F2" s="70" t="s">
        <v>2</v>
      </c>
      <c r="G2" s="70"/>
      <c r="H2" s="70" t="s">
        <v>3</v>
      </c>
      <c r="I2" s="77" t="s">
        <v>4</v>
      </c>
      <c r="J2" s="70" t="s">
        <v>96</v>
      </c>
      <c r="K2" s="88"/>
    </row>
    <row r="3" spans="1:76" x14ac:dyDescent="0.25">
      <c r="A3" s="71"/>
      <c r="B3" s="72"/>
      <c r="C3" s="72"/>
      <c r="D3" s="80"/>
      <c r="E3" s="80"/>
      <c r="F3" s="72"/>
      <c r="G3" s="72"/>
      <c r="H3" s="72"/>
      <c r="I3" s="72"/>
      <c r="J3" s="72"/>
      <c r="K3" s="82"/>
    </row>
    <row r="4" spans="1:76" x14ac:dyDescent="0.25">
      <c r="A4" s="73" t="s">
        <v>5</v>
      </c>
      <c r="B4" s="72"/>
      <c r="C4" s="72"/>
      <c r="D4" s="78" t="s">
        <v>3</v>
      </c>
      <c r="E4" s="72"/>
      <c r="F4" s="72" t="s">
        <v>6</v>
      </c>
      <c r="G4" s="72"/>
      <c r="H4" s="72" t="s">
        <v>7</v>
      </c>
      <c r="I4" s="78" t="s">
        <v>8</v>
      </c>
      <c r="J4" s="72" t="s">
        <v>96</v>
      </c>
      <c r="K4" s="82"/>
    </row>
    <row r="5" spans="1:76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82"/>
    </row>
    <row r="6" spans="1:76" x14ac:dyDescent="0.25">
      <c r="A6" s="73" t="s">
        <v>9</v>
      </c>
      <c r="B6" s="72"/>
      <c r="C6" s="72"/>
      <c r="D6" s="78" t="s">
        <v>3</v>
      </c>
      <c r="E6" s="72"/>
      <c r="F6" s="72" t="s">
        <v>10</v>
      </c>
      <c r="G6" s="72"/>
      <c r="H6" s="72" t="s">
        <v>3</v>
      </c>
      <c r="I6" s="78" t="s">
        <v>11</v>
      </c>
      <c r="J6" s="72" t="s">
        <v>96</v>
      </c>
      <c r="K6" s="82"/>
    </row>
    <row r="7" spans="1:76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82"/>
    </row>
    <row r="8" spans="1:76" x14ac:dyDescent="0.25">
      <c r="A8" s="73" t="s">
        <v>38</v>
      </c>
      <c r="B8" s="72"/>
      <c r="C8" s="72"/>
      <c r="D8" s="78" t="s">
        <v>3</v>
      </c>
      <c r="E8" s="72"/>
      <c r="F8" s="72" t="s">
        <v>13</v>
      </c>
      <c r="G8" s="72"/>
      <c r="H8" s="72" t="s">
        <v>7</v>
      </c>
      <c r="I8" s="78" t="s">
        <v>12</v>
      </c>
      <c r="J8" s="72" t="s">
        <v>96</v>
      </c>
      <c r="K8" s="82"/>
    </row>
    <row r="9" spans="1:76" x14ac:dyDescent="0.25">
      <c r="A9" s="74"/>
      <c r="B9" s="75"/>
      <c r="C9" s="75"/>
      <c r="D9" s="75"/>
      <c r="E9" s="75"/>
      <c r="F9" s="75"/>
      <c r="G9" s="75"/>
      <c r="H9" s="75"/>
      <c r="I9" s="75"/>
      <c r="J9" s="76"/>
      <c r="K9" s="90"/>
    </row>
    <row r="10" spans="1:76" x14ac:dyDescent="0.25">
      <c r="A10" s="40" t="s">
        <v>97</v>
      </c>
      <c r="B10" s="41" t="s">
        <v>14</v>
      </c>
      <c r="C10" s="41" t="s">
        <v>15</v>
      </c>
      <c r="D10" s="143" t="s">
        <v>16</v>
      </c>
      <c r="E10" s="144"/>
      <c r="F10" s="41" t="s">
        <v>98</v>
      </c>
      <c r="G10" s="42" t="s">
        <v>99</v>
      </c>
      <c r="H10" s="43" t="s">
        <v>100</v>
      </c>
      <c r="I10" s="44" t="s">
        <v>101</v>
      </c>
      <c r="K10" s="45"/>
      <c r="BK10" s="46" t="s">
        <v>102</v>
      </c>
      <c r="BL10" s="47" t="s">
        <v>103</v>
      </c>
      <c r="BW10" s="47" t="s">
        <v>104</v>
      </c>
    </row>
    <row r="11" spans="1:76" x14ac:dyDescent="0.25">
      <c r="A11" s="48" t="s">
        <v>3</v>
      </c>
      <c r="B11" s="49" t="s">
        <v>3</v>
      </c>
      <c r="C11" s="49" t="s">
        <v>3</v>
      </c>
      <c r="D11" s="145" t="s">
        <v>105</v>
      </c>
      <c r="E11" s="146"/>
      <c r="F11" s="49" t="s">
        <v>3</v>
      </c>
      <c r="G11" s="49" t="s">
        <v>3</v>
      </c>
      <c r="H11" s="50" t="s">
        <v>106</v>
      </c>
      <c r="I11" s="51" t="s">
        <v>107</v>
      </c>
      <c r="K11" s="52"/>
      <c r="Z11" s="46" t="s">
        <v>108</v>
      </c>
      <c r="AA11" s="46" t="s">
        <v>109</v>
      </c>
      <c r="AB11" s="46" t="s">
        <v>110</v>
      </c>
      <c r="AC11" s="46" t="s">
        <v>111</v>
      </c>
      <c r="AD11" s="46" t="s">
        <v>112</v>
      </c>
      <c r="AE11" s="46" t="s">
        <v>113</v>
      </c>
      <c r="AF11" s="46" t="s">
        <v>114</v>
      </c>
      <c r="AG11" s="46" t="s">
        <v>115</v>
      </c>
      <c r="AH11" s="46" t="s">
        <v>116</v>
      </c>
      <c r="BH11" s="46" t="s">
        <v>117</v>
      </c>
      <c r="BI11" s="46" t="s">
        <v>118</v>
      </c>
      <c r="BJ11" s="46" t="s">
        <v>119</v>
      </c>
    </row>
    <row r="12" spans="1:76" x14ac:dyDescent="0.25">
      <c r="A12" s="53" t="s">
        <v>18</v>
      </c>
      <c r="B12" s="54" t="s">
        <v>18</v>
      </c>
      <c r="C12" s="54" t="s">
        <v>19</v>
      </c>
      <c r="D12" s="147" t="s">
        <v>20</v>
      </c>
      <c r="E12" s="148"/>
      <c r="F12" s="55" t="s">
        <v>3</v>
      </c>
      <c r="G12" s="55" t="s">
        <v>3</v>
      </c>
      <c r="H12" s="55" t="s">
        <v>3</v>
      </c>
      <c r="I12" s="56">
        <f>SUM(I13:I17)</f>
        <v>0</v>
      </c>
      <c r="K12" s="52"/>
      <c r="AI12" s="46" t="s">
        <v>18</v>
      </c>
      <c r="AS12" s="39">
        <f>SUM(AJ13:AJ17)</f>
        <v>0</v>
      </c>
      <c r="AT12" s="39">
        <f>SUM(AK13:AK17)</f>
        <v>0</v>
      </c>
      <c r="AU12" s="39">
        <f>SUM(AL13:AL17)</f>
        <v>0</v>
      </c>
    </row>
    <row r="13" spans="1:76" x14ac:dyDescent="0.25">
      <c r="A13" s="1" t="s">
        <v>120</v>
      </c>
      <c r="B13" s="2" t="s">
        <v>18</v>
      </c>
      <c r="C13" s="2" t="s">
        <v>121</v>
      </c>
      <c r="D13" s="78" t="s">
        <v>122</v>
      </c>
      <c r="E13" s="72"/>
      <c r="F13" s="2" t="s">
        <v>123</v>
      </c>
      <c r="G13" s="14">
        <v>1</v>
      </c>
      <c r="H13" s="14">
        <v>0</v>
      </c>
      <c r="I13" s="14">
        <f>G13*H13</f>
        <v>0</v>
      </c>
      <c r="K13" s="52"/>
      <c r="Z13" s="14">
        <f>IF(AQ13="5",BJ13,0)</f>
        <v>0</v>
      </c>
      <c r="AB13" s="14">
        <f>IF(AQ13="1",BH13,0)</f>
        <v>0</v>
      </c>
      <c r="AC13" s="14">
        <f>IF(AQ13="1",BI13,0)</f>
        <v>0</v>
      </c>
      <c r="AD13" s="14">
        <f>IF(AQ13="7",BH13,0)</f>
        <v>0</v>
      </c>
      <c r="AE13" s="14">
        <f>IF(AQ13="7",BI13,0)</f>
        <v>0</v>
      </c>
      <c r="AF13" s="14">
        <f>IF(AQ13="2",BH13,0)</f>
        <v>0</v>
      </c>
      <c r="AG13" s="14">
        <f>IF(AQ13="2",BI13,0)</f>
        <v>0</v>
      </c>
      <c r="AH13" s="14">
        <f>IF(AQ13="0",BJ13,0)</f>
        <v>0</v>
      </c>
      <c r="AI13" s="46" t="s">
        <v>18</v>
      </c>
      <c r="AJ13" s="14">
        <f>IF(AN13=0,I13,0)</f>
        <v>0</v>
      </c>
      <c r="AK13" s="14">
        <f>IF(AN13=12,I13,0)</f>
        <v>0</v>
      </c>
      <c r="AL13" s="14">
        <f>IF(AN13=21,I13,0)</f>
        <v>0</v>
      </c>
      <c r="AN13" s="14">
        <v>21</v>
      </c>
      <c r="AO13" s="14">
        <f>H13*0</f>
        <v>0</v>
      </c>
      <c r="AP13" s="14">
        <f>H13*(1-0)</f>
        <v>0</v>
      </c>
      <c r="AQ13" s="13" t="s">
        <v>120</v>
      </c>
      <c r="AV13" s="14">
        <f>AW13+AX13</f>
        <v>0</v>
      </c>
      <c r="AW13" s="14">
        <f>G13*AO13</f>
        <v>0</v>
      </c>
      <c r="AX13" s="14">
        <f>G13*AP13</f>
        <v>0</v>
      </c>
      <c r="AY13" s="13" t="s">
        <v>124</v>
      </c>
      <c r="AZ13" s="13" t="s">
        <v>125</v>
      </c>
      <c r="BA13" s="46" t="s">
        <v>126</v>
      </c>
      <c r="BC13" s="14">
        <f>AW13+AX13</f>
        <v>0</v>
      </c>
      <c r="BD13" s="14">
        <f>H13/(100-BE13)*100</f>
        <v>0</v>
      </c>
      <c r="BE13" s="14">
        <v>0</v>
      </c>
      <c r="BF13" s="14">
        <f>13</f>
        <v>13</v>
      </c>
      <c r="BH13" s="14">
        <f>G13*AO13</f>
        <v>0</v>
      </c>
      <c r="BI13" s="14">
        <f>G13*AP13</f>
        <v>0</v>
      </c>
      <c r="BJ13" s="14">
        <f>G13*H13</f>
        <v>0</v>
      </c>
      <c r="BK13" s="14"/>
      <c r="BL13" s="14">
        <v>123</v>
      </c>
      <c r="BW13" s="14">
        <v>21</v>
      </c>
      <c r="BX13" s="4" t="s">
        <v>122</v>
      </c>
    </row>
    <row r="14" spans="1:76" x14ac:dyDescent="0.25">
      <c r="A14" s="1" t="s">
        <v>127</v>
      </c>
      <c r="B14" s="2" t="s">
        <v>18</v>
      </c>
      <c r="C14" s="2" t="s">
        <v>128</v>
      </c>
      <c r="D14" s="78" t="s">
        <v>129</v>
      </c>
      <c r="E14" s="72"/>
      <c r="F14" s="2" t="s">
        <v>123</v>
      </c>
      <c r="G14" s="14">
        <v>1</v>
      </c>
      <c r="H14" s="14">
        <v>0</v>
      </c>
      <c r="I14" s="14">
        <f>G14*H14</f>
        <v>0</v>
      </c>
      <c r="K14" s="52"/>
      <c r="Z14" s="14">
        <f>IF(AQ14="5",BJ14,0)</f>
        <v>0</v>
      </c>
      <c r="AB14" s="14">
        <f>IF(AQ14="1",BH14,0)</f>
        <v>0</v>
      </c>
      <c r="AC14" s="14">
        <f>IF(AQ14="1",BI14,0)</f>
        <v>0</v>
      </c>
      <c r="AD14" s="14">
        <f>IF(AQ14="7",BH14,0)</f>
        <v>0</v>
      </c>
      <c r="AE14" s="14">
        <f>IF(AQ14="7",BI14,0)</f>
        <v>0</v>
      </c>
      <c r="AF14" s="14">
        <f>IF(AQ14="2",BH14,0)</f>
        <v>0</v>
      </c>
      <c r="AG14" s="14">
        <f>IF(AQ14="2",BI14,0)</f>
        <v>0</v>
      </c>
      <c r="AH14" s="14">
        <f>IF(AQ14="0",BJ14,0)</f>
        <v>0</v>
      </c>
      <c r="AI14" s="46" t="s">
        <v>18</v>
      </c>
      <c r="AJ14" s="14">
        <f>IF(AN14=0,I14,0)</f>
        <v>0</v>
      </c>
      <c r="AK14" s="14">
        <f>IF(AN14=12,I14,0)</f>
        <v>0</v>
      </c>
      <c r="AL14" s="14">
        <f>IF(AN14=21,I14,0)</f>
        <v>0</v>
      </c>
      <c r="AN14" s="14">
        <v>21</v>
      </c>
      <c r="AO14" s="14">
        <f>H14*0</f>
        <v>0</v>
      </c>
      <c r="AP14" s="14">
        <f>H14*(1-0)</f>
        <v>0</v>
      </c>
      <c r="AQ14" s="13" t="s">
        <v>120</v>
      </c>
      <c r="AV14" s="14">
        <f>AW14+AX14</f>
        <v>0</v>
      </c>
      <c r="AW14" s="14">
        <f>G14*AO14</f>
        <v>0</v>
      </c>
      <c r="AX14" s="14">
        <f>G14*AP14</f>
        <v>0</v>
      </c>
      <c r="AY14" s="13" t="s">
        <v>124</v>
      </c>
      <c r="AZ14" s="13" t="s">
        <v>125</v>
      </c>
      <c r="BA14" s="46" t="s">
        <v>126</v>
      </c>
      <c r="BC14" s="14">
        <f>AW14+AX14</f>
        <v>0</v>
      </c>
      <c r="BD14" s="14">
        <f>H14/(100-BE14)*100</f>
        <v>0</v>
      </c>
      <c r="BE14" s="14">
        <v>0</v>
      </c>
      <c r="BF14" s="14">
        <f>14</f>
        <v>14</v>
      </c>
      <c r="BH14" s="14">
        <f>G14*AO14</f>
        <v>0</v>
      </c>
      <c r="BI14" s="14">
        <f>G14*AP14</f>
        <v>0</v>
      </c>
      <c r="BJ14" s="14">
        <f>G14*H14</f>
        <v>0</v>
      </c>
      <c r="BK14" s="14"/>
      <c r="BL14" s="14">
        <v>123</v>
      </c>
      <c r="BW14" s="14">
        <v>21</v>
      </c>
      <c r="BX14" s="4" t="s">
        <v>129</v>
      </c>
    </row>
    <row r="15" spans="1:76" x14ac:dyDescent="0.25">
      <c r="A15" s="1" t="s">
        <v>130</v>
      </c>
      <c r="B15" s="2" t="s">
        <v>18</v>
      </c>
      <c r="C15" s="2" t="s">
        <v>131</v>
      </c>
      <c r="D15" s="78" t="s">
        <v>132</v>
      </c>
      <c r="E15" s="72"/>
      <c r="F15" s="2" t="s">
        <v>123</v>
      </c>
      <c r="G15" s="14">
        <v>1</v>
      </c>
      <c r="H15" s="14">
        <v>0</v>
      </c>
      <c r="I15" s="14">
        <f>G15*H15</f>
        <v>0</v>
      </c>
      <c r="K15" s="52"/>
      <c r="Z15" s="14">
        <f>IF(AQ15="5",BJ15,0)</f>
        <v>0</v>
      </c>
      <c r="AB15" s="14">
        <f>IF(AQ15="1",BH15,0)</f>
        <v>0</v>
      </c>
      <c r="AC15" s="14">
        <f>IF(AQ15="1",BI15,0)</f>
        <v>0</v>
      </c>
      <c r="AD15" s="14">
        <f>IF(AQ15="7",BH15,0)</f>
        <v>0</v>
      </c>
      <c r="AE15" s="14">
        <f>IF(AQ15="7",BI15,0)</f>
        <v>0</v>
      </c>
      <c r="AF15" s="14">
        <f>IF(AQ15="2",BH15,0)</f>
        <v>0</v>
      </c>
      <c r="AG15" s="14">
        <f>IF(AQ15="2",BI15,0)</f>
        <v>0</v>
      </c>
      <c r="AH15" s="14">
        <f>IF(AQ15="0",BJ15,0)</f>
        <v>0</v>
      </c>
      <c r="AI15" s="46" t="s">
        <v>18</v>
      </c>
      <c r="AJ15" s="14">
        <f>IF(AN15=0,I15,0)</f>
        <v>0</v>
      </c>
      <c r="AK15" s="14">
        <f>IF(AN15=12,I15,0)</f>
        <v>0</v>
      </c>
      <c r="AL15" s="14">
        <f>IF(AN15=21,I15,0)</f>
        <v>0</v>
      </c>
      <c r="AN15" s="14">
        <v>21</v>
      </c>
      <c r="AO15" s="14">
        <f>H15*0</f>
        <v>0</v>
      </c>
      <c r="AP15" s="14">
        <f>H15*(1-0)</f>
        <v>0</v>
      </c>
      <c r="AQ15" s="13" t="s">
        <v>120</v>
      </c>
      <c r="AV15" s="14">
        <f>AW15+AX15</f>
        <v>0</v>
      </c>
      <c r="AW15" s="14">
        <f>G15*AO15</f>
        <v>0</v>
      </c>
      <c r="AX15" s="14">
        <f>G15*AP15</f>
        <v>0</v>
      </c>
      <c r="AY15" s="13" t="s">
        <v>124</v>
      </c>
      <c r="AZ15" s="13" t="s">
        <v>125</v>
      </c>
      <c r="BA15" s="46" t="s">
        <v>126</v>
      </c>
      <c r="BC15" s="14">
        <f>AW15+AX15</f>
        <v>0</v>
      </c>
      <c r="BD15" s="14">
        <f>H15/(100-BE15)*100</f>
        <v>0</v>
      </c>
      <c r="BE15" s="14">
        <v>0</v>
      </c>
      <c r="BF15" s="14">
        <f>15</f>
        <v>15</v>
      </c>
      <c r="BH15" s="14">
        <f>G15*AO15</f>
        <v>0</v>
      </c>
      <c r="BI15" s="14">
        <f>G15*AP15</f>
        <v>0</v>
      </c>
      <c r="BJ15" s="14">
        <f>G15*H15</f>
        <v>0</v>
      </c>
      <c r="BK15" s="14"/>
      <c r="BL15" s="14">
        <v>123</v>
      </c>
      <c r="BW15" s="14">
        <v>21</v>
      </c>
      <c r="BX15" s="4" t="s">
        <v>132</v>
      </c>
    </row>
    <row r="16" spans="1:76" x14ac:dyDescent="0.25">
      <c r="A16" s="1" t="s">
        <v>133</v>
      </c>
      <c r="B16" s="2" t="s">
        <v>18</v>
      </c>
      <c r="C16" s="2" t="s">
        <v>134</v>
      </c>
      <c r="D16" s="78" t="s">
        <v>135</v>
      </c>
      <c r="E16" s="72"/>
      <c r="F16" s="2" t="s">
        <v>123</v>
      </c>
      <c r="G16" s="14">
        <v>1</v>
      </c>
      <c r="H16" s="14">
        <v>0</v>
      </c>
      <c r="I16" s="14">
        <f>G16*H16</f>
        <v>0</v>
      </c>
      <c r="K16" s="52"/>
      <c r="Z16" s="14">
        <f>IF(AQ16="5",BJ16,0)</f>
        <v>0</v>
      </c>
      <c r="AB16" s="14">
        <f>IF(AQ16="1",BH16,0)</f>
        <v>0</v>
      </c>
      <c r="AC16" s="14">
        <f>IF(AQ16="1",BI16,0)</f>
        <v>0</v>
      </c>
      <c r="AD16" s="14">
        <f>IF(AQ16="7",BH16,0)</f>
        <v>0</v>
      </c>
      <c r="AE16" s="14">
        <f>IF(AQ16="7",BI16,0)</f>
        <v>0</v>
      </c>
      <c r="AF16" s="14">
        <f>IF(AQ16="2",BH16,0)</f>
        <v>0</v>
      </c>
      <c r="AG16" s="14">
        <f>IF(AQ16="2",BI16,0)</f>
        <v>0</v>
      </c>
      <c r="AH16" s="14">
        <f>IF(AQ16="0",BJ16,0)</f>
        <v>0</v>
      </c>
      <c r="AI16" s="46" t="s">
        <v>18</v>
      </c>
      <c r="AJ16" s="14">
        <f>IF(AN16=0,I16,0)</f>
        <v>0</v>
      </c>
      <c r="AK16" s="14">
        <f>IF(AN16=12,I16,0)</f>
        <v>0</v>
      </c>
      <c r="AL16" s="14">
        <f>IF(AN16=21,I16,0)</f>
        <v>0</v>
      </c>
      <c r="AN16" s="14">
        <v>21</v>
      </c>
      <c r="AO16" s="14">
        <f>H16*0</f>
        <v>0</v>
      </c>
      <c r="AP16" s="14">
        <f>H16*(1-0)</f>
        <v>0</v>
      </c>
      <c r="AQ16" s="13" t="s">
        <v>120</v>
      </c>
      <c r="AV16" s="14">
        <f>AW16+AX16</f>
        <v>0</v>
      </c>
      <c r="AW16" s="14">
        <f>G16*AO16</f>
        <v>0</v>
      </c>
      <c r="AX16" s="14">
        <f>G16*AP16</f>
        <v>0</v>
      </c>
      <c r="AY16" s="13" t="s">
        <v>124</v>
      </c>
      <c r="AZ16" s="13" t="s">
        <v>125</v>
      </c>
      <c r="BA16" s="46" t="s">
        <v>126</v>
      </c>
      <c r="BC16" s="14">
        <f>AW16+AX16</f>
        <v>0</v>
      </c>
      <c r="BD16" s="14">
        <f>H16/(100-BE16)*100</f>
        <v>0</v>
      </c>
      <c r="BE16" s="14">
        <v>0</v>
      </c>
      <c r="BF16" s="14">
        <f>16</f>
        <v>16</v>
      </c>
      <c r="BH16" s="14">
        <f>G16*AO16</f>
        <v>0</v>
      </c>
      <c r="BI16" s="14">
        <f>G16*AP16</f>
        <v>0</v>
      </c>
      <c r="BJ16" s="14">
        <f>G16*H16</f>
        <v>0</v>
      </c>
      <c r="BK16" s="14"/>
      <c r="BL16" s="14">
        <v>123</v>
      </c>
      <c r="BW16" s="14">
        <v>21</v>
      </c>
      <c r="BX16" s="4" t="s">
        <v>135</v>
      </c>
    </row>
    <row r="17" spans="1:76" x14ac:dyDescent="0.25">
      <c r="A17" s="1" t="s">
        <v>136</v>
      </c>
      <c r="B17" s="2" t="s">
        <v>18</v>
      </c>
      <c r="C17" s="2" t="s">
        <v>137</v>
      </c>
      <c r="D17" s="78" t="s">
        <v>138</v>
      </c>
      <c r="E17" s="72"/>
      <c r="F17" s="2" t="s">
        <v>123</v>
      </c>
      <c r="G17" s="14">
        <v>1</v>
      </c>
      <c r="H17" s="14">
        <v>0</v>
      </c>
      <c r="I17" s="14">
        <f>G17*H17</f>
        <v>0</v>
      </c>
      <c r="K17" s="52"/>
      <c r="Z17" s="14">
        <f>IF(AQ17="5",BJ17,0)</f>
        <v>0</v>
      </c>
      <c r="AB17" s="14">
        <f>IF(AQ17="1",BH17,0)</f>
        <v>0</v>
      </c>
      <c r="AC17" s="14">
        <f>IF(AQ17="1",BI17,0)</f>
        <v>0</v>
      </c>
      <c r="AD17" s="14">
        <f>IF(AQ17="7",BH17,0)</f>
        <v>0</v>
      </c>
      <c r="AE17" s="14">
        <f>IF(AQ17="7",BI17,0)</f>
        <v>0</v>
      </c>
      <c r="AF17" s="14">
        <f>IF(AQ17="2",BH17,0)</f>
        <v>0</v>
      </c>
      <c r="AG17" s="14">
        <f>IF(AQ17="2",BI17,0)</f>
        <v>0</v>
      </c>
      <c r="AH17" s="14">
        <f>IF(AQ17="0",BJ17,0)</f>
        <v>0</v>
      </c>
      <c r="AI17" s="46" t="s">
        <v>18</v>
      </c>
      <c r="AJ17" s="14">
        <f>IF(AN17=0,I17,0)</f>
        <v>0</v>
      </c>
      <c r="AK17" s="14">
        <f>IF(AN17=12,I17,0)</f>
        <v>0</v>
      </c>
      <c r="AL17" s="14">
        <f>IF(AN17=21,I17,0)</f>
        <v>0</v>
      </c>
      <c r="AN17" s="14">
        <v>21</v>
      </c>
      <c r="AO17" s="14">
        <f>H17*0</f>
        <v>0</v>
      </c>
      <c r="AP17" s="14">
        <f>H17*(1-0)</f>
        <v>0</v>
      </c>
      <c r="AQ17" s="13" t="s">
        <v>120</v>
      </c>
      <c r="AV17" s="14">
        <f>AW17+AX17</f>
        <v>0</v>
      </c>
      <c r="AW17" s="14">
        <f>G17*AO17</f>
        <v>0</v>
      </c>
      <c r="AX17" s="14">
        <f>G17*AP17</f>
        <v>0</v>
      </c>
      <c r="AY17" s="13" t="s">
        <v>124</v>
      </c>
      <c r="AZ17" s="13" t="s">
        <v>125</v>
      </c>
      <c r="BA17" s="46" t="s">
        <v>126</v>
      </c>
      <c r="BC17" s="14">
        <f>AW17+AX17</f>
        <v>0</v>
      </c>
      <c r="BD17" s="14">
        <f>H17/(100-BE17)*100</f>
        <v>0</v>
      </c>
      <c r="BE17" s="14">
        <v>0</v>
      </c>
      <c r="BF17" s="14">
        <f>17</f>
        <v>17</v>
      </c>
      <c r="BH17" s="14">
        <f>G17*AO17</f>
        <v>0</v>
      </c>
      <c r="BI17" s="14">
        <f>G17*AP17</f>
        <v>0</v>
      </c>
      <c r="BJ17" s="14">
        <f>G17*H17</f>
        <v>0</v>
      </c>
      <c r="BK17" s="14"/>
      <c r="BL17" s="14">
        <v>123</v>
      </c>
      <c r="BW17" s="14">
        <v>21</v>
      </c>
      <c r="BX17" s="4" t="s">
        <v>138</v>
      </c>
    </row>
    <row r="18" spans="1:76" x14ac:dyDescent="0.25">
      <c r="A18" s="57" t="s">
        <v>18</v>
      </c>
      <c r="B18" s="58" t="s">
        <v>18</v>
      </c>
      <c r="C18" s="58" t="s">
        <v>22</v>
      </c>
      <c r="D18" s="149" t="s">
        <v>23</v>
      </c>
      <c r="E18" s="150"/>
      <c r="F18" s="59" t="s">
        <v>3</v>
      </c>
      <c r="G18" s="59" t="s">
        <v>3</v>
      </c>
      <c r="H18" s="59" t="s">
        <v>3</v>
      </c>
      <c r="I18" s="39">
        <f>SUM(I19:I19)</f>
        <v>0</v>
      </c>
      <c r="K18" s="52"/>
      <c r="AI18" s="46" t="s">
        <v>18</v>
      </c>
      <c r="AS18" s="39">
        <f>SUM(AJ19:AJ19)</f>
        <v>0</v>
      </c>
      <c r="AT18" s="39">
        <f>SUM(AK19:AK19)</f>
        <v>0</v>
      </c>
      <c r="AU18" s="39">
        <f>SUM(AL19:AL19)</f>
        <v>0</v>
      </c>
    </row>
    <row r="19" spans="1:76" x14ac:dyDescent="0.25">
      <c r="A19" s="1" t="s">
        <v>139</v>
      </c>
      <c r="B19" s="2" t="s">
        <v>18</v>
      </c>
      <c r="C19" s="2" t="s">
        <v>140</v>
      </c>
      <c r="D19" s="78" t="s">
        <v>141</v>
      </c>
      <c r="E19" s="72"/>
      <c r="F19" s="2" t="s">
        <v>142</v>
      </c>
      <c r="G19" s="14">
        <v>768.39800000000002</v>
      </c>
      <c r="H19" s="14">
        <v>0</v>
      </c>
      <c r="I19" s="14">
        <f>G19*H19</f>
        <v>0</v>
      </c>
      <c r="K19" s="52"/>
      <c r="Z19" s="14">
        <f>IF(AQ19="5",BJ19,0)</f>
        <v>0</v>
      </c>
      <c r="AB19" s="14">
        <f>IF(AQ19="1",BH19,0)</f>
        <v>0</v>
      </c>
      <c r="AC19" s="14">
        <f>IF(AQ19="1",BI19,0)</f>
        <v>0</v>
      </c>
      <c r="AD19" s="14">
        <f>IF(AQ19="7",BH19,0)</f>
        <v>0</v>
      </c>
      <c r="AE19" s="14">
        <f>IF(AQ19="7",BI19,0)</f>
        <v>0</v>
      </c>
      <c r="AF19" s="14">
        <f>IF(AQ19="2",BH19,0)</f>
        <v>0</v>
      </c>
      <c r="AG19" s="14">
        <f>IF(AQ19="2",BI19,0)</f>
        <v>0</v>
      </c>
      <c r="AH19" s="14">
        <f>IF(AQ19="0",BJ19,0)</f>
        <v>0</v>
      </c>
      <c r="AI19" s="46" t="s">
        <v>18</v>
      </c>
      <c r="AJ19" s="14">
        <f>IF(AN19=0,I19,0)</f>
        <v>0</v>
      </c>
      <c r="AK19" s="14">
        <f>IF(AN19=12,I19,0)</f>
        <v>0</v>
      </c>
      <c r="AL19" s="14">
        <f>IF(AN19=21,I19,0)</f>
        <v>0</v>
      </c>
      <c r="AN19" s="14">
        <v>21</v>
      </c>
      <c r="AO19" s="14">
        <f>H19*0</f>
        <v>0</v>
      </c>
      <c r="AP19" s="14">
        <f>H19*(1-0)</f>
        <v>0</v>
      </c>
      <c r="AQ19" s="13" t="s">
        <v>120</v>
      </c>
      <c r="AV19" s="14">
        <f>AW19+AX19</f>
        <v>0</v>
      </c>
      <c r="AW19" s="14">
        <f>G19*AO19</f>
        <v>0</v>
      </c>
      <c r="AX19" s="14">
        <f>G19*AP19</f>
        <v>0</v>
      </c>
      <c r="AY19" s="13" t="s">
        <v>143</v>
      </c>
      <c r="AZ19" s="13" t="s">
        <v>125</v>
      </c>
      <c r="BA19" s="46" t="s">
        <v>126</v>
      </c>
      <c r="BC19" s="14">
        <f>AW19+AX19</f>
        <v>0</v>
      </c>
      <c r="BD19" s="14">
        <f>H19/(100-BE19)*100</f>
        <v>0</v>
      </c>
      <c r="BE19" s="14">
        <v>0</v>
      </c>
      <c r="BF19" s="14">
        <f>19</f>
        <v>19</v>
      </c>
      <c r="BH19" s="14">
        <f>G19*AO19</f>
        <v>0</v>
      </c>
      <c r="BI19" s="14">
        <f>G19*AP19</f>
        <v>0</v>
      </c>
      <c r="BJ19" s="14">
        <f>G19*H19</f>
        <v>0</v>
      </c>
      <c r="BK19" s="14"/>
      <c r="BL19" s="14">
        <v>11</v>
      </c>
      <c r="BW19" s="14">
        <v>21</v>
      </c>
      <c r="BX19" s="4" t="s">
        <v>141</v>
      </c>
    </row>
    <row r="20" spans="1:76" x14ac:dyDescent="0.25">
      <c r="A20" s="60"/>
      <c r="D20" s="61" t="s">
        <v>144</v>
      </c>
      <c r="E20" s="61" t="s">
        <v>18</v>
      </c>
      <c r="G20" s="62">
        <v>0</v>
      </c>
      <c r="K20" s="52"/>
    </row>
    <row r="21" spans="1:76" x14ac:dyDescent="0.25">
      <c r="A21" s="60"/>
      <c r="D21" s="61" t="s">
        <v>145</v>
      </c>
      <c r="E21" s="61" t="s">
        <v>18</v>
      </c>
      <c r="G21" s="62">
        <v>768.39800000000002</v>
      </c>
      <c r="K21" s="52"/>
    </row>
    <row r="22" spans="1:76" x14ac:dyDescent="0.25">
      <c r="A22" s="57" t="s">
        <v>18</v>
      </c>
      <c r="B22" s="58" t="s">
        <v>18</v>
      </c>
      <c r="C22" s="58" t="s">
        <v>24</v>
      </c>
      <c r="D22" s="149" t="s">
        <v>25</v>
      </c>
      <c r="E22" s="150"/>
      <c r="F22" s="59" t="s">
        <v>3</v>
      </c>
      <c r="G22" s="59" t="s">
        <v>3</v>
      </c>
      <c r="H22" s="59" t="s">
        <v>3</v>
      </c>
      <c r="I22" s="39">
        <f>SUM(I23:I25)</f>
        <v>0</v>
      </c>
      <c r="K22" s="52"/>
      <c r="AI22" s="46" t="s">
        <v>18</v>
      </c>
      <c r="AS22" s="39">
        <f>SUM(AJ23:AJ25)</f>
        <v>0</v>
      </c>
      <c r="AT22" s="39">
        <f>SUM(AK23:AK25)</f>
        <v>0</v>
      </c>
      <c r="AU22" s="39">
        <f>SUM(AL23:AL25)</f>
        <v>0</v>
      </c>
    </row>
    <row r="23" spans="1:76" x14ac:dyDescent="0.25">
      <c r="A23" s="1" t="s">
        <v>146</v>
      </c>
      <c r="B23" s="2" t="s">
        <v>18</v>
      </c>
      <c r="C23" s="2" t="s">
        <v>147</v>
      </c>
      <c r="D23" s="78" t="s">
        <v>148</v>
      </c>
      <c r="E23" s="72"/>
      <c r="F23" s="2" t="s">
        <v>142</v>
      </c>
      <c r="G23" s="14">
        <v>768.39800000000002</v>
      </c>
      <c r="H23" s="14">
        <v>0</v>
      </c>
      <c r="I23" s="14">
        <f>G23*H23</f>
        <v>0</v>
      </c>
      <c r="K23" s="52"/>
      <c r="Z23" s="14">
        <f>IF(AQ23="5",BJ23,0)</f>
        <v>0</v>
      </c>
      <c r="AB23" s="14">
        <f>IF(AQ23="1",BH23,0)</f>
        <v>0</v>
      </c>
      <c r="AC23" s="14">
        <f>IF(AQ23="1",BI23,0)</f>
        <v>0</v>
      </c>
      <c r="AD23" s="14">
        <f>IF(AQ23="7",BH23,0)</f>
        <v>0</v>
      </c>
      <c r="AE23" s="14">
        <f>IF(AQ23="7",BI23,0)</f>
        <v>0</v>
      </c>
      <c r="AF23" s="14">
        <f>IF(AQ23="2",BH23,0)</f>
        <v>0</v>
      </c>
      <c r="AG23" s="14">
        <f>IF(AQ23="2",BI23,0)</f>
        <v>0</v>
      </c>
      <c r="AH23" s="14">
        <f>IF(AQ23="0",BJ23,0)</f>
        <v>0</v>
      </c>
      <c r="AI23" s="46" t="s">
        <v>18</v>
      </c>
      <c r="AJ23" s="14">
        <f>IF(AN23=0,I23,0)</f>
        <v>0</v>
      </c>
      <c r="AK23" s="14">
        <f>IF(AN23=12,I23,0)</f>
        <v>0</v>
      </c>
      <c r="AL23" s="14">
        <f>IF(AN23=21,I23,0)</f>
        <v>0</v>
      </c>
      <c r="AN23" s="14">
        <v>21</v>
      </c>
      <c r="AO23" s="14">
        <f>H23*0.906711425</f>
        <v>0</v>
      </c>
      <c r="AP23" s="14">
        <f>H23*(1-0.906711425)</f>
        <v>0</v>
      </c>
      <c r="AQ23" s="13" t="s">
        <v>120</v>
      </c>
      <c r="AV23" s="14">
        <f>AW23+AX23</f>
        <v>0</v>
      </c>
      <c r="AW23" s="14">
        <f>G23*AO23</f>
        <v>0</v>
      </c>
      <c r="AX23" s="14">
        <f>G23*AP23</f>
        <v>0</v>
      </c>
      <c r="AY23" s="13" t="s">
        <v>149</v>
      </c>
      <c r="AZ23" s="13" t="s">
        <v>150</v>
      </c>
      <c r="BA23" s="46" t="s">
        <v>126</v>
      </c>
      <c r="BC23" s="14">
        <f>AW23+AX23</f>
        <v>0</v>
      </c>
      <c r="BD23" s="14">
        <f>H23/(100-BE23)*100</f>
        <v>0</v>
      </c>
      <c r="BE23" s="14">
        <v>0</v>
      </c>
      <c r="BF23" s="14">
        <f>23</f>
        <v>23</v>
      </c>
      <c r="BH23" s="14">
        <f>G23*AO23</f>
        <v>0</v>
      </c>
      <c r="BI23" s="14">
        <f>G23*AP23</f>
        <v>0</v>
      </c>
      <c r="BJ23" s="14">
        <f>G23*H23</f>
        <v>0</v>
      </c>
      <c r="BK23" s="14"/>
      <c r="BL23" s="14">
        <v>57</v>
      </c>
      <c r="BW23" s="14">
        <v>21</v>
      </c>
      <c r="BX23" s="4" t="s">
        <v>148</v>
      </c>
    </row>
    <row r="24" spans="1:76" x14ac:dyDescent="0.25">
      <c r="A24" s="1" t="s">
        <v>151</v>
      </c>
      <c r="B24" s="2" t="s">
        <v>18</v>
      </c>
      <c r="C24" s="2" t="s">
        <v>152</v>
      </c>
      <c r="D24" s="78" t="s">
        <v>153</v>
      </c>
      <c r="E24" s="72"/>
      <c r="F24" s="2" t="s">
        <v>154</v>
      </c>
      <c r="G24" s="14">
        <v>57.6</v>
      </c>
      <c r="H24" s="14">
        <v>0</v>
      </c>
      <c r="I24" s="14">
        <f>G24*H24</f>
        <v>0</v>
      </c>
      <c r="K24" s="52"/>
      <c r="Z24" s="14">
        <f>IF(AQ24="5",BJ24,0)</f>
        <v>0</v>
      </c>
      <c r="AB24" s="14">
        <f>IF(AQ24="1",BH24,0)</f>
        <v>0</v>
      </c>
      <c r="AC24" s="14">
        <f>IF(AQ24="1",BI24,0)</f>
        <v>0</v>
      </c>
      <c r="AD24" s="14">
        <f>IF(AQ24="7",BH24,0)</f>
        <v>0</v>
      </c>
      <c r="AE24" s="14">
        <f>IF(AQ24="7",BI24,0)</f>
        <v>0</v>
      </c>
      <c r="AF24" s="14">
        <f>IF(AQ24="2",BH24,0)</f>
        <v>0</v>
      </c>
      <c r="AG24" s="14">
        <f>IF(AQ24="2",BI24,0)</f>
        <v>0</v>
      </c>
      <c r="AH24" s="14">
        <f>IF(AQ24="0",BJ24,0)</f>
        <v>0</v>
      </c>
      <c r="AI24" s="46" t="s">
        <v>18</v>
      </c>
      <c r="AJ24" s="14">
        <f>IF(AN24=0,I24,0)</f>
        <v>0</v>
      </c>
      <c r="AK24" s="14">
        <f>IF(AN24=12,I24,0)</f>
        <v>0</v>
      </c>
      <c r="AL24" s="14">
        <f>IF(AN24=21,I24,0)</f>
        <v>0</v>
      </c>
      <c r="AN24" s="14">
        <v>21</v>
      </c>
      <c r="AO24" s="14">
        <f>H24*0.91570412</f>
        <v>0</v>
      </c>
      <c r="AP24" s="14">
        <f>H24*(1-0.91570412)</f>
        <v>0</v>
      </c>
      <c r="AQ24" s="13" t="s">
        <v>120</v>
      </c>
      <c r="AV24" s="14">
        <f>AW24+AX24</f>
        <v>0</v>
      </c>
      <c r="AW24" s="14">
        <f>G24*AO24</f>
        <v>0</v>
      </c>
      <c r="AX24" s="14">
        <f>G24*AP24</f>
        <v>0</v>
      </c>
      <c r="AY24" s="13" t="s">
        <v>149</v>
      </c>
      <c r="AZ24" s="13" t="s">
        <v>150</v>
      </c>
      <c r="BA24" s="46" t="s">
        <v>126</v>
      </c>
      <c r="BC24" s="14">
        <f>AW24+AX24</f>
        <v>0</v>
      </c>
      <c r="BD24" s="14">
        <f>H24/(100-BE24)*100</f>
        <v>0</v>
      </c>
      <c r="BE24" s="14">
        <v>0</v>
      </c>
      <c r="BF24" s="14">
        <f>24</f>
        <v>24</v>
      </c>
      <c r="BH24" s="14">
        <f>G24*AO24</f>
        <v>0</v>
      </c>
      <c r="BI24" s="14">
        <f>G24*AP24</f>
        <v>0</v>
      </c>
      <c r="BJ24" s="14">
        <f>G24*H24</f>
        <v>0</v>
      </c>
      <c r="BK24" s="14"/>
      <c r="BL24" s="14">
        <v>57</v>
      </c>
      <c r="BW24" s="14">
        <v>21</v>
      </c>
      <c r="BX24" s="4" t="s">
        <v>153</v>
      </c>
    </row>
    <row r="25" spans="1:76" x14ac:dyDescent="0.25">
      <c r="A25" s="1" t="s">
        <v>155</v>
      </c>
      <c r="B25" s="2" t="s">
        <v>18</v>
      </c>
      <c r="C25" s="2" t="s">
        <v>156</v>
      </c>
      <c r="D25" s="78" t="s">
        <v>157</v>
      </c>
      <c r="E25" s="72"/>
      <c r="F25" s="2" t="s">
        <v>142</v>
      </c>
      <c r="G25" s="14">
        <v>768.39800000000002</v>
      </c>
      <c r="H25" s="14">
        <v>0</v>
      </c>
      <c r="I25" s="14">
        <f>G25*H25</f>
        <v>0</v>
      </c>
      <c r="K25" s="52"/>
      <c r="Z25" s="14">
        <f>IF(AQ25="5",BJ25,0)</f>
        <v>0</v>
      </c>
      <c r="AB25" s="14">
        <f>IF(AQ25="1",BH25,0)</f>
        <v>0</v>
      </c>
      <c r="AC25" s="14">
        <f>IF(AQ25="1",BI25,0)</f>
        <v>0</v>
      </c>
      <c r="AD25" s="14">
        <f>IF(AQ25="7",BH25,0)</f>
        <v>0</v>
      </c>
      <c r="AE25" s="14">
        <f>IF(AQ25="7",BI25,0)</f>
        <v>0</v>
      </c>
      <c r="AF25" s="14">
        <f>IF(AQ25="2",BH25,0)</f>
        <v>0</v>
      </c>
      <c r="AG25" s="14">
        <f>IF(AQ25="2",BI25,0)</f>
        <v>0</v>
      </c>
      <c r="AH25" s="14">
        <f>IF(AQ25="0",BJ25,0)</f>
        <v>0</v>
      </c>
      <c r="AI25" s="46" t="s">
        <v>18</v>
      </c>
      <c r="AJ25" s="14">
        <f>IF(AN25=0,I25,0)</f>
        <v>0</v>
      </c>
      <c r="AK25" s="14">
        <f>IF(AN25=12,I25,0)</f>
        <v>0</v>
      </c>
      <c r="AL25" s="14">
        <f>IF(AN25=21,I25,0)</f>
        <v>0</v>
      </c>
      <c r="AN25" s="14">
        <v>21</v>
      </c>
      <c r="AO25" s="14">
        <f>H25*0.786969313</f>
        <v>0</v>
      </c>
      <c r="AP25" s="14">
        <f>H25*(1-0.786969313)</f>
        <v>0</v>
      </c>
      <c r="AQ25" s="13" t="s">
        <v>120</v>
      </c>
      <c r="AV25" s="14">
        <f>AW25+AX25</f>
        <v>0</v>
      </c>
      <c r="AW25" s="14">
        <f>G25*AO25</f>
        <v>0</v>
      </c>
      <c r="AX25" s="14">
        <f>G25*AP25</f>
        <v>0</v>
      </c>
      <c r="AY25" s="13" t="s">
        <v>149</v>
      </c>
      <c r="AZ25" s="13" t="s">
        <v>150</v>
      </c>
      <c r="BA25" s="46" t="s">
        <v>126</v>
      </c>
      <c r="BC25" s="14">
        <f>AW25+AX25</f>
        <v>0</v>
      </c>
      <c r="BD25" s="14">
        <f>H25/(100-BE25)*100</f>
        <v>0</v>
      </c>
      <c r="BE25" s="14">
        <v>0</v>
      </c>
      <c r="BF25" s="14">
        <f>25</f>
        <v>25</v>
      </c>
      <c r="BH25" s="14">
        <f>G25*AO25</f>
        <v>0</v>
      </c>
      <c r="BI25" s="14">
        <f>G25*AP25</f>
        <v>0</v>
      </c>
      <c r="BJ25" s="14">
        <f>G25*H25</f>
        <v>0</v>
      </c>
      <c r="BK25" s="14"/>
      <c r="BL25" s="14">
        <v>57</v>
      </c>
      <c r="BW25" s="14">
        <v>21</v>
      </c>
      <c r="BX25" s="4" t="s">
        <v>157</v>
      </c>
    </row>
    <row r="26" spans="1:76" x14ac:dyDescent="0.25">
      <c r="A26" s="57" t="s">
        <v>18</v>
      </c>
      <c r="B26" s="58" t="s">
        <v>18</v>
      </c>
      <c r="C26" s="58" t="s">
        <v>26</v>
      </c>
      <c r="D26" s="149" t="s">
        <v>27</v>
      </c>
      <c r="E26" s="150"/>
      <c r="F26" s="59" t="s">
        <v>3</v>
      </c>
      <c r="G26" s="59" t="s">
        <v>3</v>
      </c>
      <c r="H26" s="59" t="s">
        <v>3</v>
      </c>
      <c r="I26" s="39">
        <f>SUM(I27:I27)</f>
        <v>0</v>
      </c>
      <c r="K26" s="52"/>
      <c r="AI26" s="46" t="s">
        <v>18</v>
      </c>
      <c r="AS26" s="39">
        <f>SUM(AJ27:AJ27)</f>
        <v>0</v>
      </c>
      <c r="AT26" s="39">
        <f>SUM(AK27:AK27)</f>
        <v>0</v>
      </c>
      <c r="AU26" s="39">
        <f>SUM(AL27:AL27)</f>
        <v>0</v>
      </c>
    </row>
    <row r="27" spans="1:76" x14ac:dyDescent="0.25">
      <c r="A27" s="1" t="s">
        <v>158</v>
      </c>
      <c r="B27" s="2" t="s">
        <v>18</v>
      </c>
      <c r="C27" s="2" t="s">
        <v>159</v>
      </c>
      <c r="D27" s="78" t="s">
        <v>160</v>
      </c>
      <c r="E27" s="72"/>
      <c r="F27" s="2" t="s">
        <v>161</v>
      </c>
      <c r="G27" s="14">
        <v>24.1</v>
      </c>
      <c r="H27" s="14">
        <v>0</v>
      </c>
      <c r="I27" s="14">
        <f>G27*H27</f>
        <v>0</v>
      </c>
      <c r="K27" s="52"/>
      <c r="Z27" s="14">
        <f>IF(AQ27="5",BJ27,0)</f>
        <v>0</v>
      </c>
      <c r="AB27" s="14">
        <f>IF(AQ27="1",BH27,0)</f>
        <v>0</v>
      </c>
      <c r="AC27" s="14">
        <f>IF(AQ27="1",BI27,0)</f>
        <v>0</v>
      </c>
      <c r="AD27" s="14">
        <f>IF(AQ27="7",BH27,0)</f>
        <v>0</v>
      </c>
      <c r="AE27" s="14">
        <f>IF(AQ27="7",BI27,0)</f>
        <v>0</v>
      </c>
      <c r="AF27" s="14">
        <f>IF(AQ27="2",BH27,0)</f>
        <v>0</v>
      </c>
      <c r="AG27" s="14">
        <f>IF(AQ27="2",BI27,0)</f>
        <v>0</v>
      </c>
      <c r="AH27" s="14">
        <f>IF(AQ27="0",BJ27,0)</f>
        <v>0</v>
      </c>
      <c r="AI27" s="46" t="s">
        <v>18</v>
      </c>
      <c r="AJ27" s="14">
        <f>IF(AN27=0,I27,0)</f>
        <v>0</v>
      </c>
      <c r="AK27" s="14">
        <f>IF(AN27=12,I27,0)</f>
        <v>0</v>
      </c>
      <c r="AL27" s="14">
        <f>IF(AN27=21,I27,0)</f>
        <v>0</v>
      </c>
      <c r="AN27" s="14">
        <v>21</v>
      </c>
      <c r="AO27" s="14">
        <f>H27*0.875216138</f>
        <v>0</v>
      </c>
      <c r="AP27" s="14">
        <f>H27*(1-0.875216138)</f>
        <v>0</v>
      </c>
      <c r="AQ27" s="13" t="s">
        <v>120</v>
      </c>
      <c r="AV27" s="14">
        <f>AW27+AX27</f>
        <v>0</v>
      </c>
      <c r="AW27" s="14">
        <f>G27*AO27</f>
        <v>0</v>
      </c>
      <c r="AX27" s="14">
        <f>G27*AP27</f>
        <v>0</v>
      </c>
      <c r="AY27" s="13" t="s">
        <v>162</v>
      </c>
      <c r="AZ27" s="13" t="s">
        <v>150</v>
      </c>
      <c r="BA27" s="46" t="s">
        <v>126</v>
      </c>
      <c r="BC27" s="14">
        <f>AW27+AX27</f>
        <v>0</v>
      </c>
      <c r="BD27" s="14">
        <f>H27/(100-BE27)*100</f>
        <v>0</v>
      </c>
      <c r="BE27" s="14">
        <v>0</v>
      </c>
      <c r="BF27" s="14">
        <f>27</f>
        <v>27</v>
      </c>
      <c r="BH27" s="14">
        <f>G27*AO27</f>
        <v>0</v>
      </c>
      <c r="BI27" s="14">
        <f>G27*AP27</f>
        <v>0</v>
      </c>
      <c r="BJ27" s="14">
        <f>G27*H27</f>
        <v>0</v>
      </c>
      <c r="BK27" s="14"/>
      <c r="BL27" s="14">
        <v>59</v>
      </c>
      <c r="BW27" s="14">
        <v>21</v>
      </c>
      <c r="BX27" s="4" t="s">
        <v>160</v>
      </c>
    </row>
    <row r="28" spans="1:76" x14ac:dyDescent="0.25">
      <c r="A28" s="57" t="s">
        <v>18</v>
      </c>
      <c r="B28" s="58" t="s">
        <v>18</v>
      </c>
      <c r="C28" s="58" t="s">
        <v>28</v>
      </c>
      <c r="D28" s="149" t="s">
        <v>29</v>
      </c>
      <c r="E28" s="150"/>
      <c r="F28" s="59" t="s">
        <v>3</v>
      </c>
      <c r="G28" s="59" t="s">
        <v>3</v>
      </c>
      <c r="H28" s="59" t="s">
        <v>3</v>
      </c>
      <c r="I28" s="39">
        <f>SUM(I29:I36)</f>
        <v>0</v>
      </c>
      <c r="K28" s="52"/>
      <c r="AI28" s="46" t="s">
        <v>18</v>
      </c>
      <c r="AS28" s="39">
        <f>SUM(AJ29:AJ36)</f>
        <v>0</v>
      </c>
      <c r="AT28" s="39">
        <f>SUM(AK29:AK36)</f>
        <v>0</v>
      </c>
      <c r="AU28" s="39">
        <f>SUM(AL29:AL36)</f>
        <v>0</v>
      </c>
    </row>
    <row r="29" spans="1:76" x14ac:dyDescent="0.25">
      <c r="A29" s="1" t="s">
        <v>22</v>
      </c>
      <c r="B29" s="2" t="s">
        <v>18</v>
      </c>
      <c r="C29" s="2" t="s">
        <v>163</v>
      </c>
      <c r="D29" s="78" t="s">
        <v>164</v>
      </c>
      <c r="E29" s="72"/>
      <c r="F29" s="2" t="s">
        <v>161</v>
      </c>
      <c r="G29" s="14">
        <v>24.1</v>
      </c>
      <c r="H29" s="14">
        <v>0</v>
      </c>
      <c r="I29" s="14">
        <f>G29*H29</f>
        <v>0</v>
      </c>
      <c r="K29" s="52"/>
      <c r="Z29" s="14">
        <f>IF(AQ29="5",BJ29,0)</f>
        <v>0</v>
      </c>
      <c r="AB29" s="14">
        <f>IF(AQ29="1",BH29,0)</f>
        <v>0</v>
      </c>
      <c r="AC29" s="14">
        <f>IF(AQ29="1",BI29,0)</f>
        <v>0</v>
      </c>
      <c r="AD29" s="14">
        <f>IF(AQ29="7",BH29,0)</f>
        <v>0</v>
      </c>
      <c r="AE29" s="14">
        <f>IF(AQ29="7",BI29,0)</f>
        <v>0</v>
      </c>
      <c r="AF29" s="14">
        <f>IF(AQ29="2",BH29,0)</f>
        <v>0</v>
      </c>
      <c r="AG29" s="14">
        <f>IF(AQ29="2",BI29,0)</f>
        <v>0</v>
      </c>
      <c r="AH29" s="14">
        <f>IF(AQ29="0",BJ29,0)</f>
        <v>0</v>
      </c>
      <c r="AI29" s="46" t="s">
        <v>18</v>
      </c>
      <c r="AJ29" s="14">
        <f>IF(AN29=0,I29,0)</f>
        <v>0</v>
      </c>
      <c r="AK29" s="14">
        <f>IF(AN29=12,I29,0)</f>
        <v>0</v>
      </c>
      <c r="AL29" s="14">
        <f>IF(AN29=21,I29,0)</f>
        <v>0</v>
      </c>
      <c r="AN29" s="14">
        <v>21</v>
      </c>
      <c r="AO29" s="14">
        <f>H29*0.488581315</f>
        <v>0</v>
      </c>
      <c r="AP29" s="14">
        <f>H29*(1-0.488581315)</f>
        <v>0</v>
      </c>
      <c r="AQ29" s="13" t="s">
        <v>120</v>
      </c>
      <c r="AV29" s="14">
        <f>AW29+AX29</f>
        <v>0</v>
      </c>
      <c r="AW29" s="14">
        <f>G29*AO29</f>
        <v>0</v>
      </c>
      <c r="AX29" s="14">
        <f>G29*AP29</f>
        <v>0</v>
      </c>
      <c r="AY29" s="13" t="s">
        <v>165</v>
      </c>
      <c r="AZ29" s="13" t="s">
        <v>166</v>
      </c>
      <c r="BA29" s="46" t="s">
        <v>126</v>
      </c>
      <c r="BC29" s="14">
        <f>AW29+AX29</f>
        <v>0</v>
      </c>
      <c r="BD29" s="14">
        <f>H29/(100-BE29)*100</f>
        <v>0</v>
      </c>
      <c r="BE29" s="14">
        <v>0</v>
      </c>
      <c r="BF29" s="14">
        <f>29</f>
        <v>29</v>
      </c>
      <c r="BH29" s="14">
        <f>G29*AO29</f>
        <v>0</v>
      </c>
      <c r="BI29" s="14">
        <f>G29*AP29</f>
        <v>0</v>
      </c>
      <c r="BJ29" s="14">
        <f>G29*H29</f>
        <v>0</v>
      </c>
      <c r="BK29" s="14"/>
      <c r="BL29" s="14">
        <v>91</v>
      </c>
      <c r="BW29" s="14">
        <v>21</v>
      </c>
      <c r="BX29" s="4" t="s">
        <v>164</v>
      </c>
    </row>
    <row r="30" spans="1:76" x14ac:dyDescent="0.25">
      <c r="A30" s="1" t="s">
        <v>167</v>
      </c>
      <c r="B30" s="2" t="s">
        <v>18</v>
      </c>
      <c r="C30" s="2" t="s">
        <v>168</v>
      </c>
      <c r="D30" s="78" t="s">
        <v>169</v>
      </c>
      <c r="E30" s="72"/>
      <c r="F30" s="2" t="s">
        <v>161</v>
      </c>
      <c r="G30" s="14">
        <v>80.2</v>
      </c>
      <c r="H30" s="14">
        <v>0</v>
      </c>
      <c r="I30" s="14">
        <f>G30*H30</f>
        <v>0</v>
      </c>
      <c r="K30" s="52"/>
      <c r="Z30" s="14">
        <f>IF(AQ30="5",BJ30,0)</f>
        <v>0</v>
      </c>
      <c r="AB30" s="14">
        <f>IF(AQ30="1",BH30,0)</f>
        <v>0</v>
      </c>
      <c r="AC30" s="14">
        <f>IF(AQ30="1",BI30,0)</f>
        <v>0</v>
      </c>
      <c r="AD30" s="14">
        <f>IF(AQ30="7",BH30,0)</f>
        <v>0</v>
      </c>
      <c r="AE30" s="14">
        <f>IF(AQ30="7",BI30,0)</f>
        <v>0</v>
      </c>
      <c r="AF30" s="14">
        <f>IF(AQ30="2",BH30,0)</f>
        <v>0</v>
      </c>
      <c r="AG30" s="14">
        <f>IF(AQ30="2",BI30,0)</f>
        <v>0</v>
      </c>
      <c r="AH30" s="14">
        <f>IF(AQ30="0",BJ30,0)</f>
        <v>0</v>
      </c>
      <c r="AI30" s="46" t="s">
        <v>18</v>
      </c>
      <c r="AJ30" s="14">
        <f>IF(AN30=0,I30,0)</f>
        <v>0</v>
      </c>
      <c r="AK30" s="14">
        <f>IF(AN30=12,I30,0)</f>
        <v>0</v>
      </c>
      <c r="AL30" s="14">
        <f>IF(AN30=21,I30,0)</f>
        <v>0</v>
      </c>
      <c r="AN30" s="14">
        <v>21</v>
      </c>
      <c r="AO30" s="14">
        <f>H30*0.716089109</f>
        <v>0</v>
      </c>
      <c r="AP30" s="14">
        <f>H30*(1-0.716089109)</f>
        <v>0</v>
      </c>
      <c r="AQ30" s="13" t="s">
        <v>120</v>
      </c>
      <c r="AV30" s="14">
        <f>AW30+AX30</f>
        <v>0</v>
      </c>
      <c r="AW30" s="14">
        <f>G30*AO30</f>
        <v>0</v>
      </c>
      <c r="AX30" s="14">
        <f>G30*AP30</f>
        <v>0</v>
      </c>
      <c r="AY30" s="13" t="s">
        <v>165</v>
      </c>
      <c r="AZ30" s="13" t="s">
        <v>166</v>
      </c>
      <c r="BA30" s="46" t="s">
        <v>126</v>
      </c>
      <c r="BC30" s="14">
        <f>AW30+AX30</f>
        <v>0</v>
      </c>
      <c r="BD30" s="14">
        <f>H30/(100-BE30)*100</f>
        <v>0</v>
      </c>
      <c r="BE30" s="14">
        <v>0</v>
      </c>
      <c r="BF30" s="14">
        <f>30</f>
        <v>30</v>
      </c>
      <c r="BH30" s="14">
        <f>G30*AO30</f>
        <v>0</v>
      </c>
      <c r="BI30" s="14">
        <f>G30*AP30</f>
        <v>0</v>
      </c>
      <c r="BJ30" s="14">
        <f>G30*H30</f>
        <v>0</v>
      </c>
      <c r="BK30" s="14"/>
      <c r="BL30" s="14">
        <v>91</v>
      </c>
      <c r="BW30" s="14">
        <v>21</v>
      </c>
      <c r="BX30" s="4" t="s">
        <v>169</v>
      </c>
    </row>
    <row r="31" spans="1:76" x14ac:dyDescent="0.25">
      <c r="A31" s="1" t="s">
        <v>170</v>
      </c>
      <c r="B31" s="2" t="s">
        <v>18</v>
      </c>
      <c r="C31" s="2" t="s">
        <v>171</v>
      </c>
      <c r="D31" s="78" t="s">
        <v>172</v>
      </c>
      <c r="E31" s="72"/>
      <c r="F31" s="2" t="s">
        <v>142</v>
      </c>
      <c r="G31" s="14">
        <v>1</v>
      </c>
      <c r="H31" s="14">
        <v>0</v>
      </c>
      <c r="I31" s="14">
        <f>G31*H31</f>
        <v>0</v>
      </c>
      <c r="K31" s="52"/>
      <c r="Z31" s="14">
        <f>IF(AQ31="5",BJ31,0)</f>
        <v>0</v>
      </c>
      <c r="AB31" s="14">
        <f>IF(AQ31="1",BH31,0)</f>
        <v>0</v>
      </c>
      <c r="AC31" s="14">
        <f>IF(AQ31="1",BI31,0)</f>
        <v>0</v>
      </c>
      <c r="AD31" s="14">
        <f>IF(AQ31="7",BH31,0)</f>
        <v>0</v>
      </c>
      <c r="AE31" s="14">
        <f>IF(AQ31="7",BI31,0)</f>
        <v>0</v>
      </c>
      <c r="AF31" s="14">
        <f>IF(AQ31="2",BH31,0)</f>
        <v>0</v>
      </c>
      <c r="AG31" s="14">
        <f>IF(AQ31="2",BI31,0)</f>
        <v>0</v>
      </c>
      <c r="AH31" s="14">
        <f>IF(AQ31="0",BJ31,0)</f>
        <v>0</v>
      </c>
      <c r="AI31" s="46" t="s">
        <v>18</v>
      </c>
      <c r="AJ31" s="14">
        <f>IF(AN31=0,I31,0)</f>
        <v>0</v>
      </c>
      <c r="AK31" s="14">
        <f>IF(AN31=12,I31,0)</f>
        <v>0</v>
      </c>
      <c r="AL31" s="14">
        <f>IF(AN31=21,I31,0)</f>
        <v>0</v>
      </c>
      <c r="AN31" s="14">
        <v>21</v>
      </c>
      <c r="AO31" s="14">
        <f>H31*0.493925049</f>
        <v>0</v>
      </c>
      <c r="AP31" s="14">
        <f>H31*(1-0.493925049)</f>
        <v>0</v>
      </c>
      <c r="AQ31" s="13" t="s">
        <v>120</v>
      </c>
      <c r="AV31" s="14">
        <f>AW31+AX31</f>
        <v>0</v>
      </c>
      <c r="AW31" s="14">
        <f>G31*AO31</f>
        <v>0</v>
      </c>
      <c r="AX31" s="14">
        <f>G31*AP31</f>
        <v>0</v>
      </c>
      <c r="AY31" s="13" t="s">
        <v>165</v>
      </c>
      <c r="AZ31" s="13" t="s">
        <v>166</v>
      </c>
      <c r="BA31" s="46" t="s">
        <v>126</v>
      </c>
      <c r="BC31" s="14">
        <f>AW31+AX31</f>
        <v>0</v>
      </c>
      <c r="BD31" s="14">
        <f>H31/(100-BE31)*100</f>
        <v>0</v>
      </c>
      <c r="BE31" s="14">
        <v>0</v>
      </c>
      <c r="BF31" s="14">
        <f>31</f>
        <v>31</v>
      </c>
      <c r="BH31" s="14">
        <f>G31*AO31</f>
        <v>0</v>
      </c>
      <c r="BI31" s="14">
        <f>G31*AP31</f>
        <v>0</v>
      </c>
      <c r="BJ31" s="14">
        <f>G31*H31</f>
        <v>0</v>
      </c>
      <c r="BK31" s="14"/>
      <c r="BL31" s="14">
        <v>91</v>
      </c>
      <c r="BW31" s="14">
        <v>21</v>
      </c>
      <c r="BX31" s="4" t="s">
        <v>172</v>
      </c>
    </row>
    <row r="32" spans="1:76" x14ac:dyDescent="0.25">
      <c r="A32" s="60"/>
      <c r="D32" s="61" t="s">
        <v>173</v>
      </c>
      <c r="E32" s="61" t="s">
        <v>18</v>
      </c>
      <c r="G32" s="62">
        <v>0</v>
      </c>
      <c r="K32" s="52"/>
    </row>
    <row r="33" spans="1:76" x14ac:dyDescent="0.25">
      <c r="A33" s="60"/>
      <c r="D33" s="61" t="s">
        <v>120</v>
      </c>
      <c r="E33" s="61" t="s">
        <v>18</v>
      </c>
      <c r="G33" s="62">
        <v>1</v>
      </c>
      <c r="K33" s="52"/>
    </row>
    <row r="34" spans="1:76" x14ac:dyDescent="0.25">
      <c r="A34" s="1" t="s">
        <v>174</v>
      </c>
      <c r="B34" s="2" t="s">
        <v>18</v>
      </c>
      <c r="C34" s="2" t="s">
        <v>175</v>
      </c>
      <c r="D34" s="78" t="s">
        <v>176</v>
      </c>
      <c r="E34" s="72"/>
      <c r="F34" s="2" t="s">
        <v>161</v>
      </c>
      <c r="G34" s="14">
        <v>80.2</v>
      </c>
      <c r="H34" s="14">
        <v>0</v>
      </c>
      <c r="I34" s="14">
        <f>G34*H34</f>
        <v>0</v>
      </c>
      <c r="K34" s="52"/>
      <c r="Z34" s="14">
        <f>IF(AQ34="5",BJ34,0)</f>
        <v>0</v>
      </c>
      <c r="AB34" s="14">
        <f>IF(AQ34="1",BH34,0)</f>
        <v>0</v>
      </c>
      <c r="AC34" s="14">
        <f>IF(AQ34="1",BI34,0)</f>
        <v>0</v>
      </c>
      <c r="AD34" s="14">
        <f>IF(AQ34="7",BH34,0)</f>
        <v>0</v>
      </c>
      <c r="AE34" s="14">
        <f>IF(AQ34="7",BI34,0)</f>
        <v>0</v>
      </c>
      <c r="AF34" s="14">
        <f>IF(AQ34="2",BH34,0)</f>
        <v>0</v>
      </c>
      <c r="AG34" s="14">
        <f>IF(AQ34="2",BI34,0)</f>
        <v>0</v>
      </c>
      <c r="AH34" s="14">
        <f>IF(AQ34="0",BJ34,0)</f>
        <v>0</v>
      </c>
      <c r="AI34" s="46" t="s">
        <v>18</v>
      </c>
      <c r="AJ34" s="14">
        <f>IF(AN34=0,I34,0)</f>
        <v>0</v>
      </c>
      <c r="AK34" s="14">
        <f>IF(AN34=12,I34,0)</f>
        <v>0</v>
      </c>
      <c r="AL34" s="14">
        <f>IF(AN34=21,I34,0)</f>
        <v>0</v>
      </c>
      <c r="AN34" s="14">
        <v>21</v>
      </c>
      <c r="AO34" s="14">
        <f>H34*0.111773888</f>
        <v>0</v>
      </c>
      <c r="AP34" s="14">
        <f>H34*(1-0.111773888)</f>
        <v>0</v>
      </c>
      <c r="AQ34" s="13" t="s">
        <v>120</v>
      </c>
      <c r="AV34" s="14">
        <f>AW34+AX34</f>
        <v>0</v>
      </c>
      <c r="AW34" s="14">
        <f>G34*AO34</f>
        <v>0</v>
      </c>
      <c r="AX34" s="14">
        <f>G34*AP34</f>
        <v>0</v>
      </c>
      <c r="AY34" s="13" t="s">
        <v>165</v>
      </c>
      <c r="AZ34" s="13" t="s">
        <v>166</v>
      </c>
      <c r="BA34" s="46" t="s">
        <v>126</v>
      </c>
      <c r="BC34" s="14">
        <f>AW34+AX34</f>
        <v>0</v>
      </c>
      <c r="BD34" s="14">
        <f>H34/(100-BE34)*100</f>
        <v>0</v>
      </c>
      <c r="BE34" s="14">
        <v>0</v>
      </c>
      <c r="BF34" s="14">
        <f>34</f>
        <v>34</v>
      </c>
      <c r="BH34" s="14">
        <f>G34*AO34</f>
        <v>0</v>
      </c>
      <c r="BI34" s="14">
        <f>G34*AP34</f>
        <v>0</v>
      </c>
      <c r="BJ34" s="14">
        <f>G34*H34</f>
        <v>0</v>
      </c>
      <c r="BK34" s="14"/>
      <c r="BL34" s="14">
        <v>91</v>
      </c>
      <c r="BW34" s="14">
        <v>21</v>
      </c>
      <c r="BX34" s="4" t="s">
        <v>176</v>
      </c>
    </row>
    <row r="35" spans="1:76" x14ac:dyDescent="0.25">
      <c r="A35" s="1" t="s">
        <v>177</v>
      </c>
      <c r="B35" s="2" t="s">
        <v>18</v>
      </c>
      <c r="C35" s="2" t="s">
        <v>178</v>
      </c>
      <c r="D35" s="78" t="s">
        <v>179</v>
      </c>
      <c r="E35" s="72"/>
      <c r="F35" s="2" t="s">
        <v>142</v>
      </c>
      <c r="G35" s="14">
        <v>1</v>
      </c>
      <c r="H35" s="14">
        <v>0</v>
      </c>
      <c r="I35" s="14">
        <f>G35*H35</f>
        <v>0</v>
      </c>
      <c r="K35" s="52"/>
      <c r="Z35" s="14">
        <f>IF(AQ35="5",BJ35,0)</f>
        <v>0</v>
      </c>
      <c r="AB35" s="14">
        <f>IF(AQ35="1",BH35,0)</f>
        <v>0</v>
      </c>
      <c r="AC35" s="14">
        <f>IF(AQ35="1",BI35,0)</f>
        <v>0</v>
      </c>
      <c r="AD35" s="14">
        <f>IF(AQ35="7",BH35,0)</f>
        <v>0</v>
      </c>
      <c r="AE35" s="14">
        <f>IF(AQ35="7",BI35,0)</f>
        <v>0</v>
      </c>
      <c r="AF35" s="14">
        <f>IF(AQ35="2",BH35,0)</f>
        <v>0</v>
      </c>
      <c r="AG35" s="14">
        <f>IF(AQ35="2",BI35,0)</f>
        <v>0</v>
      </c>
      <c r="AH35" s="14">
        <f>IF(AQ35="0",BJ35,0)</f>
        <v>0</v>
      </c>
      <c r="AI35" s="46" t="s">
        <v>18</v>
      </c>
      <c r="AJ35" s="14">
        <f>IF(AN35=0,I35,0)</f>
        <v>0</v>
      </c>
      <c r="AK35" s="14">
        <f>IF(AN35=12,I35,0)</f>
        <v>0</v>
      </c>
      <c r="AL35" s="14">
        <f>IF(AN35=21,I35,0)</f>
        <v>0</v>
      </c>
      <c r="AN35" s="14">
        <v>21</v>
      </c>
      <c r="AO35" s="14">
        <f>H35*0.005958132</f>
        <v>0</v>
      </c>
      <c r="AP35" s="14">
        <f>H35*(1-0.005958132)</f>
        <v>0</v>
      </c>
      <c r="AQ35" s="13" t="s">
        <v>120</v>
      </c>
      <c r="AV35" s="14">
        <f>AW35+AX35</f>
        <v>0</v>
      </c>
      <c r="AW35" s="14">
        <f>G35*AO35</f>
        <v>0</v>
      </c>
      <c r="AX35" s="14">
        <f>G35*AP35</f>
        <v>0</v>
      </c>
      <c r="AY35" s="13" t="s">
        <v>165</v>
      </c>
      <c r="AZ35" s="13" t="s">
        <v>166</v>
      </c>
      <c r="BA35" s="46" t="s">
        <v>126</v>
      </c>
      <c r="BC35" s="14">
        <f>AW35+AX35</f>
        <v>0</v>
      </c>
      <c r="BD35" s="14">
        <f>H35/(100-BE35)*100</f>
        <v>0</v>
      </c>
      <c r="BE35" s="14">
        <v>0</v>
      </c>
      <c r="BF35" s="14">
        <f>35</f>
        <v>35</v>
      </c>
      <c r="BH35" s="14">
        <f>G35*AO35</f>
        <v>0</v>
      </c>
      <c r="BI35" s="14">
        <f>G35*AP35</f>
        <v>0</v>
      </c>
      <c r="BJ35" s="14">
        <f>G35*H35</f>
        <v>0</v>
      </c>
      <c r="BK35" s="14"/>
      <c r="BL35" s="14">
        <v>91</v>
      </c>
      <c r="BW35" s="14">
        <v>21</v>
      </c>
      <c r="BX35" s="4" t="s">
        <v>179</v>
      </c>
    </row>
    <row r="36" spans="1:76" x14ac:dyDescent="0.25">
      <c r="A36" s="1" t="s">
        <v>180</v>
      </c>
      <c r="B36" s="2" t="s">
        <v>18</v>
      </c>
      <c r="C36" s="2" t="s">
        <v>181</v>
      </c>
      <c r="D36" s="78" t="s">
        <v>182</v>
      </c>
      <c r="E36" s="72"/>
      <c r="F36" s="2" t="s">
        <v>154</v>
      </c>
      <c r="G36" s="14">
        <v>155.78100000000001</v>
      </c>
      <c r="H36" s="14">
        <v>0</v>
      </c>
      <c r="I36" s="14">
        <f>G36*H36</f>
        <v>0</v>
      </c>
      <c r="K36" s="52"/>
      <c r="Z36" s="14">
        <f>IF(AQ36="5",BJ36,0)</f>
        <v>0</v>
      </c>
      <c r="AB36" s="14">
        <f>IF(AQ36="1",BH36,0)</f>
        <v>0</v>
      </c>
      <c r="AC36" s="14">
        <f>IF(AQ36="1",BI36,0)</f>
        <v>0</v>
      </c>
      <c r="AD36" s="14">
        <f>IF(AQ36="7",BH36,0)</f>
        <v>0</v>
      </c>
      <c r="AE36" s="14">
        <f>IF(AQ36="7",BI36,0)</f>
        <v>0</v>
      </c>
      <c r="AF36" s="14">
        <f>IF(AQ36="2",BH36,0)</f>
        <v>0</v>
      </c>
      <c r="AG36" s="14">
        <f>IF(AQ36="2",BI36,0)</f>
        <v>0</v>
      </c>
      <c r="AH36" s="14">
        <f>IF(AQ36="0",BJ36,0)</f>
        <v>0</v>
      </c>
      <c r="AI36" s="46" t="s">
        <v>18</v>
      </c>
      <c r="AJ36" s="14">
        <f>IF(AN36=0,I36,0)</f>
        <v>0</v>
      </c>
      <c r="AK36" s="14">
        <f>IF(AN36=12,I36,0)</f>
        <v>0</v>
      </c>
      <c r="AL36" s="14">
        <f>IF(AN36=21,I36,0)</f>
        <v>0</v>
      </c>
      <c r="AN36" s="14">
        <v>21</v>
      </c>
      <c r="AO36" s="14">
        <f>H36*0</f>
        <v>0</v>
      </c>
      <c r="AP36" s="14">
        <f>H36*(1-0)</f>
        <v>0</v>
      </c>
      <c r="AQ36" s="13" t="s">
        <v>136</v>
      </c>
      <c r="AV36" s="14">
        <f>AW36+AX36</f>
        <v>0</v>
      </c>
      <c r="AW36" s="14">
        <f>G36*AO36</f>
        <v>0</v>
      </c>
      <c r="AX36" s="14">
        <f>G36*AP36</f>
        <v>0</v>
      </c>
      <c r="AY36" s="13" t="s">
        <v>165</v>
      </c>
      <c r="AZ36" s="13" t="s">
        <v>166</v>
      </c>
      <c r="BA36" s="46" t="s">
        <v>126</v>
      </c>
      <c r="BC36" s="14">
        <f>AW36+AX36</f>
        <v>0</v>
      </c>
      <c r="BD36" s="14">
        <f>H36/(100-BE36)*100</f>
        <v>0</v>
      </c>
      <c r="BE36" s="14">
        <v>0</v>
      </c>
      <c r="BF36" s="14">
        <f>36</f>
        <v>36</v>
      </c>
      <c r="BH36" s="14">
        <f>G36*AO36</f>
        <v>0</v>
      </c>
      <c r="BI36" s="14">
        <f>G36*AP36</f>
        <v>0</v>
      </c>
      <c r="BJ36" s="14">
        <f>G36*H36</f>
        <v>0</v>
      </c>
      <c r="BK36" s="14"/>
      <c r="BL36" s="14">
        <v>91</v>
      </c>
      <c r="BW36" s="14">
        <v>21</v>
      </c>
      <c r="BX36" s="4" t="s">
        <v>182</v>
      </c>
    </row>
    <row r="37" spans="1:76" x14ac:dyDescent="0.25">
      <c r="A37" s="57" t="s">
        <v>18</v>
      </c>
      <c r="B37" s="58" t="s">
        <v>18</v>
      </c>
      <c r="C37" s="58" t="s">
        <v>30</v>
      </c>
      <c r="D37" s="149" t="s">
        <v>31</v>
      </c>
      <c r="E37" s="150"/>
      <c r="F37" s="59" t="s">
        <v>3</v>
      </c>
      <c r="G37" s="59" t="s">
        <v>3</v>
      </c>
      <c r="H37" s="59" t="s">
        <v>3</v>
      </c>
      <c r="I37" s="39">
        <f>SUM(I38:I38)</f>
        <v>0</v>
      </c>
      <c r="K37" s="52"/>
      <c r="AI37" s="46" t="s">
        <v>18</v>
      </c>
      <c r="AS37" s="39">
        <f>SUM(AJ38:AJ38)</f>
        <v>0</v>
      </c>
      <c r="AT37" s="39">
        <f>SUM(AK38:AK38)</f>
        <v>0</v>
      </c>
      <c r="AU37" s="39">
        <f>SUM(AL38:AL38)</f>
        <v>0</v>
      </c>
    </row>
    <row r="38" spans="1:76" x14ac:dyDescent="0.25">
      <c r="A38" s="1" t="s">
        <v>183</v>
      </c>
      <c r="B38" s="2" t="s">
        <v>18</v>
      </c>
      <c r="C38" s="2" t="s">
        <v>184</v>
      </c>
      <c r="D38" s="78" t="s">
        <v>185</v>
      </c>
      <c r="E38" s="72"/>
      <c r="F38" s="2" t="s">
        <v>186</v>
      </c>
      <c r="G38" s="14">
        <v>2</v>
      </c>
      <c r="H38" s="14">
        <v>0</v>
      </c>
      <c r="I38" s="14">
        <f>G38*H38</f>
        <v>0</v>
      </c>
      <c r="K38" s="52"/>
      <c r="Z38" s="14">
        <f>IF(AQ38="5",BJ38,0)</f>
        <v>0</v>
      </c>
      <c r="AB38" s="14">
        <f>IF(AQ38="1",BH38,0)</f>
        <v>0</v>
      </c>
      <c r="AC38" s="14">
        <f>IF(AQ38="1",BI38,0)</f>
        <v>0</v>
      </c>
      <c r="AD38" s="14">
        <f>IF(AQ38="7",BH38,0)</f>
        <v>0</v>
      </c>
      <c r="AE38" s="14">
        <f>IF(AQ38="7",BI38,0)</f>
        <v>0</v>
      </c>
      <c r="AF38" s="14">
        <f>IF(AQ38="2",BH38,0)</f>
        <v>0</v>
      </c>
      <c r="AG38" s="14">
        <f>IF(AQ38="2",BI38,0)</f>
        <v>0</v>
      </c>
      <c r="AH38" s="14">
        <f>IF(AQ38="0",BJ38,0)</f>
        <v>0</v>
      </c>
      <c r="AI38" s="46" t="s">
        <v>18</v>
      </c>
      <c r="AJ38" s="14">
        <f>IF(AN38=0,I38,0)</f>
        <v>0</v>
      </c>
      <c r="AK38" s="14">
        <f>IF(AN38=12,I38,0)</f>
        <v>0</v>
      </c>
      <c r="AL38" s="14">
        <f>IF(AN38=21,I38,0)</f>
        <v>0</v>
      </c>
      <c r="AN38" s="14">
        <v>21</v>
      </c>
      <c r="AO38" s="14">
        <f>H38*0</f>
        <v>0</v>
      </c>
      <c r="AP38" s="14">
        <f>H38*(1-0)</f>
        <v>0</v>
      </c>
      <c r="AQ38" s="13" t="s">
        <v>120</v>
      </c>
      <c r="AV38" s="14">
        <f>AW38+AX38</f>
        <v>0</v>
      </c>
      <c r="AW38" s="14">
        <f>G38*AO38</f>
        <v>0</v>
      </c>
      <c r="AX38" s="14">
        <f>G38*AP38</f>
        <v>0</v>
      </c>
      <c r="AY38" s="13" t="s">
        <v>187</v>
      </c>
      <c r="AZ38" s="13" t="s">
        <v>166</v>
      </c>
      <c r="BA38" s="46" t="s">
        <v>126</v>
      </c>
      <c r="BC38" s="14">
        <f>AW38+AX38</f>
        <v>0</v>
      </c>
      <c r="BD38" s="14">
        <f>H38/(100-BE38)*100</f>
        <v>0</v>
      </c>
      <c r="BE38" s="14">
        <v>0</v>
      </c>
      <c r="BF38" s="14">
        <f>38</f>
        <v>38</v>
      </c>
      <c r="BH38" s="14">
        <f>G38*AO38</f>
        <v>0</v>
      </c>
      <c r="BI38" s="14">
        <f>G38*AP38</f>
        <v>0</v>
      </c>
      <c r="BJ38" s="14">
        <f>G38*H38</f>
        <v>0</v>
      </c>
      <c r="BK38" s="14"/>
      <c r="BL38" s="14">
        <v>96</v>
      </c>
      <c r="BW38" s="14">
        <v>21</v>
      </c>
      <c r="BX38" s="4" t="s">
        <v>185</v>
      </c>
    </row>
    <row r="39" spans="1:76" x14ac:dyDescent="0.25">
      <c r="A39" s="57" t="s">
        <v>18</v>
      </c>
      <c r="B39" s="58" t="s">
        <v>18</v>
      </c>
      <c r="C39" s="58" t="s">
        <v>32</v>
      </c>
      <c r="D39" s="149" t="s">
        <v>33</v>
      </c>
      <c r="E39" s="150"/>
      <c r="F39" s="59" t="s">
        <v>3</v>
      </c>
      <c r="G39" s="59" t="s">
        <v>3</v>
      </c>
      <c r="H39" s="59" t="s">
        <v>3</v>
      </c>
      <c r="I39" s="39">
        <f>SUM(I40:I42)</f>
        <v>0</v>
      </c>
      <c r="K39" s="52"/>
      <c r="AI39" s="46" t="s">
        <v>18</v>
      </c>
      <c r="AS39" s="39">
        <f>SUM(AJ40:AJ42)</f>
        <v>0</v>
      </c>
      <c r="AT39" s="39">
        <f>SUM(AK40:AK42)</f>
        <v>0</v>
      </c>
      <c r="AU39" s="39">
        <f>SUM(AL40:AL42)</f>
        <v>0</v>
      </c>
    </row>
    <row r="40" spans="1:76" x14ac:dyDescent="0.25">
      <c r="A40" s="1" t="s">
        <v>188</v>
      </c>
      <c r="B40" s="2" t="s">
        <v>18</v>
      </c>
      <c r="C40" s="2" t="s">
        <v>189</v>
      </c>
      <c r="D40" s="78" t="s">
        <v>190</v>
      </c>
      <c r="E40" s="72"/>
      <c r="F40" s="2" t="s">
        <v>154</v>
      </c>
      <c r="G40" s="14">
        <v>84.524000000000001</v>
      </c>
      <c r="H40" s="14">
        <v>0</v>
      </c>
      <c r="I40" s="14">
        <f>G40*H40</f>
        <v>0</v>
      </c>
      <c r="K40" s="52"/>
      <c r="Z40" s="14">
        <f>IF(AQ40="5",BJ40,0)</f>
        <v>0</v>
      </c>
      <c r="AB40" s="14">
        <f>IF(AQ40="1",BH40,0)</f>
        <v>0</v>
      </c>
      <c r="AC40" s="14">
        <f>IF(AQ40="1",BI40,0)</f>
        <v>0</v>
      </c>
      <c r="AD40" s="14">
        <f>IF(AQ40="7",BH40,0)</f>
        <v>0</v>
      </c>
      <c r="AE40" s="14">
        <f>IF(AQ40="7",BI40,0)</f>
        <v>0</v>
      </c>
      <c r="AF40" s="14">
        <f>IF(AQ40="2",BH40,0)</f>
        <v>0</v>
      </c>
      <c r="AG40" s="14">
        <f>IF(AQ40="2",BI40,0)</f>
        <v>0</v>
      </c>
      <c r="AH40" s="14">
        <f>IF(AQ40="0",BJ40,0)</f>
        <v>0</v>
      </c>
      <c r="AI40" s="46" t="s">
        <v>18</v>
      </c>
      <c r="AJ40" s="14">
        <f>IF(AN40=0,I40,0)</f>
        <v>0</v>
      </c>
      <c r="AK40" s="14">
        <f>IF(AN40=12,I40,0)</f>
        <v>0</v>
      </c>
      <c r="AL40" s="14">
        <f>IF(AN40=21,I40,0)</f>
        <v>0</v>
      </c>
      <c r="AN40" s="14">
        <v>21</v>
      </c>
      <c r="AO40" s="14">
        <f>H40*0</f>
        <v>0</v>
      </c>
      <c r="AP40" s="14">
        <f>H40*(1-0)</f>
        <v>0</v>
      </c>
      <c r="AQ40" s="13" t="s">
        <v>136</v>
      </c>
      <c r="AV40" s="14">
        <f>AW40+AX40</f>
        <v>0</v>
      </c>
      <c r="AW40" s="14">
        <f>G40*AO40</f>
        <v>0</v>
      </c>
      <c r="AX40" s="14">
        <f>G40*AP40</f>
        <v>0</v>
      </c>
      <c r="AY40" s="13" t="s">
        <v>191</v>
      </c>
      <c r="AZ40" s="13" t="s">
        <v>166</v>
      </c>
      <c r="BA40" s="46" t="s">
        <v>126</v>
      </c>
      <c r="BC40" s="14">
        <f>AW40+AX40</f>
        <v>0</v>
      </c>
      <c r="BD40" s="14">
        <f>H40/(100-BE40)*100</f>
        <v>0</v>
      </c>
      <c r="BE40" s="14">
        <v>0</v>
      </c>
      <c r="BF40" s="14">
        <f>40</f>
        <v>40</v>
      </c>
      <c r="BH40" s="14">
        <f>G40*AO40</f>
        <v>0</v>
      </c>
      <c r="BI40" s="14">
        <f>G40*AP40</f>
        <v>0</v>
      </c>
      <c r="BJ40" s="14">
        <f>G40*H40</f>
        <v>0</v>
      </c>
      <c r="BK40" s="14"/>
      <c r="BL40" s="14"/>
      <c r="BW40" s="14">
        <v>21</v>
      </c>
      <c r="BX40" s="4" t="s">
        <v>190</v>
      </c>
    </row>
    <row r="41" spans="1:76" x14ac:dyDescent="0.25">
      <c r="A41" s="1" t="s">
        <v>192</v>
      </c>
      <c r="B41" s="2" t="s">
        <v>18</v>
      </c>
      <c r="C41" s="2" t="s">
        <v>193</v>
      </c>
      <c r="D41" s="78" t="s">
        <v>194</v>
      </c>
      <c r="E41" s="72"/>
      <c r="F41" s="2" t="s">
        <v>154</v>
      </c>
      <c r="G41" s="14">
        <v>84.524000000000001</v>
      </c>
      <c r="H41" s="14">
        <v>0</v>
      </c>
      <c r="I41" s="14">
        <f>G41*H41</f>
        <v>0</v>
      </c>
      <c r="K41" s="52"/>
      <c r="Z41" s="14">
        <f>IF(AQ41="5",BJ41,0)</f>
        <v>0</v>
      </c>
      <c r="AB41" s="14">
        <f>IF(AQ41="1",BH41,0)</f>
        <v>0</v>
      </c>
      <c r="AC41" s="14">
        <f>IF(AQ41="1",BI41,0)</f>
        <v>0</v>
      </c>
      <c r="AD41" s="14">
        <f>IF(AQ41="7",BH41,0)</f>
        <v>0</v>
      </c>
      <c r="AE41" s="14">
        <f>IF(AQ41="7",BI41,0)</f>
        <v>0</v>
      </c>
      <c r="AF41" s="14">
        <f>IF(AQ41="2",BH41,0)</f>
        <v>0</v>
      </c>
      <c r="AG41" s="14">
        <f>IF(AQ41="2",BI41,0)</f>
        <v>0</v>
      </c>
      <c r="AH41" s="14">
        <f>IF(AQ41="0",BJ41,0)</f>
        <v>0</v>
      </c>
      <c r="AI41" s="46" t="s">
        <v>18</v>
      </c>
      <c r="AJ41" s="14">
        <f>IF(AN41=0,I41,0)</f>
        <v>0</v>
      </c>
      <c r="AK41" s="14">
        <f>IF(AN41=12,I41,0)</f>
        <v>0</v>
      </c>
      <c r="AL41" s="14">
        <f>IF(AN41=21,I41,0)</f>
        <v>0</v>
      </c>
      <c r="AN41" s="14">
        <v>21</v>
      </c>
      <c r="AO41" s="14">
        <f>H41*0</f>
        <v>0</v>
      </c>
      <c r="AP41" s="14">
        <f>H41*(1-0)</f>
        <v>0</v>
      </c>
      <c r="AQ41" s="13" t="s">
        <v>136</v>
      </c>
      <c r="AV41" s="14">
        <f>AW41+AX41</f>
        <v>0</v>
      </c>
      <c r="AW41" s="14">
        <f>G41*AO41</f>
        <v>0</v>
      </c>
      <c r="AX41" s="14">
        <f>G41*AP41</f>
        <v>0</v>
      </c>
      <c r="AY41" s="13" t="s">
        <v>191</v>
      </c>
      <c r="AZ41" s="13" t="s">
        <v>166</v>
      </c>
      <c r="BA41" s="46" t="s">
        <v>126</v>
      </c>
      <c r="BC41" s="14">
        <f>AW41+AX41</f>
        <v>0</v>
      </c>
      <c r="BD41" s="14">
        <f>H41/(100-BE41)*100</f>
        <v>0</v>
      </c>
      <c r="BE41" s="14">
        <v>0</v>
      </c>
      <c r="BF41" s="14">
        <f>41</f>
        <v>41</v>
      </c>
      <c r="BH41" s="14">
        <f>G41*AO41</f>
        <v>0</v>
      </c>
      <c r="BI41" s="14">
        <f>G41*AP41</f>
        <v>0</v>
      </c>
      <c r="BJ41" s="14">
        <f>G41*H41</f>
        <v>0</v>
      </c>
      <c r="BK41" s="14"/>
      <c r="BL41" s="14"/>
      <c r="BW41" s="14">
        <v>21</v>
      </c>
      <c r="BX41" s="4" t="s">
        <v>194</v>
      </c>
    </row>
    <row r="42" spans="1:76" ht="25.5" x14ac:dyDescent="0.25">
      <c r="A42" s="16" t="s">
        <v>195</v>
      </c>
      <c r="B42" s="5" t="s">
        <v>18</v>
      </c>
      <c r="C42" s="5" t="s">
        <v>196</v>
      </c>
      <c r="D42" s="151" t="s">
        <v>197</v>
      </c>
      <c r="E42" s="76"/>
      <c r="F42" s="5" t="s">
        <v>154</v>
      </c>
      <c r="G42" s="63">
        <v>84.524000000000001</v>
      </c>
      <c r="H42" s="63">
        <v>0</v>
      </c>
      <c r="I42" s="63">
        <f>G42*H42</f>
        <v>0</v>
      </c>
      <c r="J42" s="64"/>
      <c r="K42" s="65"/>
      <c r="Z42" s="14">
        <f>IF(AQ42="5",BJ42,0)</f>
        <v>0</v>
      </c>
      <c r="AB42" s="14">
        <f>IF(AQ42="1",BH42,0)</f>
        <v>0</v>
      </c>
      <c r="AC42" s="14">
        <f>IF(AQ42="1",BI42,0)</f>
        <v>0</v>
      </c>
      <c r="AD42" s="14">
        <f>IF(AQ42="7",BH42,0)</f>
        <v>0</v>
      </c>
      <c r="AE42" s="14">
        <f>IF(AQ42="7",BI42,0)</f>
        <v>0</v>
      </c>
      <c r="AF42" s="14">
        <f>IF(AQ42="2",BH42,0)</f>
        <v>0</v>
      </c>
      <c r="AG42" s="14">
        <f>IF(AQ42="2",BI42,0)</f>
        <v>0</v>
      </c>
      <c r="AH42" s="14">
        <f>IF(AQ42="0",BJ42,0)</f>
        <v>0</v>
      </c>
      <c r="AI42" s="46" t="s">
        <v>18</v>
      </c>
      <c r="AJ42" s="14">
        <f>IF(AN42=0,I42,0)</f>
        <v>0</v>
      </c>
      <c r="AK42" s="14">
        <f>IF(AN42=12,I42,0)</f>
        <v>0</v>
      </c>
      <c r="AL42" s="14">
        <f>IF(AN42=21,I42,0)</f>
        <v>0</v>
      </c>
      <c r="AN42" s="14">
        <v>21</v>
      </c>
      <c r="AO42" s="14">
        <f>H42*0</f>
        <v>0</v>
      </c>
      <c r="AP42" s="14">
        <f>H42*(1-0)</f>
        <v>0</v>
      </c>
      <c r="AQ42" s="13" t="s">
        <v>136</v>
      </c>
      <c r="AV42" s="14">
        <f>AW42+AX42</f>
        <v>0</v>
      </c>
      <c r="AW42" s="14">
        <f>G42*AO42</f>
        <v>0</v>
      </c>
      <c r="AX42" s="14">
        <f>G42*AP42</f>
        <v>0</v>
      </c>
      <c r="AY42" s="13" t="s">
        <v>191</v>
      </c>
      <c r="AZ42" s="13" t="s">
        <v>166</v>
      </c>
      <c r="BA42" s="46" t="s">
        <v>126</v>
      </c>
      <c r="BC42" s="14">
        <f>AW42+AX42</f>
        <v>0</v>
      </c>
      <c r="BD42" s="14">
        <f>H42/(100-BE42)*100</f>
        <v>0</v>
      </c>
      <c r="BE42" s="14">
        <v>0</v>
      </c>
      <c r="BF42" s="14">
        <f>42</f>
        <v>42</v>
      </c>
      <c r="BH42" s="14">
        <f>G42*AO42</f>
        <v>0</v>
      </c>
      <c r="BI42" s="14">
        <f>G42*AP42</f>
        <v>0</v>
      </c>
      <c r="BJ42" s="14">
        <f>G42*H42</f>
        <v>0</v>
      </c>
      <c r="BK42" s="14"/>
      <c r="BL42" s="14"/>
      <c r="BW42" s="14">
        <v>21</v>
      </c>
      <c r="BX42" s="4" t="s">
        <v>197</v>
      </c>
    </row>
    <row r="43" spans="1:76" x14ac:dyDescent="0.25">
      <c r="I43" s="66">
        <f>I12+I18+I22+I26+I28+I37+I39</f>
        <v>0</v>
      </c>
    </row>
    <row r="44" spans="1:76" x14ac:dyDescent="0.25">
      <c r="A44" s="67" t="s">
        <v>81</v>
      </c>
    </row>
    <row r="45" spans="1:76" ht="12.75" customHeight="1" x14ac:dyDescent="0.25">
      <c r="A45" s="78" t="s">
        <v>18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</row>
  </sheetData>
  <mergeCells count="55">
    <mergeCell ref="D40:E40"/>
    <mergeCell ref="D41:E41"/>
    <mergeCell ref="D42:E42"/>
    <mergeCell ref="A45:K45"/>
    <mergeCell ref="D35:E35"/>
    <mergeCell ref="D36:E36"/>
    <mergeCell ref="D37:E37"/>
    <mergeCell ref="D38:E38"/>
    <mergeCell ref="D39:E39"/>
    <mergeCell ref="D28:E28"/>
    <mergeCell ref="D29:E29"/>
    <mergeCell ref="D30:E30"/>
    <mergeCell ref="D31:E31"/>
    <mergeCell ref="D34:E34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2:E22"/>
    <mergeCell ref="D11:E11"/>
    <mergeCell ref="D12:E12"/>
    <mergeCell ref="D13:E13"/>
    <mergeCell ref="D14:E14"/>
    <mergeCell ref="D15:E15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PetruM</cp:lastModifiedBy>
  <dcterms:created xsi:type="dcterms:W3CDTF">2021-06-10T20:06:38Z</dcterms:created>
  <dcterms:modified xsi:type="dcterms:W3CDTF">2024-04-22T11:59:57Z</dcterms:modified>
</cp:coreProperties>
</file>