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Stavební rozpočet - součet" sheetId="1" r:id="rId1"/>
    <sheet name="Krycí list rozpočtu" sheetId="2" r:id="rId2"/>
    <sheet name="VORN" sheetId="3" state="hidden" r:id="rId3"/>
    <sheet name="Stavební rozpočet" sheetId="4" r:id="rId4"/>
  </sheets>
  <definedNames>
    <definedName name="vorn_sum">VORN!$I$36</definedName>
  </definedNames>
  <calcPr calcId="145621"/>
</workbook>
</file>

<file path=xl/calcChain.xml><?xml version="1.0" encoding="utf-8"?>
<calcChain xmlns="http://schemas.openxmlformats.org/spreadsheetml/2006/main">
  <c r="BJ59" i="4" l="1"/>
  <c r="BF59" i="4"/>
  <c r="BD59" i="4"/>
  <c r="AP59" i="4"/>
  <c r="BI59" i="4" s="1"/>
  <c r="AO59" i="4"/>
  <c r="AW59" i="4" s="1"/>
  <c r="AK59" i="4"/>
  <c r="AJ59" i="4"/>
  <c r="AH59" i="4"/>
  <c r="AG59" i="4"/>
  <c r="AF59" i="4"/>
  <c r="AE59" i="4"/>
  <c r="AD59" i="4"/>
  <c r="AC59" i="4"/>
  <c r="AB59" i="4"/>
  <c r="Z59" i="4"/>
  <c r="I59" i="4"/>
  <c r="AL59" i="4" s="1"/>
  <c r="BJ58" i="4"/>
  <c r="Z58" i="4" s="1"/>
  <c r="C21" i="2" s="1"/>
  <c r="BF58" i="4"/>
  <c r="BD58" i="4"/>
  <c r="AX58" i="4"/>
  <c r="AP58" i="4"/>
  <c r="BI58" i="4" s="1"/>
  <c r="AO58" i="4"/>
  <c r="BH58" i="4" s="1"/>
  <c r="AK58" i="4"/>
  <c r="AJ58" i="4"/>
  <c r="AH58" i="4"/>
  <c r="AG58" i="4"/>
  <c r="AF58" i="4"/>
  <c r="AE58" i="4"/>
  <c r="AD58" i="4"/>
  <c r="AC58" i="4"/>
  <c r="AB58" i="4"/>
  <c r="I58" i="4"/>
  <c r="AL58" i="4" s="1"/>
  <c r="BJ55" i="4"/>
  <c r="BF55" i="4"/>
  <c r="BD55" i="4"/>
  <c r="AW55" i="4"/>
  <c r="AP55" i="4"/>
  <c r="BI55" i="4" s="1"/>
  <c r="AO55" i="4"/>
  <c r="BH55" i="4" s="1"/>
  <c r="AL55" i="4"/>
  <c r="AK55" i="4"/>
  <c r="AJ55" i="4"/>
  <c r="AH55" i="4"/>
  <c r="AG55" i="4"/>
  <c r="AF55" i="4"/>
  <c r="AE55" i="4"/>
  <c r="AD55" i="4"/>
  <c r="AC55" i="4"/>
  <c r="AB55" i="4"/>
  <c r="Z55" i="4"/>
  <c r="I55" i="4"/>
  <c r="BJ54" i="4"/>
  <c r="BF54" i="4"/>
  <c r="BD54" i="4"/>
  <c r="AX54" i="4"/>
  <c r="AP54" i="4"/>
  <c r="BI54" i="4" s="1"/>
  <c r="AO54" i="4"/>
  <c r="BH54" i="4" s="1"/>
  <c r="AK54" i="4"/>
  <c r="AJ54" i="4"/>
  <c r="AH54" i="4"/>
  <c r="AG54" i="4"/>
  <c r="AF54" i="4"/>
  <c r="AE54" i="4"/>
  <c r="AD54" i="4"/>
  <c r="AC54" i="4"/>
  <c r="AB54" i="4"/>
  <c r="Z54" i="4"/>
  <c r="I54" i="4"/>
  <c r="AL54" i="4" s="1"/>
  <c r="AT53" i="4"/>
  <c r="AS53" i="4"/>
  <c r="I53" i="4"/>
  <c r="BJ52" i="4"/>
  <c r="BF52" i="4"/>
  <c r="BD52" i="4"/>
  <c r="AW52" i="4"/>
  <c r="AP52" i="4"/>
  <c r="BI52" i="4" s="1"/>
  <c r="AC52" i="4" s="1"/>
  <c r="AO52" i="4"/>
  <c r="BH52" i="4" s="1"/>
  <c r="AB52" i="4" s="1"/>
  <c r="AL52" i="4"/>
  <c r="AK52" i="4"/>
  <c r="AJ52" i="4"/>
  <c r="AH52" i="4"/>
  <c r="AG52" i="4"/>
  <c r="AF52" i="4"/>
  <c r="AE52" i="4"/>
  <c r="AD52" i="4"/>
  <c r="Z52" i="4"/>
  <c r="I52" i="4"/>
  <c r="AU51" i="4"/>
  <c r="AT51" i="4"/>
  <c r="AS51" i="4"/>
  <c r="I51" i="4"/>
  <c r="BJ50" i="4"/>
  <c r="BF50" i="4"/>
  <c r="BD50" i="4"/>
  <c r="AX50" i="4"/>
  <c r="AP50" i="4"/>
  <c r="BI50" i="4" s="1"/>
  <c r="AC50" i="4" s="1"/>
  <c r="AO50" i="4"/>
  <c r="BH50" i="4" s="1"/>
  <c r="AB50" i="4" s="1"/>
  <c r="AK50" i="4"/>
  <c r="AJ50" i="4"/>
  <c r="AH50" i="4"/>
  <c r="AG50" i="4"/>
  <c r="AF50" i="4"/>
  <c r="AE50" i="4"/>
  <c r="AD50" i="4"/>
  <c r="Z50" i="4"/>
  <c r="I50" i="4"/>
  <c r="AL50" i="4" s="1"/>
  <c r="BJ49" i="4"/>
  <c r="BF49" i="4"/>
  <c r="BD49" i="4"/>
  <c r="AW49" i="4"/>
  <c r="AP49" i="4"/>
  <c r="BI49" i="4" s="1"/>
  <c r="AC49" i="4" s="1"/>
  <c r="AO49" i="4"/>
  <c r="BH49" i="4" s="1"/>
  <c r="AB49" i="4" s="1"/>
  <c r="AL49" i="4"/>
  <c r="AK49" i="4"/>
  <c r="AJ49" i="4"/>
  <c r="AH49" i="4"/>
  <c r="AG49" i="4"/>
  <c r="AF49" i="4"/>
  <c r="AE49" i="4"/>
  <c r="AD49" i="4"/>
  <c r="Z49" i="4"/>
  <c r="I49" i="4"/>
  <c r="BJ46" i="4"/>
  <c r="BF46" i="4"/>
  <c r="BD46" i="4"/>
  <c r="AX46" i="4"/>
  <c r="AP46" i="4"/>
  <c r="BI46" i="4" s="1"/>
  <c r="AC46" i="4" s="1"/>
  <c r="AO46" i="4"/>
  <c r="BH46" i="4" s="1"/>
  <c r="AB46" i="4" s="1"/>
  <c r="AK46" i="4"/>
  <c r="AJ46" i="4"/>
  <c r="AH46" i="4"/>
  <c r="AG46" i="4"/>
  <c r="AF46" i="4"/>
  <c r="AE46" i="4"/>
  <c r="AD46" i="4"/>
  <c r="Z46" i="4"/>
  <c r="I46" i="4"/>
  <c r="AL46" i="4" s="1"/>
  <c r="BJ45" i="4"/>
  <c r="BF45" i="4"/>
  <c r="BD45" i="4"/>
  <c r="AW45" i="4"/>
  <c r="AP45" i="4"/>
  <c r="BI45" i="4" s="1"/>
  <c r="AC45" i="4" s="1"/>
  <c r="AO45" i="4"/>
  <c r="BH45" i="4" s="1"/>
  <c r="AB45" i="4" s="1"/>
  <c r="AL45" i="4"/>
  <c r="AK45" i="4"/>
  <c r="AJ45" i="4"/>
  <c r="AS43" i="4" s="1"/>
  <c r="AH45" i="4"/>
  <c r="AG45" i="4"/>
  <c r="AF45" i="4"/>
  <c r="AE45" i="4"/>
  <c r="AD45" i="4"/>
  <c r="Z45" i="4"/>
  <c r="I45" i="4"/>
  <c r="BJ44" i="4"/>
  <c r="BF44" i="4"/>
  <c r="BD44" i="4"/>
  <c r="AX44" i="4"/>
  <c r="AP44" i="4"/>
  <c r="BI44" i="4" s="1"/>
  <c r="AC44" i="4" s="1"/>
  <c r="AO44" i="4"/>
  <c r="BH44" i="4" s="1"/>
  <c r="AB44" i="4" s="1"/>
  <c r="AK44" i="4"/>
  <c r="AJ44" i="4"/>
  <c r="AH44" i="4"/>
  <c r="AG44" i="4"/>
  <c r="AF44" i="4"/>
  <c r="AE44" i="4"/>
  <c r="AD44" i="4"/>
  <c r="Z44" i="4"/>
  <c r="I44" i="4"/>
  <c r="AL44" i="4" s="1"/>
  <c r="AT43" i="4"/>
  <c r="I43" i="4"/>
  <c r="BJ41" i="4"/>
  <c r="BF41" i="4"/>
  <c r="BD41" i="4"/>
  <c r="AW41" i="4"/>
  <c r="AP41" i="4"/>
  <c r="BI41" i="4" s="1"/>
  <c r="AC41" i="4" s="1"/>
  <c r="AO41" i="4"/>
  <c r="BH41" i="4" s="1"/>
  <c r="AB41" i="4" s="1"/>
  <c r="AL41" i="4"/>
  <c r="AK41" i="4"/>
  <c r="AJ41" i="4"/>
  <c r="AH41" i="4"/>
  <c r="AG41" i="4"/>
  <c r="AF41" i="4"/>
  <c r="AE41" i="4"/>
  <c r="AD41" i="4"/>
  <c r="Z41" i="4"/>
  <c r="I41" i="4"/>
  <c r="AU40" i="4"/>
  <c r="AT40" i="4"/>
  <c r="AS40" i="4"/>
  <c r="I40" i="4"/>
  <c r="BJ39" i="4"/>
  <c r="BF39" i="4"/>
  <c r="BD39" i="4"/>
  <c r="AX39" i="4"/>
  <c r="AP39" i="4"/>
  <c r="BI39" i="4" s="1"/>
  <c r="AC39" i="4" s="1"/>
  <c r="AO39" i="4"/>
  <c r="BH39" i="4" s="1"/>
  <c r="AB39" i="4" s="1"/>
  <c r="AK39" i="4"/>
  <c r="AJ39" i="4"/>
  <c r="AH39" i="4"/>
  <c r="AG39" i="4"/>
  <c r="AF39" i="4"/>
  <c r="AE39" i="4"/>
  <c r="AD39" i="4"/>
  <c r="Z39" i="4"/>
  <c r="I39" i="4"/>
  <c r="AL39" i="4" s="1"/>
  <c r="BJ38" i="4"/>
  <c r="BF38" i="4"/>
  <c r="BD38" i="4"/>
  <c r="AW38" i="4"/>
  <c r="AP38" i="4"/>
  <c r="BI38" i="4" s="1"/>
  <c r="AC38" i="4" s="1"/>
  <c r="AO38" i="4"/>
  <c r="BH38" i="4" s="1"/>
  <c r="AB38" i="4" s="1"/>
  <c r="AL38" i="4"/>
  <c r="AK38" i="4"/>
  <c r="AJ38" i="4"/>
  <c r="AS36" i="4" s="1"/>
  <c r="AH38" i="4"/>
  <c r="AG38" i="4"/>
  <c r="AF38" i="4"/>
  <c r="AE38" i="4"/>
  <c r="AD38" i="4"/>
  <c r="Z38" i="4"/>
  <c r="I38" i="4"/>
  <c r="BJ37" i="4"/>
  <c r="BF37" i="4"/>
  <c r="BD37" i="4"/>
  <c r="AX37" i="4"/>
  <c r="AP37" i="4"/>
  <c r="BI37" i="4" s="1"/>
  <c r="AC37" i="4" s="1"/>
  <c r="AO37" i="4"/>
  <c r="BH37" i="4" s="1"/>
  <c r="AB37" i="4" s="1"/>
  <c r="AK37" i="4"/>
  <c r="AJ37" i="4"/>
  <c r="AH37" i="4"/>
  <c r="AG37" i="4"/>
  <c r="AF37" i="4"/>
  <c r="AE37" i="4"/>
  <c r="AD37" i="4"/>
  <c r="Z37" i="4"/>
  <c r="I37" i="4"/>
  <c r="AL37" i="4" s="1"/>
  <c r="AT36" i="4"/>
  <c r="I36" i="4"/>
  <c r="BJ32" i="4"/>
  <c r="BF32" i="4"/>
  <c r="BD32" i="4"/>
  <c r="AW32" i="4"/>
  <c r="AP32" i="4"/>
  <c r="BI32" i="4" s="1"/>
  <c r="AC32" i="4" s="1"/>
  <c r="AO32" i="4"/>
  <c r="BH32" i="4" s="1"/>
  <c r="AB32" i="4" s="1"/>
  <c r="AL32" i="4"/>
  <c r="AK32" i="4"/>
  <c r="AJ32" i="4"/>
  <c r="AS25" i="4" s="1"/>
  <c r="AH32" i="4"/>
  <c r="AG32" i="4"/>
  <c r="AF32" i="4"/>
  <c r="AE32" i="4"/>
  <c r="AD32" i="4"/>
  <c r="Z32" i="4"/>
  <c r="I32" i="4"/>
  <c r="BJ26" i="4"/>
  <c r="BF26" i="4"/>
  <c r="BD26" i="4"/>
  <c r="AX26" i="4"/>
  <c r="AP26" i="4"/>
  <c r="BI26" i="4" s="1"/>
  <c r="AC26" i="4" s="1"/>
  <c r="AO26" i="4"/>
  <c r="BH26" i="4" s="1"/>
  <c r="AB26" i="4" s="1"/>
  <c r="AK26" i="4"/>
  <c r="AJ26" i="4"/>
  <c r="AH26" i="4"/>
  <c r="AG26" i="4"/>
  <c r="AF26" i="4"/>
  <c r="AE26" i="4"/>
  <c r="AD26" i="4"/>
  <c r="Z26" i="4"/>
  <c r="I26" i="4"/>
  <c r="AL26" i="4" s="1"/>
  <c r="AU25" i="4" s="1"/>
  <c r="AT25" i="4"/>
  <c r="I25" i="4"/>
  <c r="BJ24" i="4"/>
  <c r="BF24" i="4"/>
  <c r="BD24" i="4"/>
  <c r="AW24" i="4"/>
  <c r="AP24" i="4"/>
  <c r="BI24" i="4" s="1"/>
  <c r="AC24" i="4" s="1"/>
  <c r="AO24" i="4"/>
  <c r="BH24" i="4" s="1"/>
  <c r="AB24" i="4" s="1"/>
  <c r="AL24" i="4"/>
  <c r="AK24" i="4"/>
  <c r="AJ24" i="4"/>
  <c r="AH24" i="4"/>
  <c r="AG24" i="4"/>
  <c r="AF24" i="4"/>
  <c r="AE24" i="4"/>
  <c r="AD24" i="4"/>
  <c r="Z24" i="4"/>
  <c r="I24" i="4"/>
  <c r="BJ23" i="4"/>
  <c r="BF23" i="4"/>
  <c r="BD23" i="4"/>
  <c r="AX23" i="4"/>
  <c r="AP23" i="4"/>
  <c r="BI23" i="4" s="1"/>
  <c r="AC23" i="4" s="1"/>
  <c r="AO23" i="4"/>
  <c r="BH23" i="4" s="1"/>
  <c r="AB23" i="4" s="1"/>
  <c r="AK23" i="4"/>
  <c r="AJ23" i="4"/>
  <c r="AH23" i="4"/>
  <c r="AG23" i="4"/>
  <c r="AF23" i="4"/>
  <c r="AE23" i="4"/>
  <c r="AD23" i="4"/>
  <c r="Z23" i="4"/>
  <c r="I23" i="4"/>
  <c r="AL23" i="4" s="1"/>
  <c r="BJ21" i="4"/>
  <c r="BF21" i="4"/>
  <c r="BD21" i="4"/>
  <c r="AW21" i="4"/>
  <c r="AP21" i="4"/>
  <c r="BI21" i="4" s="1"/>
  <c r="AC21" i="4" s="1"/>
  <c r="AO21" i="4"/>
  <c r="BH21" i="4" s="1"/>
  <c r="AB21" i="4" s="1"/>
  <c r="AL21" i="4"/>
  <c r="AK21" i="4"/>
  <c r="AJ21" i="4"/>
  <c r="AH21" i="4"/>
  <c r="AG21" i="4"/>
  <c r="AF21" i="4"/>
  <c r="AE21" i="4"/>
  <c r="AD21" i="4"/>
  <c r="Z21" i="4"/>
  <c r="I21" i="4"/>
  <c r="BJ20" i="4"/>
  <c r="BF20" i="4"/>
  <c r="BD20" i="4"/>
  <c r="AX20" i="4"/>
  <c r="AP20" i="4"/>
  <c r="BI20" i="4" s="1"/>
  <c r="AC20" i="4" s="1"/>
  <c r="AO20" i="4"/>
  <c r="BH20" i="4" s="1"/>
  <c r="AB20" i="4" s="1"/>
  <c r="AK20" i="4"/>
  <c r="AT18" i="4" s="1"/>
  <c r="AJ20" i="4"/>
  <c r="AH20" i="4"/>
  <c r="AG20" i="4"/>
  <c r="AF20" i="4"/>
  <c r="AE20" i="4"/>
  <c r="AD20" i="4"/>
  <c r="Z20" i="4"/>
  <c r="I20" i="4"/>
  <c r="AL20" i="4" s="1"/>
  <c r="AU18" i="4" s="1"/>
  <c r="BJ19" i="4"/>
  <c r="BF19" i="4"/>
  <c r="BD19" i="4"/>
  <c r="AW19" i="4"/>
  <c r="AP19" i="4"/>
  <c r="BI19" i="4" s="1"/>
  <c r="AC19" i="4" s="1"/>
  <c r="AO19" i="4"/>
  <c r="BH19" i="4" s="1"/>
  <c r="AB19" i="4" s="1"/>
  <c r="AL19" i="4"/>
  <c r="AK19" i="4"/>
  <c r="AJ19" i="4"/>
  <c r="AH19" i="4"/>
  <c r="AG19" i="4"/>
  <c r="AF19" i="4"/>
  <c r="AE19" i="4"/>
  <c r="AD19" i="4"/>
  <c r="Z19" i="4"/>
  <c r="I19" i="4"/>
  <c r="AS18" i="4"/>
  <c r="BJ17" i="4"/>
  <c r="BF17" i="4"/>
  <c r="BD17" i="4"/>
  <c r="AX17" i="4"/>
  <c r="AP17" i="4"/>
  <c r="BI17" i="4" s="1"/>
  <c r="AC17" i="4" s="1"/>
  <c r="AO17" i="4"/>
  <c r="BH17" i="4" s="1"/>
  <c r="AB17" i="4" s="1"/>
  <c r="AK17" i="4"/>
  <c r="AJ17" i="4"/>
  <c r="AH17" i="4"/>
  <c r="AG17" i="4"/>
  <c r="AF17" i="4"/>
  <c r="AE17" i="4"/>
  <c r="AD17" i="4"/>
  <c r="Z17" i="4"/>
  <c r="I17" i="4"/>
  <c r="AL17" i="4" s="1"/>
  <c r="BJ16" i="4"/>
  <c r="BF16" i="4"/>
  <c r="BD16" i="4"/>
  <c r="AW16" i="4"/>
  <c r="AP16" i="4"/>
  <c r="BI16" i="4" s="1"/>
  <c r="AC16" i="4" s="1"/>
  <c r="AO16" i="4"/>
  <c r="BH16" i="4" s="1"/>
  <c r="AB16" i="4" s="1"/>
  <c r="AL16" i="4"/>
  <c r="AK16" i="4"/>
  <c r="AJ16" i="4"/>
  <c r="AH16" i="4"/>
  <c r="AG16" i="4"/>
  <c r="AF16" i="4"/>
  <c r="AE16" i="4"/>
  <c r="AD16" i="4"/>
  <c r="Z16" i="4"/>
  <c r="I16" i="4"/>
  <c r="BJ15" i="4"/>
  <c r="BF15" i="4"/>
  <c r="BD15" i="4"/>
  <c r="AX15" i="4"/>
  <c r="AP15" i="4"/>
  <c r="BI15" i="4" s="1"/>
  <c r="AC15" i="4" s="1"/>
  <c r="AO15" i="4"/>
  <c r="BH15" i="4" s="1"/>
  <c r="AB15" i="4" s="1"/>
  <c r="AK15" i="4"/>
  <c r="AJ15" i="4"/>
  <c r="AH15" i="4"/>
  <c r="AG15" i="4"/>
  <c r="AF15" i="4"/>
  <c r="AE15" i="4"/>
  <c r="AD15" i="4"/>
  <c r="Z15" i="4"/>
  <c r="I15" i="4"/>
  <c r="AL15" i="4" s="1"/>
  <c r="BJ14" i="4"/>
  <c r="BF14" i="4"/>
  <c r="BD14" i="4"/>
  <c r="AW14" i="4"/>
  <c r="AP14" i="4"/>
  <c r="BI14" i="4" s="1"/>
  <c r="AC14" i="4" s="1"/>
  <c r="AO14" i="4"/>
  <c r="BH14" i="4" s="1"/>
  <c r="AB14" i="4" s="1"/>
  <c r="AL14" i="4"/>
  <c r="AK14" i="4"/>
  <c r="AJ14" i="4"/>
  <c r="AS12" i="4" s="1"/>
  <c r="AH14" i="4"/>
  <c r="AG14" i="4"/>
  <c r="AF14" i="4"/>
  <c r="AE14" i="4"/>
  <c r="AD14" i="4"/>
  <c r="Z14" i="4"/>
  <c r="I14" i="4"/>
  <c r="BJ13" i="4"/>
  <c r="BF13" i="4"/>
  <c r="BD13" i="4"/>
  <c r="AX13" i="4"/>
  <c r="AP13" i="4"/>
  <c r="BI13" i="4" s="1"/>
  <c r="AC13" i="4" s="1"/>
  <c r="C15" i="2" s="1"/>
  <c r="AO13" i="4"/>
  <c r="BH13" i="4" s="1"/>
  <c r="AB13" i="4" s="1"/>
  <c r="AK13" i="4"/>
  <c r="AJ13" i="4"/>
  <c r="AH13" i="4"/>
  <c r="AG13" i="4"/>
  <c r="AF13" i="4"/>
  <c r="AE13" i="4"/>
  <c r="AD13" i="4"/>
  <c r="Z13" i="4"/>
  <c r="I13" i="4"/>
  <c r="AL13" i="4" s="1"/>
  <c r="AU12" i="4" s="1"/>
  <c r="AT12" i="4"/>
  <c r="I12" i="4"/>
  <c r="AU1" i="4"/>
  <c r="AT1" i="4"/>
  <c r="AS1" i="4"/>
  <c r="I36" i="3"/>
  <c r="I35" i="3"/>
  <c r="I26" i="3"/>
  <c r="I25" i="3"/>
  <c r="I24" i="3"/>
  <c r="I23" i="3"/>
  <c r="I22" i="3"/>
  <c r="I21" i="3"/>
  <c r="I27" i="3" s="1"/>
  <c r="I17" i="3"/>
  <c r="I16" i="3"/>
  <c r="I18" i="3" s="1"/>
  <c r="I15" i="3"/>
  <c r="I10" i="3"/>
  <c r="F10" i="3"/>
  <c r="C10" i="3"/>
  <c r="F8" i="3"/>
  <c r="C8" i="3"/>
  <c r="F6" i="3"/>
  <c r="C6" i="3"/>
  <c r="F4" i="3"/>
  <c r="C4" i="3"/>
  <c r="F2" i="3"/>
  <c r="C2" i="3"/>
  <c r="C28" i="2"/>
  <c r="F28" i="2" s="1"/>
  <c r="C27" i="2"/>
  <c r="I24" i="2"/>
  <c r="C20" i="2"/>
  <c r="I19" i="2"/>
  <c r="C19" i="2"/>
  <c r="I18" i="2"/>
  <c r="C18" i="2"/>
  <c r="I17" i="2"/>
  <c r="C17" i="2"/>
  <c r="I16" i="2"/>
  <c r="F16" i="2"/>
  <c r="C16" i="2"/>
  <c r="I15" i="2"/>
  <c r="F15" i="2"/>
  <c r="I14" i="2"/>
  <c r="I22" i="2" s="1"/>
  <c r="F14" i="2"/>
  <c r="F22" i="2" s="1"/>
  <c r="C29" i="2" s="1"/>
  <c r="I10" i="2"/>
  <c r="F10" i="2"/>
  <c r="C10" i="2"/>
  <c r="F8" i="2"/>
  <c r="C8" i="2"/>
  <c r="F6" i="2"/>
  <c r="C6" i="2"/>
  <c r="F4" i="2"/>
  <c r="C4" i="2"/>
  <c r="F2" i="2"/>
  <c r="C2" i="2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1" i="1"/>
  <c r="I11" i="1" s="1"/>
  <c r="G8" i="1"/>
  <c r="C8" i="1"/>
  <c r="G6" i="1"/>
  <c r="C6" i="1"/>
  <c r="G4" i="1"/>
  <c r="C4" i="1"/>
  <c r="G2" i="1"/>
  <c r="C2" i="1"/>
  <c r="G19" i="1" l="1"/>
  <c r="AU36" i="4"/>
  <c r="AU43" i="4"/>
  <c r="AU53" i="4"/>
  <c r="F29" i="2"/>
  <c r="I28" i="2"/>
  <c r="AV24" i="4"/>
  <c r="F29" i="3"/>
  <c r="C14" i="2"/>
  <c r="C22" i="2" s="1"/>
  <c r="BC49" i="4"/>
  <c r="AW13" i="4"/>
  <c r="AX14" i="4"/>
  <c r="BC14" i="4" s="1"/>
  <c r="AW17" i="4"/>
  <c r="I18" i="4"/>
  <c r="G12" i="1" s="1"/>
  <c r="I12" i="1" s="1"/>
  <c r="AX19" i="4"/>
  <c r="BC19" i="4" s="1"/>
  <c r="AW23" i="4"/>
  <c r="AX24" i="4"/>
  <c r="BC24" i="4" s="1"/>
  <c r="AV32" i="4"/>
  <c r="AW37" i="4"/>
  <c r="AX38" i="4"/>
  <c r="BC38" i="4" s="1"/>
  <c r="AW44" i="4"/>
  <c r="AX45" i="4"/>
  <c r="BC45" i="4" s="1"/>
  <c r="AW50" i="4"/>
  <c r="AX52" i="4"/>
  <c r="BC52" i="4" s="1"/>
  <c r="AW58" i="4"/>
  <c r="AX59" i="4"/>
  <c r="AV59" i="4" s="1"/>
  <c r="BH59" i="4"/>
  <c r="AW15" i="4"/>
  <c r="AX16" i="4"/>
  <c r="AV16" i="4" s="1"/>
  <c r="AW20" i="4"/>
  <c r="AX21" i="4"/>
  <c r="BC21" i="4" s="1"/>
  <c r="AW26" i="4"/>
  <c r="AX32" i="4"/>
  <c r="BC32" i="4" s="1"/>
  <c r="AW39" i="4"/>
  <c r="AX41" i="4"/>
  <c r="BC41" i="4" s="1"/>
  <c r="AW46" i="4"/>
  <c r="AX49" i="4"/>
  <c r="AV49" i="4" s="1"/>
  <c r="AW54" i="4"/>
  <c r="AX55" i="4"/>
  <c r="BC55" i="4" s="1"/>
  <c r="AV54" i="4" l="1"/>
  <c r="BC54" i="4"/>
  <c r="AV39" i="4"/>
  <c r="BC39" i="4"/>
  <c r="AV20" i="4"/>
  <c r="BC20" i="4"/>
  <c r="AV50" i="4"/>
  <c r="BC50" i="4"/>
  <c r="AV41" i="4"/>
  <c r="AV13" i="4"/>
  <c r="BC13" i="4"/>
  <c r="AV52" i="4"/>
  <c r="AV14" i="4"/>
  <c r="AV55" i="4"/>
  <c r="AV23" i="4"/>
  <c r="BC23" i="4"/>
  <c r="AV17" i="4"/>
  <c r="BC17" i="4"/>
  <c r="BC59" i="4"/>
  <c r="BC16" i="4"/>
  <c r="AV45" i="4"/>
  <c r="AV44" i="4"/>
  <c r="BC44" i="4"/>
  <c r="AV46" i="4"/>
  <c r="BC46" i="4"/>
  <c r="AV26" i="4"/>
  <c r="BC26" i="4"/>
  <c r="AV15" i="4"/>
  <c r="BC15" i="4"/>
  <c r="AV58" i="4"/>
  <c r="BC58" i="4"/>
  <c r="AV37" i="4"/>
  <c r="BC37" i="4"/>
  <c r="AV21" i="4"/>
  <c r="I29" i="2"/>
  <c r="I60" i="4"/>
  <c r="AV38" i="4"/>
  <c r="AV19" i="4"/>
</calcChain>
</file>

<file path=xl/sharedStrings.xml><?xml version="1.0" encoding="utf-8"?>
<sst xmlns="http://schemas.openxmlformats.org/spreadsheetml/2006/main" count="663" uniqueCount="229">
  <si>
    <t>Slepý stavební rozpočet - rekapitulace</t>
  </si>
  <si>
    <t>Název stavby:</t>
  </si>
  <si>
    <t>Doba výstavby:</t>
  </si>
  <si>
    <t xml:space="preserve"> </t>
  </si>
  <si>
    <t>Objednatel:</t>
  </si>
  <si>
    <t>Druh stavby:</t>
  </si>
  <si>
    <t>Začátek výstavby:</t>
  </si>
  <si>
    <t>21.02.2024</t>
  </si>
  <si>
    <t>Projektant:</t>
  </si>
  <si>
    <t>Lokalita:</t>
  </si>
  <si>
    <t>Konec výstavby:</t>
  </si>
  <si>
    <t>Zhotovitel:</t>
  </si>
  <si>
    <t>Zpracoval:</t>
  </si>
  <si>
    <t>Zpracováno dne:</t>
  </si>
  <si>
    <t>Objekt</t>
  </si>
  <si>
    <t>Kód</t>
  </si>
  <si>
    <t>Zkrácený popis</t>
  </si>
  <si>
    <t>Náklady (Kč) - celkem</t>
  </si>
  <si>
    <t/>
  </si>
  <si>
    <t>123</t>
  </si>
  <si>
    <t>Vedlejší a ostatní náklady</t>
  </si>
  <si>
    <t>T</t>
  </si>
  <si>
    <t>18</t>
  </si>
  <si>
    <t>Povrchové úpravy terénu</t>
  </si>
  <si>
    <t>11</t>
  </si>
  <si>
    <t>Přípravné a přidružené práce</t>
  </si>
  <si>
    <t>57</t>
  </si>
  <si>
    <t>Kryty pozemních komunikací, letišť a ploch z kameniva nebo živičné</t>
  </si>
  <si>
    <t>59</t>
  </si>
  <si>
    <t>Kryty pozemních komunikací, letišť a ploch dlážděných (předlažby)</t>
  </si>
  <si>
    <t>91</t>
  </si>
  <si>
    <t>Doplňující konstrukce a práce na pozemních komunikacích a zpevněných plochách</t>
  </si>
  <si>
    <t>96</t>
  </si>
  <si>
    <t>Bourání konstrukcí</t>
  </si>
  <si>
    <t>S</t>
  </si>
  <si>
    <t>Přesuny sutí</t>
  </si>
  <si>
    <t>Celkem:</t>
  </si>
  <si>
    <t>Krycí list slepého rozpočtu</t>
  </si>
  <si>
    <t>IČO/DIČ:</t>
  </si>
  <si>
    <t>Položek:</t>
  </si>
  <si>
    <t>JKSO: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</si>
  <si>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</si>
  <si>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</si>
  <si>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</si>
  <si>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</si>
  <si>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</si>
  <si>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</si>
  <si>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</si>
  <si>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</si>
  <si>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</si>
  <si>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</si>
  <si>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</si>
  <si>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</si>
  <si>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</si>
  <si>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</si>
  <si>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</si>
  <si>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</si>
  <si>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</si>
  <si>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</si>
  <si>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</si>
  <si>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</si>
  <si>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</si>
  <si>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</si>
  <si>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</si>
  <si>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</si>
  <si>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</si>
  <si>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</si>
  <si>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</si>
  <si>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</si>
  <si>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</si>
  <si>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</si>
  <si>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</si>
  <si>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</si>
  <si>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</si>
  <si>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</si>
  <si>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</si>
  <si>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</si>
  <si>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</si>
  <si>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</si>
  <si>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</si>
  <si>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</si>
  <si>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</si>
  <si>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</si>
  <si>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</si>
  <si>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</si>
  <si>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</si>
  <si>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</si>
  <si>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</si>
  <si>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</si>
  <si>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</si>
  <si>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</si>
  <si>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</si>
  <si>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</si>
  <si>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</si>
  <si>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</si>
  <si>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</si>
  <si>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Slepý stavební rozpočet</t>
  </si>
  <si>
    <t>24027 Bruntál, oprava povrchu parkoviště a chodníku pod Storesem</t>
  </si>
  <si>
    <t> </t>
  </si>
  <si>
    <t>Č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</si>
  <si>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</si>
  <si>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</si>
  <si>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</si>
  <si>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</si>
  <si>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</si>
  <si>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</si>
  <si>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</si>
  <si>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</si>
  <si>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</si>
  <si>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</si>
  <si>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</si>
  <si>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</si>
  <si>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</si>
  <si>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</si>
  <si>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</si>
  <si>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</si>
  <si>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</si>
  <si>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</si>
  <si>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</si>
  <si>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</si>
  <si>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</si>
  <si>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</si>
  <si>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</si>
  <si>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123119VD</t>
  </si>
  <si>
    <t>Fotodokumentace</t>
  </si>
  <si>
    <t>kpl</t>
  </si>
  <si>
    <t>123_</t>
  </si>
  <si>
    <t>1_</t>
  </si>
  <si>
    <t>_</t>
  </si>
  <si>
    <t>2</t>
  </si>
  <si>
    <t>123140VD</t>
  </si>
  <si>
    <t>Čistění komunikací po dobu výstavby</t>
  </si>
  <si>
    <t>3</t>
  </si>
  <si>
    <t>123171VD</t>
  </si>
  <si>
    <t>Přechodné dopravní značení</t>
  </si>
  <si>
    <t>4</t>
  </si>
  <si>
    <t>123188VD</t>
  </si>
  <si>
    <t>Vytýčení sítí</t>
  </si>
  <si>
    <t>5</t>
  </si>
  <si>
    <t>123118VD</t>
  </si>
  <si>
    <t>Geodetické práce</t>
  </si>
  <si>
    <t>6</t>
  </si>
  <si>
    <t>181101101R00</t>
  </si>
  <si>
    <t>Úprava pláně v zářezech v hor. 1-4, bez zhutnění</t>
  </si>
  <si>
    <t>m2</t>
  </si>
  <si>
    <t>18_</t>
  </si>
  <si>
    <t>7</t>
  </si>
  <si>
    <t>181301102R00</t>
  </si>
  <si>
    <t>Rozprostření ornice, rovina, tl. 10-15 cm,do 500m2</t>
  </si>
  <si>
    <t>8</t>
  </si>
  <si>
    <t>10364200VD</t>
  </si>
  <si>
    <t>Ornice pro pozemkové úpravy</t>
  </si>
  <si>
    <t>m3</t>
  </si>
  <si>
    <t>119,625*0,15</t>
  </si>
  <si>
    <t>9</t>
  </si>
  <si>
    <t>183403153R00</t>
  </si>
  <si>
    <t>Obdělání půdy hrabáním, v rovině</t>
  </si>
  <si>
    <t>10</t>
  </si>
  <si>
    <t>180400020RA0</t>
  </si>
  <si>
    <t>Založení trávníku parkového, rovina, dodání osiva</t>
  </si>
  <si>
    <t>113151214R00</t>
  </si>
  <si>
    <t>Fréz.živič.krytu nad 500 m2, bez překážek, tl.5 cm</t>
  </si>
  <si>
    <t>11_</t>
  </si>
  <si>
    <t>frézování v tl. 0-10cm</t>
  </si>
  <si>
    <t>(3,0+4,7)/2*7,5</t>
  </si>
  <si>
    <t>(10,0+6,6)/2*33,5</t>
  </si>
  <si>
    <t>(6,6+4,6)/2*9,5</t>
  </si>
  <si>
    <t>(24,0+20,0)/2*(15,7+13,0)/2</t>
  </si>
  <si>
    <t>12</t>
  </si>
  <si>
    <t>113107610R00</t>
  </si>
  <si>
    <t>Odstranění podkladu nad 50 m2,kam.drcené tl.10 cm</t>
  </si>
  <si>
    <t>v místech původních asfaltových ploch,</t>
  </si>
  <si>
    <t>které budou nahrazeny zatravněním</t>
  </si>
  <si>
    <t>675,825-556,2</t>
  </si>
  <si>
    <t>13</t>
  </si>
  <si>
    <t>573231125R00</t>
  </si>
  <si>
    <t>Postřik spojovací z KAE, množství zbytkového asfaltu 0,5 kg/m2</t>
  </si>
  <si>
    <t>57_</t>
  </si>
  <si>
    <t>5_</t>
  </si>
  <si>
    <t>14</t>
  </si>
  <si>
    <t>572713112R00</t>
  </si>
  <si>
    <t>Vyrovnání povrchu krytů kamen. obaleným asfaltem</t>
  </si>
  <si>
    <t>t</t>
  </si>
  <si>
    <t>15</t>
  </si>
  <si>
    <t>577141212R00</t>
  </si>
  <si>
    <t>Beton asfalt. ACO 8,ACO 11,ACO 16, do 3 m, tl.5 cm</t>
  </si>
  <si>
    <t>16</t>
  </si>
  <si>
    <t>599141111R00</t>
  </si>
  <si>
    <t>Vyplnění spár  živičnou zálivkou</t>
  </si>
  <si>
    <t>m</t>
  </si>
  <si>
    <t>59_</t>
  </si>
  <si>
    <t>2,0+4,0+10,5</t>
  </si>
  <si>
    <t>17</t>
  </si>
  <si>
    <t>919735111R00</t>
  </si>
  <si>
    <t>Řezání stávajícího živičného krytu tl. do 5 cm</t>
  </si>
  <si>
    <t>91_</t>
  </si>
  <si>
    <t>9_</t>
  </si>
  <si>
    <t>915711111RT1</t>
  </si>
  <si>
    <t>Vodorovné značení dělicích čar 12 cm střík.barvou</t>
  </si>
  <si>
    <t>19</t>
  </si>
  <si>
    <t>915721111RT1</t>
  </si>
  <si>
    <t>Vodorovné značení střík.barvou stopčar,zeber atd.</t>
  </si>
  <si>
    <t>invalidní znak</t>
  </si>
  <si>
    <t>20</t>
  </si>
  <si>
    <t>915791111R00</t>
  </si>
  <si>
    <t>Předznačení pro značení dělicí čáry,vodicí proužky</t>
  </si>
  <si>
    <t>21</t>
  </si>
  <si>
    <t>915791112R00</t>
  </si>
  <si>
    <t>Předznačení pro značení stopčáry, zebry, nápisů</t>
  </si>
  <si>
    <t>22</t>
  </si>
  <si>
    <t>966006132R00</t>
  </si>
  <si>
    <t>Odstranění  bet.patkek po začkách vč. likvidace a zásypu</t>
  </si>
  <si>
    <t>kus</t>
  </si>
  <si>
    <t>96_</t>
  </si>
  <si>
    <t>23</t>
  </si>
  <si>
    <t>979082213R00</t>
  </si>
  <si>
    <t>Vodorovná doprava suti po suchu do 1 km</t>
  </si>
  <si>
    <t>S_</t>
  </si>
  <si>
    <t>24</t>
  </si>
  <si>
    <t>979082219R00</t>
  </si>
  <si>
    <t>Příplatek za dopravu suti po suchu za další 1 km</t>
  </si>
  <si>
    <t>74,3407*2</t>
  </si>
  <si>
    <t>26,3175*15</t>
  </si>
  <si>
    <t>25</t>
  </si>
  <si>
    <t>979999996R00</t>
  </si>
  <si>
    <t>Poplatek za recyklaci asfaltu, kusovost nad 1600 cm2 (skup.170302)</t>
  </si>
  <si>
    <t>26</t>
  </si>
  <si>
    <t>979999973R00</t>
  </si>
  <si>
    <t>Poplatek za uložení, zemina a kamení, (skup.170504)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</si>
</sst>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4" fontId="2" fillId="0" borderId="16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5" fillId="2" borderId="20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left" vertical="center"/>
    </xf>
    <xf numFmtId="0" fontId="8" fillId="0" borderId="25" xfId="0" applyNumberFormat="1" applyFont="1" applyFill="1" applyBorder="1" applyAlignment="1" applyProtection="1">
      <alignment horizontal="left" vertical="center"/>
    </xf>
    <xf numFmtId="4" fontId="8" fillId="0" borderId="25" xfId="0" applyNumberFormat="1" applyFont="1" applyFill="1" applyBorder="1" applyAlignment="1" applyProtection="1">
      <alignment horizontal="right" vertical="center"/>
    </xf>
    <xf numFmtId="0" fontId="8" fillId="0" borderId="25" xfId="0" applyNumberFormat="1" applyFont="1" applyFill="1" applyBorder="1" applyAlignment="1" applyProtection="1">
      <alignment horizontal="right" vertical="center"/>
    </xf>
    <xf numFmtId="0" fontId="7" fillId="0" borderId="28" xfId="0" applyNumberFormat="1" applyFont="1" applyFill="1" applyBorder="1" applyAlignment="1" applyProtection="1">
      <alignment horizontal="left" vertical="center"/>
    </xf>
    <xf numFmtId="4" fontId="8" fillId="0" borderId="32" xfId="0" applyNumberFormat="1" applyFont="1" applyFill="1" applyBorder="1" applyAlignment="1" applyProtection="1">
      <alignment horizontal="right" vertical="center"/>
    </xf>
    <xf numFmtId="0" fontId="8" fillId="0" borderId="32" xfId="0" applyNumberFormat="1" applyFont="1" applyFill="1" applyBorder="1" applyAlignment="1" applyProtection="1">
      <alignment horizontal="right" vertical="center"/>
    </xf>
    <xf numFmtId="4" fontId="8" fillId="0" borderId="23" xfId="0" applyNumberFormat="1" applyFont="1" applyFill="1" applyBorder="1" applyAlignment="1" applyProtection="1">
      <alignment horizontal="right" vertical="center"/>
    </xf>
    <xf numFmtId="4" fontId="8" fillId="0" borderId="35" xfId="0" applyNumberFormat="1" applyFont="1" applyFill="1" applyBorder="1" applyAlignment="1" applyProtection="1">
      <alignment horizontal="right" vertical="center"/>
    </xf>
    <xf numFmtId="4" fontId="7" fillId="2" borderId="22" xfId="0" applyNumberFormat="1" applyFont="1" applyFill="1" applyBorder="1" applyAlignment="1" applyProtection="1">
      <alignment horizontal="right" vertical="center"/>
    </xf>
    <xf numFmtId="4" fontId="7" fillId="2" borderId="27" xfId="0" applyNumberFormat="1" applyFont="1" applyFill="1" applyBorder="1" applyAlignment="1" applyProtection="1">
      <alignment horizontal="right" vertical="center"/>
    </xf>
    <xf numFmtId="0" fontId="9" fillId="0" borderId="16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0" fontId="2" fillId="0" borderId="25" xfId="0" applyNumberFormat="1" applyFont="1" applyFill="1" applyBorder="1" applyAlignment="1" applyProtection="1">
      <alignment horizontal="left" vertical="center"/>
    </xf>
    <xf numFmtId="4" fontId="2" fillId="0" borderId="56" xfId="0" applyNumberFormat="1" applyFont="1" applyFill="1" applyBorder="1" applyAlignment="1" applyProtection="1">
      <alignment horizontal="right" vertical="center"/>
    </xf>
    <xf numFmtId="0" fontId="2" fillId="0" borderId="56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right" vertical="center"/>
    </xf>
    <xf numFmtId="4" fontId="3" fillId="0" borderId="60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62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center" vertical="center"/>
    </xf>
    <xf numFmtId="0" fontId="3" fillId="0" borderId="66" xfId="0" applyNumberFormat="1" applyFont="1" applyFill="1" applyBorder="1" applyAlignment="1" applyProtection="1">
      <alignment horizontal="center" vertical="center"/>
    </xf>
    <xf numFmtId="0" fontId="3" fillId="0" borderId="67" xfId="0" applyNumberFormat="1" applyFont="1" applyFill="1" applyBorder="1" applyAlignment="1" applyProtection="1">
      <alignment horizontal="center" vertical="center"/>
    </xf>
    <xf numFmtId="0" fontId="0" fillId="0" borderId="68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69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center" vertical="center"/>
    </xf>
    <xf numFmtId="0" fontId="3" fillId="0" borderId="7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/>
    <xf numFmtId="0" fontId="2" fillId="2" borderId="15" xfId="0" applyNumberFormat="1" applyFont="1" applyFill="1" applyBorder="1" applyAlignment="1" applyProtection="1">
      <alignment horizontal="left" vertical="center"/>
    </xf>
    <xf numFmtId="0" fontId="3" fillId="2" borderId="16" xfId="0" applyNumberFormat="1" applyFont="1" applyFill="1" applyBorder="1" applyAlignment="1" applyProtection="1">
      <alignment horizontal="left" vertical="center"/>
    </xf>
    <xf numFmtId="0" fontId="2" fillId="2" borderId="16" xfId="0" applyNumberFormat="1" applyFont="1" applyFill="1" applyBorder="1" applyAlignment="1" applyProtection="1">
      <alignment horizontal="left" vertical="center"/>
    </xf>
    <xf numFmtId="4" fontId="3" fillId="2" borderId="1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0" fillId="0" borderId="5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vertical="center"/>
    </xf>
    <xf numFmtId="4" fontId="10" fillId="0" borderId="0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horizontal="right" vertical="center"/>
    </xf>
    <xf numFmtId="0" fontId="0" fillId="0" borderId="9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4" fontId="3" fillId="0" borderId="74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1" fontId="2" fillId="0" borderId="6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 applyProtection="1">
      <alignment horizontal="left" vertical="center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7" fillId="0" borderId="29" xfId="0" applyNumberFormat="1" applyFont="1" applyFill="1" applyBorder="1" applyAlignment="1" applyProtection="1">
      <alignment horizontal="left" vertical="center"/>
    </xf>
    <xf numFmtId="0" fontId="7" fillId="0" borderId="27" xfId="0" applyNumberFormat="1" applyFont="1" applyFill="1" applyBorder="1" applyAlignment="1" applyProtection="1">
      <alignment horizontal="left" vertical="center"/>
    </xf>
    <xf numFmtId="0" fontId="7" fillId="0" borderId="30" xfId="0" applyNumberFormat="1" applyFont="1" applyFill="1" applyBorder="1" applyAlignment="1" applyProtection="1">
      <alignment horizontal="left" vertical="center"/>
    </xf>
    <xf numFmtId="0" fontId="7" fillId="0" borderId="31" xfId="0" applyNumberFormat="1" applyFont="1" applyFill="1" applyBorder="1" applyAlignment="1" applyProtection="1">
      <alignment horizontal="left" vertical="center"/>
    </xf>
    <xf numFmtId="0" fontId="7" fillId="0" borderId="34" xfId="0" applyNumberFormat="1" applyFont="1" applyFill="1" applyBorder="1" applyAlignment="1" applyProtection="1">
      <alignment horizontal="left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8" fillId="0" borderId="26" xfId="0" applyNumberFormat="1" applyFont="1" applyFill="1" applyBorder="1" applyAlignment="1" applyProtection="1">
      <alignment horizontal="left" vertical="center"/>
    </xf>
    <xf numFmtId="0" fontId="8" fillId="0" borderId="27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0" fontId="7" fillId="0" borderId="21" xfId="0" applyNumberFormat="1" applyFont="1" applyFill="1" applyBorder="1" applyAlignment="1" applyProtection="1">
      <alignment horizontal="left" vertical="center"/>
    </xf>
    <xf numFmtId="0" fontId="7" fillId="0" borderId="26" xfId="0" applyNumberFormat="1" applyFont="1" applyFill="1" applyBorder="1" applyAlignment="1" applyProtection="1">
      <alignment horizontal="left" vertical="center"/>
    </xf>
    <xf numFmtId="0" fontId="7" fillId="2" borderId="34" xfId="0" applyNumberFormat="1" applyFont="1" applyFill="1" applyBorder="1" applyAlignment="1" applyProtection="1">
      <alignment horizontal="left" vertical="center"/>
    </xf>
    <xf numFmtId="0" fontId="7" fillId="2" borderId="36" xfId="0" applyNumberFormat="1" applyFont="1" applyFill="1" applyBorder="1" applyAlignment="1" applyProtection="1">
      <alignment horizontal="left" vertical="center"/>
    </xf>
    <xf numFmtId="0" fontId="7" fillId="2" borderId="29" xfId="0" applyNumberFormat="1" applyFont="1" applyFill="1" applyBorder="1" applyAlignment="1" applyProtection="1">
      <alignment horizontal="left" vertical="center"/>
    </xf>
    <xf numFmtId="0" fontId="7" fillId="2" borderId="37" xfId="0" applyNumberFormat="1" applyFont="1" applyFill="1" applyBorder="1" applyAlignment="1" applyProtection="1">
      <alignment horizontal="left" vertical="center"/>
    </xf>
    <xf numFmtId="0" fontId="7" fillId="2" borderId="21" xfId="0" applyNumberFormat="1" applyFont="1" applyFill="1" applyBorder="1" applyAlignment="1" applyProtection="1">
      <alignment horizontal="left" vertical="center"/>
    </xf>
    <xf numFmtId="0" fontId="7" fillId="2" borderId="26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8" fillId="0" borderId="40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0" borderId="41" xfId="0" applyNumberFormat="1" applyFont="1" applyFill="1" applyBorder="1" applyAlignment="1" applyProtection="1">
      <alignment horizontal="left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0" fontId="8" fillId="0" borderId="48" xfId="0" applyNumberFormat="1" applyFont="1" applyFill="1" applyBorder="1" applyAlignment="1" applyProtection="1">
      <alignment horizontal="left"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3" fillId="0" borderId="49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2" fillId="0" borderId="29" xfId="0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Fill="1" applyBorder="1" applyAlignment="1" applyProtection="1">
      <alignment horizontal="left" vertical="center"/>
    </xf>
    <xf numFmtId="0" fontId="2" fillId="0" borderId="27" xfId="0" applyNumberFormat="1" applyFont="1" applyFill="1" applyBorder="1" applyAlignment="1" applyProtection="1">
      <alignment horizontal="left" vertical="center"/>
    </xf>
    <xf numFmtId="0" fontId="2" fillId="0" borderId="53" xfId="0" applyNumberFormat="1" applyFont="1" applyFill="1" applyBorder="1" applyAlignment="1" applyProtection="1">
      <alignment horizontal="left" vertical="center"/>
    </xf>
    <xf numFmtId="0" fontId="2" fillId="0" borderId="54" xfId="0" applyNumberFormat="1" applyFont="1" applyFill="1" applyBorder="1" applyAlignment="1" applyProtection="1">
      <alignment horizontal="left" vertical="center"/>
    </xf>
    <xf numFmtId="0" fontId="2" fillId="0" borderId="55" xfId="0" applyNumberFormat="1" applyFont="1" applyFill="1" applyBorder="1" applyAlignment="1" applyProtection="1">
      <alignment horizontal="left" vertical="center"/>
    </xf>
    <xf numFmtId="0" fontId="3" fillId="0" borderId="57" xfId="0" applyNumberFormat="1" applyFont="1" applyFill="1" applyBorder="1" applyAlignment="1" applyProtection="1">
      <alignment horizontal="left" vertical="center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59" xfId="0" applyNumberFormat="1" applyFont="1" applyFill="1" applyBorder="1" applyAlignment="1" applyProtection="1">
      <alignment horizontal="left" vertical="center"/>
    </xf>
    <xf numFmtId="0" fontId="7" fillId="0" borderId="57" xfId="0" applyNumberFormat="1" applyFont="1" applyFill="1" applyBorder="1" applyAlignment="1" applyProtection="1">
      <alignment horizontal="left" vertical="center"/>
    </xf>
    <xf numFmtId="0" fontId="7" fillId="0" borderId="58" xfId="0" applyNumberFormat="1" applyFont="1" applyFill="1" applyBorder="1" applyAlignment="1" applyProtection="1">
      <alignment horizontal="left" vertical="center"/>
    </xf>
    <xf numFmtId="0" fontId="7" fillId="0" borderId="59" xfId="0" applyNumberFormat="1" applyFont="1" applyFill="1" applyBorder="1" applyAlignment="1" applyProtection="1">
      <alignment horizontal="left" vertical="center"/>
    </xf>
    <xf numFmtId="4" fontId="7" fillId="0" borderId="61" xfId="0" applyNumberFormat="1" applyFont="1" applyFill="1" applyBorder="1" applyAlignment="1" applyProtection="1">
      <alignment horizontal="right" vertical="center"/>
    </xf>
    <xf numFmtId="0" fontId="7" fillId="0" borderId="58" xfId="0" applyNumberFormat="1" applyFont="1" applyFill="1" applyBorder="1" applyAlignment="1" applyProtection="1">
      <alignment horizontal="right" vertical="center"/>
    </xf>
    <xf numFmtId="0" fontId="7" fillId="0" borderId="59" xfId="0" applyNumberFormat="1" applyFont="1" applyFill="1" applyBorder="1" applyAlignment="1" applyProtection="1">
      <alignment horizontal="right" vertical="center"/>
    </xf>
    <xf numFmtId="0" fontId="3" fillId="0" borderId="64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3" fillId="2" borderId="16" xfId="0" applyNumberFormat="1" applyFont="1" applyFill="1" applyBorder="1" applyAlignment="1" applyProtection="1">
      <alignment horizontal="left" vertical="center" wrapText="1"/>
    </xf>
    <xf numFmtId="0" fontId="3" fillId="2" borderId="16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pane ySplit="11" topLeftCell="A12" activePane="bottomLeft" state="frozen"/>
      <selection pane="bottomLeft" activeCell="C18" sqref="C18:F18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6" width="12.140625" customWidth="1"/>
    <col min="7" max="7" width="27.85546875" customWidth="1"/>
    <col min="8" max="9" width="0" hidden="1" customWidth="1"/>
  </cols>
  <sheetData>
    <row r="1" spans="1:9" ht="54.75" customHeight="1" x14ac:dyDescent="0.25">
      <c r="A1" s="68" t="s">
        <v>0</v>
      </c>
      <c r="B1" s="68"/>
      <c r="C1" s="68"/>
      <c r="D1" s="68"/>
      <c r="E1" s="68"/>
      <c r="F1" s="68"/>
      <c r="G1" s="68"/>
    </row>
    <row r="2" spans="1:9" x14ac:dyDescent="0.25">
      <c r="A2" s="69" t="s">
        <v>1</v>
      </c>
      <c r="B2" s="70"/>
      <c r="C2" s="79" t="str">
        <f>'Stavební rozpočet'!D2</f>
        <v>24027 Bruntál, oprava povrchu parkoviště a chodníku pod Storesem</v>
      </c>
      <c r="D2" s="70" t="s">
        <v>2</v>
      </c>
      <c r="E2" s="70" t="s">
        <v>3</v>
      </c>
      <c r="F2" s="77" t="s">
        <v>4</v>
      </c>
      <c r="G2" s="81" t="str">
        <f>'Stavební rozpočet'!J2</f>
        <v> </v>
      </c>
    </row>
    <row r="3" spans="1:9" ht="15" customHeight="1" x14ac:dyDescent="0.25">
      <c r="A3" s="71"/>
      <c r="B3" s="72"/>
      <c r="C3" s="80"/>
      <c r="D3" s="72"/>
      <c r="E3" s="72"/>
      <c r="F3" s="72"/>
      <c r="G3" s="82"/>
    </row>
    <row r="4" spans="1:9" x14ac:dyDescent="0.25">
      <c r="A4" s="73" t="s">
        <v>5</v>
      </c>
      <c r="B4" s="72"/>
      <c r="C4" s="78" t="str">
        <f>'Stavební rozpočet'!D4</f>
        <v xml:space="preserve"> </v>
      </c>
      <c r="D4" s="72" t="s">
        <v>6</v>
      </c>
      <c r="E4" s="72" t="s">
        <v>7</v>
      </c>
      <c r="F4" s="78" t="s">
        <v>8</v>
      </c>
      <c r="G4" s="83" t="str">
        <f>'Stavební rozpočet'!J4</f>
        <v> </v>
      </c>
    </row>
    <row r="5" spans="1:9" ht="15" customHeight="1" x14ac:dyDescent="0.25">
      <c r="A5" s="71"/>
      <c r="B5" s="72"/>
      <c r="C5" s="72"/>
      <c r="D5" s="72"/>
      <c r="E5" s="72"/>
      <c r="F5" s="72"/>
      <c r="G5" s="82"/>
    </row>
    <row r="6" spans="1:9" x14ac:dyDescent="0.25">
      <c r="A6" s="73" t="s">
        <v>9</v>
      </c>
      <c r="B6" s="72"/>
      <c r="C6" s="78" t="str">
        <f>'Stavební rozpočet'!D6</f>
        <v xml:space="preserve"> </v>
      </c>
      <c r="D6" s="72" t="s">
        <v>10</v>
      </c>
      <c r="E6" s="72" t="s">
        <v>3</v>
      </c>
      <c r="F6" s="78" t="s">
        <v>11</v>
      </c>
      <c r="G6" s="83" t="str">
        <f>'Stavební rozpočet'!J6</f>
        <v> </v>
      </c>
    </row>
    <row r="7" spans="1:9" ht="15" customHeight="1" x14ac:dyDescent="0.25">
      <c r="A7" s="71"/>
      <c r="B7" s="72"/>
      <c r="C7" s="72"/>
      <c r="D7" s="72"/>
      <c r="E7" s="72"/>
      <c r="F7" s="72"/>
      <c r="G7" s="82"/>
    </row>
    <row r="8" spans="1:9" x14ac:dyDescent="0.25">
      <c r="A8" s="73" t="s">
        <v>12</v>
      </c>
      <c r="B8" s="72"/>
      <c r="C8" s="78" t="str">
        <f>'Stavební rozpočet'!J8</f>
        <v> </v>
      </c>
      <c r="D8" s="72" t="s">
        <v>13</v>
      </c>
      <c r="E8" s="72" t="s">
        <v>7</v>
      </c>
      <c r="F8" s="72" t="s">
        <v>13</v>
      </c>
      <c r="G8" s="83" t="str">
        <f>'Stavební rozpočet'!H8</f>
        <v>21.02.2024</v>
      </c>
    </row>
    <row r="9" spans="1:9" x14ac:dyDescent="0.25">
      <c r="A9" s="74"/>
      <c r="B9" s="75"/>
      <c r="C9" s="75"/>
      <c r="D9" s="76"/>
      <c r="E9" s="76"/>
      <c r="F9" s="76"/>
      <c r="G9" s="84"/>
    </row>
    <row r="10" spans="1:9" x14ac:dyDescent="0.25">
      <c r="A10" s="6" t="s">
        <v>14</v>
      </c>
      <c r="B10" s="7" t="s">
        <v>15</v>
      </c>
      <c r="C10" s="8" t="s">
        <v>16</v>
      </c>
      <c r="G10" s="9" t="s">
        <v>17</v>
      </c>
    </row>
    <row r="11" spans="1:9" x14ac:dyDescent="0.25">
      <c r="A11" s="10" t="s">
        <v>18</v>
      </c>
      <c r="B11" s="11" t="s">
        <v>19</v>
      </c>
      <c r="C11" s="72" t="s">
        <v>20</v>
      </c>
      <c r="D11" s="72"/>
      <c r="E11" s="72"/>
      <c r="F11" s="72"/>
      <c r="G11" s="12">
        <f>'Stavební rozpočet'!I12</f>
        <v>0</v>
      </c>
      <c r="H11" s="13" t="s">
        <v>21</v>
      </c>
      <c r="I11" s="14">
        <f t="shared" ref="I11:I18" si="0">IF(H11="F",0,G11)</f>
        <v>0</v>
      </c>
    </row>
    <row r="12" spans="1:9" x14ac:dyDescent="0.25">
      <c r="A12" s="1" t="s">
        <v>18</v>
      </c>
      <c r="B12" s="2" t="s">
        <v>22</v>
      </c>
      <c r="C12" s="72" t="s">
        <v>23</v>
      </c>
      <c r="D12" s="72"/>
      <c r="E12" s="72"/>
      <c r="F12" s="72"/>
      <c r="G12" s="14">
        <f>'Stavební rozpočet'!I18</f>
        <v>0</v>
      </c>
      <c r="H12" s="13" t="s">
        <v>21</v>
      </c>
      <c r="I12" s="14">
        <f t="shared" si="0"/>
        <v>0</v>
      </c>
    </row>
    <row r="13" spans="1:9" x14ac:dyDescent="0.25">
      <c r="A13" s="1" t="s">
        <v>18</v>
      </c>
      <c r="B13" s="2" t="s">
        <v>24</v>
      </c>
      <c r="C13" s="72" t="s">
        <v>25</v>
      </c>
      <c r="D13" s="72"/>
      <c r="E13" s="72"/>
      <c r="F13" s="72"/>
      <c r="G13" s="14">
        <f>'Stavební rozpočet'!I25</f>
        <v>0</v>
      </c>
      <c r="H13" s="13" t="s">
        <v>21</v>
      </c>
      <c r="I13" s="14">
        <f t="shared" si="0"/>
        <v>0</v>
      </c>
    </row>
    <row r="14" spans="1:9" x14ac:dyDescent="0.25">
      <c r="A14" s="1" t="s">
        <v>18</v>
      </c>
      <c r="B14" s="2" t="s">
        <v>26</v>
      </c>
      <c r="C14" s="72" t="s">
        <v>27</v>
      </c>
      <c r="D14" s="72"/>
      <c r="E14" s="72"/>
      <c r="F14" s="72"/>
      <c r="G14" s="14">
        <f>'Stavební rozpočet'!I36</f>
        <v>0</v>
      </c>
      <c r="H14" s="13" t="s">
        <v>21</v>
      </c>
      <c r="I14" s="14">
        <f t="shared" si="0"/>
        <v>0</v>
      </c>
    </row>
    <row r="15" spans="1:9" x14ac:dyDescent="0.25">
      <c r="A15" s="1" t="s">
        <v>18</v>
      </c>
      <c r="B15" s="2" t="s">
        <v>28</v>
      </c>
      <c r="C15" s="72" t="s">
        <v>29</v>
      </c>
      <c r="D15" s="72"/>
      <c r="E15" s="72"/>
      <c r="F15" s="72"/>
      <c r="G15" s="14">
        <f>'Stavební rozpočet'!I40</f>
        <v>0</v>
      </c>
      <c r="H15" s="13" t="s">
        <v>21</v>
      </c>
      <c r="I15" s="14">
        <f t="shared" si="0"/>
        <v>0</v>
      </c>
    </row>
    <row r="16" spans="1:9" x14ac:dyDescent="0.25">
      <c r="A16" s="1" t="s">
        <v>18</v>
      </c>
      <c r="B16" s="2" t="s">
        <v>30</v>
      </c>
      <c r="C16" s="72" t="s">
        <v>31</v>
      </c>
      <c r="D16" s="72"/>
      <c r="E16" s="72"/>
      <c r="F16" s="72"/>
      <c r="G16" s="14">
        <f>'Stavební rozpočet'!I43</f>
        <v>0</v>
      </c>
      <c r="H16" s="13" t="s">
        <v>21</v>
      </c>
      <c r="I16" s="14">
        <f t="shared" si="0"/>
        <v>0</v>
      </c>
    </row>
    <row r="17" spans="1:9" x14ac:dyDescent="0.25">
      <c r="A17" s="1" t="s">
        <v>18</v>
      </c>
      <c r="B17" s="2" t="s">
        <v>32</v>
      </c>
      <c r="C17" s="72" t="s">
        <v>33</v>
      </c>
      <c r="D17" s="72"/>
      <c r="E17" s="72"/>
      <c r="F17" s="72"/>
      <c r="G17" s="14">
        <f>'Stavební rozpočet'!I51</f>
        <v>0</v>
      </c>
      <c r="H17" s="13" t="s">
        <v>21</v>
      </c>
      <c r="I17" s="14">
        <f t="shared" si="0"/>
        <v>0</v>
      </c>
    </row>
    <row r="18" spans="1:9" x14ac:dyDescent="0.25">
      <c r="A18" s="1" t="s">
        <v>18</v>
      </c>
      <c r="B18" s="2" t="s">
        <v>34</v>
      </c>
      <c r="C18" s="72" t="s">
        <v>35</v>
      </c>
      <c r="D18" s="72"/>
      <c r="E18" s="72"/>
      <c r="F18" s="72"/>
      <c r="G18" s="14">
        <f>'Stavební rozpočet'!I53</f>
        <v>0</v>
      </c>
      <c r="H18" s="13" t="s">
        <v>21</v>
      </c>
      <c r="I18" s="14">
        <f t="shared" si="0"/>
        <v>0</v>
      </c>
    </row>
    <row r="19" spans="1:9" x14ac:dyDescent="0.25">
      <c r="F19" s="3" t="s">
        <v>36</v>
      </c>
      <c r="G19" s="15">
        <f>SUM(I11:I18)</f>
        <v>0</v>
      </c>
    </row>
  </sheetData>
  <mergeCells count="33">
    <mergeCell ref="C17:F17"/>
    <mergeCell ref="C18:F18"/>
    <mergeCell ref="C12:F12"/>
    <mergeCell ref="C13:F13"/>
    <mergeCell ref="C14:F14"/>
    <mergeCell ref="C15:F15"/>
    <mergeCell ref="C16:F16"/>
    <mergeCell ref="G2:G3"/>
    <mergeCell ref="G4:G5"/>
    <mergeCell ref="G6:G7"/>
    <mergeCell ref="G8:G9"/>
    <mergeCell ref="C11:F11"/>
    <mergeCell ref="C8:C9"/>
    <mergeCell ref="E2:E3"/>
    <mergeCell ref="E4:E5"/>
    <mergeCell ref="E6:E7"/>
    <mergeCell ref="E8:E9"/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85" t="s">
        <v>37</v>
      </c>
      <c r="B1" s="68"/>
      <c r="C1" s="68"/>
      <c r="D1" s="68"/>
      <c r="E1" s="68"/>
      <c r="F1" s="68"/>
      <c r="G1" s="68"/>
      <c r="H1" s="68"/>
      <c r="I1" s="68"/>
    </row>
    <row r="2" spans="1:9" x14ac:dyDescent="0.25">
      <c r="A2" s="69" t="s">
        <v>1</v>
      </c>
      <c r="B2" s="70"/>
      <c r="C2" s="79" t="str">
        <f>'Stavební rozpočet'!D2</f>
        <v>24027 Bruntál, oprava povrchu parkoviště a chodníku pod Storesem</v>
      </c>
      <c r="D2" s="87"/>
      <c r="E2" s="77" t="s">
        <v>4</v>
      </c>
      <c r="F2" s="77" t="str">
        <f>'Stavební rozpočet'!J2</f>
        <v> </v>
      </c>
      <c r="G2" s="70"/>
      <c r="H2" s="77" t="s">
        <v>38</v>
      </c>
      <c r="I2" s="88" t="s">
        <v>18</v>
      </c>
    </row>
    <row r="3" spans="1:9" ht="15" customHeight="1" x14ac:dyDescent="0.25">
      <c r="A3" s="71"/>
      <c r="B3" s="72"/>
      <c r="C3" s="80"/>
      <c r="D3" s="80"/>
      <c r="E3" s="72"/>
      <c r="F3" s="72"/>
      <c r="G3" s="72"/>
      <c r="H3" s="72"/>
      <c r="I3" s="82"/>
    </row>
    <row r="4" spans="1:9" x14ac:dyDescent="0.25">
      <c r="A4" s="73" t="s">
        <v>5</v>
      </c>
      <c r="B4" s="72"/>
      <c r="C4" s="78" t="str">
        <f>'Stavební rozpočet'!D4</f>
        <v xml:space="preserve"> </v>
      </c>
      <c r="D4" s="72"/>
      <c r="E4" s="78" t="s">
        <v>8</v>
      </c>
      <c r="F4" s="78" t="str">
        <f>'Stavební rozpočet'!J4</f>
        <v> </v>
      </c>
      <c r="G4" s="72"/>
      <c r="H4" s="78" t="s">
        <v>38</v>
      </c>
      <c r="I4" s="82" t="s">
        <v>18</v>
      </c>
    </row>
    <row r="5" spans="1:9" ht="15" customHeight="1" x14ac:dyDescent="0.25">
      <c r="A5" s="71"/>
      <c r="B5" s="72"/>
      <c r="C5" s="72"/>
      <c r="D5" s="72"/>
      <c r="E5" s="72"/>
      <c r="F5" s="72"/>
      <c r="G5" s="72"/>
      <c r="H5" s="72"/>
      <c r="I5" s="82"/>
    </row>
    <row r="6" spans="1:9" x14ac:dyDescent="0.25">
      <c r="A6" s="73" t="s">
        <v>9</v>
      </c>
      <c r="B6" s="72"/>
      <c r="C6" s="78" t="str">
        <f>'Stavební rozpočet'!D6</f>
        <v xml:space="preserve"> </v>
      </c>
      <c r="D6" s="72"/>
      <c r="E6" s="78" t="s">
        <v>11</v>
      </c>
      <c r="F6" s="78" t="str">
        <f>'Stavební rozpočet'!J6</f>
        <v> </v>
      </c>
      <c r="G6" s="72"/>
      <c r="H6" s="78" t="s">
        <v>38</v>
      </c>
      <c r="I6" s="82" t="s">
        <v>18</v>
      </c>
    </row>
    <row r="7" spans="1:9" ht="15" customHeight="1" x14ac:dyDescent="0.25">
      <c r="A7" s="71"/>
      <c r="B7" s="72"/>
      <c r="C7" s="72"/>
      <c r="D7" s="72"/>
      <c r="E7" s="72"/>
      <c r="F7" s="72"/>
      <c r="G7" s="72"/>
      <c r="H7" s="72"/>
      <c r="I7" s="82"/>
    </row>
    <row r="8" spans="1:9" x14ac:dyDescent="0.25">
      <c r="A8" s="73" t="s">
        <v>6</v>
      </c>
      <c r="B8" s="72"/>
      <c r="C8" s="78" t="str">
        <f>'Stavební rozpočet'!H4</f>
        <v>21.02.2024</v>
      </c>
      <c r="D8" s="72"/>
      <c r="E8" s="78" t="s">
        <v>10</v>
      </c>
      <c r="F8" s="78" t="str">
        <f>'Stavební rozpočet'!H6</f>
        <v xml:space="preserve"> </v>
      </c>
      <c r="G8" s="72"/>
      <c r="H8" s="72" t="s">
        <v>39</v>
      </c>
      <c r="I8" s="89">
        <v>26</v>
      </c>
    </row>
    <row r="9" spans="1:9" x14ac:dyDescent="0.25">
      <c r="A9" s="71"/>
      <c r="B9" s="72"/>
      <c r="C9" s="72"/>
      <c r="D9" s="72"/>
      <c r="E9" s="72"/>
      <c r="F9" s="72"/>
      <c r="G9" s="72"/>
      <c r="H9" s="72"/>
      <c r="I9" s="82"/>
    </row>
    <row r="10" spans="1:9" x14ac:dyDescent="0.25">
      <c r="A10" s="73" t="s">
        <v>40</v>
      </c>
      <c r="B10" s="72"/>
      <c r="C10" s="78" t="str">
        <f>'Stavební rozpočet'!D8</f>
        <v xml:space="preserve"> </v>
      </c>
      <c r="D10" s="72"/>
      <c r="E10" s="78" t="s">
        <v>12</v>
      </c>
      <c r="F10" s="78" t="str">
        <f>'Stavební rozpočet'!J8</f>
        <v> </v>
      </c>
      <c r="G10" s="72"/>
      <c r="H10" s="72" t="s">
        <v>41</v>
      </c>
      <c r="I10" s="83" t="str">
        <f>'Stavební rozpočet'!H8</f>
        <v>21.02.2024</v>
      </c>
    </row>
    <row r="11" spans="1:9" x14ac:dyDescent="0.25">
      <c r="A11" s="86"/>
      <c r="B11" s="76"/>
      <c r="C11" s="76"/>
      <c r="D11" s="76"/>
      <c r="E11" s="76"/>
      <c r="F11" s="76"/>
      <c r="G11" s="76"/>
      <c r="H11" s="76"/>
      <c r="I11" s="90"/>
    </row>
    <row r="12" spans="1:9" ht="23.25" x14ac:dyDescent="0.25">
      <c r="A12" s="91" t="s">
        <v>42</v>
      </c>
      <c r="B12" s="91"/>
      <c r="C12" s="91"/>
      <c r="D12" s="91"/>
      <c r="E12" s="91"/>
      <c r="F12" s="91"/>
      <c r="G12" s="91"/>
      <c r="H12" s="91"/>
      <c r="I12" s="91"/>
    </row>
    <row r="13" spans="1:9" ht="26.25" customHeight="1" x14ac:dyDescent="0.25">
      <c r="A13" s="17" t="s">
        <v>43</v>
      </c>
      <c r="B13" s="92" t="s">
        <v>44</v>
      </c>
      <c r="C13" s="93"/>
      <c r="D13" s="18" t="s">
        <v>45</v>
      </c>
      <c r="E13" s="92" t="s">
        <v>46</v>
      </c>
      <c r="F13" s="93"/>
      <c r="G13" s="18" t="s">
        <v>47</v>
      </c>
      <c r="H13" s="92" t="s">
        <v>48</v>
      </c>
      <c r="I13" s="93"/>
    </row>
    <row r="14" spans="1:9" ht="15.75" x14ac:dyDescent="0.25">
      <c r="A14" s="19" t="s">
        <v>49</v>
      </c>
      <c r="B14" s="20" t="s">
        <v>50</v>
      </c>
      <c r="C14" s="21">
        <f>SUM('Stavební rozpočet'!AB12:AB59)</f>
        <v>0</v>
      </c>
      <c r="D14" s="100" t="s">
        <v>51</v>
      </c>
      <c r="E14" s="101"/>
      <c r="F14" s="21">
        <f>VORN!I15</f>
        <v>0</v>
      </c>
      <c r="G14" s="100" t="s">
        <v>52</v>
      </c>
      <c r="H14" s="101"/>
      <c r="I14" s="22">
        <f>VORN!I21</f>
        <v>0</v>
      </c>
    </row>
    <row r="15" spans="1:9" ht="15.75" x14ac:dyDescent="0.25">
      <c r="A15" s="23" t="s">
        <v>18</v>
      </c>
      <c r="B15" s="20" t="s">
        <v>53</v>
      </c>
      <c r="C15" s="21">
        <f>SUM('Stavební rozpočet'!AC12:AC59)</f>
        <v>0</v>
      </c>
      <c r="D15" s="100" t="s">
        <v>54</v>
      </c>
      <c r="E15" s="101"/>
      <c r="F15" s="21">
        <f>VORN!I16</f>
        <v>0</v>
      </c>
      <c r="G15" s="100" t="s">
        <v>55</v>
      </c>
      <c r="H15" s="101"/>
      <c r="I15" s="22">
        <f>VORN!I22</f>
        <v>0</v>
      </c>
    </row>
    <row r="16" spans="1:9" ht="15.75" x14ac:dyDescent="0.25">
      <c r="A16" s="19" t="s">
        <v>56</v>
      </c>
      <c r="B16" s="20" t="s">
        <v>50</v>
      </c>
      <c r="C16" s="21">
        <f>SUM('Stavební rozpočet'!AD12:AD59)</f>
        <v>0</v>
      </c>
      <c r="D16" s="100" t="s">
        <v>57</v>
      </c>
      <c r="E16" s="101"/>
      <c r="F16" s="21">
        <f>VORN!I17</f>
        <v>0</v>
      </c>
      <c r="G16" s="100" t="s">
        <v>58</v>
      </c>
      <c r="H16" s="101"/>
      <c r="I16" s="22">
        <f>VORN!I23</f>
        <v>0</v>
      </c>
    </row>
    <row r="17" spans="1:9" ht="15.75" x14ac:dyDescent="0.25">
      <c r="A17" s="23" t="s">
        <v>18</v>
      </c>
      <c r="B17" s="20" t="s">
        <v>53</v>
      </c>
      <c r="C17" s="21">
        <f>SUM('Stavební rozpočet'!AE12:AE59)</f>
        <v>0</v>
      </c>
      <c r="D17" s="100" t="s">
        <v>18</v>
      </c>
      <c r="E17" s="101"/>
      <c r="F17" s="22" t="s">
        <v>18</v>
      </c>
      <c r="G17" s="100" t="s">
        <v>59</v>
      </c>
      <c r="H17" s="101"/>
      <c r="I17" s="22">
        <f>VORN!I24</f>
        <v>0</v>
      </c>
    </row>
    <row r="18" spans="1:9" ht="15.75" x14ac:dyDescent="0.25">
      <c r="A18" s="19" t="s">
        <v>60</v>
      </c>
      <c r="B18" s="20" t="s">
        <v>50</v>
      </c>
      <c r="C18" s="21">
        <f>SUM('Stavební rozpočet'!AF12:AF59)</f>
        <v>0</v>
      </c>
      <c r="D18" s="100" t="s">
        <v>18</v>
      </c>
      <c r="E18" s="101"/>
      <c r="F18" s="22" t="s">
        <v>18</v>
      </c>
      <c r="G18" s="100" t="s">
        <v>61</v>
      </c>
      <c r="H18" s="101"/>
      <c r="I18" s="22">
        <f>VORN!I25</f>
        <v>0</v>
      </c>
    </row>
    <row r="19" spans="1:9" ht="15.75" x14ac:dyDescent="0.25">
      <c r="A19" s="23" t="s">
        <v>18</v>
      </c>
      <c r="B19" s="20" t="s">
        <v>53</v>
      </c>
      <c r="C19" s="21">
        <f>SUM('Stavební rozpočet'!AG12:AG59)</f>
        <v>0</v>
      </c>
      <c r="D19" s="100" t="s">
        <v>18</v>
      </c>
      <c r="E19" s="101"/>
      <c r="F19" s="22" t="s">
        <v>18</v>
      </c>
      <c r="G19" s="100" t="s">
        <v>62</v>
      </c>
      <c r="H19" s="101"/>
      <c r="I19" s="22">
        <f>VORN!I26</f>
        <v>0</v>
      </c>
    </row>
    <row r="20" spans="1:9" ht="15.75" x14ac:dyDescent="0.25">
      <c r="A20" s="94" t="s">
        <v>63</v>
      </c>
      <c r="B20" s="95"/>
      <c r="C20" s="21">
        <f>SUM('Stavební rozpočet'!AH12:AH59)</f>
        <v>0</v>
      </c>
      <c r="D20" s="100" t="s">
        <v>18</v>
      </c>
      <c r="E20" s="101"/>
      <c r="F20" s="22" t="s">
        <v>18</v>
      </c>
      <c r="G20" s="100" t="s">
        <v>18</v>
      </c>
      <c r="H20" s="101"/>
      <c r="I20" s="22" t="s">
        <v>18</v>
      </c>
    </row>
    <row r="21" spans="1:9" ht="15.75" x14ac:dyDescent="0.25">
      <c r="A21" s="96" t="s">
        <v>64</v>
      </c>
      <c r="B21" s="97"/>
      <c r="C21" s="24">
        <f>SUM('Stavební rozpočet'!Z12:Z59)</f>
        <v>0</v>
      </c>
      <c r="D21" s="102" t="s">
        <v>18</v>
      </c>
      <c r="E21" s="103"/>
      <c r="F21" s="25" t="s">
        <v>18</v>
      </c>
      <c r="G21" s="102" t="s">
        <v>18</v>
      </c>
      <c r="H21" s="103"/>
      <c r="I21" s="25" t="s">
        <v>18</v>
      </c>
    </row>
    <row r="22" spans="1:9" ht="16.5" customHeight="1" x14ac:dyDescent="0.25">
      <c r="A22" s="98" t="s">
        <v>65</v>
      </c>
      <c r="B22" s="99"/>
      <c r="C22" s="26">
        <f>SUM(C14:C21)</f>
        <v>0</v>
      </c>
      <c r="D22" s="104" t="s">
        <v>66</v>
      </c>
      <c r="E22" s="99"/>
      <c r="F22" s="26">
        <f>SUM(F14:F21)</f>
        <v>0</v>
      </c>
      <c r="G22" s="104" t="s">
        <v>67</v>
      </c>
      <c r="H22" s="99"/>
      <c r="I22" s="26">
        <f>SUM(I14:I21)</f>
        <v>0</v>
      </c>
    </row>
    <row r="23" spans="1:9" ht="15.75" x14ac:dyDescent="0.25">
      <c r="D23" s="94" t="s">
        <v>68</v>
      </c>
      <c r="E23" s="95"/>
      <c r="F23" s="27">
        <v>0</v>
      </c>
      <c r="G23" s="105" t="s">
        <v>69</v>
      </c>
      <c r="H23" s="95"/>
      <c r="I23" s="21">
        <v>0</v>
      </c>
    </row>
    <row r="24" spans="1:9" ht="15.75" x14ac:dyDescent="0.25">
      <c r="G24" s="94" t="s">
        <v>70</v>
      </c>
      <c r="H24" s="95"/>
      <c r="I24" s="24">
        <f>vorn_sum</f>
        <v>0</v>
      </c>
    </row>
    <row r="25" spans="1:9" ht="15.75" x14ac:dyDescent="0.25">
      <c r="G25" s="94" t="s">
        <v>71</v>
      </c>
      <c r="H25" s="95"/>
      <c r="I25" s="26">
        <v>0</v>
      </c>
    </row>
    <row r="27" spans="1:9" ht="15.75" x14ac:dyDescent="0.25">
      <c r="A27" s="106" t="s">
        <v>72</v>
      </c>
      <c r="B27" s="107"/>
      <c r="C27" s="28">
        <f>SUM('Stavební rozpočet'!AJ12:AJ59)</f>
        <v>0</v>
      </c>
    </row>
    <row r="28" spans="1:9" ht="15.75" x14ac:dyDescent="0.25">
      <c r="A28" s="108" t="s">
        <v>73</v>
      </c>
      <c r="B28" s="109"/>
      <c r="C28" s="29">
        <f>SUM('Stavební rozpočet'!AK12:AK59)</f>
        <v>0</v>
      </c>
      <c r="D28" s="110" t="s">
        <v>74</v>
      </c>
      <c r="E28" s="107"/>
      <c r="F28" s="28">
        <f>ROUND(C28*(12/100),2)</f>
        <v>0</v>
      </c>
      <c r="G28" s="110" t="s">
        <v>75</v>
      </c>
      <c r="H28" s="107"/>
      <c r="I28" s="28">
        <f>SUM(C27:C29)</f>
        <v>0</v>
      </c>
    </row>
    <row r="29" spans="1:9" ht="15.75" x14ac:dyDescent="0.25">
      <c r="A29" s="108" t="s">
        <v>76</v>
      </c>
      <c r="B29" s="109"/>
      <c r="C29" s="29">
        <f>SUM('Stavební rozpočet'!AL12:AL59)+(F22+I22+F23+I23+I24+I25)</f>
        <v>0</v>
      </c>
      <c r="D29" s="111" t="s">
        <v>77</v>
      </c>
      <c r="E29" s="109"/>
      <c r="F29" s="29">
        <f>ROUND(C29*(21/100),2)</f>
        <v>0</v>
      </c>
      <c r="G29" s="111" t="s">
        <v>78</v>
      </c>
      <c r="H29" s="109"/>
      <c r="I29" s="29">
        <f>SUM(F28:F29)+I28</f>
        <v>0</v>
      </c>
    </row>
    <row r="31" spans="1:9" x14ac:dyDescent="0.25">
      <c r="A31" s="112" t="s">
        <v>79</v>
      </c>
      <c r="B31" s="113"/>
      <c r="C31" s="114"/>
      <c r="D31" s="121" t="s">
        <v>80</v>
      </c>
      <c r="E31" s="113"/>
      <c r="F31" s="114"/>
      <c r="G31" s="121" t="s">
        <v>81</v>
      </c>
      <c r="H31" s="113"/>
      <c r="I31" s="114"/>
    </row>
    <row r="32" spans="1:9" x14ac:dyDescent="0.25">
      <c r="A32" s="115" t="s">
        <v>18</v>
      </c>
      <c r="B32" s="116"/>
      <c r="C32" s="117"/>
      <c r="D32" s="122" t="s">
        <v>18</v>
      </c>
      <c r="E32" s="116"/>
      <c r="F32" s="117"/>
      <c r="G32" s="122" t="s">
        <v>18</v>
      </c>
      <c r="H32" s="116"/>
      <c r="I32" s="117"/>
    </row>
    <row r="33" spans="1:9" x14ac:dyDescent="0.25">
      <c r="A33" s="115" t="s">
        <v>18</v>
      </c>
      <c r="B33" s="116"/>
      <c r="C33" s="117"/>
      <c r="D33" s="122" t="s">
        <v>18</v>
      </c>
      <c r="E33" s="116"/>
      <c r="F33" s="117"/>
      <c r="G33" s="122" t="s">
        <v>18</v>
      </c>
      <c r="H33" s="116"/>
      <c r="I33" s="117"/>
    </row>
    <row r="34" spans="1:9" x14ac:dyDescent="0.25">
      <c r="A34" s="115" t="s">
        <v>18</v>
      </c>
      <c r="B34" s="116"/>
      <c r="C34" s="117"/>
      <c r="D34" s="122" t="s">
        <v>18</v>
      </c>
      <c r="E34" s="116"/>
      <c r="F34" s="117"/>
      <c r="G34" s="122" t="s">
        <v>18</v>
      </c>
      <c r="H34" s="116"/>
      <c r="I34" s="117"/>
    </row>
    <row r="35" spans="1:9" x14ac:dyDescent="0.25">
      <c r="A35" s="118" t="s">
        <v>82</v>
      </c>
      <c r="B35" s="119"/>
      <c r="C35" s="120"/>
      <c r="D35" s="123" t="s">
        <v>82</v>
      </c>
      <c r="E35" s="119"/>
      <c r="F35" s="120"/>
      <c r="G35" s="123" t="s">
        <v>82</v>
      </c>
      <c r="H35" s="119"/>
      <c r="I35" s="120"/>
    </row>
    <row r="36" spans="1:9" x14ac:dyDescent="0.25">
      <c r="A36" s="30" t="s">
        <v>83</v>
      </c>
    </row>
    <row r="37" spans="1:9" ht="12.75" customHeight="1" x14ac:dyDescent="0.25">
      <c r="A37" s="78" t="s">
        <v>18</v>
      </c>
      <c r="B37" s="72"/>
      <c r="C37" s="72"/>
      <c r="D37" s="72"/>
      <c r="E37" s="72"/>
      <c r="F37" s="72"/>
      <c r="G37" s="72"/>
      <c r="H37" s="72"/>
      <c r="I37" s="72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85" t="s">
        <v>84</v>
      </c>
      <c r="B1" s="68"/>
      <c r="C1" s="68"/>
      <c r="D1" s="68"/>
      <c r="E1" s="68"/>
      <c r="F1" s="68"/>
      <c r="G1" s="68"/>
      <c r="H1" s="68"/>
      <c r="I1" s="68"/>
    </row>
    <row r="2" spans="1:9" x14ac:dyDescent="0.25">
      <c r="A2" s="69" t="s">
        <v>1</v>
      </c>
      <c r="B2" s="70"/>
      <c r="C2" s="79" t="str">
        <f>'Stavební rozpočet'!D2</f>
        <v>24027 Bruntál, oprava povrchu parkoviště a chodníku pod Storesem</v>
      </c>
      <c r="D2" s="87"/>
      <c r="E2" s="77" t="s">
        <v>4</v>
      </c>
      <c r="F2" s="77" t="str">
        <f>'Stavební rozpočet'!J2</f>
        <v> </v>
      </c>
      <c r="G2" s="70"/>
      <c r="H2" s="77" t="s">
        <v>38</v>
      </c>
      <c r="I2" s="88" t="s">
        <v>18</v>
      </c>
    </row>
    <row r="3" spans="1:9" ht="25.5" customHeight="1" x14ac:dyDescent="0.25">
      <c r="A3" s="71"/>
      <c r="B3" s="72"/>
      <c r="C3" s="80"/>
      <c r="D3" s="80"/>
      <c r="E3" s="72"/>
      <c r="F3" s="72"/>
      <c r="G3" s="72"/>
      <c r="H3" s="72"/>
      <c r="I3" s="82"/>
    </row>
    <row r="4" spans="1:9" x14ac:dyDescent="0.25">
      <c r="A4" s="73" t="s">
        <v>5</v>
      </c>
      <c r="B4" s="72"/>
      <c r="C4" s="78" t="str">
        <f>'Stavební rozpočet'!D4</f>
        <v xml:space="preserve"> </v>
      </c>
      <c r="D4" s="72"/>
      <c r="E4" s="78" t="s">
        <v>8</v>
      </c>
      <c r="F4" s="78" t="str">
        <f>'Stavební rozpočet'!J4</f>
        <v> </v>
      </c>
      <c r="G4" s="72"/>
      <c r="H4" s="78" t="s">
        <v>38</v>
      </c>
      <c r="I4" s="82" t="s">
        <v>18</v>
      </c>
    </row>
    <row r="5" spans="1:9" ht="15" customHeight="1" x14ac:dyDescent="0.25">
      <c r="A5" s="71"/>
      <c r="B5" s="72"/>
      <c r="C5" s="72"/>
      <c r="D5" s="72"/>
      <c r="E5" s="72"/>
      <c r="F5" s="72"/>
      <c r="G5" s="72"/>
      <c r="H5" s="72"/>
      <c r="I5" s="82"/>
    </row>
    <row r="6" spans="1:9" x14ac:dyDescent="0.25">
      <c r="A6" s="73" t="s">
        <v>9</v>
      </c>
      <c r="B6" s="72"/>
      <c r="C6" s="78" t="str">
        <f>'Stavební rozpočet'!D6</f>
        <v xml:space="preserve"> </v>
      </c>
      <c r="D6" s="72"/>
      <c r="E6" s="78" t="s">
        <v>11</v>
      </c>
      <c r="F6" s="78" t="str">
        <f>'Stavební rozpočet'!J6</f>
        <v> </v>
      </c>
      <c r="G6" s="72"/>
      <c r="H6" s="78" t="s">
        <v>38</v>
      </c>
      <c r="I6" s="82" t="s">
        <v>18</v>
      </c>
    </row>
    <row r="7" spans="1:9" ht="15" customHeight="1" x14ac:dyDescent="0.25">
      <c r="A7" s="71"/>
      <c r="B7" s="72"/>
      <c r="C7" s="72"/>
      <c r="D7" s="72"/>
      <c r="E7" s="72"/>
      <c r="F7" s="72"/>
      <c r="G7" s="72"/>
      <c r="H7" s="72"/>
      <c r="I7" s="82"/>
    </row>
    <row r="8" spans="1:9" x14ac:dyDescent="0.25">
      <c r="A8" s="73" t="s">
        <v>6</v>
      </c>
      <c r="B8" s="72"/>
      <c r="C8" s="78" t="str">
        <f>'Stavební rozpočet'!H4</f>
        <v>21.02.2024</v>
      </c>
      <c r="D8" s="72"/>
      <c r="E8" s="78" t="s">
        <v>10</v>
      </c>
      <c r="F8" s="78" t="str">
        <f>'Stavební rozpočet'!H6</f>
        <v xml:space="preserve"> </v>
      </c>
      <c r="G8" s="72"/>
      <c r="H8" s="72" t="s">
        <v>39</v>
      </c>
      <c r="I8" s="89">
        <v>26</v>
      </c>
    </row>
    <row r="9" spans="1:9" x14ac:dyDescent="0.25">
      <c r="A9" s="71"/>
      <c r="B9" s="72"/>
      <c r="C9" s="72"/>
      <c r="D9" s="72"/>
      <c r="E9" s="72"/>
      <c r="F9" s="72"/>
      <c r="G9" s="72"/>
      <c r="H9" s="72"/>
      <c r="I9" s="82"/>
    </row>
    <row r="10" spans="1:9" x14ac:dyDescent="0.25">
      <c r="A10" s="73" t="s">
        <v>40</v>
      </c>
      <c r="B10" s="72"/>
      <c r="C10" s="78" t="str">
        <f>'Stavební rozpočet'!D8</f>
        <v xml:space="preserve"> </v>
      </c>
      <c r="D10" s="72"/>
      <c r="E10" s="78" t="s">
        <v>12</v>
      </c>
      <c r="F10" s="78" t="str">
        <f>'Stavební rozpočet'!J8</f>
        <v> </v>
      </c>
      <c r="G10" s="72"/>
      <c r="H10" s="72" t="s">
        <v>41</v>
      </c>
      <c r="I10" s="83" t="str">
        <f>'Stavební rozpočet'!H8</f>
        <v>21.02.2024</v>
      </c>
    </row>
    <row r="11" spans="1:9" x14ac:dyDescent="0.25">
      <c r="A11" s="86"/>
      <c r="B11" s="76"/>
      <c r="C11" s="76"/>
      <c r="D11" s="76"/>
      <c r="E11" s="76"/>
      <c r="F11" s="76"/>
      <c r="G11" s="76"/>
      <c r="H11" s="76"/>
      <c r="I11" s="90"/>
    </row>
    <row r="13" spans="1:9" ht="15.75" x14ac:dyDescent="0.25">
      <c r="A13" s="124" t="s">
        <v>85</v>
      </c>
      <c r="B13" s="124"/>
      <c r="C13" s="124"/>
      <c r="D13" s="124"/>
      <c r="E13" s="124"/>
    </row>
    <row r="14" spans="1:9" x14ac:dyDescent="0.25">
      <c r="A14" s="125" t="s">
        <v>86</v>
      </c>
      <c r="B14" s="126"/>
      <c r="C14" s="126"/>
      <c r="D14" s="126"/>
      <c r="E14" s="127"/>
      <c r="F14" s="31" t="s">
        <v>87</v>
      </c>
      <c r="G14" s="31" t="s">
        <v>88</v>
      </c>
      <c r="H14" s="31" t="s">
        <v>89</v>
      </c>
      <c r="I14" s="31" t="s">
        <v>87</v>
      </c>
    </row>
    <row r="15" spans="1:9" x14ac:dyDescent="0.25">
      <c r="A15" s="128" t="s">
        <v>51</v>
      </c>
      <c r="B15" s="129"/>
      <c r="C15" s="129"/>
      <c r="D15" s="129"/>
      <c r="E15" s="130"/>
      <c r="F15" s="32">
        <v>0</v>
      </c>
      <c r="G15" s="33" t="s">
        <v>18</v>
      </c>
      <c r="H15" s="33" t="s">
        <v>18</v>
      </c>
      <c r="I15" s="32">
        <f>F15</f>
        <v>0</v>
      </c>
    </row>
    <row r="16" spans="1:9" x14ac:dyDescent="0.25">
      <c r="A16" s="128" t="s">
        <v>54</v>
      </c>
      <c r="B16" s="129"/>
      <c r="C16" s="129"/>
      <c r="D16" s="129"/>
      <c r="E16" s="130"/>
      <c r="F16" s="32">
        <v>0</v>
      </c>
      <c r="G16" s="33" t="s">
        <v>18</v>
      </c>
      <c r="H16" s="33" t="s">
        <v>18</v>
      </c>
      <c r="I16" s="32">
        <f>F16</f>
        <v>0</v>
      </c>
    </row>
    <row r="17" spans="1:9" x14ac:dyDescent="0.25">
      <c r="A17" s="131" t="s">
        <v>57</v>
      </c>
      <c r="B17" s="132"/>
      <c r="C17" s="132"/>
      <c r="D17" s="132"/>
      <c r="E17" s="133"/>
      <c r="F17" s="34">
        <v>0</v>
      </c>
      <c r="G17" s="35" t="s">
        <v>18</v>
      </c>
      <c r="H17" s="35" t="s">
        <v>18</v>
      </c>
      <c r="I17" s="34">
        <f>F17</f>
        <v>0</v>
      </c>
    </row>
    <row r="18" spans="1:9" x14ac:dyDescent="0.25">
      <c r="A18" s="134" t="s">
        <v>90</v>
      </c>
      <c r="B18" s="135"/>
      <c r="C18" s="135"/>
      <c r="D18" s="135"/>
      <c r="E18" s="136"/>
      <c r="F18" s="36" t="s">
        <v>18</v>
      </c>
      <c r="G18" s="37" t="s">
        <v>18</v>
      </c>
      <c r="H18" s="37" t="s">
        <v>18</v>
      </c>
      <c r="I18" s="38">
        <f>SUM(I15:I17)</f>
        <v>0</v>
      </c>
    </row>
    <row r="20" spans="1:9" x14ac:dyDescent="0.25">
      <c r="A20" s="125" t="s">
        <v>48</v>
      </c>
      <c r="B20" s="126"/>
      <c r="C20" s="126"/>
      <c r="D20" s="126"/>
      <c r="E20" s="127"/>
      <c r="F20" s="31" t="s">
        <v>87</v>
      </c>
      <c r="G20" s="31" t="s">
        <v>88</v>
      </c>
      <c r="H20" s="31" t="s">
        <v>89</v>
      </c>
      <c r="I20" s="31" t="s">
        <v>87</v>
      </c>
    </row>
    <row r="21" spans="1:9" x14ac:dyDescent="0.25">
      <c r="A21" s="128" t="s">
        <v>52</v>
      </c>
      <c r="B21" s="129"/>
      <c r="C21" s="129"/>
      <c r="D21" s="129"/>
      <c r="E21" s="130"/>
      <c r="F21" s="32">
        <v>0</v>
      </c>
      <c r="G21" s="33" t="s">
        <v>18</v>
      </c>
      <c r="H21" s="33" t="s">
        <v>18</v>
      </c>
      <c r="I21" s="32">
        <f t="shared" ref="I21:I26" si="0">F21</f>
        <v>0</v>
      </c>
    </row>
    <row r="22" spans="1:9" x14ac:dyDescent="0.25">
      <c r="A22" s="128" t="s">
        <v>55</v>
      </c>
      <c r="B22" s="129"/>
      <c r="C22" s="129"/>
      <c r="D22" s="129"/>
      <c r="E22" s="130"/>
      <c r="F22" s="32">
        <v>0</v>
      </c>
      <c r="G22" s="33" t="s">
        <v>18</v>
      </c>
      <c r="H22" s="33" t="s">
        <v>18</v>
      </c>
      <c r="I22" s="32">
        <f t="shared" si="0"/>
        <v>0</v>
      </c>
    </row>
    <row r="23" spans="1:9" x14ac:dyDescent="0.25">
      <c r="A23" s="128" t="s">
        <v>58</v>
      </c>
      <c r="B23" s="129"/>
      <c r="C23" s="129"/>
      <c r="D23" s="129"/>
      <c r="E23" s="130"/>
      <c r="F23" s="32">
        <v>0</v>
      </c>
      <c r="G23" s="33" t="s">
        <v>18</v>
      </c>
      <c r="H23" s="33" t="s">
        <v>18</v>
      </c>
      <c r="I23" s="32">
        <f t="shared" si="0"/>
        <v>0</v>
      </c>
    </row>
    <row r="24" spans="1:9" x14ac:dyDescent="0.25">
      <c r="A24" s="128" t="s">
        <v>59</v>
      </c>
      <c r="B24" s="129"/>
      <c r="C24" s="129"/>
      <c r="D24" s="129"/>
      <c r="E24" s="130"/>
      <c r="F24" s="32">
        <v>0</v>
      </c>
      <c r="G24" s="33" t="s">
        <v>18</v>
      </c>
      <c r="H24" s="33" t="s">
        <v>18</v>
      </c>
      <c r="I24" s="32">
        <f t="shared" si="0"/>
        <v>0</v>
      </c>
    </row>
    <row r="25" spans="1:9" x14ac:dyDescent="0.25">
      <c r="A25" s="128" t="s">
        <v>61</v>
      </c>
      <c r="B25" s="129"/>
      <c r="C25" s="129"/>
      <c r="D25" s="129"/>
      <c r="E25" s="130"/>
      <c r="F25" s="32">
        <v>0</v>
      </c>
      <c r="G25" s="33" t="s">
        <v>18</v>
      </c>
      <c r="H25" s="33" t="s">
        <v>18</v>
      </c>
      <c r="I25" s="32">
        <f t="shared" si="0"/>
        <v>0</v>
      </c>
    </row>
    <row r="26" spans="1:9" x14ac:dyDescent="0.25">
      <c r="A26" s="131" t="s">
        <v>62</v>
      </c>
      <c r="B26" s="132"/>
      <c r="C26" s="132"/>
      <c r="D26" s="132"/>
      <c r="E26" s="133"/>
      <c r="F26" s="34">
        <v>0</v>
      </c>
      <c r="G26" s="35" t="s">
        <v>18</v>
      </c>
      <c r="H26" s="35" t="s">
        <v>18</v>
      </c>
      <c r="I26" s="34">
        <f t="shared" si="0"/>
        <v>0</v>
      </c>
    </row>
    <row r="27" spans="1:9" x14ac:dyDescent="0.25">
      <c r="A27" s="134" t="s">
        <v>91</v>
      </c>
      <c r="B27" s="135"/>
      <c r="C27" s="135"/>
      <c r="D27" s="135"/>
      <c r="E27" s="136"/>
      <c r="F27" s="36" t="s">
        <v>18</v>
      </c>
      <c r="G27" s="37" t="s">
        <v>18</v>
      </c>
      <c r="H27" s="37" t="s">
        <v>18</v>
      </c>
      <c r="I27" s="38">
        <f>SUM(I21:I26)</f>
        <v>0</v>
      </c>
    </row>
    <row r="29" spans="1:9" ht="15.75" x14ac:dyDescent="0.25">
      <c r="A29" s="137" t="s">
        <v>92</v>
      </c>
      <c r="B29" s="138"/>
      <c r="C29" s="138"/>
      <c r="D29" s="138"/>
      <c r="E29" s="139"/>
      <c r="F29" s="140">
        <f>I18+I27</f>
        <v>0</v>
      </c>
      <c r="G29" s="141"/>
      <c r="H29" s="141"/>
      <c r="I29" s="142"/>
    </row>
    <row r="33" spans="1:9" ht="15.75" x14ac:dyDescent="0.25">
      <c r="A33" s="124" t="s">
        <v>93</v>
      </c>
      <c r="B33" s="124"/>
      <c r="C33" s="124"/>
      <c r="D33" s="124"/>
      <c r="E33" s="124"/>
    </row>
    <row r="34" spans="1:9" x14ac:dyDescent="0.25">
      <c r="A34" s="125" t="s">
        <v>94</v>
      </c>
      <c r="B34" s="126"/>
      <c r="C34" s="126"/>
      <c r="D34" s="126"/>
      <c r="E34" s="127"/>
      <c r="F34" s="31" t="s">
        <v>87</v>
      </c>
      <c r="G34" s="31" t="s">
        <v>88</v>
      </c>
      <c r="H34" s="31" t="s">
        <v>89</v>
      </c>
      <c r="I34" s="31" t="s">
        <v>87</v>
      </c>
    </row>
    <row r="35" spans="1:9" x14ac:dyDescent="0.25">
      <c r="A35" s="131" t="s">
        <v>18</v>
      </c>
      <c r="B35" s="132"/>
      <c r="C35" s="132"/>
      <c r="D35" s="132"/>
      <c r="E35" s="133"/>
      <c r="F35" s="34">
        <v>0</v>
      </c>
      <c r="G35" s="35" t="s">
        <v>18</v>
      </c>
      <c r="H35" s="35" t="s">
        <v>18</v>
      </c>
      <c r="I35" s="34">
        <f>F35</f>
        <v>0</v>
      </c>
    </row>
    <row r="36" spans="1:9" x14ac:dyDescent="0.25">
      <c r="A36" s="134" t="s">
        <v>95</v>
      </c>
      <c r="B36" s="135"/>
      <c r="C36" s="135"/>
      <c r="D36" s="135"/>
      <c r="E36" s="136"/>
      <c r="F36" s="36" t="s">
        <v>18</v>
      </c>
      <c r="G36" s="37" t="s">
        <v>18</v>
      </c>
      <c r="H36" s="37" t="s">
        <v>18</v>
      </c>
      <c r="I36" s="38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2"/>
  <sheetViews>
    <sheetView workbookViewId="0">
      <pane ySplit="11" topLeftCell="A12" activePane="bottomLeft" state="frozen"/>
      <selection pane="bottomLeft" activeCell="A62" sqref="A62:K62"/>
    </sheetView>
  </sheetViews>
  <sheetFormatPr defaultColWidth="12.140625" defaultRowHeight="15" customHeight="1" x14ac:dyDescent="0.25"/>
  <cols>
    <col min="1" max="1" width="3.140625" customWidth="1"/>
    <col min="2" max="2" width="7.5703125" customWidth="1"/>
    <col min="3" max="3" width="17.85546875" customWidth="1"/>
    <col min="4" max="4" width="33.28515625" customWidth="1"/>
    <col min="5" max="5" width="24.42578125" customWidth="1"/>
    <col min="6" max="6" width="4.28515625" customWidth="1"/>
    <col min="7" max="7" width="12.85546875" customWidth="1"/>
    <col min="8" max="8" width="12" customWidth="1"/>
    <col min="9" max="9" width="15.7109375" customWidth="1"/>
    <col min="25" max="75" width="12.140625" hidden="1"/>
    <col min="76" max="76" width="57.7109375" hidden="1" customWidth="1"/>
    <col min="77" max="78" width="12.140625" hidden="1"/>
  </cols>
  <sheetData>
    <row r="1" spans="1:76" ht="54.75" customHeight="1" x14ac:dyDescent="0.25">
      <c r="A1" s="68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x14ac:dyDescent="0.25">
      <c r="A2" s="69" t="s">
        <v>1</v>
      </c>
      <c r="B2" s="70"/>
      <c r="C2" s="70"/>
      <c r="D2" s="79" t="s">
        <v>97</v>
      </c>
      <c r="E2" s="87"/>
      <c r="F2" s="70" t="s">
        <v>2</v>
      </c>
      <c r="G2" s="70"/>
      <c r="H2" s="70" t="s">
        <v>3</v>
      </c>
      <c r="I2" s="77" t="s">
        <v>4</v>
      </c>
      <c r="J2" s="70" t="s">
        <v>98</v>
      </c>
      <c r="K2" s="88"/>
    </row>
    <row r="3" spans="1:76" x14ac:dyDescent="0.25">
      <c r="A3" s="71"/>
      <c r="B3" s="72"/>
      <c r="C3" s="72"/>
      <c r="D3" s="80"/>
      <c r="E3" s="80"/>
      <c r="F3" s="72"/>
      <c r="G3" s="72"/>
      <c r="H3" s="72"/>
      <c r="I3" s="72"/>
      <c r="J3" s="72"/>
      <c r="K3" s="82"/>
    </row>
    <row r="4" spans="1:76" x14ac:dyDescent="0.25">
      <c r="A4" s="73" t="s">
        <v>5</v>
      </c>
      <c r="B4" s="72"/>
      <c r="C4" s="72"/>
      <c r="D4" s="78" t="s">
        <v>3</v>
      </c>
      <c r="E4" s="72"/>
      <c r="F4" s="72" t="s">
        <v>6</v>
      </c>
      <c r="G4" s="72"/>
      <c r="H4" s="72" t="s">
        <v>7</v>
      </c>
      <c r="I4" s="78" t="s">
        <v>8</v>
      </c>
      <c r="J4" s="72" t="s">
        <v>98</v>
      </c>
      <c r="K4" s="82"/>
    </row>
    <row r="5" spans="1:76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82"/>
    </row>
    <row r="6" spans="1:76" x14ac:dyDescent="0.25">
      <c r="A6" s="73" t="s">
        <v>9</v>
      </c>
      <c r="B6" s="72"/>
      <c r="C6" s="72"/>
      <c r="D6" s="78" t="s">
        <v>3</v>
      </c>
      <c r="E6" s="72"/>
      <c r="F6" s="72" t="s">
        <v>10</v>
      </c>
      <c r="G6" s="72"/>
      <c r="H6" s="72" t="s">
        <v>3</v>
      </c>
      <c r="I6" s="78" t="s">
        <v>11</v>
      </c>
      <c r="J6" s="72" t="s">
        <v>98</v>
      </c>
      <c r="K6" s="82"/>
    </row>
    <row r="7" spans="1:76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82"/>
    </row>
    <row r="8" spans="1:76" x14ac:dyDescent="0.25">
      <c r="A8" s="73" t="s">
        <v>40</v>
      </c>
      <c r="B8" s="72"/>
      <c r="C8" s="72"/>
      <c r="D8" s="78" t="s">
        <v>3</v>
      </c>
      <c r="E8" s="72"/>
      <c r="F8" s="72" t="s">
        <v>13</v>
      </c>
      <c r="G8" s="72"/>
      <c r="H8" s="72" t="s">
        <v>7</v>
      </c>
      <c r="I8" s="78" t="s">
        <v>12</v>
      </c>
      <c r="J8" s="72" t="s">
        <v>98</v>
      </c>
      <c r="K8" s="82"/>
    </row>
    <row r="9" spans="1:76" x14ac:dyDescent="0.25">
      <c r="A9" s="74"/>
      <c r="B9" s="75"/>
      <c r="C9" s="75"/>
      <c r="D9" s="75"/>
      <c r="E9" s="75"/>
      <c r="F9" s="75"/>
      <c r="G9" s="75"/>
      <c r="H9" s="75"/>
      <c r="I9" s="75"/>
      <c r="J9" s="76"/>
      <c r="K9" s="90"/>
    </row>
    <row r="10" spans="1:76" x14ac:dyDescent="0.25">
      <c r="A10" s="40" t="s">
        <v>99</v>
      </c>
      <c r="B10" s="41" t="s">
        <v>14</v>
      </c>
      <c r="C10" s="41" t="s">
        <v>15</v>
      </c>
      <c r="D10" s="143" t="s">
        <v>16</v>
      </c>
      <c r="E10" s="144"/>
      <c r="F10" s="41" t="s">
        <v>100</v>
      </c>
      <c r="G10" s="42" t="s">
        <v>101</v>
      </c>
      <c r="H10" s="43" t="s">
        <v>102</v>
      </c>
      <c r="I10" s="44" t="s">
        <v>103</v>
      </c>
      <c r="K10" s="45"/>
      <c r="BK10" s="46" t="s">
        <v>104</v>
      </c>
      <c r="BL10" s="47" t="s">
        <v>105</v>
      </c>
      <c r="BW10" s="47" t="s">
        <v>106</v>
      </c>
    </row>
    <row r="11" spans="1:76" x14ac:dyDescent="0.25">
      <c r="A11" s="48" t="s">
        <v>3</v>
      </c>
      <c r="B11" s="49" t="s">
        <v>3</v>
      </c>
      <c r="C11" s="49" t="s">
        <v>3</v>
      </c>
      <c r="D11" s="145" t="s">
        <v>107</v>
      </c>
      <c r="E11" s="146"/>
      <c r="F11" s="49" t="s">
        <v>3</v>
      </c>
      <c r="G11" s="49" t="s">
        <v>3</v>
      </c>
      <c r="H11" s="50" t="s">
        <v>108</v>
      </c>
      <c r="I11" s="51" t="s">
        <v>109</v>
      </c>
      <c r="K11" s="52"/>
      <c r="Z11" s="46" t="s">
        <v>110</v>
      </c>
      <c r="AA11" s="46" t="s">
        <v>111</v>
      </c>
      <c r="AB11" s="46" t="s">
        <v>112</v>
      </c>
      <c r="AC11" s="46" t="s">
        <v>113</v>
      </c>
      <c r="AD11" s="46" t="s">
        <v>114</v>
      </c>
      <c r="AE11" s="46" t="s">
        <v>115</v>
      </c>
      <c r="AF11" s="46" t="s">
        <v>116</v>
      </c>
      <c r="AG11" s="46" t="s">
        <v>117</v>
      </c>
      <c r="AH11" s="46" t="s">
        <v>118</v>
      </c>
      <c r="BH11" s="46" t="s">
        <v>119</v>
      </c>
      <c r="BI11" s="46" t="s">
        <v>120</v>
      </c>
      <c r="BJ11" s="46" t="s">
        <v>121</v>
      </c>
    </row>
    <row r="12" spans="1:76" x14ac:dyDescent="0.25">
      <c r="A12" s="53" t="s">
        <v>18</v>
      </c>
      <c r="B12" s="54" t="s">
        <v>18</v>
      </c>
      <c r="C12" s="54" t="s">
        <v>19</v>
      </c>
      <c r="D12" s="147" t="s">
        <v>20</v>
      </c>
      <c r="E12" s="148"/>
      <c r="F12" s="55" t="s">
        <v>3</v>
      </c>
      <c r="G12" s="55" t="s">
        <v>3</v>
      </c>
      <c r="H12" s="55" t="s">
        <v>3</v>
      </c>
      <c r="I12" s="56">
        <f>SUM(I13:I17)</f>
        <v>0</v>
      </c>
      <c r="K12" s="52"/>
      <c r="AI12" s="46" t="s">
        <v>18</v>
      </c>
      <c r="AS12" s="39">
        <f>SUM(AJ13:AJ17)</f>
        <v>0</v>
      </c>
      <c r="AT12" s="39">
        <f>SUM(AK13:AK17)</f>
        <v>0</v>
      </c>
      <c r="AU12" s="39">
        <f>SUM(AL13:AL17)</f>
        <v>0</v>
      </c>
    </row>
    <row r="13" spans="1:76" x14ac:dyDescent="0.25">
      <c r="A13" s="1" t="s">
        <v>122</v>
      </c>
      <c r="B13" s="2" t="s">
        <v>18</v>
      </c>
      <c r="C13" s="2" t="s">
        <v>123</v>
      </c>
      <c r="D13" s="78" t="s">
        <v>124</v>
      </c>
      <c r="E13" s="72"/>
      <c r="F13" s="2" t="s">
        <v>125</v>
      </c>
      <c r="G13" s="14">
        <v>1</v>
      </c>
      <c r="H13" s="14">
        <v>0</v>
      </c>
      <c r="I13" s="14">
        <f>G13*H13</f>
        <v>0</v>
      </c>
      <c r="K13" s="52"/>
      <c r="Z13" s="14">
        <f>IF(AQ13="5",BJ13,0)</f>
        <v>0</v>
      </c>
      <c r="AB13" s="14">
        <f>IF(AQ13="1",BH13,0)</f>
        <v>0</v>
      </c>
      <c r="AC13" s="14">
        <f>IF(AQ13="1",BI13,0)</f>
        <v>0</v>
      </c>
      <c r="AD13" s="14">
        <f>IF(AQ13="7",BH13,0)</f>
        <v>0</v>
      </c>
      <c r="AE13" s="14">
        <f>IF(AQ13="7",BI13,0)</f>
        <v>0</v>
      </c>
      <c r="AF13" s="14">
        <f>IF(AQ13="2",BH13,0)</f>
        <v>0</v>
      </c>
      <c r="AG13" s="14">
        <f>IF(AQ13="2",BI13,0)</f>
        <v>0</v>
      </c>
      <c r="AH13" s="14">
        <f>IF(AQ13="0",BJ13,0)</f>
        <v>0</v>
      </c>
      <c r="AI13" s="46" t="s">
        <v>18</v>
      </c>
      <c r="AJ13" s="14">
        <f>IF(AN13=0,I13,0)</f>
        <v>0</v>
      </c>
      <c r="AK13" s="14">
        <f>IF(AN13=12,I13,0)</f>
        <v>0</v>
      </c>
      <c r="AL13" s="14">
        <f>IF(AN13=21,I13,0)</f>
        <v>0</v>
      </c>
      <c r="AN13" s="14">
        <v>21</v>
      </c>
      <c r="AO13" s="14">
        <f>H13*0</f>
        <v>0</v>
      </c>
      <c r="AP13" s="14">
        <f>H13*(1-0)</f>
        <v>0</v>
      </c>
      <c r="AQ13" s="13" t="s">
        <v>122</v>
      </c>
      <c r="AV13" s="14">
        <f>AW13+AX13</f>
        <v>0</v>
      </c>
      <c r="AW13" s="14">
        <f>G13*AO13</f>
        <v>0</v>
      </c>
      <c r="AX13" s="14">
        <f>G13*AP13</f>
        <v>0</v>
      </c>
      <c r="AY13" s="13" t="s">
        <v>126</v>
      </c>
      <c r="AZ13" s="13" t="s">
        <v>127</v>
      </c>
      <c r="BA13" s="46" t="s">
        <v>128</v>
      </c>
      <c r="BC13" s="14">
        <f>AW13+AX13</f>
        <v>0</v>
      </c>
      <c r="BD13" s="14">
        <f>H13/(100-BE13)*100</f>
        <v>0</v>
      </c>
      <c r="BE13" s="14">
        <v>0</v>
      </c>
      <c r="BF13" s="14">
        <f>13</f>
        <v>13</v>
      </c>
      <c r="BH13" s="14">
        <f>G13*AO13</f>
        <v>0</v>
      </c>
      <c r="BI13" s="14">
        <f>G13*AP13</f>
        <v>0</v>
      </c>
      <c r="BJ13" s="14">
        <f>G13*H13</f>
        <v>0</v>
      </c>
      <c r="BK13" s="14"/>
      <c r="BL13" s="14">
        <v>123</v>
      </c>
      <c r="BW13" s="14">
        <v>21</v>
      </c>
      <c r="BX13" s="4" t="s">
        <v>124</v>
      </c>
    </row>
    <row r="14" spans="1:76" x14ac:dyDescent="0.25">
      <c r="A14" s="1" t="s">
        <v>129</v>
      </c>
      <c r="B14" s="2" t="s">
        <v>18</v>
      </c>
      <c r="C14" s="2" t="s">
        <v>130</v>
      </c>
      <c r="D14" s="78" t="s">
        <v>131</v>
      </c>
      <c r="E14" s="72"/>
      <c r="F14" s="2" t="s">
        <v>125</v>
      </c>
      <c r="G14" s="14">
        <v>1</v>
      </c>
      <c r="H14" s="14">
        <v>0</v>
      </c>
      <c r="I14" s="14">
        <f>G14*H14</f>
        <v>0</v>
      </c>
      <c r="K14" s="52"/>
      <c r="Z14" s="14">
        <f>IF(AQ14="5",BJ14,0)</f>
        <v>0</v>
      </c>
      <c r="AB14" s="14">
        <f>IF(AQ14="1",BH14,0)</f>
        <v>0</v>
      </c>
      <c r="AC14" s="14">
        <f>IF(AQ14="1",BI14,0)</f>
        <v>0</v>
      </c>
      <c r="AD14" s="14">
        <f>IF(AQ14="7",BH14,0)</f>
        <v>0</v>
      </c>
      <c r="AE14" s="14">
        <f>IF(AQ14="7",BI14,0)</f>
        <v>0</v>
      </c>
      <c r="AF14" s="14">
        <f>IF(AQ14="2",BH14,0)</f>
        <v>0</v>
      </c>
      <c r="AG14" s="14">
        <f>IF(AQ14="2",BI14,0)</f>
        <v>0</v>
      </c>
      <c r="AH14" s="14">
        <f>IF(AQ14="0",BJ14,0)</f>
        <v>0</v>
      </c>
      <c r="AI14" s="46" t="s">
        <v>18</v>
      </c>
      <c r="AJ14" s="14">
        <f>IF(AN14=0,I14,0)</f>
        <v>0</v>
      </c>
      <c r="AK14" s="14">
        <f>IF(AN14=12,I14,0)</f>
        <v>0</v>
      </c>
      <c r="AL14" s="14">
        <f>IF(AN14=21,I14,0)</f>
        <v>0</v>
      </c>
      <c r="AN14" s="14">
        <v>21</v>
      </c>
      <c r="AO14" s="14">
        <f>H14*0</f>
        <v>0</v>
      </c>
      <c r="AP14" s="14">
        <f>H14*(1-0)</f>
        <v>0</v>
      </c>
      <c r="AQ14" s="13" t="s">
        <v>122</v>
      </c>
      <c r="AV14" s="14">
        <f>AW14+AX14</f>
        <v>0</v>
      </c>
      <c r="AW14" s="14">
        <f>G14*AO14</f>
        <v>0</v>
      </c>
      <c r="AX14" s="14">
        <f>G14*AP14</f>
        <v>0</v>
      </c>
      <c r="AY14" s="13" t="s">
        <v>126</v>
      </c>
      <c r="AZ14" s="13" t="s">
        <v>127</v>
      </c>
      <c r="BA14" s="46" t="s">
        <v>128</v>
      </c>
      <c r="BC14" s="14">
        <f>AW14+AX14</f>
        <v>0</v>
      </c>
      <c r="BD14" s="14">
        <f>H14/(100-BE14)*100</f>
        <v>0</v>
      </c>
      <c r="BE14" s="14">
        <v>0</v>
      </c>
      <c r="BF14" s="14">
        <f>14</f>
        <v>14</v>
      </c>
      <c r="BH14" s="14">
        <f>G14*AO14</f>
        <v>0</v>
      </c>
      <c r="BI14" s="14">
        <f>G14*AP14</f>
        <v>0</v>
      </c>
      <c r="BJ14" s="14">
        <f>G14*H14</f>
        <v>0</v>
      </c>
      <c r="BK14" s="14"/>
      <c r="BL14" s="14">
        <v>123</v>
      </c>
      <c r="BW14" s="14">
        <v>21</v>
      </c>
      <c r="BX14" s="4" t="s">
        <v>131</v>
      </c>
    </row>
    <row r="15" spans="1:76" x14ac:dyDescent="0.25">
      <c r="A15" s="1" t="s">
        <v>132</v>
      </c>
      <c r="B15" s="2" t="s">
        <v>18</v>
      </c>
      <c r="C15" s="2" t="s">
        <v>133</v>
      </c>
      <c r="D15" s="78" t="s">
        <v>134</v>
      </c>
      <c r="E15" s="72"/>
      <c r="F15" s="2" t="s">
        <v>125</v>
      </c>
      <c r="G15" s="14">
        <v>1</v>
      </c>
      <c r="H15" s="14">
        <v>0</v>
      </c>
      <c r="I15" s="14">
        <f>G15*H15</f>
        <v>0</v>
      </c>
      <c r="K15" s="52"/>
      <c r="Z15" s="14">
        <f>IF(AQ15="5",BJ15,0)</f>
        <v>0</v>
      </c>
      <c r="AB15" s="14">
        <f>IF(AQ15="1",BH15,0)</f>
        <v>0</v>
      </c>
      <c r="AC15" s="14">
        <f>IF(AQ15="1",BI15,0)</f>
        <v>0</v>
      </c>
      <c r="AD15" s="14">
        <f>IF(AQ15="7",BH15,0)</f>
        <v>0</v>
      </c>
      <c r="AE15" s="14">
        <f>IF(AQ15="7",BI15,0)</f>
        <v>0</v>
      </c>
      <c r="AF15" s="14">
        <f>IF(AQ15="2",BH15,0)</f>
        <v>0</v>
      </c>
      <c r="AG15" s="14">
        <f>IF(AQ15="2",BI15,0)</f>
        <v>0</v>
      </c>
      <c r="AH15" s="14">
        <f>IF(AQ15="0",BJ15,0)</f>
        <v>0</v>
      </c>
      <c r="AI15" s="46" t="s">
        <v>18</v>
      </c>
      <c r="AJ15" s="14">
        <f>IF(AN15=0,I15,0)</f>
        <v>0</v>
      </c>
      <c r="AK15" s="14">
        <f>IF(AN15=12,I15,0)</f>
        <v>0</v>
      </c>
      <c r="AL15" s="14">
        <f>IF(AN15=21,I15,0)</f>
        <v>0</v>
      </c>
      <c r="AN15" s="14">
        <v>21</v>
      </c>
      <c r="AO15" s="14">
        <f>H15*0</f>
        <v>0</v>
      </c>
      <c r="AP15" s="14">
        <f>H15*(1-0)</f>
        <v>0</v>
      </c>
      <c r="AQ15" s="13" t="s">
        <v>122</v>
      </c>
      <c r="AV15" s="14">
        <f>AW15+AX15</f>
        <v>0</v>
      </c>
      <c r="AW15" s="14">
        <f>G15*AO15</f>
        <v>0</v>
      </c>
      <c r="AX15" s="14">
        <f>G15*AP15</f>
        <v>0</v>
      </c>
      <c r="AY15" s="13" t="s">
        <v>126</v>
      </c>
      <c r="AZ15" s="13" t="s">
        <v>127</v>
      </c>
      <c r="BA15" s="46" t="s">
        <v>128</v>
      </c>
      <c r="BC15" s="14">
        <f>AW15+AX15</f>
        <v>0</v>
      </c>
      <c r="BD15" s="14">
        <f>H15/(100-BE15)*100</f>
        <v>0</v>
      </c>
      <c r="BE15" s="14">
        <v>0</v>
      </c>
      <c r="BF15" s="14">
        <f>15</f>
        <v>15</v>
      </c>
      <c r="BH15" s="14">
        <f>G15*AO15</f>
        <v>0</v>
      </c>
      <c r="BI15" s="14">
        <f>G15*AP15</f>
        <v>0</v>
      </c>
      <c r="BJ15" s="14">
        <f>G15*H15</f>
        <v>0</v>
      </c>
      <c r="BK15" s="14"/>
      <c r="BL15" s="14">
        <v>123</v>
      </c>
      <c r="BW15" s="14">
        <v>21</v>
      </c>
      <c r="BX15" s="4" t="s">
        <v>134</v>
      </c>
    </row>
    <row r="16" spans="1:76" x14ac:dyDescent="0.25">
      <c r="A16" s="1" t="s">
        <v>135</v>
      </c>
      <c r="B16" s="2" t="s">
        <v>18</v>
      </c>
      <c r="C16" s="2" t="s">
        <v>136</v>
      </c>
      <c r="D16" s="78" t="s">
        <v>137</v>
      </c>
      <c r="E16" s="72"/>
      <c r="F16" s="2" t="s">
        <v>125</v>
      </c>
      <c r="G16" s="14">
        <v>1</v>
      </c>
      <c r="H16" s="14">
        <v>0</v>
      </c>
      <c r="I16" s="14">
        <f>G16*H16</f>
        <v>0</v>
      </c>
      <c r="K16" s="52"/>
      <c r="Z16" s="14">
        <f>IF(AQ16="5",BJ16,0)</f>
        <v>0</v>
      </c>
      <c r="AB16" s="14">
        <f>IF(AQ16="1",BH16,0)</f>
        <v>0</v>
      </c>
      <c r="AC16" s="14">
        <f>IF(AQ16="1",BI16,0)</f>
        <v>0</v>
      </c>
      <c r="AD16" s="14">
        <f>IF(AQ16="7",BH16,0)</f>
        <v>0</v>
      </c>
      <c r="AE16" s="14">
        <f>IF(AQ16="7",BI16,0)</f>
        <v>0</v>
      </c>
      <c r="AF16" s="14">
        <f>IF(AQ16="2",BH16,0)</f>
        <v>0</v>
      </c>
      <c r="AG16" s="14">
        <f>IF(AQ16="2",BI16,0)</f>
        <v>0</v>
      </c>
      <c r="AH16" s="14">
        <f>IF(AQ16="0",BJ16,0)</f>
        <v>0</v>
      </c>
      <c r="AI16" s="46" t="s">
        <v>18</v>
      </c>
      <c r="AJ16" s="14">
        <f>IF(AN16=0,I16,0)</f>
        <v>0</v>
      </c>
      <c r="AK16" s="14">
        <f>IF(AN16=12,I16,0)</f>
        <v>0</v>
      </c>
      <c r="AL16" s="14">
        <f>IF(AN16=21,I16,0)</f>
        <v>0</v>
      </c>
      <c r="AN16" s="14">
        <v>21</v>
      </c>
      <c r="AO16" s="14">
        <f>H16*0</f>
        <v>0</v>
      </c>
      <c r="AP16" s="14">
        <f>H16*(1-0)</f>
        <v>0</v>
      </c>
      <c r="AQ16" s="13" t="s">
        <v>122</v>
      </c>
      <c r="AV16" s="14">
        <f>AW16+AX16</f>
        <v>0</v>
      </c>
      <c r="AW16" s="14">
        <f>G16*AO16</f>
        <v>0</v>
      </c>
      <c r="AX16" s="14">
        <f>G16*AP16</f>
        <v>0</v>
      </c>
      <c r="AY16" s="13" t="s">
        <v>126</v>
      </c>
      <c r="AZ16" s="13" t="s">
        <v>127</v>
      </c>
      <c r="BA16" s="46" t="s">
        <v>128</v>
      </c>
      <c r="BC16" s="14">
        <f>AW16+AX16</f>
        <v>0</v>
      </c>
      <c r="BD16" s="14">
        <f>H16/(100-BE16)*100</f>
        <v>0</v>
      </c>
      <c r="BE16" s="14">
        <v>0</v>
      </c>
      <c r="BF16" s="14">
        <f>16</f>
        <v>16</v>
      </c>
      <c r="BH16" s="14">
        <f>G16*AO16</f>
        <v>0</v>
      </c>
      <c r="BI16" s="14">
        <f>G16*AP16</f>
        <v>0</v>
      </c>
      <c r="BJ16" s="14">
        <f>G16*H16</f>
        <v>0</v>
      </c>
      <c r="BK16" s="14"/>
      <c r="BL16" s="14">
        <v>123</v>
      </c>
      <c r="BW16" s="14">
        <v>21</v>
      </c>
      <c r="BX16" s="4" t="s">
        <v>137</v>
      </c>
    </row>
    <row r="17" spans="1:76" x14ac:dyDescent="0.25">
      <c r="A17" s="1" t="s">
        <v>138</v>
      </c>
      <c r="B17" s="2" t="s">
        <v>18</v>
      </c>
      <c r="C17" s="2" t="s">
        <v>139</v>
      </c>
      <c r="D17" s="78" t="s">
        <v>140</v>
      </c>
      <c r="E17" s="72"/>
      <c r="F17" s="2" t="s">
        <v>125</v>
      </c>
      <c r="G17" s="14">
        <v>1</v>
      </c>
      <c r="H17" s="14">
        <v>0</v>
      </c>
      <c r="I17" s="14">
        <f>G17*H17</f>
        <v>0</v>
      </c>
      <c r="K17" s="52"/>
      <c r="Z17" s="14">
        <f>IF(AQ17="5",BJ17,0)</f>
        <v>0</v>
      </c>
      <c r="AB17" s="14">
        <f>IF(AQ17="1",BH17,0)</f>
        <v>0</v>
      </c>
      <c r="AC17" s="14">
        <f>IF(AQ17="1",BI17,0)</f>
        <v>0</v>
      </c>
      <c r="AD17" s="14">
        <f>IF(AQ17="7",BH17,0)</f>
        <v>0</v>
      </c>
      <c r="AE17" s="14">
        <f>IF(AQ17="7",BI17,0)</f>
        <v>0</v>
      </c>
      <c r="AF17" s="14">
        <f>IF(AQ17="2",BH17,0)</f>
        <v>0</v>
      </c>
      <c r="AG17" s="14">
        <f>IF(AQ17="2",BI17,0)</f>
        <v>0</v>
      </c>
      <c r="AH17" s="14">
        <f>IF(AQ17="0",BJ17,0)</f>
        <v>0</v>
      </c>
      <c r="AI17" s="46" t="s">
        <v>18</v>
      </c>
      <c r="AJ17" s="14">
        <f>IF(AN17=0,I17,0)</f>
        <v>0</v>
      </c>
      <c r="AK17" s="14">
        <f>IF(AN17=12,I17,0)</f>
        <v>0</v>
      </c>
      <c r="AL17" s="14">
        <f>IF(AN17=21,I17,0)</f>
        <v>0</v>
      </c>
      <c r="AN17" s="14">
        <v>21</v>
      </c>
      <c r="AO17" s="14">
        <f>H17*0</f>
        <v>0</v>
      </c>
      <c r="AP17" s="14">
        <f>H17*(1-0)</f>
        <v>0</v>
      </c>
      <c r="AQ17" s="13" t="s">
        <v>122</v>
      </c>
      <c r="AV17" s="14">
        <f>AW17+AX17</f>
        <v>0</v>
      </c>
      <c r="AW17" s="14">
        <f>G17*AO17</f>
        <v>0</v>
      </c>
      <c r="AX17" s="14">
        <f>G17*AP17</f>
        <v>0</v>
      </c>
      <c r="AY17" s="13" t="s">
        <v>126</v>
      </c>
      <c r="AZ17" s="13" t="s">
        <v>127</v>
      </c>
      <c r="BA17" s="46" t="s">
        <v>128</v>
      </c>
      <c r="BC17" s="14">
        <f>AW17+AX17</f>
        <v>0</v>
      </c>
      <c r="BD17" s="14">
        <f>H17/(100-BE17)*100</f>
        <v>0</v>
      </c>
      <c r="BE17" s="14">
        <v>0</v>
      </c>
      <c r="BF17" s="14">
        <f>17</f>
        <v>17</v>
      </c>
      <c r="BH17" s="14">
        <f>G17*AO17</f>
        <v>0</v>
      </c>
      <c r="BI17" s="14">
        <f>G17*AP17</f>
        <v>0</v>
      </c>
      <c r="BJ17" s="14">
        <f>G17*H17</f>
        <v>0</v>
      </c>
      <c r="BK17" s="14"/>
      <c r="BL17" s="14">
        <v>123</v>
      </c>
      <c r="BW17" s="14">
        <v>21</v>
      </c>
      <c r="BX17" s="4" t="s">
        <v>140</v>
      </c>
    </row>
    <row r="18" spans="1:76" x14ac:dyDescent="0.25">
      <c r="A18" s="57" t="s">
        <v>18</v>
      </c>
      <c r="B18" s="58" t="s">
        <v>18</v>
      </c>
      <c r="C18" s="58" t="s">
        <v>22</v>
      </c>
      <c r="D18" s="149" t="s">
        <v>23</v>
      </c>
      <c r="E18" s="150"/>
      <c r="F18" s="59" t="s">
        <v>3</v>
      </c>
      <c r="G18" s="59" t="s">
        <v>3</v>
      </c>
      <c r="H18" s="59" t="s">
        <v>3</v>
      </c>
      <c r="I18" s="39">
        <f>SUM(I19:I24)</f>
        <v>0</v>
      </c>
      <c r="K18" s="52"/>
      <c r="AI18" s="46" t="s">
        <v>18</v>
      </c>
      <c r="AS18" s="39">
        <f>SUM(AJ19:AJ24)</f>
        <v>0</v>
      </c>
      <c r="AT18" s="39">
        <f>SUM(AK19:AK24)</f>
        <v>0</v>
      </c>
      <c r="AU18" s="39">
        <f>SUM(AL19:AL24)</f>
        <v>0</v>
      </c>
    </row>
    <row r="19" spans="1:76" x14ac:dyDescent="0.25">
      <c r="A19" s="1" t="s">
        <v>141</v>
      </c>
      <c r="B19" s="2" t="s">
        <v>18</v>
      </c>
      <c r="C19" s="2" t="s">
        <v>142</v>
      </c>
      <c r="D19" s="78" t="s">
        <v>143</v>
      </c>
      <c r="E19" s="72"/>
      <c r="F19" s="2" t="s">
        <v>144</v>
      </c>
      <c r="G19" s="14">
        <v>119.625</v>
      </c>
      <c r="H19" s="14">
        <v>0</v>
      </c>
      <c r="I19" s="14">
        <f>G19*H19</f>
        <v>0</v>
      </c>
      <c r="K19" s="52"/>
      <c r="Z19" s="14">
        <f>IF(AQ19="5",BJ19,0)</f>
        <v>0</v>
      </c>
      <c r="AB19" s="14">
        <f>IF(AQ19="1",BH19,0)</f>
        <v>0</v>
      </c>
      <c r="AC19" s="14">
        <f>IF(AQ19="1",BI19,0)</f>
        <v>0</v>
      </c>
      <c r="AD19" s="14">
        <f>IF(AQ19="7",BH19,0)</f>
        <v>0</v>
      </c>
      <c r="AE19" s="14">
        <f>IF(AQ19="7",BI19,0)</f>
        <v>0</v>
      </c>
      <c r="AF19" s="14">
        <f>IF(AQ19="2",BH19,0)</f>
        <v>0</v>
      </c>
      <c r="AG19" s="14">
        <f>IF(AQ19="2",BI19,0)</f>
        <v>0</v>
      </c>
      <c r="AH19" s="14">
        <f>IF(AQ19="0",BJ19,0)</f>
        <v>0</v>
      </c>
      <c r="AI19" s="46" t="s">
        <v>18</v>
      </c>
      <c r="AJ19" s="14">
        <f>IF(AN19=0,I19,0)</f>
        <v>0</v>
      </c>
      <c r="AK19" s="14">
        <f>IF(AN19=12,I19,0)</f>
        <v>0</v>
      </c>
      <c r="AL19" s="14">
        <f>IF(AN19=21,I19,0)</f>
        <v>0</v>
      </c>
      <c r="AN19" s="14">
        <v>21</v>
      </c>
      <c r="AO19" s="14">
        <f>H19*0</f>
        <v>0</v>
      </c>
      <c r="AP19" s="14">
        <f>H19*(1-0)</f>
        <v>0</v>
      </c>
      <c r="AQ19" s="13" t="s">
        <v>122</v>
      </c>
      <c r="AV19" s="14">
        <f>AW19+AX19</f>
        <v>0</v>
      </c>
      <c r="AW19" s="14">
        <f>G19*AO19</f>
        <v>0</v>
      </c>
      <c r="AX19" s="14">
        <f>G19*AP19</f>
        <v>0</v>
      </c>
      <c r="AY19" s="13" t="s">
        <v>145</v>
      </c>
      <c r="AZ19" s="13" t="s">
        <v>127</v>
      </c>
      <c r="BA19" s="46" t="s">
        <v>128</v>
      </c>
      <c r="BC19" s="14">
        <f>AW19+AX19</f>
        <v>0</v>
      </c>
      <c r="BD19" s="14">
        <f>H19/(100-BE19)*100</f>
        <v>0</v>
      </c>
      <c r="BE19" s="14">
        <v>0</v>
      </c>
      <c r="BF19" s="14">
        <f>19</f>
        <v>19</v>
      </c>
      <c r="BH19" s="14">
        <f>G19*AO19</f>
        <v>0</v>
      </c>
      <c r="BI19" s="14">
        <f>G19*AP19</f>
        <v>0</v>
      </c>
      <c r="BJ19" s="14">
        <f>G19*H19</f>
        <v>0</v>
      </c>
      <c r="BK19" s="14"/>
      <c r="BL19" s="14">
        <v>18</v>
      </c>
      <c r="BW19" s="14">
        <v>21</v>
      </c>
      <c r="BX19" s="4" t="s">
        <v>143</v>
      </c>
    </row>
    <row r="20" spans="1:76" x14ac:dyDescent="0.25">
      <c r="A20" s="1" t="s">
        <v>146</v>
      </c>
      <c r="B20" s="2" t="s">
        <v>18</v>
      </c>
      <c r="C20" s="2" t="s">
        <v>147</v>
      </c>
      <c r="D20" s="78" t="s">
        <v>148</v>
      </c>
      <c r="E20" s="72"/>
      <c r="F20" s="2" t="s">
        <v>144</v>
      </c>
      <c r="G20" s="14">
        <v>119.625</v>
      </c>
      <c r="H20" s="14">
        <v>0</v>
      </c>
      <c r="I20" s="14">
        <f>G20*H20</f>
        <v>0</v>
      </c>
      <c r="K20" s="52"/>
      <c r="Z20" s="14">
        <f>IF(AQ20="5",BJ20,0)</f>
        <v>0</v>
      </c>
      <c r="AB20" s="14">
        <f>IF(AQ20="1",BH20,0)</f>
        <v>0</v>
      </c>
      <c r="AC20" s="14">
        <f>IF(AQ20="1",BI20,0)</f>
        <v>0</v>
      </c>
      <c r="AD20" s="14">
        <f>IF(AQ20="7",BH20,0)</f>
        <v>0</v>
      </c>
      <c r="AE20" s="14">
        <f>IF(AQ20="7",BI20,0)</f>
        <v>0</v>
      </c>
      <c r="AF20" s="14">
        <f>IF(AQ20="2",BH20,0)</f>
        <v>0</v>
      </c>
      <c r="AG20" s="14">
        <f>IF(AQ20="2",BI20,0)</f>
        <v>0</v>
      </c>
      <c r="AH20" s="14">
        <f>IF(AQ20="0",BJ20,0)</f>
        <v>0</v>
      </c>
      <c r="AI20" s="46" t="s">
        <v>18</v>
      </c>
      <c r="AJ20" s="14">
        <f>IF(AN20=0,I20,0)</f>
        <v>0</v>
      </c>
      <c r="AK20" s="14">
        <f>IF(AN20=12,I20,0)</f>
        <v>0</v>
      </c>
      <c r="AL20" s="14">
        <f>IF(AN20=21,I20,0)</f>
        <v>0</v>
      </c>
      <c r="AN20" s="14">
        <v>21</v>
      </c>
      <c r="AO20" s="14">
        <f>H20*0</f>
        <v>0</v>
      </c>
      <c r="AP20" s="14">
        <f>H20*(1-0)</f>
        <v>0</v>
      </c>
      <c r="AQ20" s="13" t="s">
        <v>122</v>
      </c>
      <c r="AV20" s="14">
        <f>AW20+AX20</f>
        <v>0</v>
      </c>
      <c r="AW20" s="14">
        <f>G20*AO20</f>
        <v>0</v>
      </c>
      <c r="AX20" s="14">
        <f>G20*AP20</f>
        <v>0</v>
      </c>
      <c r="AY20" s="13" t="s">
        <v>145</v>
      </c>
      <c r="AZ20" s="13" t="s">
        <v>127</v>
      </c>
      <c r="BA20" s="46" t="s">
        <v>128</v>
      </c>
      <c r="BC20" s="14">
        <f>AW20+AX20</f>
        <v>0</v>
      </c>
      <c r="BD20" s="14">
        <f>H20/(100-BE20)*100</f>
        <v>0</v>
      </c>
      <c r="BE20" s="14">
        <v>0</v>
      </c>
      <c r="BF20" s="14">
        <f>20</f>
        <v>20</v>
      </c>
      <c r="BH20" s="14">
        <f>G20*AO20</f>
        <v>0</v>
      </c>
      <c r="BI20" s="14">
        <f>G20*AP20</f>
        <v>0</v>
      </c>
      <c r="BJ20" s="14">
        <f>G20*H20</f>
        <v>0</v>
      </c>
      <c r="BK20" s="14"/>
      <c r="BL20" s="14">
        <v>18</v>
      </c>
      <c r="BW20" s="14">
        <v>21</v>
      </c>
      <c r="BX20" s="4" t="s">
        <v>148</v>
      </c>
    </row>
    <row r="21" spans="1:76" x14ac:dyDescent="0.25">
      <c r="A21" s="1" t="s">
        <v>149</v>
      </c>
      <c r="B21" s="2" t="s">
        <v>18</v>
      </c>
      <c r="C21" s="2" t="s">
        <v>150</v>
      </c>
      <c r="D21" s="78" t="s">
        <v>151</v>
      </c>
      <c r="E21" s="72"/>
      <c r="F21" s="2" t="s">
        <v>152</v>
      </c>
      <c r="G21" s="14">
        <v>17.943999999999999</v>
      </c>
      <c r="H21" s="14">
        <v>0</v>
      </c>
      <c r="I21" s="14">
        <f>G21*H21</f>
        <v>0</v>
      </c>
      <c r="K21" s="52"/>
      <c r="Z21" s="14">
        <f>IF(AQ21="5",BJ21,0)</f>
        <v>0</v>
      </c>
      <c r="AB21" s="14">
        <f>IF(AQ21="1",BH21,0)</f>
        <v>0</v>
      </c>
      <c r="AC21" s="14">
        <f>IF(AQ21="1",BI21,0)</f>
        <v>0</v>
      </c>
      <c r="AD21" s="14">
        <f>IF(AQ21="7",BH21,0)</f>
        <v>0</v>
      </c>
      <c r="AE21" s="14">
        <f>IF(AQ21="7",BI21,0)</f>
        <v>0</v>
      </c>
      <c r="AF21" s="14">
        <f>IF(AQ21="2",BH21,0)</f>
        <v>0</v>
      </c>
      <c r="AG21" s="14">
        <f>IF(AQ21="2",BI21,0)</f>
        <v>0</v>
      </c>
      <c r="AH21" s="14">
        <f>IF(AQ21="0",BJ21,0)</f>
        <v>0</v>
      </c>
      <c r="AI21" s="46" t="s">
        <v>18</v>
      </c>
      <c r="AJ21" s="14">
        <f>IF(AN21=0,I21,0)</f>
        <v>0</v>
      </c>
      <c r="AK21" s="14">
        <f>IF(AN21=12,I21,0)</f>
        <v>0</v>
      </c>
      <c r="AL21" s="14">
        <f>IF(AN21=21,I21,0)</f>
        <v>0</v>
      </c>
      <c r="AN21" s="14">
        <v>21</v>
      </c>
      <c r="AO21" s="14">
        <f>H21*1</f>
        <v>0</v>
      </c>
      <c r="AP21" s="14">
        <f>H21*(1-1)</f>
        <v>0</v>
      </c>
      <c r="AQ21" s="13" t="s">
        <v>122</v>
      </c>
      <c r="AV21" s="14">
        <f>AW21+AX21</f>
        <v>0</v>
      </c>
      <c r="AW21" s="14">
        <f>G21*AO21</f>
        <v>0</v>
      </c>
      <c r="AX21" s="14">
        <f>G21*AP21</f>
        <v>0</v>
      </c>
      <c r="AY21" s="13" t="s">
        <v>145</v>
      </c>
      <c r="AZ21" s="13" t="s">
        <v>127</v>
      </c>
      <c r="BA21" s="46" t="s">
        <v>128</v>
      </c>
      <c r="BC21" s="14">
        <f>AW21+AX21</f>
        <v>0</v>
      </c>
      <c r="BD21" s="14">
        <f>H21/(100-BE21)*100</f>
        <v>0</v>
      </c>
      <c r="BE21" s="14">
        <v>0</v>
      </c>
      <c r="BF21" s="14">
        <f>21</f>
        <v>21</v>
      </c>
      <c r="BH21" s="14">
        <f>G21*AO21</f>
        <v>0</v>
      </c>
      <c r="BI21" s="14">
        <f>G21*AP21</f>
        <v>0</v>
      </c>
      <c r="BJ21" s="14">
        <f>G21*H21</f>
        <v>0</v>
      </c>
      <c r="BK21" s="14"/>
      <c r="BL21" s="14">
        <v>18</v>
      </c>
      <c r="BW21" s="14">
        <v>21</v>
      </c>
      <c r="BX21" s="4" t="s">
        <v>151</v>
      </c>
    </row>
    <row r="22" spans="1:76" x14ac:dyDescent="0.25">
      <c r="A22" s="60"/>
      <c r="D22" s="61" t="s">
        <v>153</v>
      </c>
      <c r="E22" s="61" t="s">
        <v>18</v>
      </c>
      <c r="G22" s="62">
        <v>17.943999999999999</v>
      </c>
      <c r="K22" s="52"/>
    </row>
    <row r="23" spans="1:76" x14ac:dyDescent="0.25">
      <c r="A23" s="1" t="s">
        <v>154</v>
      </c>
      <c r="B23" s="2" t="s">
        <v>18</v>
      </c>
      <c r="C23" s="2" t="s">
        <v>155</v>
      </c>
      <c r="D23" s="78" t="s">
        <v>156</v>
      </c>
      <c r="E23" s="72"/>
      <c r="F23" s="2" t="s">
        <v>144</v>
      </c>
      <c r="G23" s="14">
        <v>119.625</v>
      </c>
      <c r="H23" s="14">
        <v>0</v>
      </c>
      <c r="I23" s="14">
        <f>G23*H23</f>
        <v>0</v>
      </c>
      <c r="K23" s="52"/>
      <c r="Z23" s="14">
        <f>IF(AQ23="5",BJ23,0)</f>
        <v>0</v>
      </c>
      <c r="AB23" s="14">
        <f>IF(AQ23="1",BH23,0)</f>
        <v>0</v>
      </c>
      <c r="AC23" s="14">
        <f>IF(AQ23="1",BI23,0)</f>
        <v>0</v>
      </c>
      <c r="AD23" s="14">
        <f>IF(AQ23="7",BH23,0)</f>
        <v>0</v>
      </c>
      <c r="AE23" s="14">
        <f>IF(AQ23="7",BI23,0)</f>
        <v>0</v>
      </c>
      <c r="AF23" s="14">
        <f>IF(AQ23="2",BH23,0)</f>
        <v>0</v>
      </c>
      <c r="AG23" s="14">
        <f>IF(AQ23="2",BI23,0)</f>
        <v>0</v>
      </c>
      <c r="AH23" s="14">
        <f>IF(AQ23="0",BJ23,0)</f>
        <v>0</v>
      </c>
      <c r="AI23" s="46" t="s">
        <v>18</v>
      </c>
      <c r="AJ23" s="14">
        <f>IF(AN23=0,I23,0)</f>
        <v>0</v>
      </c>
      <c r="AK23" s="14">
        <f>IF(AN23=12,I23,0)</f>
        <v>0</v>
      </c>
      <c r="AL23" s="14">
        <f>IF(AN23=21,I23,0)</f>
        <v>0</v>
      </c>
      <c r="AN23" s="14">
        <v>21</v>
      </c>
      <c r="AO23" s="14">
        <f>H23*0</f>
        <v>0</v>
      </c>
      <c r="AP23" s="14">
        <f>H23*(1-0)</f>
        <v>0</v>
      </c>
      <c r="AQ23" s="13" t="s">
        <v>122</v>
      </c>
      <c r="AV23" s="14">
        <f>AW23+AX23</f>
        <v>0</v>
      </c>
      <c r="AW23" s="14">
        <f>G23*AO23</f>
        <v>0</v>
      </c>
      <c r="AX23" s="14">
        <f>G23*AP23</f>
        <v>0</v>
      </c>
      <c r="AY23" s="13" t="s">
        <v>145</v>
      </c>
      <c r="AZ23" s="13" t="s">
        <v>127</v>
      </c>
      <c r="BA23" s="46" t="s">
        <v>128</v>
      </c>
      <c r="BC23" s="14">
        <f>AW23+AX23</f>
        <v>0</v>
      </c>
      <c r="BD23" s="14">
        <f>H23/(100-BE23)*100</f>
        <v>0</v>
      </c>
      <c r="BE23" s="14">
        <v>0</v>
      </c>
      <c r="BF23" s="14">
        <f>23</f>
        <v>23</v>
      </c>
      <c r="BH23" s="14">
        <f>G23*AO23</f>
        <v>0</v>
      </c>
      <c r="BI23" s="14">
        <f>G23*AP23</f>
        <v>0</v>
      </c>
      <c r="BJ23" s="14">
        <f>G23*H23</f>
        <v>0</v>
      </c>
      <c r="BK23" s="14"/>
      <c r="BL23" s="14">
        <v>18</v>
      </c>
      <c r="BW23" s="14">
        <v>21</v>
      </c>
      <c r="BX23" s="4" t="s">
        <v>156</v>
      </c>
    </row>
    <row r="24" spans="1:76" x14ac:dyDescent="0.25">
      <c r="A24" s="1" t="s">
        <v>157</v>
      </c>
      <c r="B24" s="2" t="s">
        <v>18</v>
      </c>
      <c r="C24" s="2" t="s">
        <v>158</v>
      </c>
      <c r="D24" s="78" t="s">
        <v>159</v>
      </c>
      <c r="E24" s="72"/>
      <c r="F24" s="2" t="s">
        <v>144</v>
      </c>
      <c r="G24" s="14">
        <v>119.625</v>
      </c>
      <c r="H24" s="14">
        <v>0</v>
      </c>
      <c r="I24" s="14">
        <f>G24*H24</f>
        <v>0</v>
      </c>
      <c r="K24" s="52"/>
      <c r="Z24" s="14">
        <f>IF(AQ24="5",BJ24,0)</f>
        <v>0</v>
      </c>
      <c r="AB24" s="14">
        <f>IF(AQ24="1",BH24,0)</f>
        <v>0</v>
      </c>
      <c r="AC24" s="14">
        <f>IF(AQ24="1",BI24,0)</f>
        <v>0</v>
      </c>
      <c r="AD24" s="14">
        <f>IF(AQ24="7",BH24,0)</f>
        <v>0</v>
      </c>
      <c r="AE24" s="14">
        <f>IF(AQ24="7",BI24,0)</f>
        <v>0</v>
      </c>
      <c r="AF24" s="14">
        <f>IF(AQ24="2",BH24,0)</f>
        <v>0</v>
      </c>
      <c r="AG24" s="14">
        <f>IF(AQ24="2",BI24,0)</f>
        <v>0</v>
      </c>
      <c r="AH24" s="14">
        <f>IF(AQ24="0",BJ24,0)</f>
        <v>0</v>
      </c>
      <c r="AI24" s="46" t="s">
        <v>18</v>
      </c>
      <c r="AJ24" s="14">
        <f>IF(AN24=0,I24,0)</f>
        <v>0</v>
      </c>
      <c r="AK24" s="14">
        <f>IF(AN24=12,I24,0)</f>
        <v>0</v>
      </c>
      <c r="AL24" s="14">
        <f>IF(AN24=21,I24,0)</f>
        <v>0</v>
      </c>
      <c r="AN24" s="14">
        <v>21</v>
      </c>
      <c r="AO24" s="14">
        <f>H24*0.211668068</f>
        <v>0</v>
      </c>
      <c r="AP24" s="14">
        <f>H24*(1-0.211668068)</f>
        <v>0</v>
      </c>
      <c r="AQ24" s="13" t="s">
        <v>122</v>
      </c>
      <c r="AV24" s="14">
        <f>AW24+AX24</f>
        <v>0</v>
      </c>
      <c r="AW24" s="14">
        <f>G24*AO24</f>
        <v>0</v>
      </c>
      <c r="AX24" s="14">
        <f>G24*AP24</f>
        <v>0</v>
      </c>
      <c r="AY24" s="13" t="s">
        <v>145</v>
      </c>
      <c r="AZ24" s="13" t="s">
        <v>127</v>
      </c>
      <c r="BA24" s="46" t="s">
        <v>128</v>
      </c>
      <c r="BC24" s="14">
        <f>AW24+AX24</f>
        <v>0</v>
      </c>
      <c r="BD24" s="14">
        <f>H24/(100-BE24)*100</f>
        <v>0</v>
      </c>
      <c r="BE24" s="14">
        <v>0</v>
      </c>
      <c r="BF24" s="14">
        <f>24</f>
        <v>24</v>
      </c>
      <c r="BH24" s="14">
        <f>G24*AO24</f>
        <v>0</v>
      </c>
      <c r="BI24" s="14">
        <f>G24*AP24</f>
        <v>0</v>
      </c>
      <c r="BJ24" s="14">
        <f>G24*H24</f>
        <v>0</v>
      </c>
      <c r="BK24" s="14"/>
      <c r="BL24" s="14">
        <v>18</v>
      </c>
      <c r="BW24" s="14">
        <v>21</v>
      </c>
      <c r="BX24" s="4" t="s">
        <v>159</v>
      </c>
    </row>
    <row r="25" spans="1:76" x14ac:dyDescent="0.25">
      <c r="A25" s="57" t="s">
        <v>18</v>
      </c>
      <c r="B25" s="58" t="s">
        <v>18</v>
      </c>
      <c r="C25" s="58" t="s">
        <v>24</v>
      </c>
      <c r="D25" s="149" t="s">
        <v>25</v>
      </c>
      <c r="E25" s="150"/>
      <c r="F25" s="59" t="s">
        <v>3</v>
      </c>
      <c r="G25" s="59" t="s">
        <v>3</v>
      </c>
      <c r="H25" s="59" t="s">
        <v>3</v>
      </c>
      <c r="I25" s="39">
        <f>SUM(I26:I32)</f>
        <v>0</v>
      </c>
      <c r="K25" s="52"/>
      <c r="AI25" s="46" t="s">
        <v>18</v>
      </c>
      <c r="AS25" s="39">
        <f>SUM(AJ26:AJ32)</f>
        <v>0</v>
      </c>
      <c r="AT25" s="39">
        <f>SUM(AK26:AK32)</f>
        <v>0</v>
      </c>
      <c r="AU25" s="39">
        <f>SUM(AL26:AL32)</f>
        <v>0</v>
      </c>
    </row>
    <row r="26" spans="1:76" x14ac:dyDescent="0.25">
      <c r="A26" s="1" t="s">
        <v>24</v>
      </c>
      <c r="B26" s="2" t="s">
        <v>18</v>
      </c>
      <c r="C26" s="2" t="s">
        <v>160</v>
      </c>
      <c r="D26" s="78" t="s">
        <v>161</v>
      </c>
      <c r="E26" s="72"/>
      <c r="F26" s="2" t="s">
        <v>144</v>
      </c>
      <c r="G26" s="14">
        <v>675.82500000000005</v>
      </c>
      <c r="H26" s="14">
        <v>0</v>
      </c>
      <c r="I26" s="14">
        <f>G26*H26</f>
        <v>0</v>
      </c>
      <c r="K26" s="52"/>
      <c r="Z26" s="14">
        <f>IF(AQ26="5",BJ26,0)</f>
        <v>0</v>
      </c>
      <c r="AB26" s="14">
        <f>IF(AQ26="1",BH26,0)</f>
        <v>0</v>
      </c>
      <c r="AC26" s="14">
        <f>IF(AQ26="1",BI26,0)</f>
        <v>0</v>
      </c>
      <c r="AD26" s="14">
        <f>IF(AQ26="7",BH26,0)</f>
        <v>0</v>
      </c>
      <c r="AE26" s="14">
        <f>IF(AQ26="7",BI26,0)</f>
        <v>0</v>
      </c>
      <c r="AF26" s="14">
        <f>IF(AQ26="2",BH26,0)</f>
        <v>0</v>
      </c>
      <c r="AG26" s="14">
        <f>IF(AQ26="2",BI26,0)</f>
        <v>0</v>
      </c>
      <c r="AH26" s="14">
        <f>IF(AQ26="0",BJ26,0)</f>
        <v>0</v>
      </c>
      <c r="AI26" s="46" t="s">
        <v>18</v>
      </c>
      <c r="AJ26" s="14">
        <f>IF(AN26=0,I26,0)</f>
        <v>0</v>
      </c>
      <c r="AK26" s="14">
        <f>IF(AN26=12,I26,0)</f>
        <v>0</v>
      </c>
      <c r="AL26" s="14">
        <f>IF(AN26=21,I26,0)</f>
        <v>0</v>
      </c>
      <c r="AN26" s="14">
        <v>21</v>
      </c>
      <c r="AO26" s="14">
        <f>H26*0</f>
        <v>0</v>
      </c>
      <c r="AP26" s="14">
        <f>H26*(1-0)</f>
        <v>0</v>
      </c>
      <c r="AQ26" s="13" t="s">
        <v>122</v>
      </c>
      <c r="AV26" s="14">
        <f>AW26+AX26</f>
        <v>0</v>
      </c>
      <c r="AW26" s="14">
        <f>G26*AO26</f>
        <v>0</v>
      </c>
      <c r="AX26" s="14">
        <f>G26*AP26</f>
        <v>0</v>
      </c>
      <c r="AY26" s="13" t="s">
        <v>162</v>
      </c>
      <c r="AZ26" s="13" t="s">
        <v>127</v>
      </c>
      <c r="BA26" s="46" t="s">
        <v>128</v>
      </c>
      <c r="BC26" s="14">
        <f>AW26+AX26</f>
        <v>0</v>
      </c>
      <c r="BD26" s="14">
        <f>H26/(100-BE26)*100</f>
        <v>0</v>
      </c>
      <c r="BE26" s="14">
        <v>0</v>
      </c>
      <c r="BF26" s="14">
        <f>26</f>
        <v>26</v>
      </c>
      <c r="BH26" s="14">
        <f>G26*AO26</f>
        <v>0</v>
      </c>
      <c r="BI26" s="14">
        <f>G26*AP26</f>
        <v>0</v>
      </c>
      <c r="BJ26" s="14">
        <f>G26*H26</f>
        <v>0</v>
      </c>
      <c r="BK26" s="14"/>
      <c r="BL26" s="14">
        <v>11</v>
      </c>
      <c r="BW26" s="14">
        <v>21</v>
      </c>
      <c r="BX26" s="4" t="s">
        <v>161</v>
      </c>
    </row>
    <row r="27" spans="1:76" x14ac:dyDescent="0.25">
      <c r="A27" s="60"/>
      <c r="D27" s="61" t="s">
        <v>163</v>
      </c>
      <c r="E27" s="61" t="s">
        <v>18</v>
      </c>
      <c r="G27" s="62">
        <v>0</v>
      </c>
      <c r="K27" s="52"/>
    </row>
    <row r="28" spans="1:76" x14ac:dyDescent="0.25">
      <c r="A28" s="60"/>
      <c r="D28" s="61" t="s">
        <v>164</v>
      </c>
      <c r="E28" s="61" t="s">
        <v>18</v>
      </c>
      <c r="G28" s="62">
        <v>28.875</v>
      </c>
      <c r="K28" s="52"/>
    </row>
    <row r="29" spans="1:76" x14ac:dyDescent="0.25">
      <c r="A29" s="60"/>
      <c r="D29" s="61" t="s">
        <v>165</v>
      </c>
      <c r="E29" s="61" t="s">
        <v>18</v>
      </c>
      <c r="G29" s="62">
        <v>278.05</v>
      </c>
      <c r="K29" s="52"/>
    </row>
    <row r="30" spans="1:76" x14ac:dyDescent="0.25">
      <c r="A30" s="60"/>
      <c r="D30" s="61" t="s">
        <v>166</v>
      </c>
      <c r="E30" s="61" t="s">
        <v>18</v>
      </c>
      <c r="G30" s="62">
        <v>53.2</v>
      </c>
      <c r="K30" s="52"/>
    </row>
    <row r="31" spans="1:76" x14ac:dyDescent="0.25">
      <c r="A31" s="60"/>
      <c r="D31" s="61" t="s">
        <v>167</v>
      </c>
      <c r="E31" s="61" t="s">
        <v>18</v>
      </c>
      <c r="G31" s="62">
        <v>315.7</v>
      </c>
      <c r="K31" s="52"/>
    </row>
    <row r="32" spans="1:76" x14ac:dyDescent="0.25">
      <c r="A32" s="1" t="s">
        <v>168</v>
      </c>
      <c r="B32" s="2" t="s">
        <v>18</v>
      </c>
      <c r="C32" s="2" t="s">
        <v>169</v>
      </c>
      <c r="D32" s="78" t="s">
        <v>170</v>
      </c>
      <c r="E32" s="72"/>
      <c r="F32" s="2" t="s">
        <v>144</v>
      </c>
      <c r="G32" s="14">
        <v>119.625</v>
      </c>
      <c r="H32" s="14">
        <v>0</v>
      </c>
      <c r="I32" s="14">
        <f>G32*H32</f>
        <v>0</v>
      </c>
      <c r="K32" s="52"/>
      <c r="Z32" s="14">
        <f>IF(AQ32="5",BJ32,0)</f>
        <v>0</v>
      </c>
      <c r="AB32" s="14">
        <f>IF(AQ32="1",BH32,0)</f>
        <v>0</v>
      </c>
      <c r="AC32" s="14">
        <f>IF(AQ32="1",BI32,0)</f>
        <v>0</v>
      </c>
      <c r="AD32" s="14">
        <f>IF(AQ32="7",BH32,0)</f>
        <v>0</v>
      </c>
      <c r="AE32" s="14">
        <f>IF(AQ32="7",BI32,0)</f>
        <v>0</v>
      </c>
      <c r="AF32" s="14">
        <f>IF(AQ32="2",BH32,0)</f>
        <v>0</v>
      </c>
      <c r="AG32" s="14">
        <f>IF(AQ32="2",BI32,0)</f>
        <v>0</v>
      </c>
      <c r="AH32" s="14">
        <f>IF(AQ32="0",BJ32,0)</f>
        <v>0</v>
      </c>
      <c r="AI32" s="46" t="s">
        <v>18</v>
      </c>
      <c r="AJ32" s="14">
        <f>IF(AN32=0,I32,0)</f>
        <v>0</v>
      </c>
      <c r="AK32" s="14">
        <f>IF(AN32=12,I32,0)</f>
        <v>0</v>
      </c>
      <c r="AL32" s="14">
        <f>IF(AN32=21,I32,0)</f>
        <v>0</v>
      </c>
      <c r="AN32" s="14">
        <v>21</v>
      </c>
      <c r="AO32" s="14">
        <f>H32*0</f>
        <v>0</v>
      </c>
      <c r="AP32" s="14">
        <f>H32*(1-0)</f>
        <v>0</v>
      </c>
      <c r="AQ32" s="13" t="s">
        <v>122</v>
      </c>
      <c r="AV32" s="14">
        <f>AW32+AX32</f>
        <v>0</v>
      </c>
      <c r="AW32" s="14">
        <f>G32*AO32</f>
        <v>0</v>
      </c>
      <c r="AX32" s="14">
        <f>G32*AP32</f>
        <v>0</v>
      </c>
      <c r="AY32" s="13" t="s">
        <v>162</v>
      </c>
      <c r="AZ32" s="13" t="s">
        <v>127</v>
      </c>
      <c r="BA32" s="46" t="s">
        <v>128</v>
      </c>
      <c r="BC32" s="14">
        <f>AW32+AX32</f>
        <v>0</v>
      </c>
      <c r="BD32" s="14">
        <f>H32/(100-BE32)*100</f>
        <v>0</v>
      </c>
      <c r="BE32" s="14">
        <v>0</v>
      </c>
      <c r="BF32" s="14">
        <f>32</f>
        <v>32</v>
      </c>
      <c r="BH32" s="14">
        <f>G32*AO32</f>
        <v>0</v>
      </c>
      <c r="BI32" s="14">
        <f>G32*AP32</f>
        <v>0</v>
      </c>
      <c r="BJ32" s="14">
        <f>G32*H32</f>
        <v>0</v>
      </c>
      <c r="BK32" s="14"/>
      <c r="BL32" s="14">
        <v>11</v>
      </c>
      <c r="BW32" s="14">
        <v>21</v>
      </c>
      <c r="BX32" s="4" t="s">
        <v>170</v>
      </c>
    </row>
    <row r="33" spans="1:76" x14ac:dyDescent="0.25">
      <c r="A33" s="60"/>
      <c r="D33" s="61" t="s">
        <v>171</v>
      </c>
      <c r="E33" s="61" t="s">
        <v>18</v>
      </c>
      <c r="G33" s="62">
        <v>0</v>
      </c>
      <c r="K33" s="52"/>
    </row>
    <row r="34" spans="1:76" x14ac:dyDescent="0.25">
      <c r="A34" s="60"/>
      <c r="D34" s="61" t="s">
        <v>172</v>
      </c>
      <c r="E34" s="61" t="s">
        <v>18</v>
      </c>
      <c r="G34" s="62">
        <v>0</v>
      </c>
      <c r="K34" s="52"/>
    </row>
    <row r="35" spans="1:76" x14ac:dyDescent="0.25">
      <c r="A35" s="60"/>
      <c r="D35" s="61" t="s">
        <v>173</v>
      </c>
      <c r="E35" s="61" t="s">
        <v>18</v>
      </c>
      <c r="G35" s="62">
        <v>119.625</v>
      </c>
      <c r="K35" s="52"/>
    </row>
    <row r="36" spans="1:76" x14ac:dyDescent="0.25">
      <c r="A36" s="57" t="s">
        <v>18</v>
      </c>
      <c r="B36" s="58" t="s">
        <v>18</v>
      </c>
      <c r="C36" s="58" t="s">
        <v>26</v>
      </c>
      <c r="D36" s="149" t="s">
        <v>27</v>
      </c>
      <c r="E36" s="150"/>
      <c r="F36" s="59" t="s">
        <v>3</v>
      </c>
      <c r="G36" s="59" t="s">
        <v>3</v>
      </c>
      <c r="H36" s="59" t="s">
        <v>3</v>
      </c>
      <c r="I36" s="39">
        <f>SUM(I37:I39)</f>
        <v>0</v>
      </c>
      <c r="K36" s="52"/>
      <c r="AI36" s="46" t="s">
        <v>18</v>
      </c>
      <c r="AS36" s="39">
        <f>SUM(AJ37:AJ39)</f>
        <v>0</v>
      </c>
      <c r="AT36" s="39">
        <f>SUM(AK37:AK39)</f>
        <v>0</v>
      </c>
      <c r="AU36" s="39">
        <f>SUM(AL37:AL39)</f>
        <v>0</v>
      </c>
    </row>
    <row r="37" spans="1:76" x14ac:dyDescent="0.25">
      <c r="A37" s="1" t="s">
        <v>174</v>
      </c>
      <c r="B37" s="2" t="s">
        <v>18</v>
      </c>
      <c r="C37" s="2" t="s">
        <v>175</v>
      </c>
      <c r="D37" s="78" t="s">
        <v>176</v>
      </c>
      <c r="E37" s="72"/>
      <c r="F37" s="2" t="s">
        <v>144</v>
      </c>
      <c r="G37" s="14">
        <v>556.20000000000005</v>
      </c>
      <c r="H37" s="14">
        <v>0</v>
      </c>
      <c r="I37" s="14">
        <f>G37*H37</f>
        <v>0</v>
      </c>
      <c r="K37" s="52"/>
      <c r="Z37" s="14">
        <f>IF(AQ37="5",BJ37,0)</f>
        <v>0</v>
      </c>
      <c r="AB37" s="14">
        <f>IF(AQ37="1",BH37,0)</f>
        <v>0</v>
      </c>
      <c r="AC37" s="14">
        <f>IF(AQ37="1",BI37,0)</f>
        <v>0</v>
      </c>
      <c r="AD37" s="14">
        <f>IF(AQ37="7",BH37,0)</f>
        <v>0</v>
      </c>
      <c r="AE37" s="14">
        <f>IF(AQ37="7",BI37,0)</f>
        <v>0</v>
      </c>
      <c r="AF37" s="14">
        <f>IF(AQ37="2",BH37,0)</f>
        <v>0</v>
      </c>
      <c r="AG37" s="14">
        <f>IF(AQ37="2",BI37,0)</f>
        <v>0</v>
      </c>
      <c r="AH37" s="14">
        <f>IF(AQ37="0",BJ37,0)</f>
        <v>0</v>
      </c>
      <c r="AI37" s="46" t="s">
        <v>18</v>
      </c>
      <c r="AJ37" s="14">
        <f>IF(AN37=0,I37,0)</f>
        <v>0</v>
      </c>
      <c r="AK37" s="14">
        <f>IF(AN37=12,I37,0)</f>
        <v>0</v>
      </c>
      <c r="AL37" s="14">
        <f>IF(AN37=21,I37,0)</f>
        <v>0</v>
      </c>
      <c r="AN37" s="14">
        <v>21</v>
      </c>
      <c r="AO37" s="14">
        <f>H37*0.906711409</f>
        <v>0</v>
      </c>
      <c r="AP37" s="14">
        <f>H37*(1-0.906711409)</f>
        <v>0</v>
      </c>
      <c r="AQ37" s="13" t="s">
        <v>122</v>
      </c>
      <c r="AV37" s="14">
        <f>AW37+AX37</f>
        <v>0</v>
      </c>
      <c r="AW37" s="14">
        <f>G37*AO37</f>
        <v>0</v>
      </c>
      <c r="AX37" s="14">
        <f>G37*AP37</f>
        <v>0</v>
      </c>
      <c r="AY37" s="13" t="s">
        <v>177</v>
      </c>
      <c r="AZ37" s="13" t="s">
        <v>178</v>
      </c>
      <c r="BA37" s="46" t="s">
        <v>128</v>
      </c>
      <c r="BC37" s="14">
        <f>AW37+AX37</f>
        <v>0</v>
      </c>
      <c r="BD37" s="14">
        <f>H37/(100-BE37)*100</f>
        <v>0</v>
      </c>
      <c r="BE37" s="14">
        <v>0</v>
      </c>
      <c r="BF37" s="14">
        <f>37</f>
        <v>37</v>
      </c>
      <c r="BH37" s="14">
        <f>G37*AO37</f>
        <v>0</v>
      </c>
      <c r="BI37" s="14">
        <f>G37*AP37</f>
        <v>0</v>
      </c>
      <c r="BJ37" s="14">
        <f>G37*H37</f>
        <v>0</v>
      </c>
      <c r="BK37" s="14"/>
      <c r="BL37" s="14">
        <v>57</v>
      </c>
      <c r="BW37" s="14">
        <v>21</v>
      </c>
      <c r="BX37" s="4" t="s">
        <v>176</v>
      </c>
    </row>
    <row r="38" spans="1:76" x14ac:dyDescent="0.25">
      <c r="A38" s="1" t="s">
        <v>179</v>
      </c>
      <c r="B38" s="2" t="s">
        <v>18</v>
      </c>
      <c r="C38" s="2" t="s">
        <v>180</v>
      </c>
      <c r="D38" s="78" t="s">
        <v>181</v>
      </c>
      <c r="E38" s="72"/>
      <c r="F38" s="2" t="s">
        <v>182</v>
      </c>
      <c r="G38" s="14">
        <v>42</v>
      </c>
      <c r="H38" s="14">
        <v>0</v>
      </c>
      <c r="I38" s="14">
        <f>G38*H38</f>
        <v>0</v>
      </c>
      <c r="K38" s="52"/>
      <c r="Z38" s="14">
        <f>IF(AQ38="5",BJ38,0)</f>
        <v>0</v>
      </c>
      <c r="AB38" s="14">
        <f>IF(AQ38="1",BH38,0)</f>
        <v>0</v>
      </c>
      <c r="AC38" s="14">
        <f>IF(AQ38="1",BI38,0)</f>
        <v>0</v>
      </c>
      <c r="AD38" s="14">
        <f>IF(AQ38="7",BH38,0)</f>
        <v>0</v>
      </c>
      <c r="AE38" s="14">
        <f>IF(AQ38="7",BI38,0)</f>
        <v>0</v>
      </c>
      <c r="AF38" s="14">
        <f>IF(AQ38="2",BH38,0)</f>
        <v>0</v>
      </c>
      <c r="AG38" s="14">
        <f>IF(AQ38="2",BI38,0)</f>
        <v>0</v>
      </c>
      <c r="AH38" s="14">
        <f>IF(AQ38="0",BJ38,0)</f>
        <v>0</v>
      </c>
      <c r="AI38" s="46" t="s">
        <v>18</v>
      </c>
      <c r="AJ38" s="14">
        <f>IF(AN38=0,I38,0)</f>
        <v>0</v>
      </c>
      <c r="AK38" s="14">
        <f>IF(AN38=12,I38,0)</f>
        <v>0</v>
      </c>
      <c r="AL38" s="14">
        <f>IF(AN38=21,I38,0)</f>
        <v>0</v>
      </c>
      <c r="AN38" s="14">
        <v>21</v>
      </c>
      <c r="AO38" s="14">
        <f>H38*0.91570412</f>
        <v>0</v>
      </c>
      <c r="AP38" s="14">
        <f>H38*(1-0.91570412)</f>
        <v>0</v>
      </c>
      <c r="AQ38" s="13" t="s">
        <v>122</v>
      </c>
      <c r="AV38" s="14">
        <f>AW38+AX38</f>
        <v>0</v>
      </c>
      <c r="AW38" s="14">
        <f>G38*AO38</f>
        <v>0</v>
      </c>
      <c r="AX38" s="14">
        <f>G38*AP38</f>
        <v>0</v>
      </c>
      <c r="AY38" s="13" t="s">
        <v>177</v>
      </c>
      <c r="AZ38" s="13" t="s">
        <v>178</v>
      </c>
      <c r="BA38" s="46" t="s">
        <v>128</v>
      </c>
      <c r="BC38" s="14">
        <f>AW38+AX38</f>
        <v>0</v>
      </c>
      <c r="BD38" s="14">
        <f>H38/(100-BE38)*100</f>
        <v>0</v>
      </c>
      <c r="BE38" s="14">
        <v>0</v>
      </c>
      <c r="BF38" s="14">
        <f>38</f>
        <v>38</v>
      </c>
      <c r="BH38" s="14">
        <f>G38*AO38</f>
        <v>0</v>
      </c>
      <c r="BI38" s="14">
        <f>G38*AP38</f>
        <v>0</v>
      </c>
      <c r="BJ38" s="14">
        <f>G38*H38</f>
        <v>0</v>
      </c>
      <c r="BK38" s="14"/>
      <c r="BL38" s="14">
        <v>57</v>
      </c>
      <c r="BW38" s="14">
        <v>21</v>
      </c>
      <c r="BX38" s="4" t="s">
        <v>181</v>
      </c>
    </row>
    <row r="39" spans="1:76" x14ac:dyDescent="0.25">
      <c r="A39" s="1" t="s">
        <v>183</v>
      </c>
      <c r="B39" s="2" t="s">
        <v>18</v>
      </c>
      <c r="C39" s="2" t="s">
        <v>184</v>
      </c>
      <c r="D39" s="78" t="s">
        <v>185</v>
      </c>
      <c r="E39" s="72"/>
      <c r="F39" s="2" t="s">
        <v>144</v>
      </c>
      <c r="G39" s="14">
        <v>556.20000000000005</v>
      </c>
      <c r="H39" s="14">
        <v>0</v>
      </c>
      <c r="I39" s="14">
        <f>G39*H39</f>
        <v>0</v>
      </c>
      <c r="K39" s="52"/>
      <c r="Z39" s="14">
        <f>IF(AQ39="5",BJ39,0)</f>
        <v>0</v>
      </c>
      <c r="AB39" s="14">
        <f>IF(AQ39="1",BH39,0)</f>
        <v>0</v>
      </c>
      <c r="AC39" s="14">
        <f>IF(AQ39="1",BI39,0)</f>
        <v>0</v>
      </c>
      <c r="AD39" s="14">
        <f>IF(AQ39="7",BH39,0)</f>
        <v>0</v>
      </c>
      <c r="AE39" s="14">
        <f>IF(AQ39="7",BI39,0)</f>
        <v>0</v>
      </c>
      <c r="AF39" s="14">
        <f>IF(AQ39="2",BH39,0)</f>
        <v>0</v>
      </c>
      <c r="AG39" s="14">
        <f>IF(AQ39="2",BI39,0)</f>
        <v>0</v>
      </c>
      <c r="AH39" s="14">
        <f>IF(AQ39="0",BJ39,0)</f>
        <v>0</v>
      </c>
      <c r="AI39" s="46" t="s">
        <v>18</v>
      </c>
      <c r="AJ39" s="14">
        <f>IF(AN39=0,I39,0)</f>
        <v>0</v>
      </c>
      <c r="AK39" s="14">
        <f>IF(AN39=12,I39,0)</f>
        <v>0</v>
      </c>
      <c r="AL39" s="14">
        <f>IF(AN39=21,I39,0)</f>
        <v>0</v>
      </c>
      <c r="AN39" s="14">
        <v>21</v>
      </c>
      <c r="AO39" s="14">
        <f>H39*0.786969325</f>
        <v>0</v>
      </c>
      <c r="AP39" s="14">
        <f>H39*(1-0.786969325)</f>
        <v>0</v>
      </c>
      <c r="AQ39" s="13" t="s">
        <v>122</v>
      </c>
      <c r="AV39" s="14">
        <f>AW39+AX39</f>
        <v>0</v>
      </c>
      <c r="AW39" s="14">
        <f>G39*AO39</f>
        <v>0</v>
      </c>
      <c r="AX39" s="14">
        <f>G39*AP39</f>
        <v>0</v>
      </c>
      <c r="AY39" s="13" t="s">
        <v>177</v>
      </c>
      <c r="AZ39" s="13" t="s">
        <v>178</v>
      </c>
      <c r="BA39" s="46" t="s">
        <v>128</v>
      </c>
      <c r="BC39" s="14">
        <f>AW39+AX39</f>
        <v>0</v>
      </c>
      <c r="BD39" s="14">
        <f>H39/(100-BE39)*100</f>
        <v>0</v>
      </c>
      <c r="BE39" s="14">
        <v>0</v>
      </c>
      <c r="BF39" s="14">
        <f>39</f>
        <v>39</v>
      </c>
      <c r="BH39" s="14">
        <f>G39*AO39</f>
        <v>0</v>
      </c>
      <c r="BI39" s="14">
        <f>G39*AP39</f>
        <v>0</v>
      </c>
      <c r="BJ39" s="14">
        <f>G39*H39</f>
        <v>0</v>
      </c>
      <c r="BK39" s="14"/>
      <c r="BL39" s="14">
        <v>57</v>
      </c>
      <c r="BW39" s="14">
        <v>21</v>
      </c>
      <c r="BX39" s="4" t="s">
        <v>185</v>
      </c>
    </row>
    <row r="40" spans="1:76" x14ac:dyDescent="0.25">
      <c r="A40" s="57" t="s">
        <v>18</v>
      </c>
      <c r="B40" s="58" t="s">
        <v>18</v>
      </c>
      <c r="C40" s="58" t="s">
        <v>28</v>
      </c>
      <c r="D40" s="149" t="s">
        <v>29</v>
      </c>
      <c r="E40" s="150"/>
      <c r="F40" s="59" t="s">
        <v>3</v>
      </c>
      <c r="G40" s="59" t="s">
        <v>3</v>
      </c>
      <c r="H40" s="59" t="s">
        <v>3</v>
      </c>
      <c r="I40" s="39">
        <f>SUM(I41:I41)</f>
        <v>0</v>
      </c>
      <c r="K40" s="52"/>
      <c r="AI40" s="46" t="s">
        <v>18</v>
      </c>
      <c r="AS40" s="39">
        <f>SUM(AJ41:AJ41)</f>
        <v>0</v>
      </c>
      <c r="AT40" s="39">
        <f>SUM(AK41:AK41)</f>
        <v>0</v>
      </c>
      <c r="AU40" s="39">
        <f>SUM(AL41:AL41)</f>
        <v>0</v>
      </c>
    </row>
    <row r="41" spans="1:76" x14ac:dyDescent="0.25">
      <c r="A41" s="1" t="s">
        <v>186</v>
      </c>
      <c r="B41" s="2" t="s">
        <v>18</v>
      </c>
      <c r="C41" s="2" t="s">
        <v>187</v>
      </c>
      <c r="D41" s="78" t="s">
        <v>188</v>
      </c>
      <c r="E41" s="72"/>
      <c r="F41" s="2" t="s">
        <v>189</v>
      </c>
      <c r="G41" s="14">
        <v>16.5</v>
      </c>
      <c r="H41" s="14">
        <v>0</v>
      </c>
      <c r="I41" s="14">
        <f>G41*H41</f>
        <v>0</v>
      </c>
      <c r="K41" s="52"/>
      <c r="Z41" s="14">
        <f>IF(AQ41="5",BJ41,0)</f>
        <v>0</v>
      </c>
      <c r="AB41" s="14">
        <f>IF(AQ41="1",BH41,0)</f>
        <v>0</v>
      </c>
      <c r="AC41" s="14">
        <f>IF(AQ41="1",BI41,0)</f>
        <v>0</v>
      </c>
      <c r="AD41" s="14">
        <f>IF(AQ41="7",BH41,0)</f>
        <v>0</v>
      </c>
      <c r="AE41" s="14">
        <f>IF(AQ41="7",BI41,0)</f>
        <v>0</v>
      </c>
      <c r="AF41" s="14">
        <f>IF(AQ41="2",BH41,0)</f>
        <v>0</v>
      </c>
      <c r="AG41" s="14">
        <f>IF(AQ41="2",BI41,0)</f>
        <v>0</v>
      </c>
      <c r="AH41" s="14">
        <f>IF(AQ41="0",BJ41,0)</f>
        <v>0</v>
      </c>
      <c r="AI41" s="46" t="s">
        <v>18</v>
      </c>
      <c r="AJ41" s="14">
        <f>IF(AN41=0,I41,0)</f>
        <v>0</v>
      </c>
      <c r="AK41" s="14">
        <f>IF(AN41=12,I41,0)</f>
        <v>0</v>
      </c>
      <c r="AL41" s="14">
        <f>IF(AN41=21,I41,0)</f>
        <v>0</v>
      </c>
      <c r="AN41" s="14">
        <v>21</v>
      </c>
      <c r="AO41" s="14">
        <f>H41*0.875216138</f>
        <v>0</v>
      </c>
      <c r="AP41" s="14">
        <f>H41*(1-0.875216138)</f>
        <v>0</v>
      </c>
      <c r="AQ41" s="13" t="s">
        <v>122</v>
      </c>
      <c r="AV41" s="14">
        <f>AW41+AX41</f>
        <v>0</v>
      </c>
      <c r="AW41" s="14">
        <f>G41*AO41</f>
        <v>0</v>
      </c>
      <c r="AX41" s="14">
        <f>G41*AP41</f>
        <v>0</v>
      </c>
      <c r="AY41" s="13" t="s">
        <v>190</v>
      </c>
      <c r="AZ41" s="13" t="s">
        <v>178</v>
      </c>
      <c r="BA41" s="46" t="s">
        <v>128</v>
      </c>
      <c r="BC41" s="14">
        <f>AW41+AX41</f>
        <v>0</v>
      </c>
      <c r="BD41" s="14">
        <f>H41/(100-BE41)*100</f>
        <v>0</v>
      </c>
      <c r="BE41" s="14">
        <v>0</v>
      </c>
      <c r="BF41" s="14">
        <f>41</f>
        <v>41</v>
      </c>
      <c r="BH41" s="14">
        <f>G41*AO41</f>
        <v>0</v>
      </c>
      <c r="BI41" s="14">
        <f>G41*AP41</f>
        <v>0</v>
      </c>
      <c r="BJ41" s="14">
        <f>G41*H41</f>
        <v>0</v>
      </c>
      <c r="BK41" s="14"/>
      <c r="BL41" s="14">
        <v>59</v>
      </c>
      <c r="BW41" s="14">
        <v>21</v>
      </c>
      <c r="BX41" s="4" t="s">
        <v>188</v>
      </c>
    </row>
    <row r="42" spans="1:76" x14ac:dyDescent="0.25">
      <c r="A42" s="60"/>
      <c r="D42" s="61" t="s">
        <v>191</v>
      </c>
      <c r="E42" s="61" t="s">
        <v>18</v>
      </c>
      <c r="G42" s="62">
        <v>16.5</v>
      </c>
      <c r="K42" s="52"/>
    </row>
    <row r="43" spans="1:76" x14ac:dyDescent="0.25">
      <c r="A43" s="57" t="s">
        <v>18</v>
      </c>
      <c r="B43" s="58" t="s">
        <v>18</v>
      </c>
      <c r="C43" s="58" t="s">
        <v>30</v>
      </c>
      <c r="D43" s="149" t="s">
        <v>31</v>
      </c>
      <c r="E43" s="150"/>
      <c r="F43" s="59" t="s">
        <v>3</v>
      </c>
      <c r="G43" s="59" t="s">
        <v>3</v>
      </c>
      <c r="H43" s="59" t="s">
        <v>3</v>
      </c>
      <c r="I43" s="39">
        <f>SUM(I44:I50)</f>
        <v>0</v>
      </c>
      <c r="K43" s="52"/>
      <c r="AI43" s="46" t="s">
        <v>18</v>
      </c>
      <c r="AS43" s="39">
        <f>SUM(AJ44:AJ50)</f>
        <v>0</v>
      </c>
      <c r="AT43" s="39">
        <f>SUM(AK44:AK50)</f>
        <v>0</v>
      </c>
      <c r="AU43" s="39">
        <f>SUM(AL44:AL50)</f>
        <v>0</v>
      </c>
    </row>
    <row r="44" spans="1:76" x14ac:dyDescent="0.25">
      <c r="A44" s="1" t="s">
        <v>192</v>
      </c>
      <c r="B44" s="2" t="s">
        <v>18</v>
      </c>
      <c r="C44" s="2" t="s">
        <v>193</v>
      </c>
      <c r="D44" s="78" t="s">
        <v>194</v>
      </c>
      <c r="E44" s="72"/>
      <c r="F44" s="2" t="s">
        <v>189</v>
      </c>
      <c r="G44" s="14">
        <v>16.5</v>
      </c>
      <c r="H44" s="14">
        <v>0</v>
      </c>
      <c r="I44" s="14">
        <f>G44*H44</f>
        <v>0</v>
      </c>
      <c r="K44" s="52"/>
      <c r="Z44" s="14">
        <f>IF(AQ44="5",BJ44,0)</f>
        <v>0</v>
      </c>
      <c r="AB44" s="14">
        <f>IF(AQ44="1",BH44,0)</f>
        <v>0</v>
      </c>
      <c r="AC44" s="14">
        <f>IF(AQ44="1",BI44,0)</f>
        <v>0</v>
      </c>
      <c r="AD44" s="14">
        <f>IF(AQ44="7",BH44,0)</f>
        <v>0</v>
      </c>
      <c r="AE44" s="14">
        <f>IF(AQ44="7",BI44,0)</f>
        <v>0</v>
      </c>
      <c r="AF44" s="14">
        <f>IF(AQ44="2",BH44,0)</f>
        <v>0</v>
      </c>
      <c r="AG44" s="14">
        <f>IF(AQ44="2",BI44,0)</f>
        <v>0</v>
      </c>
      <c r="AH44" s="14">
        <f>IF(AQ44="0",BJ44,0)</f>
        <v>0</v>
      </c>
      <c r="AI44" s="46" t="s">
        <v>18</v>
      </c>
      <c r="AJ44" s="14">
        <f>IF(AN44=0,I44,0)</f>
        <v>0</v>
      </c>
      <c r="AK44" s="14">
        <f>IF(AN44=12,I44,0)</f>
        <v>0</v>
      </c>
      <c r="AL44" s="14">
        <f>IF(AN44=21,I44,0)</f>
        <v>0</v>
      </c>
      <c r="AN44" s="14">
        <v>21</v>
      </c>
      <c r="AO44" s="14">
        <f>H44*0.488581315</f>
        <v>0</v>
      </c>
      <c r="AP44" s="14">
        <f>H44*(1-0.488581315)</f>
        <v>0</v>
      </c>
      <c r="AQ44" s="13" t="s">
        <v>122</v>
      </c>
      <c r="AV44" s="14">
        <f>AW44+AX44</f>
        <v>0</v>
      </c>
      <c r="AW44" s="14">
        <f>G44*AO44</f>
        <v>0</v>
      </c>
      <c r="AX44" s="14">
        <f>G44*AP44</f>
        <v>0</v>
      </c>
      <c r="AY44" s="13" t="s">
        <v>195</v>
      </c>
      <c r="AZ44" s="13" t="s">
        <v>196</v>
      </c>
      <c r="BA44" s="46" t="s">
        <v>128</v>
      </c>
      <c r="BC44" s="14">
        <f>AW44+AX44</f>
        <v>0</v>
      </c>
      <c r="BD44" s="14">
        <f>H44/(100-BE44)*100</f>
        <v>0</v>
      </c>
      <c r="BE44" s="14">
        <v>0</v>
      </c>
      <c r="BF44" s="14">
        <f>44</f>
        <v>44</v>
      </c>
      <c r="BH44" s="14">
        <f>G44*AO44</f>
        <v>0</v>
      </c>
      <c r="BI44" s="14">
        <f>G44*AP44</f>
        <v>0</v>
      </c>
      <c r="BJ44" s="14">
        <f>G44*H44</f>
        <v>0</v>
      </c>
      <c r="BK44" s="14"/>
      <c r="BL44" s="14">
        <v>91</v>
      </c>
      <c r="BW44" s="14">
        <v>21</v>
      </c>
      <c r="BX44" s="4" t="s">
        <v>194</v>
      </c>
    </row>
    <row r="45" spans="1:76" x14ac:dyDescent="0.25">
      <c r="A45" s="1" t="s">
        <v>22</v>
      </c>
      <c r="B45" s="2" t="s">
        <v>18</v>
      </c>
      <c r="C45" s="2" t="s">
        <v>197</v>
      </c>
      <c r="D45" s="78" t="s">
        <v>198</v>
      </c>
      <c r="E45" s="72"/>
      <c r="F45" s="2" t="s">
        <v>189</v>
      </c>
      <c r="G45" s="14">
        <v>97.2</v>
      </c>
      <c r="H45" s="14">
        <v>0</v>
      </c>
      <c r="I45" s="14">
        <f>G45*H45</f>
        <v>0</v>
      </c>
      <c r="K45" s="52"/>
      <c r="Z45" s="14">
        <f>IF(AQ45="5",BJ45,0)</f>
        <v>0</v>
      </c>
      <c r="AB45" s="14">
        <f>IF(AQ45="1",BH45,0)</f>
        <v>0</v>
      </c>
      <c r="AC45" s="14">
        <f>IF(AQ45="1",BI45,0)</f>
        <v>0</v>
      </c>
      <c r="AD45" s="14">
        <f>IF(AQ45="7",BH45,0)</f>
        <v>0</v>
      </c>
      <c r="AE45" s="14">
        <f>IF(AQ45="7",BI45,0)</f>
        <v>0</v>
      </c>
      <c r="AF45" s="14">
        <f>IF(AQ45="2",BH45,0)</f>
        <v>0</v>
      </c>
      <c r="AG45" s="14">
        <f>IF(AQ45="2",BI45,0)</f>
        <v>0</v>
      </c>
      <c r="AH45" s="14">
        <f>IF(AQ45="0",BJ45,0)</f>
        <v>0</v>
      </c>
      <c r="AI45" s="46" t="s">
        <v>18</v>
      </c>
      <c r="AJ45" s="14">
        <f>IF(AN45=0,I45,0)</f>
        <v>0</v>
      </c>
      <c r="AK45" s="14">
        <f>IF(AN45=12,I45,0)</f>
        <v>0</v>
      </c>
      <c r="AL45" s="14">
        <f>IF(AN45=21,I45,0)</f>
        <v>0</v>
      </c>
      <c r="AN45" s="14">
        <v>21</v>
      </c>
      <c r="AO45" s="14">
        <f>H45*0.716089109</f>
        <v>0</v>
      </c>
      <c r="AP45" s="14">
        <f>H45*(1-0.716089109)</f>
        <v>0</v>
      </c>
      <c r="AQ45" s="13" t="s">
        <v>122</v>
      </c>
      <c r="AV45" s="14">
        <f>AW45+AX45</f>
        <v>0</v>
      </c>
      <c r="AW45" s="14">
        <f>G45*AO45</f>
        <v>0</v>
      </c>
      <c r="AX45" s="14">
        <f>G45*AP45</f>
        <v>0</v>
      </c>
      <c r="AY45" s="13" t="s">
        <v>195</v>
      </c>
      <c r="AZ45" s="13" t="s">
        <v>196</v>
      </c>
      <c r="BA45" s="46" t="s">
        <v>128</v>
      </c>
      <c r="BC45" s="14">
        <f>AW45+AX45</f>
        <v>0</v>
      </c>
      <c r="BD45" s="14">
        <f>H45/(100-BE45)*100</f>
        <v>0</v>
      </c>
      <c r="BE45" s="14">
        <v>0</v>
      </c>
      <c r="BF45" s="14">
        <f>45</f>
        <v>45</v>
      </c>
      <c r="BH45" s="14">
        <f>G45*AO45</f>
        <v>0</v>
      </c>
      <c r="BI45" s="14">
        <f>G45*AP45</f>
        <v>0</v>
      </c>
      <c r="BJ45" s="14">
        <f>G45*H45</f>
        <v>0</v>
      </c>
      <c r="BK45" s="14"/>
      <c r="BL45" s="14">
        <v>91</v>
      </c>
      <c r="BW45" s="14">
        <v>21</v>
      </c>
      <c r="BX45" s="4" t="s">
        <v>198</v>
      </c>
    </row>
    <row r="46" spans="1:76" x14ac:dyDescent="0.25">
      <c r="A46" s="1" t="s">
        <v>199</v>
      </c>
      <c r="B46" s="2" t="s">
        <v>18</v>
      </c>
      <c r="C46" s="2" t="s">
        <v>200</v>
      </c>
      <c r="D46" s="78" t="s">
        <v>201</v>
      </c>
      <c r="E46" s="72"/>
      <c r="F46" s="2" t="s">
        <v>144</v>
      </c>
      <c r="G46" s="14">
        <v>1</v>
      </c>
      <c r="H46" s="14">
        <v>0</v>
      </c>
      <c r="I46" s="14">
        <f>G46*H46</f>
        <v>0</v>
      </c>
      <c r="K46" s="52"/>
      <c r="Z46" s="14">
        <f>IF(AQ46="5",BJ46,0)</f>
        <v>0</v>
      </c>
      <c r="AB46" s="14">
        <f>IF(AQ46="1",BH46,0)</f>
        <v>0</v>
      </c>
      <c r="AC46" s="14">
        <f>IF(AQ46="1",BI46,0)</f>
        <v>0</v>
      </c>
      <c r="AD46" s="14">
        <f>IF(AQ46="7",BH46,0)</f>
        <v>0</v>
      </c>
      <c r="AE46" s="14">
        <f>IF(AQ46="7",BI46,0)</f>
        <v>0</v>
      </c>
      <c r="AF46" s="14">
        <f>IF(AQ46="2",BH46,0)</f>
        <v>0</v>
      </c>
      <c r="AG46" s="14">
        <f>IF(AQ46="2",BI46,0)</f>
        <v>0</v>
      </c>
      <c r="AH46" s="14">
        <f>IF(AQ46="0",BJ46,0)</f>
        <v>0</v>
      </c>
      <c r="AI46" s="46" t="s">
        <v>18</v>
      </c>
      <c r="AJ46" s="14">
        <f>IF(AN46=0,I46,0)</f>
        <v>0</v>
      </c>
      <c r="AK46" s="14">
        <f>IF(AN46=12,I46,0)</f>
        <v>0</v>
      </c>
      <c r="AL46" s="14">
        <f>IF(AN46=21,I46,0)</f>
        <v>0</v>
      </c>
      <c r="AN46" s="14">
        <v>21</v>
      </c>
      <c r="AO46" s="14">
        <f>H46*0.493925049</f>
        <v>0</v>
      </c>
      <c r="AP46" s="14">
        <f>H46*(1-0.493925049)</f>
        <v>0</v>
      </c>
      <c r="AQ46" s="13" t="s">
        <v>122</v>
      </c>
      <c r="AV46" s="14">
        <f>AW46+AX46</f>
        <v>0</v>
      </c>
      <c r="AW46" s="14">
        <f>G46*AO46</f>
        <v>0</v>
      </c>
      <c r="AX46" s="14">
        <f>G46*AP46</f>
        <v>0</v>
      </c>
      <c r="AY46" s="13" t="s">
        <v>195</v>
      </c>
      <c r="AZ46" s="13" t="s">
        <v>196</v>
      </c>
      <c r="BA46" s="46" t="s">
        <v>128</v>
      </c>
      <c r="BC46" s="14">
        <f>AW46+AX46</f>
        <v>0</v>
      </c>
      <c r="BD46" s="14">
        <f>H46/(100-BE46)*100</f>
        <v>0</v>
      </c>
      <c r="BE46" s="14">
        <v>0</v>
      </c>
      <c r="BF46" s="14">
        <f>46</f>
        <v>46</v>
      </c>
      <c r="BH46" s="14">
        <f>G46*AO46</f>
        <v>0</v>
      </c>
      <c r="BI46" s="14">
        <f>G46*AP46</f>
        <v>0</v>
      </c>
      <c r="BJ46" s="14">
        <f>G46*H46</f>
        <v>0</v>
      </c>
      <c r="BK46" s="14"/>
      <c r="BL46" s="14">
        <v>91</v>
      </c>
      <c r="BW46" s="14">
        <v>21</v>
      </c>
      <c r="BX46" s="4" t="s">
        <v>201</v>
      </c>
    </row>
    <row r="47" spans="1:76" x14ac:dyDescent="0.25">
      <c r="A47" s="60"/>
      <c r="D47" s="61" t="s">
        <v>202</v>
      </c>
      <c r="E47" s="61" t="s">
        <v>18</v>
      </c>
      <c r="G47" s="62">
        <v>0</v>
      </c>
      <c r="K47" s="52"/>
    </row>
    <row r="48" spans="1:76" x14ac:dyDescent="0.25">
      <c r="A48" s="60"/>
      <c r="D48" s="61" t="s">
        <v>122</v>
      </c>
      <c r="E48" s="61" t="s">
        <v>18</v>
      </c>
      <c r="G48" s="62">
        <v>1</v>
      </c>
      <c r="K48" s="52"/>
    </row>
    <row r="49" spans="1:76" x14ac:dyDescent="0.25">
      <c r="A49" s="1" t="s">
        <v>203</v>
      </c>
      <c r="B49" s="2" t="s">
        <v>18</v>
      </c>
      <c r="C49" s="2" t="s">
        <v>204</v>
      </c>
      <c r="D49" s="78" t="s">
        <v>205</v>
      </c>
      <c r="E49" s="72"/>
      <c r="F49" s="2" t="s">
        <v>189</v>
      </c>
      <c r="G49" s="14">
        <v>97.2</v>
      </c>
      <c r="H49" s="14">
        <v>0</v>
      </c>
      <c r="I49" s="14">
        <f>G49*H49</f>
        <v>0</v>
      </c>
      <c r="K49" s="52"/>
      <c r="Z49" s="14">
        <f>IF(AQ49="5",BJ49,0)</f>
        <v>0</v>
      </c>
      <c r="AB49" s="14">
        <f>IF(AQ49="1",BH49,0)</f>
        <v>0</v>
      </c>
      <c r="AC49" s="14">
        <f>IF(AQ49="1",BI49,0)</f>
        <v>0</v>
      </c>
      <c r="AD49" s="14">
        <f>IF(AQ49="7",BH49,0)</f>
        <v>0</v>
      </c>
      <c r="AE49" s="14">
        <f>IF(AQ49="7",BI49,0)</f>
        <v>0</v>
      </c>
      <c r="AF49" s="14">
        <f>IF(AQ49="2",BH49,0)</f>
        <v>0</v>
      </c>
      <c r="AG49" s="14">
        <f>IF(AQ49="2",BI49,0)</f>
        <v>0</v>
      </c>
      <c r="AH49" s="14">
        <f>IF(AQ49="0",BJ49,0)</f>
        <v>0</v>
      </c>
      <c r="AI49" s="46" t="s">
        <v>18</v>
      </c>
      <c r="AJ49" s="14">
        <f>IF(AN49=0,I49,0)</f>
        <v>0</v>
      </c>
      <c r="AK49" s="14">
        <f>IF(AN49=12,I49,0)</f>
        <v>0</v>
      </c>
      <c r="AL49" s="14">
        <f>IF(AN49=21,I49,0)</f>
        <v>0</v>
      </c>
      <c r="AN49" s="14">
        <v>21</v>
      </c>
      <c r="AO49" s="14">
        <f>H49*0.111773815</f>
        <v>0</v>
      </c>
      <c r="AP49" s="14">
        <f>H49*(1-0.111773815)</f>
        <v>0</v>
      </c>
      <c r="AQ49" s="13" t="s">
        <v>122</v>
      </c>
      <c r="AV49" s="14">
        <f>AW49+AX49</f>
        <v>0</v>
      </c>
      <c r="AW49" s="14">
        <f>G49*AO49</f>
        <v>0</v>
      </c>
      <c r="AX49" s="14">
        <f>G49*AP49</f>
        <v>0</v>
      </c>
      <c r="AY49" s="13" t="s">
        <v>195</v>
      </c>
      <c r="AZ49" s="13" t="s">
        <v>196</v>
      </c>
      <c r="BA49" s="46" t="s">
        <v>128</v>
      </c>
      <c r="BC49" s="14">
        <f>AW49+AX49</f>
        <v>0</v>
      </c>
      <c r="BD49" s="14">
        <f>H49/(100-BE49)*100</f>
        <v>0</v>
      </c>
      <c r="BE49" s="14">
        <v>0</v>
      </c>
      <c r="BF49" s="14">
        <f>49</f>
        <v>49</v>
      </c>
      <c r="BH49" s="14">
        <f>G49*AO49</f>
        <v>0</v>
      </c>
      <c r="BI49" s="14">
        <f>G49*AP49</f>
        <v>0</v>
      </c>
      <c r="BJ49" s="14">
        <f>G49*H49</f>
        <v>0</v>
      </c>
      <c r="BK49" s="14"/>
      <c r="BL49" s="14">
        <v>91</v>
      </c>
      <c r="BW49" s="14">
        <v>21</v>
      </c>
      <c r="BX49" s="4" t="s">
        <v>205</v>
      </c>
    </row>
    <row r="50" spans="1:76" x14ac:dyDescent="0.25">
      <c r="A50" s="1" t="s">
        <v>206</v>
      </c>
      <c r="B50" s="2" t="s">
        <v>18</v>
      </c>
      <c r="C50" s="2" t="s">
        <v>207</v>
      </c>
      <c r="D50" s="78" t="s">
        <v>208</v>
      </c>
      <c r="E50" s="72"/>
      <c r="F50" s="2" t="s">
        <v>144</v>
      </c>
      <c r="G50" s="14">
        <v>1</v>
      </c>
      <c r="H50" s="14">
        <v>0</v>
      </c>
      <c r="I50" s="14">
        <f>G50*H50</f>
        <v>0</v>
      </c>
      <c r="K50" s="52"/>
      <c r="Z50" s="14">
        <f>IF(AQ50="5",BJ50,0)</f>
        <v>0</v>
      </c>
      <c r="AB50" s="14">
        <f>IF(AQ50="1",BH50,0)</f>
        <v>0</v>
      </c>
      <c r="AC50" s="14">
        <f>IF(AQ50="1",BI50,0)</f>
        <v>0</v>
      </c>
      <c r="AD50" s="14">
        <f>IF(AQ50="7",BH50,0)</f>
        <v>0</v>
      </c>
      <c r="AE50" s="14">
        <f>IF(AQ50="7",BI50,0)</f>
        <v>0</v>
      </c>
      <c r="AF50" s="14">
        <f>IF(AQ50="2",BH50,0)</f>
        <v>0</v>
      </c>
      <c r="AG50" s="14">
        <f>IF(AQ50="2",BI50,0)</f>
        <v>0</v>
      </c>
      <c r="AH50" s="14">
        <f>IF(AQ50="0",BJ50,0)</f>
        <v>0</v>
      </c>
      <c r="AI50" s="46" t="s">
        <v>18</v>
      </c>
      <c r="AJ50" s="14">
        <f>IF(AN50=0,I50,0)</f>
        <v>0</v>
      </c>
      <c r="AK50" s="14">
        <f>IF(AN50=12,I50,0)</f>
        <v>0</v>
      </c>
      <c r="AL50" s="14">
        <f>IF(AN50=21,I50,0)</f>
        <v>0</v>
      </c>
      <c r="AN50" s="14">
        <v>21</v>
      </c>
      <c r="AO50" s="14">
        <f>H50*0.005958132</f>
        <v>0</v>
      </c>
      <c r="AP50" s="14">
        <f>H50*(1-0.005958132)</f>
        <v>0</v>
      </c>
      <c r="AQ50" s="13" t="s">
        <v>122</v>
      </c>
      <c r="AV50" s="14">
        <f>AW50+AX50</f>
        <v>0</v>
      </c>
      <c r="AW50" s="14">
        <f>G50*AO50</f>
        <v>0</v>
      </c>
      <c r="AX50" s="14">
        <f>G50*AP50</f>
        <v>0</v>
      </c>
      <c r="AY50" s="13" t="s">
        <v>195</v>
      </c>
      <c r="AZ50" s="13" t="s">
        <v>196</v>
      </c>
      <c r="BA50" s="46" t="s">
        <v>128</v>
      </c>
      <c r="BC50" s="14">
        <f>AW50+AX50</f>
        <v>0</v>
      </c>
      <c r="BD50" s="14">
        <f>H50/(100-BE50)*100</f>
        <v>0</v>
      </c>
      <c r="BE50" s="14">
        <v>0</v>
      </c>
      <c r="BF50" s="14">
        <f>50</f>
        <v>50</v>
      </c>
      <c r="BH50" s="14">
        <f>G50*AO50</f>
        <v>0</v>
      </c>
      <c r="BI50" s="14">
        <f>G50*AP50</f>
        <v>0</v>
      </c>
      <c r="BJ50" s="14">
        <f>G50*H50</f>
        <v>0</v>
      </c>
      <c r="BK50" s="14"/>
      <c r="BL50" s="14">
        <v>91</v>
      </c>
      <c r="BW50" s="14">
        <v>21</v>
      </c>
      <c r="BX50" s="4" t="s">
        <v>208</v>
      </c>
    </row>
    <row r="51" spans="1:76" x14ac:dyDescent="0.25">
      <c r="A51" s="57" t="s">
        <v>18</v>
      </c>
      <c r="B51" s="58" t="s">
        <v>18</v>
      </c>
      <c r="C51" s="58" t="s">
        <v>32</v>
      </c>
      <c r="D51" s="149" t="s">
        <v>33</v>
      </c>
      <c r="E51" s="150"/>
      <c r="F51" s="59" t="s">
        <v>3</v>
      </c>
      <c r="G51" s="59" t="s">
        <v>3</v>
      </c>
      <c r="H51" s="59" t="s">
        <v>3</v>
      </c>
      <c r="I51" s="39">
        <f>SUM(I52:I52)</f>
        <v>0</v>
      </c>
      <c r="K51" s="52"/>
      <c r="AI51" s="46" t="s">
        <v>18</v>
      </c>
      <c r="AS51" s="39">
        <f>SUM(AJ52:AJ52)</f>
        <v>0</v>
      </c>
      <c r="AT51" s="39">
        <f>SUM(AK52:AK52)</f>
        <v>0</v>
      </c>
      <c r="AU51" s="39">
        <f>SUM(AL52:AL52)</f>
        <v>0</v>
      </c>
    </row>
    <row r="52" spans="1:76" x14ac:dyDescent="0.25">
      <c r="A52" s="1" t="s">
        <v>209</v>
      </c>
      <c r="B52" s="2" t="s">
        <v>18</v>
      </c>
      <c r="C52" s="2" t="s">
        <v>210</v>
      </c>
      <c r="D52" s="78" t="s">
        <v>211</v>
      </c>
      <c r="E52" s="72"/>
      <c r="F52" s="2" t="s">
        <v>212</v>
      </c>
      <c r="G52" s="14">
        <v>1</v>
      </c>
      <c r="H52" s="14">
        <v>0</v>
      </c>
      <c r="I52" s="14">
        <f>G52*H52</f>
        <v>0</v>
      </c>
      <c r="K52" s="52"/>
      <c r="Z52" s="14">
        <f>IF(AQ52="5",BJ52,0)</f>
        <v>0</v>
      </c>
      <c r="AB52" s="14">
        <f>IF(AQ52="1",BH52,0)</f>
        <v>0</v>
      </c>
      <c r="AC52" s="14">
        <f>IF(AQ52="1",BI52,0)</f>
        <v>0</v>
      </c>
      <c r="AD52" s="14">
        <f>IF(AQ52="7",BH52,0)</f>
        <v>0</v>
      </c>
      <c r="AE52" s="14">
        <f>IF(AQ52="7",BI52,0)</f>
        <v>0</v>
      </c>
      <c r="AF52" s="14">
        <f>IF(AQ52="2",BH52,0)</f>
        <v>0</v>
      </c>
      <c r="AG52" s="14">
        <f>IF(AQ52="2",BI52,0)</f>
        <v>0</v>
      </c>
      <c r="AH52" s="14">
        <f>IF(AQ52="0",BJ52,0)</f>
        <v>0</v>
      </c>
      <c r="AI52" s="46" t="s">
        <v>18</v>
      </c>
      <c r="AJ52" s="14">
        <f>IF(AN52=0,I52,0)</f>
        <v>0</v>
      </c>
      <c r="AK52" s="14">
        <f>IF(AN52=12,I52,0)</f>
        <v>0</v>
      </c>
      <c r="AL52" s="14">
        <f>IF(AN52=21,I52,0)</f>
        <v>0</v>
      </c>
      <c r="AN52" s="14">
        <v>21</v>
      </c>
      <c r="AO52" s="14">
        <f>H52*0</f>
        <v>0</v>
      </c>
      <c r="AP52" s="14">
        <f>H52*(1-0)</f>
        <v>0</v>
      </c>
      <c r="AQ52" s="13" t="s">
        <v>122</v>
      </c>
      <c r="AV52" s="14">
        <f>AW52+AX52</f>
        <v>0</v>
      </c>
      <c r="AW52" s="14">
        <f>G52*AO52</f>
        <v>0</v>
      </c>
      <c r="AX52" s="14">
        <f>G52*AP52</f>
        <v>0</v>
      </c>
      <c r="AY52" s="13" t="s">
        <v>213</v>
      </c>
      <c r="AZ52" s="13" t="s">
        <v>196</v>
      </c>
      <c r="BA52" s="46" t="s">
        <v>128</v>
      </c>
      <c r="BC52" s="14">
        <f>AW52+AX52</f>
        <v>0</v>
      </c>
      <c r="BD52" s="14">
        <f>H52/(100-BE52)*100</f>
        <v>0</v>
      </c>
      <c r="BE52" s="14">
        <v>0</v>
      </c>
      <c r="BF52" s="14">
        <f>52</f>
        <v>52</v>
      </c>
      <c r="BH52" s="14">
        <f>G52*AO52</f>
        <v>0</v>
      </c>
      <c r="BI52" s="14">
        <f>G52*AP52</f>
        <v>0</v>
      </c>
      <c r="BJ52" s="14">
        <f>G52*H52</f>
        <v>0</v>
      </c>
      <c r="BK52" s="14"/>
      <c r="BL52" s="14">
        <v>96</v>
      </c>
      <c r="BW52" s="14">
        <v>21</v>
      </c>
      <c r="BX52" s="4" t="s">
        <v>211</v>
      </c>
    </row>
    <row r="53" spans="1:76" x14ac:dyDescent="0.25">
      <c r="A53" s="57" t="s">
        <v>18</v>
      </c>
      <c r="B53" s="58" t="s">
        <v>18</v>
      </c>
      <c r="C53" s="58" t="s">
        <v>34</v>
      </c>
      <c r="D53" s="149" t="s">
        <v>35</v>
      </c>
      <c r="E53" s="150"/>
      <c r="F53" s="59" t="s">
        <v>3</v>
      </c>
      <c r="G53" s="59" t="s">
        <v>3</v>
      </c>
      <c r="H53" s="59" t="s">
        <v>3</v>
      </c>
      <c r="I53" s="39">
        <f>SUM(I54:I59)</f>
        <v>0</v>
      </c>
      <c r="K53" s="52"/>
      <c r="AI53" s="46" t="s">
        <v>18</v>
      </c>
      <c r="AS53" s="39">
        <f>SUM(AJ54:AJ59)</f>
        <v>0</v>
      </c>
      <c r="AT53" s="39">
        <f>SUM(AK54:AK59)</f>
        <v>0</v>
      </c>
      <c r="AU53" s="39">
        <f>SUM(AL54:AL59)</f>
        <v>0</v>
      </c>
    </row>
    <row r="54" spans="1:76" x14ac:dyDescent="0.25">
      <c r="A54" s="1" t="s">
        <v>214</v>
      </c>
      <c r="B54" s="2" t="s">
        <v>18</v>
      </c>
      <c r="C54" s="2" t="s">
        <v>215</v>
      </c>
      <c r="D54" s="78" t="s">
        <v>216</v>
      </c>
      <c r="E54" s="72"/>
      <c r="F54" s="2" t="s">
        <v>182</v>
      </c>
      <c r="G54" s="14">
        <v>100.658</v>
      </c>
      <c r="H54" s="14">
        <v>0</v>
      </c>
      <c r="I54" s="14">
        <f>G54*H54</f>
        <v>0</v>
      </c>
      <c r="K54" s="52"/>
      <c r="Z54" s="14">
        <f>IF(AQ54="5",BJ54,0)</f>
        <v>0</v>
      </c>
      <c r="AB54" s="14">
        <f>IF(AQ54="1",BH54,0)</f>
        <v>0</v>
      </c>
      <c r="AC54" s="14">
        <f>IF(AQ54="1",BI54,0)</f>
        <v>0</v>
      </c>
      <c r="AD54" s="14">
        <f>IF(AQ54="7",BH54,0)</f>
        <v>0</v>
      </c>
      <c r="AE54" s="14">
        <f>IF(AQ54="7",BI54,0)</f>
        <v>0</v>
      </c>
      <c r="AF54" s="14">
        <f>IF(AQ54="2",BH54,0)</f>
        <v>0</v>
      </c>
      <c r="AG54" s="14">
        <f>IF(AQ54="2",BI54,0)</f>
        <v>0</v>
      </c>
      <c r="AH54" s="14">
        <f>IF(AQ54="0",BJ54,0)</f>
        <v>0</v>
      </c>
      <c r="AI54" s="46" t="s">
        <v>18</v>
      </c>
      <c r="AJ54" s="14">
        <f>IF(AN54=0,I54,0)</f>
        <v>0</v>
      </c>
      <c r="AK54" s="14">
        <f>IF(AN54=12,I54,0)</f>
        <v>0</v>
      </c>
      <c r="AL54" s="14">
        <f>IF(AN54=21,I54,0)</f>
        <v>0</v>
      </c>
      <c r="AN54" s="14">
        <v>21</v>
      </c>
      <c r="AO54" s="14">
        <f>H54*0</f>
        <v>0</v>
      </c>
      <c r="AP54" s="14">
        <f>H54*(1-0)</f>
        <v>0</v>
      </c>
      <c r="AQ54" s="13" t="s">
        <v>138</v>
      </c>
      <c r="AV54" s="14">
        <f>AW54+AX54</f>
        <v>0</v>
      </c>
      <c r="AW54" s="14">
        <f>G54*AO54</f>
        <v>0</v>
      </c>
      <c r="AX54" s="14">
        <f>G54*AP54</f>
        <v>0</v>
      </c>
      <c r="AY54" s="13" t="s">
        <v>217</v>
      </c>
      <c r="AZ54" s="13" t="s">
        <v>196</v>
      </c>
      <c r="BA54" s="46" t="s">
        <v>128</v>
      </c>
      <c r="BC54" s="14">
        <f>AW54+AX54</f>
        <v>0</v>
      </c>
      <c r="BD54" s="14">
        <f>H54/(100-BE54)*100</f>
        <v>0</v>
      </c>
      <c r="BE54" s="14">
        <v>0</v>
      </c>
      <c r="BF54" s="14">
        <f>54</f>
        <v>54</v>
      </c>
      <c r="BH54" s="14">
        <f>G54*AO54</f>
        <v>0</v>
      </c>
      <c r="BI54" s="14">
        <f>G54*AP54</f>
        <v>0</v>
      </c>
      <c r="BJ54" s="14">
        <f>G54*H54</f>
        <v>0</v>
      </c>
      <c r="BK54" s="14"/>
      <c r="BL54" s="14"/>
      <c r="BW54" s="14">
        <v>21</v>
      </c>
      <c r="BX54" s="4" t="s">
        <v>216</v>
      </c>
    </row>
    <row r="55" spans="1:76" x14ac:dyDescent="0.25">
      <c r="A55" s="1" t="s">
        <v>218</v>
      </c>
      <c r="B55" s="2" t="s">
        <v>18</v>
      </c>
      <c r="C55" s="2" t="s">
        <v>219</v>
      </c>
      <c r="D55" s="78" t="s">
        <v>220</v>
      </c>
      <c r="E55" s="72"/>
      <c r="F55" s="2" t="s">
        <v>182</v>
      </c>
      <c r="G55" s="14">
        <v>543.44299999999998</v>
      </c>
      <c r="H55" s="14">
        <v>0</v>
      </c>
      <c r="I55" s="14">
        <f>G55*H55</f>
        <v>0</v>
      </c>
      <c r="K55" s="52"/>
      <c r="Z55" s="14">
        <f>IF(AQ55="5",BJ55,0)</f>
        <v>0</v>
      </c>
      <c r="AB55" s="14">
        <f>IF(AQ55="1",BH55,0)</f>
        <v>0</v>
      </c>
      <c r="AC55" s="14">
        <f>IF(AQ55="1",BI55,0)</f>
        <v>0</v>
      </c>
      <c r="AD55" s="14">
        <f>IF(AQ55="7",BH55,0)</f>
        <v>0</v>
      </c>
      <c r="AE55" s="14">
        <f>IF(AQ55="7",BI55,0)</f>
        <v>0</v>
      </c>
      <c r="AF55" s="14">
        <f>IF(AQ55="2",BH55,0)</f>
        <v>0</v>
      </c>
      <c r="AG55" s="14">
        <f>IF(AQ55="2",BI55,0)</f>
        <v>0</v>
      </c>
      <c r="AH55" s="14">
        <f>IF(AQ55="0",BJ55,0)</f>
        <v>0</v>
      </c>
      <c r="AI55" s="46" t="s">
        <v>18</v>
      </c>
      <c r="AJ55" s="14">
        <f>IF(AN55=0,I55,0)</f>
        <v>0</v>
      </c>
      <c r="AK55" s="14">
        <f>IF(AN55=12,I55,0)</f>
        <v>0</v>
      </c>
      <c r="AL55" s="14">
        <f>IF(AN55=21,I55,0)</f>
        <v>0</v>
      </c>
      <c r="AN55" s="14">
        <v>21</v>
      </c>
      <c r="AO55" s="14">
        <f>H55*0</f>
        <v>0</v>
      </c>
      <c r="AP55" s="14">
        <f>H55*(1-0)</f>
        <v>0</v>
      </c>
      <c r="AQ55" s="13" t="s">
        <v>138</v>
      </c>
      <c r="AV55" s="14">
        <f>AW55+AX55</f>
        <v>0</v>
      </c>
      <c r="AW55" s="14">
        <f>G55*AO55</f>
        <v>0</v>
      </c>
      <c r="AX55" s="14">
        <f>G55*AP55</f>
        <v>0</v>
      </c>
      <c r="AY55" s="13" t="s">
        <v>217</v>
      </c>
      <c r="AZ55" s="13" t="s">
        <v>196</v>
      </c>
      <c r="BA55" s="46" t="s">
        <v>128</v>
      </c>
      <c r="BC55" s="14">
        <f>AW55+AX55</f>
        <v>0</v>
      </c>
      <c r="BD55" s="14">
        <f>H55/(100-BE55)*100</f>
        <v>0</v>
      </c>
      <c r="BE55" s="14">
        <v>0</v>
      </c>
      <c r="BF55" s="14">
        <f>55</f>
        <v>55</v>
      </c>
      <c r="BH55" s="14">
        <f>G55*AO55</f>
        <v>0</v>
      </c>
      <c r="BI55" s="14">
        <f>G55*AP55</f>
        <v>0</v>
      </c>
      <c r="BJ55" s="14">
        <f>G55*H55</f>
        <v>0</v>
      </c>
      <c r="BK55" s="14"/>
      <c r="BL55" s="14"/>
      <c r="BW55" s="14">
        <v>21</v>
      </c>
      <c r="BX55" s="4" t="s">
        <v>220</v>
      </c>
    </row>
    <row r="56" spans="1:76" x14ac:dyDescent="0.25">
      <c r="A56" s="60"/>
      <c r="D56" s="61" t="s">
        <v>221</v>
      </c>
      <c r="E56" s="61" t="s">
        <v>18</v>
      </c>
      <c r="G56" s="62">
        <v>148.68100000000001</v>
      </c>
      <c r="K56" s="52"/>
    </row>
    <row r="57" spans="1:76" x14ac:dyDescent="0.25">
      <c r="A57" s="60"/>
      <c r="D57" s="61" t="s">
        <v>222</v>
      </c>
      <c r="E57" s="61" t="s">
        <v>18</v>
      </c>
      <c r="G57" s="62">
        <v>394.762</v>
      </c>
      <c r="K57" s="52"/>
    </row>
    <row r="58" spans="1:76" ht="25.5" x14ac:dyDescent="0.25">
      <c r="A58" s="1" t="s">
        <v>223</v>
      </c>
      <c r="B58" s="2" t="s">
        <v>18</v>
      </c>
      <c r="C58" s="2" t="s">
        <v>224</v>
      </c>
      <c r="D58" s="78" t="s">
        <v>225</v>
      </c>
      <c r="E58" s="72"/>
      <c r="F58" s="2" t="s">
        <v>182</v>
      </c>
      <c r="G58" s="14">
        <v>74.340999999999994</v>
      </c>
      <c r="H58" s="14">
        <v>0</v>
      </c>
      <c r="I58" s="14">
        <f>G58*H58</f>
        <v>0</v>
      </c>
      <c r="K58" s="52"/>
      <c r="Z58" s="14">
        <f>IF(AQ58="5",BJ58,0)</f>
        <v>0</v>
      </c>
      <c r="AB58" s="14">
        <f>IF(AQ58="1",BH58,0)</f>
        <v>0</v>
      </c>
      <c r="AC58" s="14">
        <f>IF(AQ58="1",BI58,0)</f>
        <v>0</v>
      </c>
      <c r="AD58" s="14">
        <f>IF(AQ58="7",BH58,0)</f>
        <v>0</v>
      </c>
      <c r="AE58" s="14">
        <f>IF(AQ58="7",BI58,0)</f>
        <v>0</v>
      </c>
      <c r="AF58" s="14">
        <f>IF(AQ58="2",BH58,0)</f>
        <v>0</v>
      </c>
      <c r="AG58" s="14">
        <f>IF(AQ58="2",BI58,0)</f>
        <v>0</v>
      </c>
      <c r="AH58" s="14">
        <f>IF(AQ58="0",BJ58,0)</f>
        <v>0</v>
      </c>
      <c r="AI58" s="46" t="s">
        <v>18</v>
      </c>
      <c r="AJ58" s="14">
        <f>IF(AN58=0,I58,0)</f>
        <v>0</v>
      </c>
      <c r="AK58" s="14">
        <f>IF(AN58=12,I58,0)</f>
        <v>0</v>
      </c>
      <c r="AL58" s="14">
        <f>IF(AN58=21,I58,0)</f>
        <v>0</v>
      </c>
      <c r="AN58" s="14">
        <v>21</v>
      </c>
      <c r="AO58" s="14">
        <f>H58*0</f>
        <v>0</v>
      </c>
      <c r="AP58" s="14">
        <f>H58*(1-0)</f>
        <v>0</v>
      </c>
      <c r="AQ58" s="13" t="s">
        <v>138</v>
      </c>
      <c r="AV58" s="14">
        <f>AW58+AX58</f>
        <v>0</v>
      </c>
      <c r="AW58" s="14">
        <f>G58*AO58</f>
        <v>0</v>
      </c>
      <c r="AX58" s="14">
        <f>G58*AP58</f>
        <v>0</v>
      </c>
      <c r="AY58" s="13" t="s">
        <v>217</v>
      </c>
      <c r="AZ58" s="13" t="s">
        <v>196</v>
      </c>
      <c r="BA58" s="46" t="s">
        <v>128</v>
      </c>
      <c r="BC58" s="14">
        <f>AW58+AX58</f>
        <v>0</v>
      </c>
      <c r="BD58" s="14">
        <f>H58/(100-BE58)*100</f>
        <v>0</v>
      </c>
      <c r="BE58" s="14">
        <v>0</v>
      </c>
      <c r="BF58" s="14">
        <f>58</f>
        <v>58</v>
      </c>
      <c r="BH58" s="14">
        <f>G58*AO58</f>
        <v>0</v>
      </c>
      <c r="BI58" s="14">
        <f>G58*AP58</f>
        <v>0</v>
      </c>
      <c r="BJ58" s="14">
        <f>G58*H58</f>
        <v>0</v>
      </c>
      <c r="BK58" s="14"/>
      <c r="BL58" s="14"/>
      <c r="BW58" s="14">
        <v>21</v>
      </c>
      <c r="BX58" s="4" t="s">
        <v>225</v>
      </c>
    </row>
    <row r="59" spans="1:76" x14ac:dyDescent="0.25">
      <c r="A59" s="16" t="s">
        <v>226</v>
      </c>
      <c r="B59" s="5" t="s">
        <v>18</v>
      </c>
      <c r="C59" s="5" t="s">
        <v>227</v>
      </c>
      <c r="D59" s="151" t="s">
        <v>228</v>
      </c>
      <c r="E59" s="76"/>
      <c r="F59" s="5" t="s">
        <v>182</v>
      </c>
      <c r="G59" s="63">
        <v>26.318000000000001</v>
      </c>
      <c r="H59" s="63">
        <v>0</v>
      </c>
      <c r="I59" s="63">
        <f>G59*H59</f>
        <v>0</v>
      </c>
      <c r="J59" s="64"/>
      <c r="K59" s="65"/>
      <c r="Z59" s="14">
        <f>IF(AQ59="5",BJ59,0)</f>
        <v>0</v>
      </c>
      <c r="AB59" s="14">
        <f>IF(AQ59="1",BH59,0)</f>
        <v>0</v>
      </c>
      <c r="AC59" s="14">
        <f>IF(AQ59="1",BI59,0)</f>
        <v>0</v>
      </c>
      <c r="AD59" s="14">
        <f>IF(AQ59="7",BH59,0)</f>
        <v>0</v>
      </c>
      <c r="AE59" s="14">
        <f>IF(AQ59="7",BI59,0)</f>
        <v>0</v>
      </c>
      <c r="AF59" s="14">
        <f>IF(AQ59="2",BH59,0)</f>
        <v>0</v>
      </c>
      <c r="AG59" s="14">
        <f>IF(AQ59="2",BI59,0)</f>
        <v>0</v>
      </c>
      <c r="AH59" s="14">
        <f>IF(AQ59="0",BJ59,0)</f>
        <v>0</v>
      </c>
      <c r="AI59" s="46" t="s">
        <v>18</v>
      </c>
      <c r="AJ59" s="14">
        <f>IF(AN59=0,I59,0)</f>
        <v>0</v>
      </c>
      <c r="AK59" s="14">
        <f>IF(AN59=12,I59,0)</f>
        <v>0</v>
      </c>
      <c r="AL59" s="14">
        <f>IF(AN59=21,I59,0)</f>
        <v>0</v>
      </c>
      <c r="AN59" s="14">
        <v>21</v>
      </c>
      <c r="AO59" s="14">
        <f>H59*0</f>
        <v>0</v>
      </c>
      <c r="AP59" s="14">
        <f>H59*(1-0)</f>
        <v>0</v>
      </c>
      <c r="AQ59" s="13" t="s">
        <v>138</v>
      </c>
      <c r="AV59" s="14">
        <f>AW59+AX59</f>
        <v>0</v>
      </c>
      <c r="AW59" s="14">
        <f>G59*AO59</f>
        <v>0</v>
      </c>
      <c r="AX59" s="14">
        <f>G59*AP59</f>
        <v>0</v>
      </c>
      <c r="AY59" s="13" t="s">
        <v>217</v>
      </c>
      <c r="AZ59" s="13" t="s">
        <v>196</v>
      </c>
      <c r="BA59" s="46" t="s">
        <v>128</v>
      </c>
      <c r="BC59" s="14">
        <f>AW59+AX59</f>
        <v>0</v>
      </c>
      <c r="BD59" s="14">
        <f>H59/(100-BE59)*100</f>
        <v>0</v>
      </c>
      <c r="BE59" s="14">
        <v>0</v>
      </c>
      <c r="BF59" s="14">
        <f>59</f>
        <v>59</v>
      </c>
      <c r="BH59" s="14">
        <f>G59*AO59</f>
        <v>0</v>
      </c>
      <c r="BI59" s="14">
        <f>G59*AP59</f>
        <v>0</v>
      </c>
      <c r="BJ59" s="14">
        <f>G59*H59</f>
        <v>0</v>
      </c>
      <c r="BK59" s="14"/>
      <c r="BL59" s="14"/>
      <c r="BW59" s="14">
        <v>21</v>
      </c>
      <c r="BX59" s="4" t="s">
        <v>228</v>
      </c>
    </row>
    <row r="60" spans="1:76" x14ac:dyDescent="0.25">
      <c r="I60" s="66">
        <f>I12+I18+I25+I36+I40+I43+I51+I53</f>
        <v>0</v>
      </c>
    </row>
    <row r="61" spans="1:76" x14ac:dyDescent="0.25">
      <c r="A61" s="67" t="s">
        <v>83</v>
      </c>
    </row>
    <row r="62" spans="1:76" ht="12.75" customHeight="1" x14ac:dyDescent="0.25">
      <c r="A62" s="78" t="s">
        <v>18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</row>
  </sheetData>
  <mergeCells count="62">
    <mergeCell ref="A62:K62"/>
    <mergeCell ref="D53:E53"/>
    <mergeCell ref="D54:E54"/>
    <mergeCell ref="D55:E55"/>
    <mergeCell ref="D58:E58"/>
    <mergeCell ref="D59:E59"/>
    <mergeCell ref="D46:E46"/>
    <mergeCell ref="D49:E49"/>
    <mergeCell ref="D50:E50"/>
    <mergeCell ref="D51:E51"/>
    <mergeCell ref="D52:E52"/>
    <mergeCell ref="D40:E40"/>
    <mergeCell ref="D41:E41"/>
    <mergeCell ref="D43:E43"/>
    <mergeCell ref="D44:E44"/>
    <mergeCell ref="D45:E45"/>
    <mergeCell ref="D32:E32"/>
    <mergeCell ref="D36:E36"/>
    <mergeCell ref="D37:E37"/>
    <mergeCell ref="D38:E38"/>
    <mergeCell ref="D39:E39"/>
    <mergeCell ref="D21:E21"/>
    <mergeCell ref="D23:E23"/>
    <mergeCell ref="D24:E24"/>
    <mergeCell ref="D25:E25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J2:K3"/>
    <mergeCell ref="J4:K5"/>
    <mergeCell ref="J6:K7"/>
    <mergeCell ref="J8:K9"/>
    <mergeCell ref="D10:E10"/>
    <mergeCell ref="D8:E9"/>
    <mergeCell ref="H2:H3"/>
    <mergeCell ref="H4:H5"/>
    <mergeCell ref="H6:H7"/>
    <mergeCell ref="H8:H9"/>
    <mergeCell ref="A1:K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 - součet</vt:lpstr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PetruM</cp:lastModifiedBy>
  <dcterms:created xsi:type="dcterms:W3CDTF">2021-06-10T20:06:38Z</dcterms:created>
  <dcterms:modified xsi:type="dcterms:W3CDTF">2024-04-22T12:02:53Z</dcterms:modified>
</cp:coreProperties>
</file>