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skova2744281\Documents\05 BA Šancová 1, rekonštrukcia poškodených oporných múrov\04 DNS stavebný dozor\"/>
    </mc:Choice>
  </mc:AlternateContent>
  <bookViews>
    <workbookView xWindow="0" yWindow="0" windowWidth="16275" windowHeight="11310"/>
  </bookViews>
  <sheets>
    <sheet name="Rekapitulácia stavby" sheetId="1" r:id="rId1"/>
    <sheet name="SO 01 - Sanácia oporných ..." sheetId="2" r:id="rId2"/>
    <sheet name="SO 02 - Rekonštrukcia spe..." sheetId="3" r:id="rId3"/>
    <sheet name="SO 03 - Rekonštrukcia daž..." sheetId="4" r:id="rId4"/>
    <sheet name="VRN" sheetId="5" r:id="rId5"/>
  </sheets>
  <externalReferences>
    <externalReference r:id="rId6"/>
  </externalReferences>
  <definedNames>
    <definedName name="_xlnm._FilterDatabase" localSheetId="1" hidden="1">'SO 01 - Sanácia oporných ...'!$C$153:$C$326</definedName>
    <definedName name="_xlnm._FilterDatabase" localSheetId="2" hidden="1">'SO 02 - Rekonštrukcia spe...'!$C$157:$C$215</definedName>
    <definedName name="_xlnm._FilterDatabase" localSheetId="3" hidden="1">'SO 03 - Rekonštrukcia daž...'!$C$160:$C$269</definedName>
  </definedNames>
  <calcPr calcId="162913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5" i="1" l="1"/>
  <c r="J325" i="2"/>
  <c r="J324" i="2" s="1"/>
  <c r="J319" i="2"/>
  <c r="J305" i="2"/>
  <c r="J302" i="2"/>
  <c r="J275" i="2"/>
  <c r="J266" i="2"/>
  <c r="J257" i="2"/>
  <c r="J255" i="2"/>
  <c r="J248" i="2"/>
  <c r="J228" i="2"/>
  <c r="J182" i="2"/>
  <c r="J155" i="2"/>
  <c r="J264" i="4"/>
  <c r="J263" i="4" s="1"/>
  <c r="J253" i="4"/>
  <c r="J204" i="4"/>
  <c r="J190" i="4"/>
  <c r="J186" i="4"/>
  <c r="J162" i="4"/>
  <c r="J214" i="3"/>
  <c r="J186" i="3"/>
  <c r="J180" i="3"/>
  <c r="J174" i="3"/>
  <c r="J159" i="3"/>
  <c r="AN96" i="1"/>
  <c r="AN97" i="1"/>
  <c r="H14" i="5"/>
  <c r="AG98" i="1" s="1"/>
  <c r="AN98" i="1" s="1"/>
  <c r="B16" i="5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G268" i="4"/>
  <c r="BE268" i="4"/>
  <c r="BD268" i="4"/>
  <c r="BC268" i="4"/>
  <c r="BA268" i="4"/>
  <c r="T268" i="4"/>
  <c r="R268" i="4"/>
  <c r="P268" i="4"/>
  <c r="BB268" i="4"/>
  <c r="BG267" i="4"/>
  <c r="BE267" i="4"/>
  <c r="BD267" i="4"/>
  <c r="BC267" i="4"/>
  <c r="BA267" i="4"/>
  <c r="T267" i="4"/>
  <c r="R267" i="4"/>
  <c r="P267" i="4"/>
  <c r="BB267" i="4"/>
  <c r="BG266" i="4"/>
  <c r="BE266" i="4"/>
  <c r="BD266" i="4"/>
  <c r="BC266" i="4"/>
  <c r="BA266" i="4"/>
  <c r="T266" i="4"/>
  <c r="R266" i="4"/>
  <c r="P266" i="4"/>
  <c r="BB266" i="4"/>
  <c r="BG265" i="4"/>
  <c r="BG264" i="4" s="1"/>
  <c r="BG263" i="4" s="1"/>
  <c r="BE265" i="4"/>
  <c r="BD265" i="4"/>
  <c r="BC265" i="4"/>
  <c r="BA265" i="4"/>
  <c r="T265" i="4"/>
  <c r="R265" i="4"/>
  <c r="P265" i="4"/>
  <c r="BB265" i="4"/>
  <c r="BG262" i="4"/>
  <c r="BE262" i="4"/>
  <c r="BD262" i="4"/>
  <c r="BC262" i="4"/>
  <c r="BA262" i="4"/>
  <c r="T262" i="4"/>
  <c r="R262" i="4"/>
  <c r="P262" i="4"/>
  <c r="BB262" i="4"/>
  <c r="BG261" i="4"/>
  <c r="BE261" i="4"/>
  <c r="BD261" i="4"/>
  <c r="BC261" i="4"/>
  <c r="BA261" i="4"/>
  <c r="T261" i="4"/>
  <c r="R261" i="4"/>
  <c r="P261" i="4"/>
  <c r="BB261" i="4"/>
  <c r="BG260" i="4"/>
  <c r="BE260" i="4"/>
  <c r="BD260" i="4"/>
  <c r="BC260" i="4"/>
  <c r="BA260" i="4"/>
  <c r="T260" i="4"/>
  <c r="R260" i="4"/>
  <c r="P260" i="4"/>
  <c r="BB260" i="4"/>
  <c r="BG259" i="4"/>
  <c r="BE259" i="4"/>
  <c r="BD259" i="4"/>
  <c r="BC259" i="4"/>
  <c r="BA259" i="4"/>
  <c r="T259" i="4"/>
  <c r="R259" i="4"/>
  <c r="P259" i="4"/>
  <c r="BB259" i="4"/>
  <c r="BG258" i="4"/>
  <c r="BE258" i="4"/>
  <c r="BD258" i="4"/>
  <c r="BC258" i="4"/>
  <c r="BA258" i="4"/>
  <c r="T258" i="4"/>
  <c r="R258" i="4"/>
  <c r="P258" i="4"/>
  <c r="BB258" i="4"/>
  <c r="BG257" i="4"/>
  <c r="BE257" i="4"/>
  <c r="BD257" i="4"/>
  <c r="BC257" i="4"/>
  <c r="BA257" i="4"/>
  <c r="T257" i="4"/>
  <c r="R257" i="4"/>
  <c r="P257" i="4"/>
  <c r="BB257" i="4"/>
  <c r="BG256" i="4"/>
  <c r="BE256" i="4"/>
  <c r="BD256" i="4"/>
  <c r="BC256" i="4"/>
  <c r="BA256" i="4"/>
  <c r="T256" i="4"/>
  <c r="R256" i="4"/>
  <c r="P256" i="4"/>
  <c r="BB256" i="4"/>
  <c r="BG255" i="4"/>
  <c r="BE255" i="4"/>
  <c r="BD255" i="4"/>
  <c r="BC255" i="4"/>
  <c r="BA255" i="4"/>
  <c r="T255" i="4"/>
  <c r="R255" i="4"/>
  <c r="P255" i="4"/>
  <c r="BB255" i="4"/>
  <c r="BG254" i="4"/>
  <c r="BG253" i="4" s="1"/>
  <c r="BE254" i="4"/>
  <c r="BD254" i="4"/>
  <c r="BC254" i="4"/>
  <c r="BA254" i="4"/>
  <c r="T254" i="4"/>
  <c r="R254" i="4"/>
  <c r="P254" i="4"/>
  <c r="BB254" i="4"/>
  <c r="BG252" i="4"/>
  <c r="BE252" i="4"/>
  <c r="BD252" i="4"/>
  <c r="BC252" i="4"/>
  <c r="BA252" i="4"/>
  <c r="T252" i="4"/>
  <c r="R252" i="4"/>
  <c r="P252" i="4"/>
  <c r="BB252" i="4"/>
  <c r="BG251" i="4"/>
  <c r="BE251" i="4"/>
  <c r="BD251" i="4"/>
  <c r="BC251" i="4"/>
  <c r="BA251" i="4"/>
  <c r="T251" i="4"/>
  <c r="R251" i="4"/>
  <c r="P251" i="4"/>
  <c r="BB251" i="4"/>
  <c r="BG250" i="4"/>
  <c r="BE250" i="4"/>
  <c r="BD250" i="4"/>
  <c r="BC250" i="4"/>
  <c r="BA250" i="4"/>
  <c r="T250" i="4"/>
  <c r="R250" i="4"/>
  <c r="P250" i="4"/>
  <c r="BB250" i="4"/>
  <c r="BG249" i="4"/>
  <c r="BE249" i="4"/>
  <c r="BD249" i="4"/>
  <c r="BC249" i="4"/>
  <c r="BA249" i="4"/>
  <c r="T249" i="4"/>
  <c r="R249" i="4"/>
  <c r="P249" i="4"/>
  <c r="BB249" i="4"/>
  <c r="BG248" i="4"/>
  <c r="BE248" i="4"/>
  <c r="BD248" i="4"/>
  <c r="BC248" i="4"/>
  <c r="BA248" i="4"/>
  <c r="T248" i="4"/>
  <c r="R248" i="4"/>
  <c r="P248" i="4"/>
  <c r="BB248" i="4"/>
  <c r="BG247" i="4"/>
  <c r="BE247" i="4"/>
  <c r="BD247" i="4"/>
  <c r="BC247" i="4"/>
  <c r="BA247" i="4"/>
  <c r="T247" i="4"/>
  <c r="R247" i="4"/>
  <c r="P247" i="4"/>
  <c r="BB247" i="4"/>
  <c r="BG246" i="4"/>
  <c r="BE246" i="4"/>
  <c r="BD246" i="4"/>
  <c r="BC246" i="4"/>
  <c r="BA246" i="4"/>
  <c r="T246" i="4"/>
  <c r="R246" i="4"/>
  <c r="P246" i="4"/>
  <c r="BB246" i="4"/>
  <c r="BG245" i="4"/>
  <c r="BE245" i="4"/>
  <c r="BD245" i="4"/>
  <c r="BC245" i="4"/>
  <c r="BA245" i="4"/>
  <c r="T245" i="4"/>
  <c r="R245" i="4"/>
  <c r="P245" i="4"/>
  <c r="BB245" i="4"/>
  <c r="BG244" i="4"/>
  <c r="BE244" i="4"/>
  <c r="BD244" i="4"/>
  <c r="BC244" i="4"/>
  <c r="BA244" i="4"/>
  <c r="T244" i="4"/>
  <c r="R244" i="4"/>
  <c r="P244" i="4"/>
  <c r="BB244" i="4"/>
  <c r="BE243" i="4"/>
  <c r="BD243" i="4"/>
  <c r="BC243" i="4"/>
  <c r="BA243" i="4"/>
  <c r="T243" i="4"/>
  <c r="R243" i="4"/>
  <c r="P243" i="4"/>
  <c r="BB243" i="4"/>
  <c r="BG243" i="4"/>
  <c r="BG242" i="4"/>
  <c r="BE242" i="4"/>
  <c r="BD242" i="4"/>
  <c r="BC242" i="4"/>
  <c r="BA242" i="4"/>
  <c r="T242" i="4"/>
  <c r="R242" i="4"/>
  <c r="P242" i="4"/>
  <c r="BB242" i="4"/>
  <c r="BG241" i="4"/>
  <c r="BE241" i="4"/>
  <c r="BD241" i="4"/>
  <c r="BC241" i="4"/>
  <c r="BB241" i="4"/>
  <c r="BA241" i="4"/>
  <c r="T241" i="4"/>
  <c r="R241" i="4"/>
  <c r="P241" i="4"/>
  <c r="BG240" i="4"/>
  <c r="BE240" i="4"/>
  <c r="BD240" i="4"/>
  <c r="BC240" i="4"/>
  <c r="BA240" i="4"/>
  <c r="T240" i="4"/>
  <c r="R240" i="4"/>
  <c r="P240" i="4"/>
  <c r="BB240" i="4"/>
  <c r="BG239" i="4"/>
  <c r="BE239" i="4"/>
  <c r="BD239" i="4"/>
  <c r="BC239" i="4"/>
  <c r="BB239" i="4"/>
  <c r="BA239" i="4"/>
  <c r="T239" i="4"/>
  <c r="R239" i="4"/>
  <c r="P239" i="4"/>
  <c r="BG238" i="4"/>
  <c r="BE238" i="4"/>
  <c r="BD238" i="4"/>
  <c r="BC238" i="4"/>
  <c r="BA238" i="4"/>
  <c r="T238" i="4"/>
  <c r="R238" i="4"/>
  <c r="P238" i="4"/>
  <c r="BB238" i="4"/>
  <c r="BG237" i="4"/>
  <c r="BE237" i="4"/>
  <c r="BD237" i="4"/>
  <c r="BC237" i="4"/>
  <c r="BB237" i="4"/>
  <c r="BA237" i="4"/>
  <c r="T237" i="4"/>
  <c r="R237" i="4"/>
  <c r="P237" i="4"/>
  <c r="BG236" i="4"/>
  <c r="BE236" i="4"/>
  <c r="BD236" i="4"/>
  <c r="BC236" i="4"/>
  <c r="BA236" i="4"/>
  <c r="T236" i="4"/>
  <c r="R236" i="4"/>
  <c r="P236" i="4"/>
  <c r="BB236" i="4"/>
  <c r="BG235" i="4"/>
  <c r="BE235" i="4"/>
  <c r="BD235" i="4"/>
  <c r="BC235" i="4"/>
  <c r="BB235" i="4"/>
  <c r="BA235" i="4"/>
  <c r="T235" i="4"/>
  <c r="R235" i="4"/>
  <c r="P235" i="4"/>
  <c r="BG234" i="4"/>
  <c r="BE234" i="4"/>
  <c r="BD234" i="4"/>
  <c r="BC234" i="4"/>
  <c r="BA234" i="4"/>
  <c r="T234" i="4"/>
  <c r="R234" i="4"/>
  <c r="P234" i="4"/>
  <c r="BB234" i="4"/>
  <c r="BG233" i="4"/>
  <c r="BE233" i="4"/>
  <c r="BD233" i="4"/>
  <c r="BC233" i="4"/>
  <c r="BB233" i="4"/>
  <c r="BA233" i="4"/>
  <c r="T233" i="4"/>
  <c r="R233" i="4"/>
  <c r="P233" i="4"/>
  <c r="BG232" i="4"/>
  <c r="BE232" i="4"/>
  <c r="BD232" i="4"/>
  <c r="BC232" i="4"/>
  <c r="BA232" i="4"/>
  <c r="T232" i="4"/>
  <c r="R232" i="4"/>
  <c r="P232" i="4"/>
  <c r="BB232" i="4"/>
  <c r="BG231" i="4"/>
  <c r="BE231" i="4"/>
  <c r="BD231" i="4"/>
  <c r="BC231" i="4"/>
  <c r="BB231" i="4"/>
  <c r="BA231" i="4"/>
  <c r="T231" i="4"/>
  <c r="R231" i="4"/>
  <c r="P231" i="4"/>
  <c r="BG230" i="4"/>
  <c r="BE230" i="4"/>
  <c r="BD230" i="4"/>
  <c r="BC230" i="4"/>
  <c r="BA230" i="4"/>
  <c r="T230" i="4"/>
  <c r="R230" i="4"/>
  <c r="P230" i="4"/>
  <c r="BB230" i="4"/>
  <c r="BG229" i="4"/>
  <c r="BE229" i="4"/>
  <c r="BD229" i="4"/>
  <c r="BC229" i="4"/>
  <c r="BB229" i="4"/>
  <c r="BA229" i="4"/>
  <c r="T229" i="4"/>
  <c r="R229" i="4"/>
  <c r="P229" i="4"/>
  <c r="BG228" i="4"/>
  <c r="BE228" i="4"/>
  <c r="BD228" i="4"/>
  <c r="BC228" i="4"/>
  <c r="BA228" i="4"/>
  <c r="T228" i="4"/>
  <c r="R228" i="4"/>
  <c r="P228" i="4"/>
  <c r="BB228" i="4"/>
  <c r="BG227" i="4"/>
  <c r="BE227" i="4"/>
  <c r="BD227" i="4"/>
  <c r="BC227" i="4"/>
  <c r="BB227" i="4"/>
  <c r="BA227" i="4"/>
  <c r="T227" i="4"/>
  <c r="R227" i="4"/>
  <c r="P227" i="4"/>
  <c r="BG226" i="4"/>
  <c r="BE226" i="4"/>
  <c r="BD226" i="4"/>
  <c r="BC226" i="4"/>
  <c r="BA226" i="4"/>
  <c r="T226" i="4"/>
  <c r="R226" i="4"/>
  <c r="P226" i="4"/>
  <c r="BB226" i="4"/>
  <c r="BG225" i="4"/>
  <c r="BE225" i="4"/>
  <c r="BD225" i="4"/>
  <c r="BC225" i="4"/>
  <c r="BB225" i="4"/>
  <c r="BA225" i="4"/>
  <c r="T225" i="4"/>
  <c r="R225" i="4"/>
  <c r="P225" i="4"/>
  <c r="BG224" i="4"/>
  <c r="BE224" i="4"/>
  <c r="BD224" i="4"/>
  <c r="BC224" i="4"/>
  <c r="BA224" i="4"/>
  <c r="T224" i="4"/>
  <c r="R224" i="4"/>
  <c r="P224" i="4"/>
  <c r="BB224" i="4"/>
  <c r="BG223" i="4"/>
  <c r="BE223" i="4"/>
  <c r="BD223" i="4"/>
  <c r="BC223" i="4"/>
  <c r="BB223" i="4"/>
  <c r="BA223" i="4"/>
  <c r="T223" i="4"/>
  <c r="R223" i="4"/>
  <c r="P223" i="4"/>
  <c r="BG222" i="4"/>
  <c r="BE222" i="4"/>
  <c r="BD222" i="4"/>
  <c r="BC222" i="4"/>
  <c r="BA222" i="4"/>
  <c r="T222" i="4"/>
  <c r="R222" i="4"/>
  <c r="P222" i="4"/>
  <c r="BB222" i="4"/>
  <c r="BG221" i="4"/>
  <c r="BE221" i="4"/>
  <c r="BD221" i="4"/>
  <c r="BC221" i="4"/>
  <c r="BB221" i="4"/>
  <c r="BA221" i="4"/>
  <c r="T221" i="4"/>
  <c r="R221" i="4"/>
  <c r="P221" i="4"/>
  <c r="BG220" i="4"/>
  <c r="BE220" i="4"/>
  <c r="BD220" i="4"/>
  <c r="BC220" i="4"/>
  <c r="BA220" i="4"/>
  <c r="T220" i="4"/>
  <c r="R220" i="4"/>
  <c r="P220" i="4"/>
  <c r="BB220" i="4"/>
  <c r="BG219" i="4"/>
  <c r="BE219" i="4"/>
  <c r="BD219" i="4"/>
  <c r="BC219" i="4"/>
  <c r="BB219" i="4"/>
  <c r="BA219" i="4"/>
  <c r="T219" i="4"/>
  <c r="R219" i="4"/>
  <c r="P219" i="4"/>
  <c r="BG218" i="4"/>
  <c r="BE218" i="4"/>
  <c r="BD218" i="4"/>
  <c r="BC218" i="4"/>
  <c r="BA218" i="4"/>
  <c r="T218" i="4"/>
  <c r="R218" i="4"/>
  <c r="P218" i="4"/>
  <c r="BB218" i="4"/>
  <c r="BG217" i="4"/>
  <c r="BE217" i="4"/>
  <c r="BD217" i="4"/>
  <c r="BC217" i="4"/>
  <c r="BB217" i="4"/>
  <c r="BA217" i="4"/>
  <c r="T217" i="4"/>
  <c r="R217" i="4"/>
  <c r="P217" i="4"/>
  <c r="BG216" i="4"/>
  <c r="BE216" i="4"/>
  <c r="BD216" i="4"/>
  <c r="BC216" i="4"/>
  <c r="BA216" i="4"/>
  <c r="T216" i="4"/>
  <c r="R216" i="4"/>
  <c r="P216" i="4"/>
  <c r="BB216" i="4"/>
  <c r="BG215" i="4"/>
  <c r="BE215" i="4"/>
  <c r="BD215" i="4"/>
  <c r="BC215" i="4"/>
  <c r="BB215" i="4"/>
  <c r="BA215" i="4"/>
  <c r="T215" i="4"/>
  <c r="R215" i="4"/>
  <c r="P215" i="4"/>
  <c r="BG214" i="4"/>
  <c r="BE214" i="4"/>
  <c r="BD214" i="4"/>
  <c r="BC214" i="4"/>
  <c r="BA214" i="4"/>
  <c r="T214" i="4"/>
  <c r="R214" i="4"/>
  <c r="P214" i="4"/>
  <c r="BB214" i="4"/>
  <c r="BG213" i="4"/>
  <c r="BE213" i="4"/>
  <c r="BD213" i="4"/>
  <c r="BC213" i="4"/>
  <c r="BB213" i="4"/>
  <c r="BA213" i="4"/>
  <c r="T213" i="4"/>
  <c r="R213" i="4"/>
  <c r="P213" i="4"/>
  <c r="BG212" i="4"/>
  <c r="BE212" i="4"/>
  <c r="BD212" i="4"/>
  <c r="BC212" i="4"/>
  <c r="BA212" i="4"/>
  <c r="T212" i="4"/>
  <c r="R212" i="4"/>
  <c r="P212" i="4"/>
  <c r="BB212" i="4"/>
  <c r="BG211" i="4"/>
  <c r="BE211" i="4"/>
  <c r="BD211" i="4"/>
  <c r="BC211" i="4"/>
  <c r="BB211" i="4"/>
  <c r="BA211" i="4"/>
  <c r="T211" i="4"/>
  <c r="R211" i="4"/>
  <c r="P211" i="4"/>
  <c r="BG210" i="4"/>
  <c r="BE210" i="4"/>
  <c r="BD210" i="4"/>
  <c r="BC210" i="4"/>
  <c r="BB210" i="4"/>
  <c r="BA210" i="4"/>
  <c r="T210" i="4"/>
  <c r="R210" i="4"/>
  <c r="P210" i="4"/>
  <c r="BG209" i="4"/>
  <c r="BE209" i="4"/>
  <c r="BD209" i="4"/>
  <c r="BC209" i="4"/>
  <c r="BB209" i="4"/>
  <c r="BA209" i="4"/>
  <c r="T209" i="4"/>
  <c r="R209" i="4"/>
  <c r="P209" i="4"/>
  <c r="BG208" i="4"/>
  <c r="BE208" i="4"/>
  <c r="BD208" i="4"/>
  <c r="BC208" i="4"/>
  <c r="BB208" i="4"/>
  <c r="BA208" i="4"/>
  <c r="T208" i="4"/>
  <c r="R208" i="4"/>
  <c r="P208" i="4"/>
  <c r="BG207" i="4"/>
  <c r="BE207" i="4"/>
  <c r="BD207" i="4"/>
  <c r="BC207" i="4"/>
  <c r="BB207" i="4"/>
  <c r="BA207" i="4"/>
  <c r="T207" i="4"/>
  <c r="R207" i="4"/>
  <c r="P207" i="4"/>
  <c r="BG206" i="4"/>
  <c r="BE206" i="4"/>
  <c r="BD206" i="4"/>
  <c r="BC206" i="4"/>
  <c r="BB206" i="4"/>
  <c r="BA206" i="4"/>
  <c r="T206" i="4"/>
  <c r="R206" i="4"/>
  <c r="P206" i="4"/>
  <c r="BG205" i="4"/>
  <c r="BE205" i="4"/>
  <c r="BD205" i="4"/>
  <c r="BC205" i="4"/>
  <c r="BB205" i="4"/>
  <c r="BA205" i="4"/>
  <c r="T205" i="4"/>
  <c r="R205" i="4"/>
  <c r="P205" i="4"/>
  <c r="BG203" i="4"/>
  <c r="BE203" i="4"/>
  <c r="BD203" i="4"/>
  <c r="BC203" i="4"/>
  <c r="BA203" i="4"/>
  <c r="T203" i="4"/>
  <c r="R203" i="4"/>
  <c r="P203" i="4"/>
  <c r="BB203" i="4"/>
  <c r="BG202" i="4"/>
  <c r="BE202" i="4"/>
  <c r="BD202" i="4"/>
  <c r="BC202" i="4"/>
  <c r="BA202" i="4"/>
  <c r="T202" i="4"/>
  <c r="R202" i="4"/>
  <c r="P202" i="4"/>
  <c r="BB202" i="4"/>
  <c r="BG201" i="4"/>
  <c r="BE201" i="4"/>
  <c r="BD201" i="4"/>
  <c r="BC201" i="4"/>
  <c r="BA201" i="4"/>
  <c r="T201" i="4"/>
  <c r="R201" i="4"/>
  <c r="P201" i="4"/>
  <c r="BB201" i="4"/>
  <c r="BG200" i="4"/>
  <c r="BE200" i="4"/>
  <c r="BD200" i="4"/>
  <c r="BC200" i="4"/>
  <c r="BA200" i="4"/>
  <c r="T200" i="4"/>
  <c r="R200" i="4"/>
  <c r="P200" i="4"/>
  <c r="BB200" i="4"/>
  <c r="BG199" i="4"/>
  <c r="BE199" i="4"/>
  <c r="BD199" i="4"/>
  <c r="BC199" i="4"/>
  <c r="BA199" i="4"/>
  <c r="T199" i="4"/>
  <c r="R199" i="4"/>
  <c r="P199" i="4"/>
  <c r="BB199" i="4"/>
  <c r="BG198" i="4"/>
  <c r="BE198" i="4"/>
  <c r="BD198" i="4"/>
  <c r="BC198" i="4"/>
  <c r="BA198" i="4"/>
  <c r="T198" i="4"/>
  <c r="R198" i="4"/>
  <c r="P198" i="4"/>
  <c r="BB198" i="4"/>
  <c r="BG197" i="4"/>
  <c r="BE197" i="4"/>
  <c r="BD197" i="4"/>
  <c r="BC197" i="4"/>
  <c r="BA197" i="4"/>
  <c r="T197" i="4"/>
  <c r="R197" i="4"/>
  <c r="P197" i="4"/>
  <c r="BB197" i="4"/>
  <c r="BG196" i="4"/>
  <c r="BE196" i="4"/>
  <c r="BD196" i="4"/>
  <c r="BC196" i="4"/>
  <c r="BA196" i="4"/>
  <c r="T196" i="4"/>
  <c r="R196" i="4"/>
  <c r="P196" i="4"/>
  <c r="BB196" i="4"/>
  <c r="BG195" i="4"/>
  <c r="BE195" i="4"/>
  <c r="BD195" i="4"/>
  <c r="BC195" i="4"/>
  <c r="BA195" i="4"/>
  <c r="T195" i="4"/>
  <c r="R195" i="4"/>
  <c r="P195" i="4"/>
  <c r="BB195" i="4"/>
  <c r="BG194" i="4"/>
  <c r="BE194" i="4"/>
  <c r="BD194" i="4"/>
  <c r="BC194" i="4"/>
  <c r="BA194" i="4"/>
  <c r="T194" i="4"/>
  <c r="R194" i="4"/>
  <c r="P194" i="4"/>
  <c r="BB194" i="4"/>
  <c r="BG193" i="4"/>
  <c r="BE193" i="4"/>
  <c r="BD193" i="4"/>
  <c r="BC193" i="4"/>
  <c r="BA193" i="4"/>
  <c r="T193" i="4"/>
  <c r="R193" i="4"/>
  <c r="P193" i="4"/>
  <c r="BB193" i="4"/>
  <c r="BG192" i="4"/>
  <c r="BE192" i="4"/>
  <c r="BD192" i="4"/>
  <c r="BC192" i="4"/>
  <c r="BA192" i="4"/>
  <c r="T192" i="4"/>
  <c r="R192" i="4"/>
  <c r="P192" i="4"/>
  <c r="BB192" i="4"/>
  <c r="BG191" i="4"/>
  <c r="BG190" i="4" s="1"/>
  <c r="BE191" i="4"/>
  <c r="BD191" i="4"/>
  <c r="BC191" i="4"/>
  <c r="BA191" i="4"/>
  <c r="T191" i="4"/>
  <c r="R191" i="4"/>
  <c r="P191" i="4"/>
  <c r="BG189" i="4"/>
  <c r="BE189" i="4"/>
  <c r="BD189" i="4"/>
  <c r="BC189" i="4"/>
  <c r="BA189" i="4"/>
  <c r="T189" i="4"/>
  <c r="R189" i="4"/>
  <c r="P189" i="4"/>
  <c r="BB189" i="4"/>
  <c r="BG188" i="4"/>
  <c r="BE188" i="4"/>
  <c r="BD188" i="4"/>
  <c r="BC188" i="4"/>
  <c r="BB188" i="4"/>
  <c r="BA188" i="4"/>
  <c r="T188" i="4"/>
  <c r="R188" i="4"/>
  <c r="P188" i="4"/>
  <c r="BG187" i="4"/>
  <c r="BG186" i="4" s="1"/>
  <c r="BE187" i="4"/>
  <c r="BD187" i="4"/>
  <c r="BC187" i="4"/>
  <c r="BA187" i="4"/>
  <c r="T187" i="4"/>
  <c r="R187" i="4"/>
  <c r="P187" i="4"/>
  <c r="BG185" i="4"/>
  <c r="BE185" i="4"/>
  <c r="BD185" i="4"/>
  <c r="BC185" i="4"/>
  <c r="BA185" i="4"/>
  <c r="T185" i="4"/>
  <c r="R185" i="4"/>
  <c r="P185" i="4"/>
  <c r="BB185" i="4"/>
  <c r="BG184" i="4"/>
  <c r="BE184" i="4"/>
  <c r="BD184" i="4"/>
  <c r="BC184" i="4"/>
  <c r="BA184" i="4"/>
  <c r="T184" i="4"/>
  <c r="R184" i="4"/>
  <c r="P184" i="4"/>
  <c r="BB184" i="4"/>
  <c r="BG183" i="4"/>
  <c r="BE183" i="4"/>
  <c r="BD183" i="4"/>
  <c r="BC183" i="4"/>
  <c r="BA183" i="4"/>
  <c r="T183" i="4"/>
  <c r="R183" i="4"/>
  <c r="P183" i="4"/>
  <c r="BB183" i="4"/>
  <c r="BG182" i="4"/>
  <c r="BE182" i="4"/>
  <c r="BD182" i="4"/>
  <c r="BC182" i="4"/>
  <c r="BA182" i="4"/>
  <c r="T182" i="4"/>
  <c r="R182" i="4"/>
  <c r="P182" i="4"/>
  <c r="BB182" i="4"/>
  <c r="BG181" i="4"/>
  <c r="BE181" i="4"/>
  <c r="BD181" i="4"/>
  <c r="BC181" i="4"/>
  <c r="BA181" i="4"/>
  <c r="T181" i="4"/>
  <c r="R181" i="4"/>
  <c r="P181" i="4"/>
  <c r="BB181" i="4"/>
  <c r="BG180" i="4"/>
  <c r="BE180" i="4"/>
  <c r="BD180" i="4"/>
  <c r="BC180" i="4"/>
  <c r="BA180" i="4"/>
  <c r="T180" i="4"/>
  <c r="R180" i="4"/>
  <c r="P180" i="4"/>
  <c r="BB180" i="4"/>
  <c r="BG179" i="4"/>
  <c r="BE179" i="4"/>
  <c r="BD179" i="4"/>
  <c r="BC179" i="4"/>
  <c r="BA179" i="4"/>
  <c r="T179" i="4"/>
  <c r="R179" i="4"/>
  <c r="P179" i="4"/>
  <c r="BB179" i="4"/>
  <c r="BG178" i="4"/>
  <c r="BE178" i="4"/>
  <c r="BD178" i="4"/>
  <c r="BC178" i="4"/>
  <c r="BA178" i="4"/>
  <c r="T178" i="4"/>
  <c r="R178" i="4"/>
  <c r="P178" i="4"/>
  <c r="BB178" i="4"/>
  <c r="BG177" i="4"/>
  <c r="BE177" i="4"/>
  <c r="BD177" i="4"/>
  <c r="BC177" i="4"/>
  <c r="BA177" i="4"/>
  <c r="T177" i="4"/>
  <c r="R177" i="4"/>
  <c r="P177" i="4"/>
  <c r="BB177" i="4"/>
  <c r="BG176" i="4"/>
  <c r="BE176" i="4"/>
  <c r="BD176" i="4"/>
  <c r="BC176" i="4"/>
  <c r="BA176" i="4"/>
  <c r="T176" i="4"/>
  <c r="R176" i="4"/>
  <c r="P176" i="4"/>
  <c r="BB176" i="4"/>
  <c r="BG175" i="4"/>
  <c r="BE175" i="4"/>
  <c r="BD175" i="4"/>
  <c r="BC175" i="4"/>
  <c r="BA175" i="4"/>
  <c r="T175" i="4"/>
  <c r="R175" i="4"/>
  <c r="P175" i="4"/>
  <c r="BB175" i="4"/>
  <c r="BG174" i="4"/>
  <c r="BE174" i="4"/>
  <c r="BD174" i="4"/>
  <c r="BC174" i="4"/>
  <c r="BA174" i="4"/>
  <c r="T174" i="4"/>
  <c r="R174" i="4"/>
  <c r="P174" i="4"/>
  <c r="BB174" i="4"/>
  <c r="BG173" i="4"/>
  <c r="BE173" i="4"/>
  <c r="BD173" i="4"/>
  <c r="BC173" i="4"/>
  <c r="BA173" i="4"/>
  <c r="T173" i="4"/>
  <c r="R173" i="4"/>
  <c r="P173" i="4"/>
  <c r="BB173" i="4"/>
  <c r="BG172" i="4"/>
  <c r="BE172" i="4"/>
  <c r="BD172" i="4"/>
  <c r="BC172" i="4"/>
  <c r="BA172" i="4"/>
  <c r="T172" i="4"/>
  <c r="R172" i="4"/>
  <c r="P172" i="4"/>
  <c r="BB172" i="4"/>
  <c r="BG171" i="4"/>
  <c r="BE171" i="4"/>
  <c r="BD171" i="4"/>
  <c r="BC171" i="4"/>
  <c r="BA171" i="4"/>
  <c r="T171" i="4"/>
  <c r="R171" i="4"/>
  <c r="P171" i="4"/>
  <c r="BB171" i="4"/>
  <c r="BG170" i="4"/>
  <c r="BE170" i="4"/>
  <c r="BD170" i="4"/>
  <c r="BC170" i="4"/>
  <c r="BA170" i="4"/>
  <c r="T170" i="4"/>
  <c r="R170" i="4"/>
  <c r="P170" i="4"/>
  <c r="BB170" i="4"/>
  <c r="BG169" i="4"/>
  <c r="BE169" i="4"/>
  <c r="BD169" i="4"/>
  <c r="BC169" i="4"/>
  <c r="BA169" i="4"/>
  <c r="T169" i="4"/>
  <c r="R169" i="4"/>
  <c r="P169" i="4"/>
  <c r="BB169" i="4"/>
  <c r="BG168" i="4"/>
  <c r="BE168" i="4"/>
  <c r="BD168" i="4"/>
  <c r="BC168" i="4"/>
  <c r="BA168" i="4"/>
  <c r="T168" i="4"/>
  <c r="R168" i="4"/>
  <c r="P168" i="4"/>
  <c r="BB168" i="4"/>
  <c r="BG167" i="4"/>
  <c r="BE167" i="4"/>
  <c r="BD167" i="4"/>
  <c r="BC167" i="4"/>
  <c r="BA167" i="4"/>
  <c r="T167" i="4"/>
  <c r="R167" i="4"/>
  <c r="P167" i="4"/>
  <c r="BB167" i="4"/>
  <c r="BG166" i="4"/>
  <c r="BE166" i="4"/>
  <c r="BD166" i="4"/>
  <c r="BC166" i="4"/>
  <c r="BA166" i="4"/>
  <c r="T166" i="4"/>
  <c r="R166" i="4"/>
  <c r="P166" i="4"/>
  <c r="BB166" i="4"/>
  <c r="BG165" i="4"/>
  <c r="BE165" i="4"/>
  <c r="BD165" i="4"/>
  <c r="BC165" i="4"/>
  <c r="BA165" i="4"/>
  <c r="T165" i="4"/>
  <c r="R165" i="4"/>
  <c r="P165" i="4"/>
  <c r="BB165" i="4"/>
  <c r="BG164" i="4"/>
  <c r="BE164" i="4"/>
  <c r="BD164" i="4"/>
  <c r="BC164" i="4"/>
  <c r="BA164" i="4"/>
  <c r="T164" i="4"/>
  <c r="R164" i="4"/>
  <c r="P164" i="4"/>
  <c r="BB164" i="4"/>
  <c r="BG163" i="4"/>
  <c r="BG162" i="4" s="1"/>
  <c r="BE163" i="4"/>
  <c r="BD163" i="4"/>
  <c r="BC163" i="4"/>
  <c r="BA163" i="4"/>
  <c r="T163" i="4"/>
  <c r="R163" i="4"/>
  <c r="P163" i="4"/>
  <c r="F156" i="4"/>
  <c r="F154" i="4"/>
  <c r="E152" i="4"/>
  <c r="F90" i="4"/>
  <c r="F88" i="4"/>
  <c r="E86" i="4"/>
  <c r="F157" i="4"/>
  <c r="E7" i="4"/>
  <c r="E150" i="4" s="1"/>
  <c r="BG215" i="3"/>
  <c r="BG214" i="3" s="1"/>
  <c r="BE215" i="3"/>
  <c r="BD215" i="3"/>
  <c r="BC215" i="3"/>
  <c r="BA215" i="3"/>
  <c r="T215" i="3"/>
  <c r="T214" i="3" s="1"/>
  <c r="R215" i="3"/>
  <c r="R214" i="3" s="1"/>
  <c r="P215" i="3"/>
  <c r="P214" i="3" s="1"/>
  <c r="BG213" i="3"/>
  <c r="BE213" i="3"/>
  <c r="BD213" i="3"/>
  <c r="BC213" i="3"/>
  <c r="BA213" i="3"/>
  <c r="T213" i="3"/>
  <c r="R213" i="3"/>
  <c r="P213" i="3"/>
  <c r="BB213" i="3"/>
  <c r="BG212" i="3"/>
  <c r="BE212" i="3"/>
  <c r="BD212" i="3"/>
  <c r="BC212" i="3"/>
  <c r="BA212" i="3"/>
  <c r="T212" i="3"/>
  <c r="R212" i="3"/>
  <c r="P212" i="3"/>
  <c r="BB212" i="3"/>
  <c r="BG211" i="3"/>
  <c r="BE211" i="3"/>
  <c r="BD211" i="3"/>
  <c r="BC211" i="3"/>
  <c r="BA211" i="3"/>
  <c r="T211" i="3"/>
  <c r="R211" i="3"/>
  <c r="P211" i="3"/>
  <c r="BB211" i="3"/>
  <c r="BG210" i="3"/>
  <c r="BE210" i="3"/>
  <c r="BD210" i="3"/>
  <c r="BC210" i="3"/>
  <c r="BA210" i="3"/>
  <c r="T210" i="3"/>
  <c r="R210" i="3"/>
  <c r="P210" i="3"/>
  <c r="BB210" i="3"/>
  <c r="BG209" i="3"/>
  <c r="BE209" i="3"/>
  <c r="BD209" i="3"/>
  <c r="BC209" i="3"/>
  <c r="BA209" i="3"/>
  <c r="T209" i="3"/>
  <c r="R209" i="3"/>
  <c r="P209" i="3"/>
  <c r="BB209" i="3"/>
  <c r="BG208" i="3"/>
  <c r="BE208" i="3"/>
  <c r="BD208" i="3"/>
  <c r="BC208" i="3"/>
  <c r="BA208" i="3"/>
  <c r="T208" i="3"/>
  <c r="R208" i="3"/>
  <c r="P208" i="3"/>
  <c r="BB208" i="3"/>
  <c r="BG207" i="3"/>
  <c r="BE207" i="3"/>
  <c r="BD207" i="3"/>
  <c r="BC207" i="3"/>
  <c r="BA207" i="3"/>
  <c r="T207" i="3"/>
  <c r="R207" i="3"/>
  <c r="P207" i="3"/>
  <c r="BB207" i="3"/>
  <c r="BG206" i="3"/>
  <c r="BE206" i="3"/>
  <c r="BD206" i="3"/>
  <c r="BC206" i="3"/>
  <c r="BA206" i="3"/>
  <c r="T206" i="3"/>
  <c r="R206" i="3"/>
  <c r="P206" i="3"/>
  <c r="BB206" i="3"/>
  <c r="BG205" i="3"/>
  <c r="BE205" i="3"/>
  <c r="BD205" i="3"/>
  <c r="BC205" i="3"/>
  <c r="BA205" i="3"/>
  <c r="T205" i="3"/>
  <c r="R205" i="3"/>
  <c r="P205" i="3"/>
  <c r="BB205" i="3"/>
  <c r="BG204" i="3"/>
  <c r="BE204" i="3"/>
  <c r="BD204" i="3"/>
  <c r="BC204" i="3"/>
  <c r="BA204" i="3"/>
  <c r="T204" i="3"/>
  <c r="R204" i="3"/>
  <c r="P204" i="3"/>
  <c r="BB204" i="3"/>
  <c r="BG203" i="3"/>
  <c r="BE203" i="3"/>
  <c r="BD203" i="3"/>
  <c r="BC203" i="3"/>
  <c r="BA203" i="3"/>
  <c r="T203" i="3"/>
  <c r="R203" i="3"/>
  <c r="P203" i="3"/>
  <c r="BB203" i="3"/>
  <c r="BG202" i="3"/>
  <c r="BE202" i="3"/>
  <c r="BD202" i="3"/>
  <c r="BC202" i="3"/>
  <c r="BA202" i="3"/>
  <c r="T202" i="3"/>
  <c r="R202" i="3"/>
  <c r="P202" i="3"/>
  <c r="BB202" i="3"/>
  <c r="BG201" i="3"/>
  <c r="BE201" i="3"/>
  <c r="BD201" i="3"/>
  <c r="BC201" i="3"/>
  <c r="BA201" i="3"/>
  <c r="T201" i="3"/>
  <c r="R201" i="3"/>
  <c r="P201" i="3"/>
  <c r="BB201" i="3"/>
  <c r="BG200" i="3"/>
  <c r="BE200" i="3"/>
  <c r="BD200" i="3"/>
  <c r="BC200" i="3"/>
  <c r="BA200" i="3"/>
  <c r="T200" i="3"/>
  <c r="R200" i="3"/>
  <c r="P200" i="3"/>
  <c r="BB200" i="3"/>
  <c r="BG199" i="3"/>
  <c r="BE199" i="3"/>
  <c r="BD199" i="3"/>
  <c r="BC199" i="3"/>
  <c r="BA199" i="3"/>
  <c r="T199" i="3"/>
  <c r="R199" i="3"/>
  <c r="P199" i="3"/>
  <c r="BB199" i="3"/>
  <c r="BG198" i="3"/>
  <c r="BE198" i="3"/>
  <c r="BD198" i="3"/>
  <c r="BC198" i="3"/>
  <c r="BA198" i="3"/>
  <c r="T198" i="3"/>
  <c r="R198" i="3"/>
  <c r="P198" i="3"/>
  <c r="BB198" i="3"/>
  <c r="BG197" i="3"/>
  <c r="BE197" i="3"/>
  <c r="BD197" i="3"/>
  <c r="BC197" i="3"/>
  <c r="BA197" i="3"/>
  <c r="T197" i="3"/>
  <c r="R197" i="3"/>
  <c r="P197" i="3"/>
  <c r="BB197" i="3"/>
  <c r="BG196" i="3"/>
  <c r="BE196" i="3"/>
  <c r="BD196" i="3"/>
  <c r="BC196" i="3"/>
  <c r="BA196" i="3"/>
  <c r="T196" i="3"/>
  <c r="R196" i="3"/>
  <c r="P196" i="3"/>
  <c r="BB196" i="3"/>
  <c r="BG195" i="3"/>
  <c r="BE195" i="3"/>
  <c r="BD195" i="3"/>
  <c r="BC195" i="3"/>
  <c r="BA195" i="3"/>
  <c r="T195" i="3"/>
  <c r="R195" i="3"/>
  <c r="P195" i="3"/>
  <c r="BB195" i="3"/>
  <c r="BG194" i="3"/>
  <c r="BE194" i="3"/>
  <c r="BD194" i="3"/>
  <c r="BC194" i="3"/>
  <c r="BA194" i="3"/>
  <c r="T194" i="3"/>
  <c r="R194" i="3"/>
  <c r="P194" i="3"/>
  <c r="BB194" i="3"/>
  <c r="BG193" i="3"/>
  <c r="BE193" i="3"/>
  <c r="BD193" i="3"/>
  <c r="BC193" i="3"/>
  <c r="BA193" i="3"/>
  <c r="T193" i="3"/>
  <c r="R193" i="3"/>
  <c r="P193" i="3"/>
  <c r="BB193" i="3"/>
  <c r="BG192" i="3"/>
  <c r="BE192" i="3"/>
  <c r="BD192" i="3"/>
  <c r="BC192" i="3"/>
  <c r="BA192" i="3"/>
  <c r="T192" i="3"/>
  <c r="R192" i="3"/>
  <c r="P192" i="3"/>
  <c r="BB192" i="3"/>
  <c r="BG191" i="3"/>
  <c r="BE191" i="3"/>
  <c r="BD191" i="3"/>
  <c r="BC191" i="3"/>
  <c r="BA191" i="3"/>
  <c r="T191" i="3"/>
  <c r="R191" i="3"/>
  <c r="P191" i="3"/>
  <c r="BB191" i="3"/>
  <c r="BG190" i="3"/>
  <c r="BE190" i="3"/>
  <c r="BD190" i="3"/>
  <c r="BC190" i="3"/>
  <c r="BA190" i="3"/>
  <c r="T190" i="3"/>
  <c r="R190" i="3"/>
  <c r="P190" i="3"/>
  <c r="BB190" i="3"/>
  <c r="BG189" i="3"/>
  <c r="BE189" i="3"/>
  <c r="BD189" i="3"/>
  <c r="BC189" i="3"/>
  <c r="BB189" i="3"/>
  <c r="BA189" i="3"/>
  <c r="T189" i="3"/>
  <c r="R189" i="3"/>
  <c r="P189" i="3"/>
  <c r="BG188" i="3"/>
  <c r="BE188" i="3"/>
  <c r="BD188" i="3"/>
  <c r="BC188" i="3"/>
  <c r="BA188" i="3"/>
  <c r="T188" i="3"/>
  <c r="R188" i="3"/>
  <c r="P188" i="3"/>
  <c r="BG187" i="3"/>
  <c r="BG186" i="3" s="1"/>
  <c r="BE187" i="3"/>
  <c r="BD187" i="3"/>
  <c r="BC187" i="3"/>
  <c r="BB187" i="3"/>
  <c r="BA187" i="3"/>
  <c r="T187" i="3"/>
  <c r="R187" i="3"/>
  <c r="P187" i="3"/>
  <c r="BG185" i="3"/>
  <c r="BE185" i="3"/>
  <c r="BD185" i="3"/>
  <c r="BC185" i="3"/>
  <c r="BA185" i="3"/>
  <c r="T185" i="3"/>
  <c r="R185" i="3"/>
  <c r="P185" i="3"/>
  <c r="BB185" i="3"/>
  <c r="BG184" i="3"/>
  <c r="BE184" i="3"/>
  <c r="BD184" i="3"/>
  <c r="BC184" i="3"/>
  <c r="BA184" i="3"/>
  <c r="T184" i="3"/>
  <c r="R184" i="3"/>
  <c r="P184" i="3"/>
  <c r="BB184" i="3"/>
  <c r="BG183" i="3"/>
  <c r="BE183" i="3"/>
  <c r="BD183" i="3"/>
  <c r="BC183" i="3"/>
  <c r="BA183" i="3"/>
  <c r="T183" i="3"/>
  <c r="R183" i="3"/>
  <c r="P183" i="3"/>
  <c r="BB183" i="3"/>
  <c r="BG182" i="3"/>
  <c r="BE182" i="3"/>
  <c r="BD182" i="3"/>
  <c r="BC182" i="3"/>
  <c r="BA182" i="3"/>
  <c r="T182" i="3"/>
  <c r="R182" i="3"/>
  <c r="P182" i="3"/>
  <c r="BB182" i="3"/>
  <c r="BG181" i="3"/>
  <c r="BE181" i="3"/>
  <c r="BD181" i="3"/>
  <c r="BC181" i="3"/>
  <c r="BA181" i="3"/>
  <c r="T181" i="3"/>
  <c r="R181" i="3"/>
  <c r="P181" i="3"/>
  <c r="BG179" i="3"/>
  <c r="BE179" i="3"/>
  <c r="BD179" i="3"/>
  <c r="BC179" i="3"/>
  <c r="BA179" i="3"/>
  <c r="T179" i="3"/>
  <c r="R179" i="3"/>
  <c r="P179" i="3"/>
  <c r="BB179" i="3"/>
  <c r="BG178" i="3"/>
  <c r="BE178" i="3"/>
  <c r="BD178" i="3"/>
  <c r="BC178" i="3"/>
  <c r="BA178" i="3"/>
  <c r="T178" i="3"/>
  <c r="R178" i="3"/>
  <c r="P178" i="3"/>
  <c r="BB178" i="3"/>
  <c r="BG177" i="3"/>
  <c r="BE177" i="3"/>
  <c r="BD177" i="3"/>
  <c r="BC177" i="3"/>
  <c r="BA177" i="3"/>
  <c r="T177" i="3"/>
  <c r="R177" i="3"/>
  <c r="P177" i="3"/>
  <c r="BB177" i="3"/>
  <c r="BG176" i="3"/>
  <c r="BE176" i="3"/>
  <c r="BD176" i="3"/>
  <c r="BC176" i="3"/>
  <c r="BA176" i="3"/>
  <c r="T176" i="3"/>
  <c r="R176" i="3"/>
  <c r="P176" i="3"/>
  <c r="BB176" i="3"/>
  <c r="BG175" i="3"/>
  <c r="BG174" i="3" s="1"/>
  <c r="BE175" i="3"/>
  <c r="BD175" i="3"/>
  <c r="BC175" i="3"/>
  <c r="BA175" i="3"/>
  <c r="T175" i="3"/>
  <c r="R175" i="3"/>
  <c r="P175" i="3"/>
  <c r="BG173" i="3"/>
  <c r="BE173" i="3"/>
  <c r="BD173" i="3"/>
  <c r="BC173" i="3"/>
  <c r="BA173" i="3"/>
  <c r="T173" i="3"/>
  <c r="R173" i="3"/>
  <c r="P173" i="3"/>
  <c r="BB173" i="3"/>
  <c r="BG172" i="3"/>
  <c r="BE172" i="3"/>
  <c r="BD172" i="3"/>
  <c r="BC172" i="3"/>
  <c r="BA172" i="3"/>
  <c r="T172" i="3"/>
  <c r="R172" i="3"/>
  <c r="P172" i="3"/>
  <c r="BB172" i="3"/>
  <c r="BG171" i="3"/>
  <c r="BE171" i="3"/>
  <c r="BD171" i="3"/>
  <c r="BC171" i="3"/>
  <c r="BA171" i="3"/>
  <c r="T171" i="3"/>
  <c r="R171" i="3"/>
  <c r="P171" i="3"/>
  <c r="BB171" i="3"/>
  <c r="BG170" i="3"/>
  <c r="BE170" i="3"/>
  <c r="BD170" i="3"/>
  <c r="BC170" i="3"/>
  <c r="BA170" i="3"/>
  <c r="T170" i="3"/>
  <c r="R170" i="3"/>
  <c r="P170" i="3"/>
  <c r="BB170" i="3"/>
  <c r="BG169" i="3"/>
  <c r="BE169" i="3"/>
  <c r="BD169" i="3"/>
  <c r="BC169" i="3"/>
  <c r="BA169" i="3"/>
  <c r="T169" i="3"/>
  <c r="R169" i="3"/>
  <c r="P169" i="3"/>
  <c r="BB169" i="3"/>
  <c r="BG168" i="3"/>
  <c r="BE168" i="3"/>
  <c r="BD168" i="3"/>
  <c r="BC168" i="3"/>
  <c r="BA168" i="3"/>
  <c r="T168" i="3"/>
  <c r="R168" i="3"/>
  <c r="P168" i="3"/>
  <c r="BB168" i="3"/>
  <c r="BG167" i="3"/>
  <c r="BE167" i="3"/>
  <c r="BD167" i="3"/>
  <c r="BC167" i="3"/>
  <c r="BA167" i="3"/>
  <c r="T167" i="3"/>
  <c r="R167" i="3"/>
  <c r="P167" i="3"/>
  <c r="BB167" i="3"/>
  <c r="BG166" i="3"/>
  <c r="BE166" i="3"/>
  <c r="BD166" i="3"/>
  <c r="BC166" i="3"/>
  <c r="BA166" i="3"/>
  <c r="T166" i="3"/>
  <c r="R166" i="3"/>
  <c r="P166" i="3"/>
  <c r="BB166" i="3"/>
  <c r="BG165" i="3"/>
  <c r="BE165" i="3"/>
  <c r="BD165" i="3"/>
  <c r="BC165" i="3"/>
  <c r="BA165" i="3"/>
  <c r="T165" i="3"/>
  <c r="R165" i="3"/>
  <c r="P165" i="3"/>
  <c r="BB165" i="3"/>
  <c r="BG164" i="3"/>
  <c r="BE164" i="3"/>
  <c r="BD164" i="3"/>
  <c r="BC164" i="3"/>
  <c r="BA164" i="3"/>
  <c r="T164" i="3"/>
  <c r="R164" i="3"/>
  <c r="P164" i="3"/>
  <c r="BB164" i="3"/>
  <c r="BG163" i="3"/>
  <c r="BE163" i="3"/>
  <c r="BD163" i="3"/>
  <c r="BC163" i="3"/>
  <c r="BA163" i="3"/>
  <c r="T163" i="3"/>
  <c r="R163" i="3"/>
  <c r="P163" i="3"/>
  <c r="BB163" i="3"/>
  <c r="BG162" i="3"/>
  <c r="BE162" i="3"/>
  <c r="BD162" i="3"/>
  <c r="BC162" i="3"/>
  <c r="BA162" i="3"/>
  <c r="T162" i="3"/>
  <c r="R162" i="3"/>
  <c r="P162" i="3"/>
  <c r="BB162" i="3"/>
  <c r="BG161" i="3"/>
  <c r="BE161" i="3"/>
  <c r="BD161" i="3"/>
  <c r="BC161" i="3"/>
  <c r="BA161" i="3"/>
  <c r="T161" i="3"/>
  <c r="R161" i="3"/>
  <c r="P161" i="3"/>
  <c r="BB161" i="3"/>
  <c r="BG160" i="3"/>
  <c r="BE160" i="3"/>
  <c r="BD160" i="3"/>
  <c r="BC160" i="3"/>
  <c r="BA160" i="3"/>
  <c r="T160" i="3"/>
  <c r="R160" i="3"/>
  <c r="P160" i="3"/>
  <c r="F153" i="3"/>
  <c r="F151" i="3"/>
  <c r="E149" i="3"/>
  <c r="F91" i="3"/>
  <c r="F89" i="3"/>
  <c r="E87" i="3"/>
  <c r="F154" i="3"/>
  <c r="E7" i="3"/>
  <c r="E85" i="3" s="1"/>
  <c r="BK326" i="2"/>
  <c r="BI326" i="2"/>
  <c r="BH326" i="2"/>
  <c r="BG326" i="2"/>
  <c r="BE326" i="2"/>
  <c r="T326" i="2"/>
  <c r="T325" i="2" s="1"/>
  <c r="T324" i="2" s="1"/>
  <c r="R326" i="2"/>
  <c r="R325" i="2" s="1"/>
  <c r="R324" i="2" s="1"/>
  <c r="P326" i="2"/>
  <c r="P325" i="2" s="1"/>
  <c r="P324" i="2" s="1"/>
  <c r="BK325" i="2"/>
  <c r="BK324" i="2" s="1"/>
  <c r="BK323" i="2"/>
  <c r="BI323" i="2"/>
  <c r="BH323" i="2"/>
  <c r="BG323" i="2"/>
  <c r="BE323" i="2"/>
  <c r="T323" i="2"/>
  <c r="R323" i="2"/>
  <c r="P323" i="2"/>
  <c r="BK320" i="2"/>
  <c r="BK319" i="2" s="1"/>
  <c r="BI320" i="2"/>
  <c r="BH320" i="2"/>
  <c r="BG320" i="2"/>
  <c r="BF320" i="2"/>
  <c r="BE320" i="2"/>
  <c r="T320" i="2"/>
  <c r="R320" i="2"/>
  <c r="P320" i="2"/>
  <c r="BK318" i="2"/>
  <c r="BI318" i="2"/>
  <c r="BH318" i="2"/>
  <c r="BG318" i="2"/>
  <c r="BE318" i="2"/>
  <c r="T318" i="2"/>
  <c r="R318" i="2"/>
  <c r="P318" i="2"/>
  <c r="BF318" i="2"/>
  <c r="BK316" i="2"/>
  <c r="BI316" i="2"/>
  <c r="BH316" i="2"/>
  <c r="BG316" i="2"/>
  <c r="BE316" i="2"/>
  <c r="T316" i="2"/>
  <c r="R316" i="2"/>
  <c r="P316" i="2"/>
  <c r="BF316" i="2"/>
  <c r="BK315" i="2"/>
  <c r="BI315" i="2"/>
  <c r="BH315" i="2"/>
  <c r="BG315" i="2"/>
  <c r="BE315" i="2"/>
  <c r="T315" i="2"/>
  <c r="R315" i="2"/>
  <c r="P315" i="2"/>
  <c r="BF315" i="2"/>
  <c r="BK313" i="2"/>
  <c r="BI313" i="2"/>
  <c r="BH313" i="2"/>
  <c r="BG313" i="2"/>
  <c r="BE313" i="2"/>
  <c r="T313" i="2"/>
  <c r="R313" i="2"/>
  <c r="P313" i="2"/>
  <c r="BF313" i="2"/>
  <c r="BK312" i="2"/>
  <c r="BI312" i="2"/>
  <c r="BH312" i="2"/>
  <c r="BG312" i="2"/>
  <c r="BE312" i="2"/>
  <c r="T312" i="2"/>
  <c r="R312" i="2"/>
  <c r="P312" i="2"/>
  <c r="BF312" i="2"/>
  <c r="BK310" i="2"/>
  <c r="BI310" i="2"/>
  <c r="BH310" i="2"/>
  <c r="BG310" i="2"/>
  <c r="BE310" i="2"/>
  <c r="T310" i="2"/>
  <c r="R310" i="2"/>
  <c r="P310" i="2"/>
  <c r="BF310" i="2"/>
  <c r="BK309" i="2"/>
  <c r="BI309" i="2"/>
  <c r="BH309" i="2"/>
  <c r="BG309" i="2"/>
  <c r="BE309" i="2"/>
  <c r="T309" i="2"/>
  <c r="R309" i="2"/>
  <c r="P309" i="2"/>
  <c r="BF309" i="2"/>
  <c r="BK307" i="2"/>
  <c r="BI307" i="2"/>
  <c r="BH307" i="2"/>
  <c r="BG307" i="2"/>
  <c r="BE307" i="2"/>
  <c r="T307" i="2"/>
  <c r="R307" i="2"/>
  <c r="P307" i="2"/>
  <c r="BF307" i="2"/>
  <c r="BK306" i="2"/>
  <c r="BK305" i="2" s="1"/>
  <c r="BI306" i="2"/>
  <c r="BH306" i="2"/>
  <c r="BG306" i="2"/>
  <c r="BE306" i="2"/>
  <c r="T306" i="2"/>
  <c r="R306" i="2"/>
  <c r="P306" i="2"/>
  <c r="BF306" i="2"/>
  <c r="BK303" i="2"/>
  <c r="BK302" i="2" s="1"/>
  <c r="BI303" i="2"/>
  <c r="BH303" i="2"/>
  <c r="BG303" i="2"/>
  <c r="BF303" i="2"/>
  <c r="BE303" i="2"/>
  <c r="T302" i="2"/>
  <c r="R302" i="2"/>
  <c r="P302" i="2"/>
  <c r="BK301" i="2"/>
  <c r="BI301" i="2"/>
  <c r="BH301" i="2"/>
  <c r="BG301" i="2"/>
  <c r="BE301" i="2"/>
  <c r="T301" i="2"/>
  <c r="R301" i="2"/>
  <c r="P301" i="2"/>
  <c r="BF301" i="2"/>
  <c r="BK300" i="2"/>
  <c r="BI300" i="2"/>
  <c r="BH300" i="2"/>
  <c r="BG300" i="2"/>
  <c r="BE300" i="2"/>
  <c r="T300" i="2"/>
  <c r="R300" i="2"/>
  <c r="P300" i="2"/>
  <c r="BF300" i="2"/>
  <c r="BK298" i="2"/>
  <c r="BI298" i="2"/>
  <c r="BH298" i="2"/>
  <c r="BG298" i="2"/>
  <c r="BE298" i="2"/>
  <c r="T298" i="2"/>
  <c r="R298" i="2"/>
  <c r="P298" i="2"/>
  <c r="BF298" i="2"/>
  <c r="BK297" i="2"/>
  <c r="BI297" i="2"/>
  <c r="BH297" i="2"/>
  <c r="BG297" i="2"/>
  <c r="BE297" i="2"/>
  <c r="T297" i="2"/>
  <c r="R297" i="2"/>
  <c r="P297" i="2"/>
  <c r="BF297" i="2"/>
  <c r="BK294" i="2"/>
  <c r="BI294" i="2"/>
  <c r="BH294" i="2"/>
  <c r="BG294" i="2"/>
  <c r="BE294" i="2"/>
  <c r="T294" i="2"/>
  <c r="R294" i="2"/>
  <c r="P294" i="2"/>
  <c r="BF294" i="2"/>
  <c r="BK291" i="2"/>
  <c r="BI291" i="2"/>
  <c r="BH291" i="2"/>
  <c r="BG291" i="2"/>
  <c r="BE291" i="2"/>
  <c r="T291" i="2"/>
  <c r="R291" i="2"/>
  <c r="P291" i="2"/>
  <c r="BF291" i="2"/>
  <c r="BK290" i="2"/>
  <c r="BI290" i="2"/>
  <c r="BH290" i="2"/>
  <c r="BG290" i="2"/>
  <c r="BE290" i="2"/>
  <c r="T290" i="2"/>
  <c r="R290" i="2"/>
  <c r="P290" i="2"/>
  <c r="BF290" i="2"/>
  <c r="BK287" i="2"/>
  <c r="BI287" i="2"/>
  <c r="BH287" i="2"/>
  <c r="BG287" i="2"/>
  <c r="BE287" i="2"/>
  <c r="T287" i="2"/>
  <c r="R287" i="2"/>
  <c r="P287" i="2"/>
  <c r="BF287" i="2"/>
  <c r="BK285" i="2"/>
  <c r="BI285" i="2"/>
  <c r="BH285" i="2"/>
  <c r="BG285" i="2"/>
  <c r="BE285" i="2"/>
  <c r="T285" i="2"/>
  <c r="R285" i="2"/>
  <c r="P285" i="2"/>
  <c r="BF285" i="2"/>
  <c r="BK283" i="2"/>
  <c r="BI283" i="2"/>
  <c r="BH283" i="2"/>
  <c r="BG283" i="2"/>
  <c r="BE283" i="2"/>
  <c r="T283" i="2"/>
  <c r="R283" i="2"/>
  <c r="P283" i="2"/>
  <c r="BF283" i="2"/>
  <c r="BI280" i="2"/>
  <c r="BH280" i="2"/>
  <c r="BG280" i="2"/>
  <c r="BE280" i="2"/>
  <c r="T280" i="2"/>
  <c r="R280" i="2"/>
  <c r="P280" i="2"/>
  <c r="BF280" i="2"/>
  <c r="BK279" i="2"/>
  <c r="BI279" i="2"/>
  <c r="BH279" i="2"/>
  <c r="BG279" i="2"/>
  <c r="BF279" i="2"/>
  <c r="BE279" i="2"/>
  <c r="T279" i="2"/>
  <c r="R279" i="2"/>
  <c r="P279" i="2"/>
  <c r="BK276" i="2"/>
  <c r="BI276" i="2"/>
  <c r="BH276" i="2"/>
  <c r="BG276" i="2"/>
  <c r="BE276" i="2"/>
  <c r="T276" i="2"/>
  <c r="R276" i="2"/>
  <c r="P276" i="2"/>
  <c r="BF276" i="2"/>
  <c r="BK274" i="2"/>
  <c r="BI274" i="2"/>
  <c r="BH274" i="2"/>
  <c r="BG274" i="2"/>
  <c r="BE274" i="2"/>
  <c r="T274" i="2"/>
  <c r="R274" i="2"/>
  <c r="P274" i="2"/>
  <c r="BF274" i="2"/>
  <c r="BK273" i="2"/>
  <c r="BI273" i="2"/>
  <c r="BH273" i="2"/>
  <c r="BG273" i="2"/>
  <c r="BE273" i="2"/>
  <c r="T273" i="2"/>
  <c r="R273" i="2"/>
  <c r="P273" i="2"/>
  <c r="BF273" i="2"/>
  <c r="BK271" i="2"/>
  <c r="BI271" i="2"/>
  <c r="BH271" i="2"/>
  <c r="BG271" i="2"/>
  <c r="BE271" i="2"/>
  <c r="T271" i="2"/>
  <c r="R271" i="2"/>
  <c r="P271" i="2"/>
  <c r="BF271" i="2"/>
  <c r="BK269" i="2"/>
  <c r="BI269" i="2"/>
  <c r="BH269" i="2"/>
  <c r="BG269" i="2"/>
  <c r="BE269" i="2"/>
  <c r="T269" i="2"/>
  <c r="R269" i="2"/>
  <c r="P269" i="2"/>
  <c r="BF269" i="2"/>
  <c r="BK267" i="2"/>
  <c r="BK266" i="2" s="1"/>
  <c r="BI267" i="2"/>
  <c r="BH267" i="2"/>
  <c r="BG267" i="2"/>
  <c r="BE267" i="2"/>
  <c r="T267" i="2"/>
  <c r="R267" i="2"/>
  <c r="P267" i="2"/>
  <c r="BK265" i="2"/>
  <c r="BI265" i="2"/>
  <c r="BH265" i="2"/>
  <c r="BG265" i="2"/>
  <c r="BE265" i="2"/>
  <c r="T265" i="2"/>
  <c r="R265" i="2"/>
  <c r="P265" i="2"/>
  <c r="BF265" i="2"/>
  <c r="BK264" i="2"/>
  <c r="BI264" i="2"/>
  <c r="BH264" i="2"/>
  <c r="BG264" i="2"/>
  <c r="BE264" i="2"/>
  <c r="T264" i="2"/>
  <c r="R264" i="2"/>
  <c r="P264" i="2"/>
  <c r="BF264" i="2"/>
  <c r="BK262" i="2"/>
  <c r="BI262" i="2"/>
  <c r="BH262" i="2"/>
  <c r="BG262" i="2"/>
  <c r="BE262" i="2"/>
  <c r="T262" i="2"/>
  <c r="R262" i="2"/>
  <c r="P262" i="2"/>
  <c r="BF262" i="2"/>
  <c r="BK260" i="2"/>
  <c r="BI260" i="2"/>
  <c r="BH260" i="2"/>
  <c r="BG260" i="2"/>
  <c r="BE260" i="2"/>
  <c r="T260" i="2"/>
  <c r="R260" i="2"/>
  <c r="P260" i="2"/>
  <c r="BF260" i="2"/>
  <c r="BK258" i="2"/>
  <c r="BK257" i="2" s="1"/>
  <c r="BI258" i="2"/>
  <c r="BH258" i="2"/>
  <c r="BG258" i="2"/>
  <c r="BE258" i="2"/>
  <c r="T258" i="2"/>
  <c r="R258" i="2"/>
  <c r="P258" i="2"/>
  <c r="BK256" i="2"/>
  <c r="BI256" i="2"/>
  <c r="BH256" i="2"/>
  <c r="BG256" i="2"/>
  <c r="BE256" i="2"/>
  <c r="T256" i="2"/>
  <c r="T255" i="2" s="1"/>
  <c r="R256" i="2"/>
  <c r="R255" i="2" s="1"/>
  <c r="P256" i="2"/>
  <c r="P255" i="2" s="1"/>
  <c r="BK255" i="2"/>
  <c r="BK253" i="2"/>
  <c r="BI253" i="2"/>
  <c r="BH253" i="2"/>
  <c r="BG253" i="2"/>
  <c r="BE253" i="2"/>
  <c r="T253" i="2"/>
  <c r="R253" i="2"/>
  <c r="P253" i="2"/>
  <c r="BF253" i="2"/>
  <c r="BK251" i="2"/>
  <c r="BI251" i="2"/>
  <c r="BH251" i="2"/>
  <c r="BG251" i="2"/>
  <c r="BE251" i="2"/>
  <c r="T251" i="2"/>
  <c r="R251" i="2"/>
  <c r="P251" i="2"/>
  <c r="BF251" i="2"/>
  <c r="BK249" i="2"/>
  <c r="BK248" i="2" s="1"/>
  <c r="BI249" i="2"/>
  <c r="BH249" i="2"/>
  <c r="BG249" i="2"/>
  <c r="BE249" i="2"/>
  <c r="T249" i="2"/>
  <c r="R249" i="2"/>
  <c r="P249" i="2"/>
  <c r="BF249" i="2"/>
  <c r="BK243" i="2"/>
  <c r="BI243" i="2"/>
  <c r="BH243" i="2"/>
  <c r="BG243" i="2"/>
  <c r="BE243" i="2"/>
  <c r="T243" i="2"/>
  <c r="R243" i="2"/>
  <c r="P243" i="2"/>
  <c r="BF243" i="2"/>
  <c r="BK241" i="2"/>
  <c r="BI241" i="2"/>
  <c r="BH241" i="2"/>
  <c r="BG241" i="2"/>
  <c r="BE241" i="2"/>
  <c r="T241" i="2"/>
  <c r="R241" i="2"/>
  <c r="P241" i="2"/>
  <c r="BF241" i="2"/>
  <c r="BK236" i="2"/>
  <c r="BI236" i="2"/>
  <c r="BH236" i="2"/>
  <c r="BG236" i="2"/>
  <c r="BE236" i="2"/>
  <c r="T236" i="2"/>
  <c r="R236" i="2"/>
  <c r="P236" i="2"/>
  <c r="BF236" i="2"/>
  <c r="BK235" i="2"/>
  <c r="BI235" i="2"/>
  <c r="BH235" i="2"/>
  <c r="BG235" i="2"/>
  <c r="BE235" i="2"/>
  <c r="T235" i="2"/>
  <c r="R235" i="2"/>
  <c r="P235" i="2"/>
  <c r="BF235" i="2"/>
  <c r="BK234" i="2"/>
  <c r="BI234" i="2"/>
  <c r="BH234" i="2"/>
  <c r="BG234" i="2"/>
  <c r="BE234" i="2"/>
  <c r="T234" i="2"/>
  <c r="R234" i="2"/>
  <c r="P234" i="2"/>
  <c r="BF234" i="2"/>
  <c r="BK232" i="2"/>
  <c r="BI232" i="2"/>
  <c r="BH232" i="2"/>
  <c r="BG232" i="2"/>
  <c r="BE232" i="2"/>
  <c r="T232" i="2"/>
  <c r="R232" i="2"/>
  <c r="P232" i="2"/>
  <c r="BF232" i="2"/>
  <c r="BK230" i="2"/>
  <c r="BI230" i="2"/>
  <c r="BH230" i="2"/>
  <c r="BG230" i="2"/>
  <c r="BE230" i="2"/>
  <c r="T230" i="2"/>
  <c r="R230" i="2"/>
  <c r="P230" i="2"/>
  <c r="BF230" i="2"/>
  <c r="BK229" i="2"/>
  <c r="BK228" i="2" s="1"/>
  <c r="BI229" i="2"/>
  <c r="BH229" i="2"/>
  <c r="BG229" i="2"/>
  <c r="BE229" i="2"/>
  <c r="T229" i="2"/>
  <c r="R229" i="2"/>
  <c r="P229" i="2"/>
  <c r="BK227" i="2"/>
  <c r="BI227" i="2"/>
  <c r="BH227" i="2"/>
  <c r="BG227" i="2"/>
  <c r="BE227" i="2"/>
  <c r="T227" i="2"/>
  <c r="R227" i="2"/>
  <c r="P227" i="2"/>
  <c r="BF227" i="2"/>
  <c r="BK226" i="2"/>
  <c r="BI226" i="2"/>
  <c r="BH226" i="2"/>
  <c r="BG226" i="2"/>
  <c r="BE226" i="2"/>
  <c r="T226" i="2"/>
  <c r="R226" i="2"/>
  <c r="P226" i="2"/>
  <c r="BF226" i="2"/>
  <c r="BK224" i="2"/>
  <c r="BI224" i="2"/>
  <c r="BH224" i="2"/>
  <c r="BG224" i="2"/>
  <c r="BE224" i="2"/>
  <c r="T224" i="2"/>
  <c r="R224" i="2"/>
  <c r="P224" i="2"/>
  <c r="BF224" i="2"/>
  <c r="BK220" i="2"/>
  <c r="BI220" i="2"/>
  <c r="BH220" i="2"/>
  <c r="BG220" i="2"/>
  <c r="BE220" i="2"/>
  <c r="T220" i="2"/>
  <c r="R220" i="2"/>
  <c r="P220" i="2"/>
  <c r="BF220" i="2"/>
  <c r="BK217" i="2"/>
  <c r="BI217" i="2"/>
  <c r="BH217" i="2"/>
  <c r="BG217" i="2"/>
  <c r="BE217" i="2"/>
  <c r="T217" i="2"/>
  <c r="R217" i="2"/>
  <c r="P217" i="2"/>
  <c r="BF217" i="2"/>
  <c r="BK214" i="2"/>
  <c r="BI214" i="2"/>
  <c r="BH214" i="2"/>
  <c r="BG214" i="2"/>
  <c r="BE214" i="2"/>
  <c r="T214" i="2"/>
  <c r="R214" i="2"/>
  <c r="P214" i="2"/>
  <c r="BF214" i="2"/>
  <c r="BK213" i="2"/>
  <c r="BI213" i="2"/>
  <c r="BH213" i="2"/>
  <c r="BG213" i="2"/>
  <c r="BE213" i="2"/>
  <c r="T213" i="2"/>
  <c r="R213" i="2"/>
  <c r="P213" i="2"/>
  <c r="BF213" i="2"/>
  <c r="BK211" i="2"/>
  <c r="BI211" i="2"/>
  <c r="BH211" i="2"/>
  <c r="BG211" i="2"/>
  <c r="BE211" i="2"/>
  <c r="T211" i="2"/>
  <c r="R211" i="2"/>
  <c r="P211" i="2"/>
  <c r="BF211" i="2"/>
  <c r="BK210" i="2"/>
  <c r="BI210" i="2"/>
  <c r="BH210" i="2"/>
  <c r="BG210" i="2"/>
  <c r="BE210" i="2"/>
  <c r="T210" i="2"/>
  <c r="R210" i="2"/>
  <c r="P210" i="2"/>
  <c r="BF210" i="2"/>
  <c r="BK208" i="2"/>
  <c r="BI208" i="2"/>
  <c r="BH208" i="2"/>
  <c r="BG208" i="2"/>
  <c r="BE208" i="2"/>
  <c r="T208" i="2"/>
  <c r="R208" i="2"/>
  <c r="P208" i="2"/>
  <c r="BF208" i="2"/>
  <c r="BK207" i="2"/>
  <c r="BI207" i="2"/>
  <c r="BH207" i="2"/>
  <c r="BG207" i="2"/>
  <c r="BE207" i="2"/>
  <c r="T207" i="2"/>
  <c r="R207" i="2"/>
  <c r="P207" i="2"/>
  <c r="BF207" i="2"/>
  <c r="BK201" i="2"/>
  <c r="BI201" i="2"/>
  <c r="BH201" i="2"/>
  <c r="BG201" i="2"/>
  <c r="BE201" i="2"/>
  <c r="T201" i="2"/>
  <c r="R201" i="2"/>
  <c r="P201" i="2"/>
  <c r="BF201" i="2"/>
  <c r="BK200" i="2"/>
  <c r="BI200" i="2"/>
  <c r="BH200" i="2"/>
  <c r="BG200" i="2"/>
  <c r="BE200" i="2"/>
  <c r="T200" i="2"/>
  <c r="R200" i="2"/>
  <c r="P200" i="2"/>
  <c r="BF200" i="2"/>
  <c r="BK198" i="2"/>
  <c r="BI198" i="2"/>
  <c r="BH198" i="2"/>
  <c r="BG198" i="2"/>
  <c r="BE198" i="2"/>
  <c r="T198" i="2"/>
  <c r="R198" i="2"/>
  <c r="P198" i="2"/>
  <c r="BF198" i="2"/>
  <c r="BK192" i="2"/>
  <c r="BI192" i="2"/>
  <c r="BH192" i="2"/>
  <c r="BG192" i="2"/>
  <c r="BE192" i="2"/>
  <c r="T192" i="2"/>
  <c r="R192" i="2"/>
  <c r="P192" i="2"/>
  <c r="BF192" i="2"/>
  <c r="BK191" i="2"/>
  <c r="BI191" i="2"/>
  <c r="BH191" i="2"/>
  <c r="BG191" i="2"/>
  <c r="BE191" i="2"/>
  <c r="T191" i="2"/>
  <c r="R191" i="2"/>
  <c r="P191" i="2"/>
  <c r="BF191" i="2"/>
  <c r="BK190" i="2"/>
  <c r="BI190" i="2"/>
  <c r="BH190" i="2"/>
  <c r="BG190" i="2"/>
  <c r="BE190" i="2"/>
  <c r="T190" i="2"/>
  <c r="R190" i="2"/>
  <c r="P190" i="2"/>
  <c r="BF190" i="2"/>
  <c r="BK189" i="2"/>
  <c r="BI189" i="2"/>
  <c r="BH189" i="2"/>
  <c r="BG189" i="2"/>
  <c r="BE189" i="2"/>
  <c r="T189" i="2"/>
  <c r="R189" i="2"/>
  <c r="P189" i="2"/>
  <c r="BF189" i="2"/>
  <c r="BK188" i="2"/>
  <c r="BI188" i="2"/>
  <c r="BH188" i="2"/>
  <c r="BG188" i="2"/>
  <c r="BE188" i="2"/>
  <c r="T188" i="2"/>
  <c r="R188" i="2"/>
  <c r="P188" i="2"/>
  <c r="BF188" i="2"/>
  <c r="BK186" i="2"/>
  <c r="BI186" i="2"/>
  <c r="BH186" i="2"/>
  <c r="BG186" i="2"/>
  <c r="BE186" i="2"/>
  <c r="T186" i="2"/>
  <c r="R186" i="2"/>
  <c r="P186" i="2"/>
  <c r="BF186" i="2"/>
  <c r="BK183" i="2"/>
  <c r="BK182" i="2" s="1"/>
  <c r="BI183" i="2"/>
  <c r="BH183" i="2"/>
  <c r="BG183" i="2"/>
  <c r="BE183" i="2"/>
  <c r="T183" i="2"/>
  <c r="R183" i="2"/>
  <c r="P183" i="2"/>
  <c r="BF183" i="2"/>
  <c r="BK180" i="2"/>
  <c r="BI180" i="2"/>
  <c r="BH180" i="2"/>
  <c r="BG180" i="2"/>
  <c r="BE180" i="2"/>
  <c r="T180" i="2"/>
  <c r="R180" i="2"/>
  <c r="P180" i="2"/>
  <c r="BF180" i="2"/>
  <c r="BI178" i="2"/>
  <c r="BH178" i="2"/>
  <c r="BG178" i="2"/>
  <c r="BE178" i="2"/>
  <c r="T178" i="2"/>
  <c r="R178" i="2"/>
  <c r="P178" i="2"/>
  <c r="BF178" i="2"/>
  <c r="BK175" i="2"/>
  <c r="BI175" i="2"/>
  <c r="BH175" i="2"/>
  <c r="BG175" i="2"/>
  <c r="BE175" i="2"/>
  <c r="T175" i="2"/>
  <c r="R175" i="2"/>
  <c r="P175" i="2"/>
  <c r="BF175" i="2"/>
  <c r="BK158" i="2"/>
  <c r="BI158" i="2"/>
  <c r="BH158" i="2"/>
  <c r="BG158" i="2"/>
  <c r="BE158" i="2"/>
  <c r="T158" i="2"/>
  <c r="R158" i="2"/>
  <c r="P158" i="2"/>
  <c r="BF158" i="2"/>
  <c r="BK156" i="2"/>
  <c r="BI156" i="2"/>
  <c r="BH156" i="2"/>
  <c r="BG156" i="2"/>
  <c r="BE156" i="2"/>
  <c r="T156" i="2"/>
  <c r="R156" i="2"/>
  <c r="P156" i="2"/>
  <c r="F149" i="2"/>
  <c r="F147" i="2"/>
  <c r="E145" i="2"/>
  <c r="F91" i="2"/>
  <c r="F89" i="2"/>
  <c r="E87" i="2"/>
  <c r="E7" i="2"/>
  <c r="E143" i="2" s="1"/>
  <c r="BD97" i="1"/>
  <c r="BC97" i="1"/>
  <c r="BB97" i="1"/>
  <c r="BA97" i="1"/>
  <c r="AZ97" i="1"/>
  <c r="AY97" i="1"/>
  <c r="AX97" i="1"/>
  <c r="AW97" i="1"/>
  <c r="AV97" i="1"/>
  <c r="AU97" i="1"/>
  <c r="AG97" i="1"/>
  <c r="BD96" i="1"/>
  <c r="BC96" i="1"/>
  <c r="BB96" i="1"/>
  <c r="BA96" i="1"/>
  <c r="AZ96" i="1"/>
  <c r="AY96" i="1"/>
  <c r="AX96" i="1"/>
  <c r="AW96" i="1"/>
  <c r="AV96" i="1"/>
  <c r="AT96" i="1" s="1"/>
  <c r="AU96" i="1"/>
  <c r="AG96" i="1"/>
  <c r="AY95" i="1"/>
  <c r="AX95" i="1"/>
  <c r="AU95" i="1"/>
  <c r="AS94" i="1"/>
  <c r="AM90" i="1"/>
  <c r="L90" i="1"/>
  <c r="AM89" i="1"/>
  <c r="L89" i="1"/>
  <c r="AM87" i="1"/>
  <c r="L87" i="1"/>
  <c r="L85" i="1"/>
  <c r="L84" i="1"/>
  <c r="J161" i="4" l="1"/>
  <c r="J160" i="4" s="1"/>
  <c r="T180" i="3"/>
  <c r="J304" i="2"/>
  <c r="P319" i="2"/>
  <c r="J158" i="3"/>
  <c r="J157" i="3" s="1"/>
  <c r="J154" i="2"/>
  <c r="P266" i="2"/>
  <c r="T319" i="2"/>
  <c r="AU94" i="1"/>
  <c r="AT97" i="1"/>
  <c r="R248" i="2"/>
  <c r="T257" i="2"/>
  <c r="P155" i="2"/>
  <c r="R159" i="3"/>
  <c r="P186" i="4"/>
  <c r="R180" i="3"/>
  <c r="R204" i="4"/>
  <c r="T253" i="4"/>
  <c r="T204" i="4"/>
  <c r="P190" i="4"/>
  <c r="P204" i="4"/>
  <c r="R186" i="4"/>
  <c r="P162" i="4"/>
  <c r="T186" i="4"/>
  <c r="R162" i="4"/>
  <c r="T264" i="4"/>
  <c r="T263" i="4" s="1"/>
  <c r="T162" i="4"/>
  <c r="BG204" i="4"/>
  <c r="BG161" i="4" s="1"/>
  <c r="BG160" i="4" s="1"/>
  <c r="P253" i="4"/>
  <c r="R190" i="4"/>
  <c r="F36" i="4"/>
  <c r="T190" i="4"/>
  <c r="R253" i="4"/>
  <c r="E84" i="4"/>
  <c r="P264" i="4"/>
  <c r="P263" i="4" s="1"/>
  <c r="R264" i="4"/>
  <c r="R263" i="4" s="1"/>
  <c r="F37" i="4"/>
  <c r="F35" i="4"/>
  <c r="BB191" i="4"/>
  <c r="BB163" i="4"/>
  <c r="BB187" i="4"/>
  <c r="F33" i="4"/>
  <c r="F91" i="4"/>
  <c r="BG180" i="3"/>
  <c r="T159" i="3"/>
  <c r="P174" i="3"/>
  <c r="P186" i="3"/>
  <c r="P180" i="3"/>
  <c r="F37" i="3"/>
  <c r="P159" i="3"/>
  <c r="BG159" i="3"/>
  <c r="T174" i="3"/>
  <c r="R174" i="3"/>
  <c r="F92" i="3"/>
  <c r="R186" i="3"/>
  <c r="T186" i="3"/>
  <c r="F36" i="3"/>
  <c r="F35" i="3"/>
  <c r="BB175" i="3"/>
  <c r="BB160" i="3"/>
  <c r="BB181" i="3"/>
  <c r="BB188" i="3"/>
  <c r="E147" i="3"/>
  <c r="BB215" i="3"/>
  <c r="F33" i="3"/>
  <c r="F92" i="2"/>
  <c r="BK304" i="2"/>
  <c r="R182" i="2"/>
  <c r="T182" i="2"/>
  <c r="P257" i="2"/>
  <c r="T266" i="2"/>
  <c r="R257" i="2"/>
  <c r="P305" i="2"/>
  <c r="P304" i="2" s="1"/>
  <c r="P275" i="2"/>
  <c r="T155" i="2"/>
  <c r="P248" i="2"/>
  <c r="R275" i="2"/>
  <c r="T305" i="2"/>
  <c r="R305" i="2"/>
  <c r="P228" i="2"/>
  <c r="R155" i="2"/>
  <c r="T228" i="2"/>
  <c r="P182" i="2"/>
  <c r="R319" i="2"/>
  <c r="R228" i="2"/>
  <c r="T248" i="2"/>
  <c r="R266" i="2"/>
  <c r="T275" i="2"/>
  <c r="F37" i="2"/>
  <c r="F33" i="2"/>
  <c r="F35" i="2"/>
  <c r="F36" i="2"/>
  <c r="BF258" i="2"/>
  <c r="BF256" i="2"/>
  <c r="BF156" i="2"/>
  <c r="BF229" i="2"/>
  <c r="BF267" i="2"/>
  <c r="BF323" i="2"/>
  <c r="BF326" i="2"/>
  <c r="E85" i="2"/>
  <c r="BK178" i="2"/>
  <c r="BK155" i="2" s="1"/>
  <c r="BK280" i="2"/>
  <c r="BK275" i="2" s="1"/>
  <c r="J153" i="2" l="1"/>
  <c r="T304" i="2"/>
  <c r="R154" i="2"/>
  <c r="T158" i="3"/>
  <c r="T157" i="3" s="1"/>
  <c r="P158" i="3"/>
  <c r="P157" i="3" s="1"/>
  <c r="P161" i="4"/>
  <c r="P160" i="4" s="1"/>
  <c r="T161" i="4"/>
  <c r="T160" i="4" s="1"/>
  <c r="R161" i="4"/>
  <c r="R160" i="4" s="1"/>
  <c r="F34" i="4"/>
  <c r="BG158" i="3"/>
  <c r="BG157" i="3" s="1"/>
  <c r="R158" i="3"/>
  <c r="R157" i="3" s="1"/>
  <c r="F34" i="3"/>
  <c r="P154" i="2"/>
  <c r="P153" i="2" s="1"/>
  <c r="T154" i="2"/>
  <c r="BK154" i="2"/>
  <c r="BK153" i="2" s="1"/>
  <c r="R304" i="2"/>
  <c r="F34" i="2"/>
  <c r="T153" i="2" l="1"/>
  <c r="R153" i="2"/>
  <c r="BD95" i="1" l="1"/>
  <c r="BD94" i="1" s="1"/>
  <c r="W33" i="1" s="1"/>
  <c r="BC95" i="1"/>
  <c r="BC94" i="1" s="1"/>
  <c r="AV95" i="1"/>
  <c r="BB95" i="1"/>
  <c r="BB94" i="1" s="1"/>
  <c r="AZ95" i="1"/>
  <c r="AZ94" i="1" s="1"/>
  <c r="W32" i="1" l="1"/>
  <c r="AY94" i="1"/>
  <c r="AX94" i="1"/>
  <c r="W31" i="1"/>
  <c r="AV94" i="1"/>
  <c r="W29" i="1"/>
  <c r="AK29" i="1" l="1"/>
  <c r="BA95" i="1" l="1"/>
  <c r="BA94" i="1" s="1"/>
  <c r="AW95" i="1" l="1"/>
  <c r="AT95" i="1" s="1"/>
  <c r="W30" i="1"/>
  <c r="AW94" i="1"/>
  <c r="AK30" i="1" l="1"/>
  <c r="AT94" i="1"/>
  <c r="AG95" i="1" l="1"/>
  <c r="AN95" i="1" s="1"/>
  <c r="AN94" i="1" s="1"/>
  <c r="AG94" i="1" l="1"/>
  <c r="AK26" i="1" l="1"/>
</calcChain>
</file>

<file path=xl/sharedStrings.xml><?xml version="1.0" encoding="utf-8"?>
<sst xmlns="http://schemas.openxmlformats.org/spreadsheetml/2006/main" count="4577" uniqueCount="1021">
  <si>
    <t>Export Komplet</t>
  </si>
  <si>
    <t/>
  </si>
  <si>
    <t>2.0</t>
  </si>
  <si>
    <t>ZAMOK</t>
  </si>
  <si>
    <t>False</t>
  </si>
  <si>
    <t>{eb87bc53-137c-4166-bbda-ca6ac6e9e753}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</si>
  <si>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</si>
  <si>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</si>
  <si>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</si>
  <si>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</si>
  <si>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</si>
  <si>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</si>
  <si>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2022/03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</si>
  <si>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</si>
  <si>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</si>
  <si>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Bratislava, areál MV SR Šancová 1, rekonštrukcia poškodených oporných múrov</t>
  </si>
  <si>
    <t>JKSO:</t>
  </si>
  <si>
    <t>815 41</t>
  </si>
  <si>
    <t>KS:</t>
  </si>
  <si>
    <t>Miesto:</t>
  </si>
  <si>
    <t>Bratislava</t>
  </si>
  <si>
    <t>Dátum:</t>
  </si>
  <si>
    <t>4. 3. 2022</t>
  </si>
  <si>
    <t>Objednávateľ:</t>
  </si>
  <si>
    <t>IČO:</t>
  </si>
  <si>
    <t>MV SR, Pribinova 2, 81272 Bratislava</t>
  </si>
  <si>
    <t>IČ DPH:</t>
  </si>
  <si>
    <t>Zhotoviteľ:</t>
  </si>
  <si>
    <t>Vyplň údaj</t>
  </si>
  <si>
    <t>Projektant:</t>
  </si>
  <si>
    <t>HADE s.r.o., Jarabinková 8D, 821 09 Bratislava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</si>
  <si>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</si>
  <si>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</si>
  <si>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</si>
  <si>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</si>
  <si>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</si>
  <si>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</si>
  <si>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</si>
  <si>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</si>
  <si>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</si>
  <si>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</si>
  <si>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</si>
  <si>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</si>
  <si>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</si>
  <si>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</si>
  <si>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</si>
  <si>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</si>
  <si>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</si>
  <si>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</si>
  <si>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</si>
  <si>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</si>
  <si>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</si>
  <si>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</si>
  <si>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</si>
  <si>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</si>
  <si>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</si>
  <si>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</si>
  <si>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</si>
  <si>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</si>
  <si>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</si>
  <si>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</si>
  <si>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</si>
  <si>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</si>
  <si>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</si>
  <si>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</si>
  <si>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</si>
  <si>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</si>
  <si>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</si>
  <si>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</si>
  <si>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</si>
  <si>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</si>
  <si>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</si>
  <si>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 index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</si>
  <si>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</si>
  <si>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</si>
  <si>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</si>
  <si>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</si>
  <si>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</si>
  <si>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</si>
  <si>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</si>
  <si>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Sanácia oporných múrov</t>
  </si>
  <si>
    <t>STA</t>
  </si>
  <si>
    <t>1</t>
  </si>
  <si>
    <t>{447f88ae-22e9-42bb-a304-ad474f36e2cc}</t>
  </si>
  <si>
    <t>SO 02</t>
  </si>
  <si>
    <t>Rekonštrukcia spevnených plôch</t>
  </si>
  <si>
    <t>{703f0868-eac6-4d86-bbb1-ce3a20071637}</t>
  </si>
  <si>
    <t>822 59</t>
  </si>
  <si>
    <t>SO 03</t>
  </si>
  <si>
    <t>Rekonštrukcia dažďovej kanalizácie</t>
  </si>
  <si>
    <t>{dbcf37b7-22f2-4de3-bbf5-22a501d14e13}</t>
  </si>
  <si>
    <t>827 21</t>
  </si>
  <si>
    <t>Vedľajšie rozpočtové náklady - VRN</t>
  </si>
  <si>
    <t>KRYCÍ LIST ROZPOČTU</t>
  </si>
  <si>
    <t>Objekt:</t>
  </si>
  <si>
    <t>SO 01 - Sanácia oporných múrov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</si>
  <si>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</si>
  <si>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</si>
  <si>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</si>
  <si>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</si>
  <si>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</si>
  <si>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</si>
  <si>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</si>
  <si>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</si>
  <si>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</si>
  <si>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</si>
  <si>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</si>
  <si>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</si>
  <si>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</si>
  <si>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</si>
  <si>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</si>
  <si>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</si>
  <si>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</si>
  <si>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782 - Obklady z prírodného a konglomerovaného kameňa</t>
  </si>
  <si>
    <t>M - Práce a dodávky M</t>
  </si>
  <si>
    <t xml:space="preserve">    46-M - Zemné práce vykonávané pri externých montážnych prácach</t>
  </si>
  <si>
    <t>ROZPOČET</t>
  </si>
  <si>
    <t>PČ</t>
  </si>
  <si>
    <t>MJ</t>
  </si>
  <si>
    <t>Množstvo</t>
  </si>
  <si>
    <t>J.cena [EUR] index</t>
  </si>
  <si>
    <t>Cena celkom [EUR] index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</si>
  <si>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</si>
  <si>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</si>
  <si>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</si>
  <si>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</si>
  <si>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</si>
  <si>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</si>
  <si>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</si>
  <si>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</si>
  <si>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</si>
  <si>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</si>
  <si>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</si>
  <si>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119001422.S</t>
  </si>
  <si>
    <t>Dočasné zaistenie káblov a káblových tratí do 6 káblov</t>
  </si>
  <si>
    <t>m</t>
  </si>
  <si>
    <t>4</t>
  </si>
  <si>
    <t>2</t>
  </si>
  <si>
    <t>-2009262839</t>
  </si>
  <si>
    <t>VV</t>
  </si>
  <si>
    <t>"dočasná ochrana a vyvesenie kábla"     50,0</t>
  </si>
  <si>
    <t>131201202.S</t>
  </si>
  <si>
    <t>Výkop zapaženej jamy v hornine 3, nad 100 do 1000 m3</t>
  </si>
  <si>
    <t>m3</t>
  </si>
  <si>
    <t>1279658997</t>
  </si>
  <si>
    <t>75</t>
  </si>
  <si>
    <t>162501122R.S</t>
  </si>
  <si>
    <t>Vodorovné premiestnenie výkopku po spevnenej ceste z horniny tr.1-4, nad 100 do 1000 m3 na vzdialenosť do 10000 m</t>
  </si>
  <si>
    <t>PP</t>
  </si>
  <si>
    <t>Vodorovné premiestnenie výkopku za sucha pre všetky druhy dopravných prostriedkov bez naloženia výkopu, avšak so zložením bez rozhrnutia po spevnenej ceste, z horniny 1 až 4 v množstve nad 100 do 1000 m3 na vzdialenosť nad 2500 do 3000 m</t>
  </si>
  <si>
    <t>odvoz zeminy na prenajatú medziskládku zeminy, vykopaná zemina určená do zásypov, spätný dovoz do zásypov</t>
  </si>
  <si>
    <t>"SO 01 na medziskládku"          465,28*2</t>
  </si>
  <si>
    <t>"SO 02, nie je potrebná medziskládka, vykopaná zemina nebude použitá do násypov"     0,0</t>
  </si>
  <si>
    <t>"SO 03 na medziskládku"     99,45*2</t>
  </si>
  <si>
    <t>Súčet</t>
  </si>
  <si>
    <t>76</t>
  </si>
  <si>
    <t>167101102R.S</t>
  </si>
  <si>
    <t>Nakladanie neuľahnutého výkopku z hornín tr.1-4 nad 100 do 1000 m3</t>
  </si>
  <si>
    <t>Nakladanie a prekladanie neuľahnutého výkopku nakladanie výkopku z hornín nad 100 do 1000 m3 1 až 4</t>
  </si>
  <si>
    <t>zemina do zásypov</t>
  </si>
  <si>
    <t>"SO 01"     465,28</t>
  </si>
  <si>
    <t>;</t>
  </si>
  <si>
    <t>"SO 03"     99,45</t>
  </si>
  <si>
    <t>77</t>
  </si>
  <si>
    <t>171209002R.S</t>
  </si>
  <si>
    <t>Poplatok za prenájom dočasnej skládky na skladovanie zeminy do zásypov- zemina a kamenivo (17 05) ostatné</t>
  </si>
  <si>
    <t>t</t>
  </si>
  <si>
    <t>Poplatok za skladovanie stavebného odpadu (17) zemina a kamenivo (17 05) ostatné (O) (17 05 04, 06)</t>
  </si>
  <si>
    <t>3</t>
  </si>
  <si>
    <t>174101002.S</t>
  </si>
  <si>
    <t>Zásyp sypaninou so zhutnením jám, šachiet, rýh, zárezov alebo okolo objektov nad 100 do 1000 m3</t>
  </si>
  <si>
    <t>591454526</t>
  </si>
  <si>
    <t>spätný zásyp vykopanou zeminou zo stavby</t>
  </si>
  <si>
    <t>520-54,72</t>
  </si>
  <si>
    <t>175101201.S</t>
  </si>
  <si>
    <t>Obsyp objektov sypaninou z vhodných hornín 1 až 4 bez prehodenia sypaniny</t>
  </si>
  <si>
    <t>1555100758</t>
  </si>
  <si>
    <t>"obsyp kábla ŠD 0-16"      50*0,3*0,3</t>
  </si>
  <si>
    <t>5</t>
  </si>
  <si>
    <t>M</t>
  </si>
  <si>
    <t>583410004100.S</t>
  </si>
  <si>
    <t>Štrkodrva frakcia 0-16 mm</t>
  </si>
  <si>
    <t>8</t>
  </si>
  <si>
    <t>1700928315</t>
  </si>
  <si>
    <t>4,500*1,8</t>
  </si>
  <si>
    <t>Zakladanie</t>
  </si>
  <si>
    <t>6</t>
  </si>
  <si>
    <t>211971121.S</t>
  </si>
  <si>
    <t>Zhotov. oplášt. výplne z geotext. v ryhe alebo v záreze pri rozvinutej šírke oplášt. od 0 do 2, 5 m</t>
  </si>
  <si>
    <t>m2</t>
  </si>
  <si>
    <t>845160808</t>
  </si>
  <si>
    <t>"opláštenie drenáže"</t>
  </si>
  <si>
    <t>3,14*0,1*10+3,14*0,15*8</t>
  </si>
  <si>
    <t>7</t>
  </si>
  <si>
    <t>693110002000.S</t>
  </si>
  <si>
    <t>Geotextília polypropylénová netkaná 200 g/m2</t>
  </si>
  <si>
    <t>-1536492763</t>
  </si>
  <si>
    <t>6,91*1,02 'Prepočítané koeficientom množstva</t>
  </si>
  <si>
    <t>212341111.S</t>
  </si>
  <si>
    <t>Obetónovanie drenážnych rúr medzerovitým betónom</t>
  </si>
  <si>
    <t>-1783409043</t>
  </si>
  <si>
    <t>9</t>
  </si>
  <si>
    <t>212755114.S</t>
  </si>
  <si>
    <t>Trativod z drenážnych rúrok bez lôžka, vnútorného priem. rúrok 100 mm</t>
  </si>
  <si>
    <t>-1346669893</t>
  </si>
  <si>
    <t>10</t>
  </si>
  <si>
    <t>212755116.S</t>
  </si>
  <si>
    <t>Trativod z drenážnych rúrok bez lôžka, vnútorného priem. rúrok 150 mm</t>
  </si>
  <si>
    <t>-2081183687</t>
  </si>
  <si>
    <t>11</t>
  </si>
  <si>
    <t>215901101.S</t>
  </si>
  <si>
    <t>Zhutnenie podložia z rastlej horniny 1 až 4 pod násypy, z hornina súdržných do 92 % PS a nesúdržných</t>
  </si>
  <si>
    <t>-867990378</t>
  </si>
  <si>
    <t>12</t>
  </si>
  <si>
    <t>216904411.S</t>
  </si>
  <si>
    <t>Očistenie skalných stien vysokotlakovým vodným lúčom - odstránenie nečistôt, machu a nesúrodých častí</t>
  </si>
  <si>
    <t>-85488474</t>
  </si>
  <si>
    <t>vystriekanie vysokotl. vodnym lúčom</t>
  </si>
  <si>
    <t>"oprava tehlového muriva"     120,0</t>
  </si>
  <si>
    <t>"oprava kamenného muriva"     30,0</t>
  </si>
  <si>
    <t>"oprava atiky múru"     20*0,5</t>
  </si>
  <si>
    <t>13</t>
  </si>
  <si>
    <t>229942112.S</t>
  </si>
  <si>
    <t>Rúrkové mikropilóty tlakové i ťahové z ocele 11 523 časť hladká, pri priemere nad 80 do 105 mm</t>
  </si>
  <si>
    <t>1671127864</t>
  </si>
  <si>
    <t>310,0+144,0</t>
  </si>
  <si>
    <t>14</t>
  </si>
  <si>
    <t>229946112.S</t>
  </si>
  <si>
    <t>Hlava rúrkovej mikropilóty namáhanej len tlakom pri priemere mikropilóty nad 80 do 105 mm</t>
  </si>
  <si>
    <t>ks</t>
  </si>
  <si>
    <t>-1057052221</t>
  </si>
  <si>
    <t>15</t>
  </si>
  <si>
    <t>231943112R.S</t>
  </si>
  <si>
    <t>Steny baranené z oceľových štetovníc z terénu nastraženie pri dĺžke štetovníc nad 10 m, vrátane permanentného monitoringu</t>
  </si>
  <si>
    <t>1919393829</t>
  </si>
  <si>
    <t xml:space="preserve">Počas zarážania štetovníc zabezpečiť permanentný monitoring a vyhodnotenie vplyvu otrasov na konštrukcie objektov priľahlých NKP </t>
  </si>
  <si>
    <t xml:space="preserve"> (vplyv technickej seizmicity)</t>
  </si>
  <si>
    <t>Múzea Dopravy, ktoré je evidované v Ústrednom zozname pamiatkového fondu pod č. 599/3 pod názvom „Sklad I.“ a tiež budovy MV SR, ktorá je evidovaná</t>
  </si>
  <si>
    <t>ako NKP pod č. 599/1 a názvom „Budova výpravná“.</t>
  </si>
  <si>
    <t>136,8</t>
  </si>
  <si>
    <t>16</t>
  </si>
  <si>
    <t>231943213.S</t>
  </si>
  <si>
    <t>Steny baranené z oceľových štetovníc z terénu zabaranenie na dĺžku nad 10 m</t>
  </si>
  <si>
    <t>-746262742</t>
  </si>
  <si>
    <t>17</t>
  </si>
  <si>
    <t>134600000100.S</t>
  </si>
  <si>
    <t>Profil oceľový hrubý na štetovnice (neopracovaný) LARSEN (10 370) 3n</t>
  </si>
  <si>
    <t>-1450543101</t>
  </si>
  <si>
    <t>136,8*0,155 'Prepočítané koeficientom množstva</t>
  </si>
  <si>
    <t>18</t>
  </si>
  <si>
    <t>237941121.S</t>
  </si>
  <si>
    <t>Vytiahnutie štetovnicových stien z oceľových štetovníc zabaranených do 2 rokov, nad 10m</t>
  </si>
  <si>
    <t>-253319820</t>
  </si>
  <si>
    <t>19</t>
  </si>
  <si>
    <t>262303572.S</t>
  </si>
  <si>
    <t>Vrty pre injektáž zvislé povrchové, D nad 195 do 245 mm v hĺbke 0 - 25 m, v hornine III</t>
  </si>
  <si>
    <t>-360852632</t>
  </si>
  <si>
    <t>310,0+140,0</t>
  </si>
  <si>
    <t>262308512.S</t>
  </si>
  <si>
    <t>Príplatok za vrty pre injektovanie šikmé povrchové D 195-245mm, pri sklone do 48 st., hĺbky do 25m, v hornine III</t>
  </si>
  <si>
    <t>365027366</t>
  </si>
  <si>
    <t>21</t>
  </si>
  <si>
    <t>262503272.S</t>
  </si>
  <si>
    <t>Vrty pre injektáž zvislé, povrchové D nad 56 do 93 mm, v hĺbke 0-25 m, v hornine V</t>
  </si>
  <si>
    <t>-1711905329</t>
  </si>
  <si>
    <t>vrty pre lanové kotvy</t>
  </si>
  <si>
    <t>20*6</t>
  </si>
  <si>
    <t>22</t>
  </si>
  <si>
    <t>271521111.S</t>
  </si>
  <si>
    <t>Vankúše zhutnené pod základy z kameniva hrubého drveného, frakcie 16 - 125 mm</t>
  </si>
  <si>
    <t>-866738637</t>
  </si>
  <si>
    <t>podklad zo ŠD 0-63</t>
  </si>
  <si>
    <t>5,024*1,5+0,5*4*0,15</t>
  </si>
  <si>
    <t>23</t>
  </si>
  <si>
    <t>281602211.S</t>
  </si>
  <si>
    <t>Injektovanie povrchové s dvojitým obturátorom mikropilót alebo kotiev tlakom do 0, 6 MPa (m)</t>
  </si>
  <si>
    <t>1706747148</t>
  </si>
  <si>
    <t>"mikropilóty"     155,0+140,0</t>
  </si>
  <si>
    <t>"zemné kotvy"    60,0</t>
  </si>
  <si>
    <t>24</t>
  </si>
  <si>
    <t>281604211.S</t>
  </si>
  <si>
    <t>Injektovanie nízkotlakové alebo vysokotlakové aktivovanými zmesami vzostupné tlakom do 0, 6 MPa (m)</t>
  </si>
  <si>
    <t>-1684294095</t>
  </si>
  <si>
    <t>"injektovanie do 30 mm"     20,0</t>
  </si>
  <si>
    <t>25</t>
  </si>
  <si>
    <t>285375119.S</t>
  </si>
  <si>
    <t>Kotvy lanové z popúšťaných pramencov alebo drôtov, ich dodanie a osadenie pre nosnosť 1,90-2,50 MN</t>
  </si>
  <si>
    <t>1431723181</t>
  </si>
  <si>
    <t>26</t>
  </si>
  <si>
    <t>289901111.S</t>
  </si>
  <si>
    <t>Vyčistenie trhlín alebo dutín do 30mm hĺbky 0-150 mm</t>
  </si>
  <si>
    <t>-2072518482</t>
  </si>
  <si>
    <t>Zvislé a kompletné konštrukcie</t>
  </si>
  <si>
    <t>27</t>
  </si>
  <si>
    <t>310201111R.S</t>
  </si>
  <si>
    <t>Príplatok za umelecko - remeselné vykonanie murárskych prác</t>
  </si>
  <si>
    <t>-1321399795</t>
  </si>
  <si>
    <t>28</t>
  </si>
  <si>
    <t>311321211.S</t>
  </si>
  <si>
    <t>Betón nadzákladových múrov, železový (bez výstuže) tr. C 12/15</t>
  </si>
  <si>
    <t>-887946041</t>
  </si>
  <si>
    <t>(9,2*4+2,7*3,2+2*2,4)*0,1</t>
  </si>
  <si>
    <t>29</t>
  </si>
  <si>
    <t>311321511.S</t>
  </si>
  <si>
    <t>Betón nadzákladových múrov, železový (bez výstuže) tr. C 30/37</t>
  </si>
  <si>
    <t>-257750653</t>
  </si>
  <si>
    <t>4,1*9+3,5*1,982+3,095*2,5+2,2*1,43</t>
  </si>
  <si>
    <t>30</t>
  </si>
  <si>
    <t>311351101.S</t>
  </si>
  <si>
    <t>Debnenie nadzákladových múrov jednostranné, zhotovenie-dielce</t>
  </si>
  <si>
    <t>-1043501789</t>
  </si>
  <si>
    <t>31</t>
  </si>
  <si>
    <t>311351102.S</t>
  </si>
  <si>
    <t>Debnenie nadzákladových múrov jednostranné, odstránenie-dielce</t>
  </si>
  <si>
    <t>1678138998</t>
  </si>
  <si>
    <t>32</t>
  </si>
  <si>
    <t>311361821.S</t>
  </si>
  <si>
    <t>Výstuž nadzákladových múrov B500 (10505)</t>
  </si>
  <si>
    <t>1192398929</t>
  </si>
  <si>
    <t>"vystuz d 10"     1,279</t>
  </si>
  <si>
    <t>"vystuz d 14"     0,150</t>
  </si>
  <si>
    <t>"vystuz d 18"    1,567</t>
  </si>
  <si>
    <t>33</t>
  </si>
  <si>
    <t>342232315R.S</t>
  </si>
  <si>
    <t xml:space="preserve">Murovanie priečok a múrikov z tehál pálených lícových plných s tromi lícovými plochami rozmeru 250x120x65 mm, hr. 120 mm, vrátane škárovania </t>
  </si>
  <si>
    <t>-894586940</t>
  </si>
  <si>
    <t>"doplnenie tehál, použiť maltu na báze trasového vápna"     120,0</t>
  </si>
  <si>
    <t>34</t>
  </si>
  <si>
    <t>596110000600R.S</t>
  </si>
  <si>
    <t>Tehla plná pálená lícová</t>
  </si>
  <si>
    <t>1843599692</t>
  </si>
  <si>
    <t>Na doplnenie chýbajúcich a narušených tehál použiť rozmerovo a farebne identické</t>
  </si>
  <si>
    <t>plné pálené tehly, dodržať pôvodný spôsob kladenia</t>
  </si>
  <si>
    <t>120,0</t>
  </si>
  <si>
    <t>120*51 'Prepočítané koeficientom množstva</t>
  </si>
  <si>
    <t>Vodorovné konštrukcie</t>
  </si>
  <si>
    <t>35</t>
  </si>
  <si>
    <t>413941123.S</t>
  </si>
  <si>
    <t>Osadenie oceľových valcovaných nosníkov I, IE, U, UE, L č. 14-22, alebo výšky do 220 mm</t>
  </si>
  <si>
    <t>1269703432</t>
  </si>
  <si>
    <t>16*26,2/1000</t>
  </si>
  <si>
    <t>36</t>
  </si>
  <si>
    <t>134810000201.S</t>
  </si>
  <si>
    <t>Tyč oceľová prierezu I 220 mm, ozn. 11 373, podľa EN ISO S235JRG1</t>
  </si>
  <si>
    <t>-307039828</t>
  </si>
  <si>
    <t>0,42*1,08 'Prepočítané koeficientom množstva</t>
  </si>
  <si>
    <t>37</t>
  </si>
  <si>
    <t>136110029300.S</t>
  </si>
  <si>
    <t>Plech oceľový hrubý 30x1000x2000 mm, ozn. 11 375.0, podľa EN S235JRH</t>
  </si>
  <si>
    <t>128</t>
  </si>
  <si>
    <t>305274636</t>
  </si>
  <si>
    <t>2,94117647058824*0,0238 'Prepočítané koeficientom množstva</t>
  </si>
  <si>
    <t>Komunikácie</t>
  </si>
  <si>
    <t>38</t>
  </si>
  <si>
    <t>597961111.S</t>
  </si>
  <si>
    <t>Rigol dláždený do lôžka z betónu prostého tr. C 8/10 z prefabrikátov šírky rigolu do 1030 mm</t>
  </si>
  <si>
    <t>224725365</t>
  </si>
  <si>
    <t>Úpravy povrchov, podlahy, osadenie</t>
  </si>
  <si>
    <t>39</t>
  </si>
  <si>
    <t>622451071.S</t>
  </si>
  <si>
    <t>Vyspravenie povrchu neomietaných betónových stien vonkajších maltou cementovou pre omietky</t>
  </si>
  <si>
    <t>2049762054</t>
  </si>
  <si>
    <t>40</t>
  </si>
  <si>
    <t>622451081.S</t>
  </si>
  <si>
    <t>Zatretie škár murovaných konštrukcií vonk. stien z tvárnic alebo dosiek</t>
  </si>
  <si>
    <t>843423057</t>
  </si>
  <si>
    <t>"oprava atiky"     20*0,5</t>
  </si>
  <si>
    <t>41</t>
  </si>
  <si>
    <t>622460233.S</t>
  </si>
  <si>
    <t>Vonkajšia omietka stien cementová hrubá, hr. 20 mm</t>
  </si>
  <si>
    <t>-719139314</t>
  </si>
  <si>
    <t>"nova omietka atyky z rubovej strany"     20,0</t>
  </si>
  <si>
    <t>42</t>
  </si>
  <si>
    <t>627455131.S</t>
  </si>
  <si>
    <t>Škárovanie starého muriva kvádrového, so škárovaním do hĺbky 100 mm</t>
  </si>
  <si>
    <t>-611957252</t>
  </si>
  <si>
    <t>43</t>
  </si>
  <si>
    <t>627455141.S</t>
  </si>
  <si>
    <t>Škárovanie starého muriva tehlového, s preškárovaním do hĺbky 50 mm</t>
  </si>
  <si>
    <t>404930886</t>
  </si>
  <si>
    <t>Rúrové vedenie</t>
  </si>
  <si>
    <t>44</t>
  </si>
  <si>
    <t>865218111.S</t>
  </si>
  <si>
    <t>Drenáže a rúrky pre meracie zariadenia z rúrok oceľových bezšvových, DN nad 32 do 50 mm</t>
  </si>
  <si>
    <t>791573982</t>
  </si>
  <si>
    <t>"prestupová rúrka  ocelová Ø50  perforovaná obalena v geotextilii"     15,0</t>
  </si>
  <si>
    <t>45</t>
  </si>
  <si>
    <t>871324004.S</t>
  </si>
  <si>
    <t>Montáž kanalizačného PP potrubia hladkého plnostenného SN 10 DN 150</t>
  </si>
  <si>
    <t>-1052546888</t>
  </si>
  <si>
    <t>"prestup drenáže cez múr"     10,0</t>
  </si>
  <si>
    <t>46</t>
  </si>
  <si>
    <t>286140001200.S</t>
  </si>
  <si>
    <t>Rúra hladká PP pre gravitačnú kanalizáciu DN 160, SN 10, dĺ. 5 m</t>
  </si>
  <si>
    <t>-2082829153</t>
  </si>
  <si>
    <t>10*0,2 'Prepočítané koeficientom množstva</t>
  </si>
  <si>
    <t>47</t>
  </si>
  <si>
    <t>899912101.S</t>
  </si>
  <si>
    <t>Montáž oceľových chráničiek D 159x10</t>
  </si>
  <si>
    <t>-126096528</t>
  </si>
  <si>
    <t>48</t>
  </si>
  <si>
    <t>142110002400.S</t>
  </si>
  <si>
    <t>Rúra oceľová bezšvová hladká kruhová d 159 mm, hr. steny 10,0 mm, ozn.11 353.0</t>
  </si>
  <si>
    <t>-344957527</t>
  </si>
  <si>
    <t>Ostatné konštrukcie a práce-búranie</t>
  </si>
  <si>
    <t>49</t>
  </si>
  <si>
    <t>911131112.S</t>
  </si>
  <si>
    <t>Osadenie a montáž cestného zábradlia nerezového s nerezovými stĺpikmi</t>
  </si>
  <si>
    <t>-404051108</t>
  </si>
  <si>
    <t>viď príloha 8</t>
  </si>
  <si>
    <t>18,0</t>
  </si>
  <si>
    <t>50</t>
  </si>
  <si>
    <t>553520001300.S</t>
  </si>
  <si>
    <t>Zábradlie nerezové, vertikálna výplň nerez, madlo kruhové, výška 1000 mm, dĺžka 2000 mm, kotvenie do podlahy</t>
  </si>
  <si>
    <t>-1950631803</t>
  </si>
  <si>
    <t>51</t>
  </si>
  <si>
    <t>919726532.S</t>
  </si>
  <si>
    <t>Tesnenie dilatačných škár zálievkou za studena pre komôrku s tesniacim profilom š. 20 mm hl. 40 mm</t>
  </si>
  <si>
    <t>-269490032</t>
  </si>
  <si>
    <t>"tesniaci tmel s predtesnením"     16,0</t>
  </si>
  <si>
    <t>52</t>
  </si>
  <si>
    <t>931992121.S</t>
  </si>
  <si>
    <t>Výplň dilatačných škár z extrudovaného polystyrénu hr. 20 mm</t>
  </si>
  <si>
    <t>605084496</t>
  </si>
  <si>
    <t>"pružná vložka dilatačných škár"    4</t>
  </si>
  <si>
    <t>53</t>
  </si>
  <si>
    <t>931998112.S</t>
  </si>
  <si>
    <t>Tesnenie prestupov trubky odvodnenie izolaciou mostovky bitúmenovým tmelom</t>
  </si>
  <si>
    <t>1780672642</t>
  </si>
  <si>
    <t>"tesnenie prestúpenia rúry cez veniec"  4</t>
  </si>
  <si>
    <t>54</t>
  </si>
  <si>
    <t>939110130R.S</t>
  </si>
  <si>
    <t>Monitoring výškových deformácií budov</t>
  </si>
  <si>
    <t>-1280318991</t>
  </si>
  <si>
    <t>monitoring výškových deformácií objektu NKP Múzea dopravy v Bratislave</t>
  </si>
  <si>
    <t>"počas 20 týždňov 18 meracích bodov"     20*18</t>
  </si>
  <si>
    <t>55</t>
  </si>
  <si>
    <t>9599411321.S</t>
  </si>
  <si>
    <t>Chemická kotva s kotevným svorníkom tesnená chemickou ampulkou do betónu, ŽB, kameňa, s vyvŕtaním otvoru M18/22/200 mm</t>
  </si>
  <si>
    <t>1733315911</t>
  </si>
  <si>
    <t>56</t>
  </si>
  <si>
    <t>971046014.S</t>
  </si>
  <si>
    <t>Jadrové vrty diamantovými korunkami do D 150 mm do stien - betónových, obkladov -0,00039t</t>
  </si>
  <si>
    <t>cm</t>
  </si>
  <si>
    <t>-195944552</t>
  </si>
  <si>
    <t>prestup  drenaže cez múr (vrtanie O150)</t>
  </si>
  <si>
    <t>10,0*100</t>
  </si>
  <si>
    <t>57</t>
  </si>
  <si>
    <t>978059231.S-R</t>
  </si>
  <si>
    <t xml:space="preserve">Šetrné odstránenie  obkladov zo stien </t>
  </si>
  <si>
    <t>602441690</t>
  </si>
  <si>
    <t>obklad bude následne osadený</t>
  </si>
  <si>
    <t>"oprava atiky múru "     20*0,5</t>
  </si>
  <si>
    <t>58</t>
  </si>
  <si>
    <t>979082213.S</t>
  </si>
  <si>
    <t>Vodorovná doprava sutiny so zložením a hrubým urovnaním na vzdialenosť do 1 km</t>
  </si>
  <si>
    <t>1579166599</t>
  </si>
  <si>
    <t>59</t>
  </si>
  <si>
    <t>979082219.S</t>
  </si>
  <si>
    <t>Príplatok k cene za každý ďalší aj začatý 1 km nad 1 km pre vodorovnú dopravu sutiny</t>
  </si>
  <si>
    <t>1284408428</t>
  </si>
  <si>
    <t>0,39*29 'Prepočítané koeficientom množstva</t>
  </si>
  <si>
    <t>60</t>
  </si>
  <si>
    <t>979087212.S</t>
  </si>
  <si>
    <t>Nakladanie na dopravné prostriedky pre vodorovnú dopravu sutiny</t>
  </si>
  <si>
    <t>-427844984</t>
  </si>
  <si>
    <t>61</t>
  </si>
  <si>
    <t>979089012.S</t>
  </si>
  <si>
    <t>Poplatok za skladovanie - betón, tehly, dlaždice (17 01) ostatné</t>
  </si>
  <si>
    <t>-1705357971</t>
  </si>
  <si>
    <t>99</t>
  </si>
  <si>
    <t>Presun hmôt HSV</t>
  </si>
  <si>
    <t>62</t>
  </si>
  <si>
    <t>998225111.S</t>
  </si>
  <si>
    <t>Presun hmôt pre pozemnú komunikáciu a letisko s krytom asfaltovým akejkoľvek dĺžky objektu</t>
  </si>
  <si>
    <t>1435197272</t>
  </si>
  <si>
    <t>PSV</t>
  </si>
  <si>
    <t>Práce a dodávky PSV</t>
  </si>
  <si>
    <t>711</t>
  </si>
  <si>
    <t>Izolácie proti vode a vlhkosti</t>
  </si>
  <si>
    <t>63</t>
  </si>
  <si>
    <t>711112001.S</t>
  </si>
  <si>
    <t>Zhotovenie  izolácie proti zemnej vlhkosti zvislá penetračným náterom za studena</t>
  </si>
  <si>
    <t>-547524062</t>
  </si>
  <si>
    <t>64</t>
  </si>
  <si>
    <t>246170000900.S</t>
  </si>
  <si>
    <t>Lak asfaltový penetračný</t>
  </si>
  <si>
    <t>1751419570</t>
  </si>
  <si>
    <t>130*0,00035 'Prepočítané koeficientom množstva</t>
  </si>
  <si>
    <t>65</t>
  </si>
  <si>
    <t>711112002.S</t>
  </si>
  <si>
    <t>Zhotovenie  izolácie proti zemnej vlhkosti zvislá asfaltovým lakom za studena</t>
  </si>
  <si>
    <t>992589653</t>
  </si>
  <si>
    <t>66</t>
  </si>
  <si>
    <t>246170001000.S</t>
  </si>
  <si>
    <t>Lak asfaltový opravný</t>
  </si>
  <si>
    <t>900208351</t>
  </si>
  <si>
    <t>260*0,00085 'Prepočítané koeficientom množstva</t>
  </si>
  <si>
    <t>67</t>
  </si>
  <si>
    <t>711132102.S</t>
  </si>
  <si>
    <t>Zhotovenie geotextílie alebo tkaniny na plochu zvislú</t>
  </si>
  <si>
    <t>-1342748374</t>
  </si>
  <si>
    <t>68</t>
  </si>
  <si>
    <t>693110004710.S</t>
  </si>
  <si>
    <t>Geotextília polypropylénová netkaná 400 g/m2</t>
  </si>
  <si>
    <t>962390848</t>
  </si>
  <si>
    <t>130*1,2 'Prepočítané koeficientom množstva</t>
  </si>
  <si>
    <t>69</t>
  </si>
  <si>
    <t>711132107.S</t>
  </si>
  <si>
    <t>Zhotovenie izolácie proti zemnej vlhkosti nopovou fóloiu položenou voľne na ploche zvislej</t>
  </si>
  <si>
    <t>627678270</t>
  </si>
  <si>
    <t>70</t>
  </si>
  <si>
    <t>283230002700.S</t>
  </si>
  <si>
    <t>Nopová HDPE fólia hrúbky 0,5 mm, výška nopu 8 mm, proti zemnej vlhkosti s radónovou ochranou, pre spodnú stavbu</t>
  </si>
  <si>
    <t>805980075</t>
  </si>
  <si>
    <t>130*1,15 'Prepočítané koeficientom množstva</t>
  </si>
  <si>
    <t>71</t>
  </si>
  <si>
    <t>998711101.S</t>
  </si>
  <si>
    <t>Presun hmôt pre izoláciu proti vode v objektoch výšky do 6 m</t>
  </si>
  <si>
    <t>-330924105</t>
  </si>
  <si>
    <t>782</t>
  </si>
  <si>
    <t>Obklady z prírodného a konglomerovaného kameňa</t>
  </si>
  <si>
    <t>72</t>
  </si>
  <si>
    <t>782631325.S</t>
  </si>
  <si>
    <t>Montáž obkladu parapetov doskami z tvrdých kameňov, hr. od 60 do 90 mm</t>
  </si>
  <si>
    <t>726051975</t>
  </si>
  <si>
    <t>spätná montáž demontovaného obkladu</t>
  </si>
  <si>
    <t>73</t>
  </si>
  <si>
    <t>998782101.S</t>
  </si>
  <si>
    <t>Presun hmôt pre kamenné obklady v objektoch výšky do 6 m</t>
  </si>
  <si>
    <t>757032458</t>
  </si>
  <si>
    <t>Práce a dodávky M</t>
  </si>
  <si>
    <t>46-M</t>
  </si>
  <si>
    <t>Zemné práce vykonávané pri externých montážnych prácach</t>
  </si>
  <si>
    <t>74</t>
  </si>
  <si>
    <t>460510241.S</t>
  </si>
  <si>
    <t>1956937656</t>
  </si>
  <si>
    <r>
      <t xml:space="preserve">Káblový kanál z prefabrikovaných betónových žľabov zaliaty asfaltom </t>
    </r>
    <r>
      <rPr>
        <sz val="9"/>
        <color rgb="FFFF0000"/>
        <rFont val="Arial CE"/>
        <family val="2"/>
        <charset val="238"/>
      </rPr>
      <t>TK1(17x14cm</t>
    </r>
    <r>
      <rPr>
        <sz val="9"/>
        <rFont val="Arial CE"/>
        <family val="2"/>
        <charset val="238"/>
      </rPr>
      <t>/10,5 mm x10 cm)</t>
    </r>
  </si>
  <si>
    <t>SO 02 - Rekonštrukcia spevnených plôch</t>
  </si>
  <si>
    <t xml:space="preserve"> Bratislava</t>
  </si>
  <si>
    <t>132201101.S</t>
  </si>
  <si>
    <t>Výkop ryhy do šírky 600 mm v horn.3 do 100 m3</t>
  </si>
  <si>
    <t>1941910373</t>
  </si>
  <si>
    <t>132201109.S</t>
  </si>
  <si>
    <t>Príplatok k cene za lepivosť pri hĺbení rýh šírky do 600 mm zapažených i nezapažených s urovnaním dna v hornine 3</t>
  </si>
  <si>
    <t>1204730335</t>
  </si>
  <si>
    <t>162501122.S</t>
  </si>
  <si>
    <t>Vodorovné premiestnenie výkopku po spevnenej ceste z horniny tr.1-4, nad 100 do 1000 m3 na vzdialenosť do 3000 m</t>
  </si>
  <si>
    <t>1070785386</t>
  </si>
  <si>
    <t>162501123.S</t>
  </si>
  <si>
    <t>Vodorovné premiestnenie výkopku po spevnenej ceste z horniny tr.1-4, nad 100 do 1000 m3, príplatok k cene za každých ďalšich a začatých 1000 m</t>
  </si>
  <si>
    <t>181285417</t>
  </si>
  <si>
    <t>167101102.S</t>
  </si>
  <si>
    <t>-1156049774</t>
  </si>
  <si>
    <t>1222011021.S</t>
  </si>
  <si>
    <t>Odkopávka a prekopávka nezapažená v hornine 3 - VÝMENA PODLOŽIA, nad 100 do 1000 m3</t>
  </si>
  <si>
    <t>1814680132</t>
  </si>
  <si>
    <t>1222011091.S</t>
  </si>
  <si>
    <t>Odkopávky a prekopávky nezapažené - VÝMENA PODLOŽIA. Príplatok k cenám za lepivosť horniny 3</t>
  </si>
  <si>
    <t>-1151233115</t>
  </si>
  <si>
    <t>1671011021.S</t>
  </si>
  <si>
    <t>Nakladanie neuľahnutého výkopku z hornín tr.1-4 nad 100 do 1000 m3 - VÝMENA PODLOŽIA</t>
  </si>
  <si>
    <t>1608991457</t>
  </si>
  <si>
    <t>1625011221.S</t>
  </si>
  <si>
    <t>Vodorovné premiestnenie výkopku po spevnenej ceste z horniny tr.1-4, nad 100 do 1000 m3 na vzdialenosť do 3000 m - VÝMENA PODLOŽIA</t>
  </si>
  <si>
    <t>643782934</t>
  </si>
  <si>
    <t>1625011231.S</t>
  </si>
  <si>
    <t>Vodorovné premiestnenie výkopku po spevnenej ceste z horniny tr.1-4, nad 100 do 1000 m3, príplatok k cene za každých ďalšich a začatých 1000 m - VÝMENA PODLOŽIA</t>
  </si>
  <si>
    <t>-963446090</t>
  </si>
  <si>
    <t>171102104.S</t>
  </si>
  <si>
    <t>Uloženie sypaniny do násypu súdržných hornín pre diaľnice na 102% Proctor-Standard</t>
  </si>
  <si>
    <t>1196691220</t>
  </si>
  <si>
    <t>583410004300.S</t>
  </si>
  <si>
    <t>Štrkodrva frakcia 0-32 mm</t>
  </si>
  <si>
    <t>593667779</t>
  </si>
  <si>
    <t>181101102.S</t>
  </si>
  <si>
    <t>Úprava pláne v zárezoch v hornine 1-4 so zhutnením</t>
  </si>
  <si>
    <t>-1638306868</t>
  </si>
  <si>
    <t>171209002.S</t>
  </si>
  <si>
    <t>Poplatok za skladovanie - zemina a kamenivo (17 05) ostatné</t>
  </si>
  <si>
    <t>385253628</t>
  </si>
  <si>
    <t>211571111.S</t>
  </si>
  <si>
    <t>Výplň odvodňovacieho rebra alebo trativodu do rýh s úpravou povrchu výplne štrkopieskom</t>
  </si>
  <si>
    <t>-1976047209</t>
  </si>
  <si>
    <t>211971110.S</t>
  </si>
  <si>
    <t xml:space="preserve">Zhotovenie opláštenia výplne z geotextílie, v ryhe alebo v záreze </t>
  </si>
  <si>
    <t>683321398</t>
  </si>
  <si>
    <t>-732718266</t>
  </si>
  <si>
    <t>212752221</t>
  </si>
  <si>
    <t>Montáž trativodu z drenážnych rúr PVC, DN 160 mm, SN8, so štrkovým lôžkom v otvorenom výkope</t>
  </si>
  <si>
    <t>-1094311577</t>
  </si>
  <si>
    <t>286120012200.S</t>
  </si>
  <si>
    <t>Plnostenná drenážna PVC rúra DN 160, SN 8, perforovaná</t>
  </si>
  <si>
    <t>-786486428</t>
  </si>
  <si>
    <t>564861111.S</t>
  </si>
  <si>
    <t>Podklad zo štrkodrviny s rozprestretím a zhutnením, po zhutnení hr. 200 mm</t>
  </si>
  <si>
    <t>366452930</t>
  </si>
  <si>
    <t>567122114.S</t>
  </si>
  <si>
    <t>Podklad z kameniva stmeleného cementom s rozprestretím a zhutnením, CBGM C 8/10 (C 6/8), po zhutnení hr. 150 mm</t>
  </si>
  <si>
    <t>-1615406234</t>
  </si>
  <si>
    <t>581130313.S</t>
  </si>
  <si>
    <r>
      <t xml:space="preserve">Kryt cementobetónový cestných komunikácií skupiny CB III pre TDZ IV, V a VI, hr. 180 mm </t>
    </r>
    <r>
      <rPr>
        <sz val="9"/>
        <color rgb="FFFF0000"/>
        <rFont val="Arial CE"/>
        <family val="2"/>
        <charset val="238"/>
      </rPr>
      <t xml:space="preserve"> vrátane: oceľ. Sieť  Ø8mm 100x100mm oceľ B500B - 78 ks, dilatačný profil K-FORM výška 135mm + nádstavec 25mm - 122ks, dilatačné podložka 40mm </t>
    </r>
  </si>
  <si>
    <t>1772614501</t>
  </si>
  <si>
    <t>59114112101.S</t>
  </si>
  <si>
    <t>Kladenie dlažby z kociek drobných do lôžka z cementovej malty, vrátanie vyplnenia škár škárovacou homotou pre kamenné dlažby na báze živíc (epoxidu)</t>
  </si>
  <si>
    <t>-1190641639</t>
  </si>
  <si>
    <t>583810000300.S</t>
  </si>
  <si>
    <r>
      <t xml:space="preserve">Kocka dlažobná drobná z vyvretých hornín, veľkosť 120 mm   </t>
    </r>
    <r>
      <rPr>
        <i/>
        <sz val="9"/>
        <color rgb="FFFF0000"/>
        <rFont val="Arial CE"/>
        <family val="2"/>
        <charset val="238"/>
      </rPr>
      <t xml:space="preserve">Žula čierna kamenná kocka sekaná , dĺžka hrany 9 – 11 cm </t>
    </r>
  </si>
  <si>
    <t>474936886</t>
  </si>
  <si>
    <t>113106121.S</t>
  </si>
  <si>
    <t>Rozoberanie dlažby, z betónových alebo kamenin. dlaždíc, dosiek alebo tvaroviek,  -0,13800t</t>
  </si>
  <si>
    <t>-1052218039</t>
  </si>
  <si>
    <t>113307212.S</t>
  </si>
  <si>
    <t>Odstránenie podkladu v ploche nad 200 m2 z kameniva ťaženého, hr. vrstvy 100 do 200 mm,  -0,24000t</t>
  </si>
  <si>
    <t>-1473926173</t>
  </si>
  <si>
    <t>113307231.S</t>
  </si>
  <si>
    <t>Odstránenie podkladu v ploche nad 200 m2 z betónu prostého, hr. vrstvy do 150 mm,  -0,22500t</t>
  </si>
  <si>
    <t>-1214731310</t>
  </si>
  <si>
    <t>1132051211.S</t>
  </si>
  <si>
    <t>Vytrhanie líniového žľabu,  -0,29000t</t>
  </si>
  <si>
    <t>1326085754</t>
  </si>
  <si>
    <t>113206111.S</t>
  </si>
  <si>
    <t>Vytrhanie obrúb betónových, s vybúraním lôžka, z krajníkov alebo obrubníkov stojatých,  -0,14500t</t>
  </si>
  <si>
    <t>2050953187</t>
  </si>
  <si>
    <t>966006132.S</t>
  </si>
  <si>
    <t>Odstránenie značky, so stĺpikmi s bet. pätkami,  -0,08200t</t>
  </si>
  <si>
    <t>1587773494</t>
  </si>
  <si>
    <t>935114424.S</t>
  </si>
  <si>
    <t>Osadenie odvodňovacieho betónového žľabu univerzálneho s ochrannou hranou svetlej šírky 150 mm a s roštom triedy D 400</t>
  </si>
  <si>
    <t>1088869925</t>
  </si>
  <si>
    <t>592270022300.S</t>
  </si>
  <si>
    <r>
      <t xml:space="preserve">Odvodňovací žľab betónový univerzálny s ochrannou hranou, svetlá šírka 150 mm, dĺžky 1 m, bez spádu </t>
    </r>
    <r>
      <rPr>
        <i/>
        <sz val="9"/>
        <color rgb="FFFF0000"/>
        <rFont val="Arial CE"/>
        <family val="2"/>
        <charset val="238"/>
      </rPr>
      <t>Hydro BG BGU-Z Univerzálny žľab SV G NW 150, č. 0, s liatinovou hranou, bez spádu</t>
    </r>
  </si>
  <si>
    <t>2123279931</t>
  </si>
  <si>
    <t>592270006900.S</t>
  </si>
  <si>
    <r>
      <t xml:space="preserve">Vpust betónový s ochrannou hranou, lxšxv 500x251x690 mm, pre žľaby betónové svetlej šírky 150 mm, presuvka DN 150 </t>
    </r>
    <r>
      <rPr>
        <i/>
        <sz val="9"/>
        <color rgb="FFFF0000"/>
        <rFont val="Arial CE"/>
        <family val="2"/>
        <charset val="238"/>
      </rPr>
      <t>Hydro BG BGU-Z vpust SV G NW 150 s liat.hranou a</t>
    </r>
    <r>
      <rPr>
        <i/>
        <sz val="9"/>
        <color rgb="FF0000FF"/>
        <rFont val="Arial CE"/>
        <family val="2"/>
        <charset val="238"/>
      </rPr>
      <t xml:space="preserve"> </t>
    </r>
    <r>
      <rPr>
        <i/>
        <sz val="9"/>
        <color rgb="FFFF0000"/>
        <rFont val="Arial CE"/>
        <family val="2"/>
        <charset val="238"/>
      </rPr>
      <t>presuvkou DN 150</t>
    </r>
  </si>
  <si>
    <t>382404924</t>
  </si>
  <si>
    <t>592270007200.S</t>
  </si>
  <si>
    <r>
      <t xml:space="preserve">Kalový kôš k zachytávaniu nečistôt pre vpust betónový svetlej šírky 150 mm </t>
    </r>
    <r>
      <rPr>
        <i/>
        <sz val="9"/>
        <color rgb="FFFF0000"/>
        <rFont val="Arial CE"/>
        <family val="2"/>
        <charset val="238"/>
      </rPr>
      <t>Hydro BG Kôš kalový do vpustu NW 150 plastový čierny</t>
    </r>
  </si>
  <si>
    <t>-1753593376</t>
  </si>
  <si>
    <t>592270007300.S</t>
  </si>
  <si>
    <r>
      <t xml:space="preserve">Čelná koncová stena, pre žľaby betónové s ochrannou hranou svetlej šírky 150 mm </t>
    </r>
    <r>
      <rPr>
        <i/>
        <sz val="9"/>
        <color rgb="FFFF0000"/>
        <rFont val="Arial CE"/>
        <family val="2"/>
        <charset val="238"/>
      </rPr>
      <t>Hydro BG Stena čelná/koncová NW 150, pozinkovaná (BGU-Z SV,BGZ-S SV)</t>
    </r>
  </si>
  <si>
    <t>-767042855</t>
  </si>
  <si>
    <t>5922700155001.S</t>
  </si>
  <si>
    <r>
      <t xml:space="preserve">Liatinový rošt, štrbiny 18x170 mm, dĺ. 0,5 m, D 400, vrátanie spojovacieho materiálu a rýchlouzáveru, pre žľaby betónové s ochrannou hranou svetlej šírky 150 mm </t>
    </r>
    <r>
      <rPr>
        <i/>
        <sz val="9"/>
        <color rgb="FFFF0000"/>
        <rFont val="Arial CE"/>
        <family val="2"/>
        <charset val="238"/>
      </rPr>
      <t>Hydro BG Liatinový rošt NW 150 500/197/25</t>
    </r>
    <r>
      <rPr>
        <i/>
        <sz val="9"/>
        <color rgb="FF0000FF"/>
        <rFont val="Arial CE"/>
        <family val="2"/>
        <charset val="238"/>
      </rPr>
      <t xml:space="preserve"> </t>
    </r>
  </si>
  <si>
    <t>2070906550</t>
  </si>
  <si>
    <t>914001211.S</t>
  </si>
  <si>
    <t>Montáž cestnej zvislej dopravnej značky základnej veľkosti do 1 m2 objímkami na stĺpiky alebo konzoly</t>
  </si>
  <si>
    <t>1969865171</t>
  </si>
  <si>
    <t>4044100880001</t>
  </si>
  <si>
    <t>Dopravná značka, základný rozmer, fólia RA1, pozinkovaná</t>
  </si>
  <si>
    <t>-790125907</t>
  </si>
  <si>
    <t>914501121.S</t>
  </si>
  <si>
    <t>Montáž stĺpika zvislej dopravnej značky dĺžky do 3,5 m do betónového základu</t>
  </si>
  <si>
    <t>805271147</t>
  </si>
  <si>
    <t>404490008400.S</t>
  </si>
  <si>
    <t>Stĺpik Zn, d 60 mm/1 bm, pre dopravné značky</t>
  </si>
  <si>
    <t>-858533880</t>
  </si>
  <si>
    <t>404440000100.S</t>
  </si>
  <si>
    <t>Úchyt na stĺpik, d 60 mm, križový, Zn</t>
  </si>
  <si>
    <t>-1022438982</t>
  </si>
  <si>
    <t>404490008600.S</t>
  </si>
  <si>
    <t>Krytka stĺpika, d 60 mm, plastová</t>
  </si>
  <si>
    <t>-711862381</t>
  </si>
  <si>
    <t>916362112.S</t>
  </si>
  <si>
    <t>Osadenie cestného obrubníka betónového stojatého do lôžka z betónu prostého tr. C 16/20 s bočnou oporou</t>
  </si>
  <si>
    <t>-1204985830</t>
  </si>
  <si>
    <t>592170001000.S</t>
  </si>
  <si>
    <t>Obrubník cestný, lxšxv 1000x150x260 mm</t>
  </si>
  <si>
    <t>-1849652110</t>
  </si>
  <si>
    <t>919724211.S</t>
  </si>
  <si>
    <r>
      <t xml:space="preserve">Rezanie škár v betónovom kryte dialníc vrátane výplne (bez mat.) , š. 5 mm </t>
    </r>
    <r>
      <rPr>
        <sz val="9"/>
        <color rgb="FFFF0000"/>
        <rFont val="Arial CE"/>
        <family val="2"/>
        <charset val="238"/>
      </rPr>
      <t xml:space="preserve">vrátane šmykových tŕňov 244 ks </t>
    </r>
  </si>
  <si>
    <t>-836122104</t>
  </si>
  <si>
    <t>111630000900.S</t>
  </si>
  <si>
    <t>Asfaltová zálievka modifikovaná pre výplň škár vo vozovkách za horúca</t>
  </si>
  <si>
    <t>kg</t>
  </si>
  <si>
    <t>-744722789</t>
  </si>
  <si>
    <t>283550017900.S</t>
  </si>
  <si>
    <t>Tesniaci profil priemer 10 mm pre zálievkové hmoty komunikácií aplikované za tepla alebo studena 1150 m</t>
  </si>
  <si>
    <t>1692996582</t>
  </si>
  <si>
    <t>-482345517</t>
  </si>
  <si>
    <t>696587274</t>
  </si>
  <si>
    <t>61905390</t>
  </si>
  <si>
    <t>1917020379</t>
  </si>
  <si>
    <t>597471694</t>
  </si>
  <si>
    <t>SO 03 - Rekonštrukcia dažďovej kanalizácie</t>
  </si>
  <si>
    <t>47926554</t>
  </si>
  <si>
    <t xml:space="preserve">VHS SERVIS s.r.o., 90101 Malacky </t>
  </si>
  <si>
    <t>2024152251</t>
  </si>
  <si>
    <t>Ing. Stanislav Ivan</t>
  </si>
  <si>
    <t>D1 - PRÁCE A DODÁVKY HSV</t>
  </si>
  <si>
    <t xml:space="preserve">    1 - ZEMNE PRÁCE</t>
  </si>
  <si>
    <t xml:space="preserve">    4 - VODOROVNÉ KONŠTRUKCIE</t>
  </si>
  <si>
    <t xml:space="preserve">    5 - KOMUNIKÁCIE</t>
  </si>
  <si>
    <t xml:space="preserve">    8 - RÚROVÉ VEDENIA</t>
  </si>
  <si>
    <t xml:space="preserve">    9 - OSTATNÉ KONŠTRUKCIE A PRÁCE</t>
  </si>
  <si>
    <t>D2 - PRÁCE A DODÁVKY PSV</t>
  </si>
  <si>
    <t xml:space="preserve">    721 - Vnútorná kanalizácia</t>
  </si>
  <si>
    <t>D1</t>
  </si>
  <si>
    <t>PRÁCE A DODÁVKY HSV</t>
  </si>
  <si>
    <t>ZEMNE PRÁCE</t>
  </si>
  <si>
    <t>113106241</t>
  </si>
  <si>
    <t>Rozobratie dlažby vozov. z cestných panelov</t>
  </si>
  <si>
    <t>119001421</t>
  </si>
  <si>
    <t>Dočasné zaistenie káblov do 3 káblov</t>
  </si>
  <si>
    <t>130001101</t>
  </si>
  <si>
    <t>Príplatok za sťažené vykopávky v blízkosti podzem. vedenia</t>
  </si>
  <si>
    <t>131201201</t>
  </si>
  <si>
    <t>Hĺbenie jám zapaž. v horn. tr. 3 do 100 m3</t>
  </si>
  <si>
    <t>131201209</t>
  </si>
  <si>
    <t>Príplatok za lepivosť horn. tr. 3</t>
  </si>
  <si>
    <t>132201201</t>
  </si>
  <si>
    <t>Hĺbenie rýh šírka do 2 m v horn. tr. 3 do 100 m3</t>
  </si>
  <si>
    <t>132201209</t>
  </si>
  <si>
    <t>Príplatok za lepivosť horniny tr.3 v rýhach š. do 200 cm</t>
  </si>
  <si>
    <t>141702102</t>
  </si>
  <si>
    <t>Pretláčanie rúr v hor. tr. 1-4 priem. od 300 do 500 mm</t>
  </si>
  <si>
    <t>142311110</t>
  </si>
  <si>
    <t>Rúrky oceľ. bezošvé 11353.0 d 324 mm hr.steny 8,0 mm</t>
  </si>
  <si>
    <t>151101102</t>
  </si>
  <si>
    <t>Zhotovenie paženia rýh pre podz. vedenie príložné hl. do 4 m</t>
  </si>
  <si>
    <t>151101112</t>
  </si>
  <si>
    <t>Odstránenie paženia rýh pre podz. vedenie príložné hl. do 4 m</t>
  </si>
  <si>
    <t>151301202</t>
  </si>
  <si>
    <t>Zhotovenie paženia stien výkopu hnané hl. do 8 m</t>
  </si>
  <si>
    <t>151301212</t>
  </si>
  <si>
    <t>Odstránenie paženia stien výkopu hnané hl. do 8 m</t>
  </si>
  <si>
    <t>151301302</t>
  </si>
  <si>
    <t>Zhotovenie rozopretia stien hnaného paženia hĺbka do 8 m</t>
  </si>
  <si>
    <t>151301311</t>
  </si>
  <si>
    <t>Odstránenie rozopretia stien hnaného paženia hĺbka do 4 m</t>
  </si>
  <si>
    <t>161101102</t>
  </si>
  <si>
    <t>Zvislé premiestnenie výkopu horn. tr. 1-4 do 4 m</t>
  </si>
  <si>
    <t>162701105</t>
  </si>
  <si>
    <t>Vodorovné premiestnenie výkopu do 10000 m horn. tr. 1-4</t>
  </si>
  <si>
    <t>162701109</t>
  </si>
  <si>
    <t>Príplatok za každých ďalších 1000 m nad 10000 m horn. tr. 1-4</t>
  </si>
  <si>
    <t>167101101</t>
  </si>
  <si>
    <t>Nakladanie výkopku do 100 m3 v horn. tr. 1-4</t>
  </si>
  <si>
    <t>171201201</t>
  </si>
  <si>
    <t>Uloženie sypaniny na skládku</t>
  </si>
  <si>
    <t>174101001</t>
  </si>
  <si>
    <t>Zásyp zhutnený jám, šachiet, rýh, zárezov alebo okolo objektov do 100 m3</t>
  </si>
  <si>
    <t>175101101</t>
  </si>
  <si>
    <t>Obsyp potrubia bez prehodenia sypaniny</t>
  </si>
  <si>
    <t>583371010</t>
  </si>
  <si>
    <t>Štrkopiesok 0-8 B1</t>
  </si>
  <si>
    <t>VODOROVNÉ KONŠTRUKCIE</t>
  </si>
  <si>
    <t>451313521</t>
  </si>
  <si>
    <t>Podkladná vrstva z betónu hr. nad 100 do 150 mm pod dlažbu</t>
  </si>
  <si>
    <t>451572111</t>
  </si>
  <si>
    <t>Lôžko pod potrubie, stoky v otvorenom výkope z kameniva drobného ťaženého</t>
  </si>
  <si>
    <t>465511511</t>
  </si>
  <si>
    <t>Dlažba z lomového kameňa do MC do 20m2, hr. 200 mm s vyplnením škár a vyškárovaním MCS</t>
  </si>
  <si>
    <t>KOMUNIKÁCIE</t>
  </si>
  <si>
    <t>584121111</t>
  </si>
  <si>
    <t>Osadenie cest. panelov zo železobetónu do lôžka z kameniva hr. do 40 mm</t>
  </si>
  <si>
    <t>59381A102</t>
  </si>
  <si>
    <t>Panel cestný Prefa IZD 115/100 2000/1500/150mm</t>
  </si>
  <si>
    <t>kus</t>
  </si>
  <si>
    <t>598621150</t>
  </si>
  <si>
    <t>Montáž uzavretého žľabu, SV 150 do lôžka z betónu prostého tr.C 20/25</t>
  </si>
  <si>
    <t>5927A0807</t>
  </si>
  <si>
    <r>
      <t xml:space="preserve">Žľab univerzálny SV G NW 150, č.1, s 0,5 % s liatinovou hranou, s 0,5 % spádom </t>
    </r>
    <r>
      <rPr>
        <i/>
        <sz val="9"/>
        <color rgb="FFFF0000"/>
        <rFont val="Arial CE"/>
        <family val="2"/>
        <charset val="238"/>
      </rPr>
      <t>Hydro BG BGU-Z Univerzálny žľab SV G NW 150/1 s liat.hranou 0,5% spád</t>
    </r>
  </si>
  <si>
    <t>5927A0808</t>
  </si>
  <si>
    <r>
      <t xml:space="preserve">Žľab univerzálny SV G NW 150, č.2, s 0,5 % s liatinovou hranou, s 0,5 % spádom </t>
    </r>
    <r>
      <rPr>
        <i/>
        <sz val="9"/>
        <color rgb="FFFF0000"/>
        <rFont val="Arial CE"/>
        <family val="2"/>
        <charset val="238"/>
      </rPr>
      <t>Hydro BG BGU-Z Univerzálny žľab SV G NW 150/2 s liat.hranou 0,5% spád</t>
    </r>
  </si>
  <si>
    <t>5927A0809</t>
  </si>
  <si>
    <r>
      <t xml:space="preserve">Žľab univerzálny SV G NW 150, č.3, s 0,5 % s liatinovou hranou, s 0,5 % spádom </t>
    </r>
    <r>
      <rPr>
        <i/>
        <sz val="9"/>
        <color rgb="FFFF0000"/>
        <rFont val="Arial CE"/>
        <family val="2"/>
        <charset val="238"/>
      </rPr>
      <t>Hydro BG BGU-Z Univerzálny žľab SV G NW 150/3 s liat.hranou 0,5% spád</t>
    </r>
  </si>
  <si>
    <t>5927A0810</t>
  </si>
  <si>
    <r>
      <t xml:space="preserve">Žľab univerzálny SV G NW 150, č.4, s 0,5 % s liatinovou hranou, s 0,5 % spádom </t>
    </r>
    <r>
      <rPr>
        <i/>
        <sz val="9"/>
        <color rgb="FFFF0000"/>
        <rFont val="Arial CE"/>
        <family val="2"/>
        <charset val="238"/>
      </rPr>
      <t>Hydro BG BGU-Z Univerzálny žľab SV G NW 150/4 s liat.hranou 0,5% spád</t>
    </r>
  </si>
  <si>
    <t>5927A0811</t>
  </si>
  <si>
    <r>
      <t xml:space="preserve">Žľab univerzálny SV G NW 150, č.5, s 0,5 % s liatinovou hranou, s 0,5 % spádom </t>
    </r>
    <r>
      <rPr>
        <i/>
        <sz val="9"/>
        <color rgb="FFFF0000"/>
        <rFont val="Arial CE"/>
        <family val="2"/>
        <charset val="238"/>
      </rPr>
      <t>Hydro BG BGU-Z Univerzálny žľab SV G NW 150/5 s liat.hranou 0,5% spád</t>
    </r>
  </si>
  <si>
    <t>5927A0812</t>
  </si>
  <si>
    <r>
      <t xml:space="preserve">Žľab univerzálny SV G NW 150, č.6, s 0,5 % s liatinovou hranou, s 0,5 % spádom </t>
    </r>
    <r>
      <rPr>
        <i/>
        <sz val="9"/>
        <color rgb="FFFF0000"/>
        <rFont val="Arial CE"/>
        <family val="2"/>
        <charset val="238"/>
      </rPr>
      <t>Hydro BG BGU-Z Univerzálny žľab SV G NW 150/6 s liat.hranou 0,5% spád</t>
    </r>
  </si>
  <si>
    <t>5927A0813</t>
  </si>
  <si>
    <r>
      <t xml:space="preserve">Žľab univerzálny SV G NW 150, č.7, s 0,5 % s liatinovou hranou, s 0,5 % spádom  </t>
    </r>
    <r>
      <rPr>
        <i/>
        <sz val="9"/>
        <color rgb="FFFF0000"/>
        <rFont val="Arial CE"/>
        <family val="2"/>
        <charset val="238"/>
      </rPr>
      <t>Hydro BG BGU-Z Univerzálny žľab SV G NW 150/7 s liat.hranou 0,5% spád</t>
    </r>
  </si>
  <si>
    <t>5927A0814</t>
  </si>
  <si>
    <r>
      <t xml:space="preserve">Žľab univerzálny SV G NW 150, č.8, s 0,5 % s liatinovou hranou, s 0,5 % spádom </t>
    </r>
    <r>
      <rPr>
        <i/>
        <sz val="9"/>
        <color rgb="FFFF0000"/>
        <rFont val="Arial CE"/>
        <family val="2"/>
        <charset val="238"/>
      </rPr>
      <t>Hydro BG BGU-Z Univerzálny žľab SV G NW 150/8 s liat.hranou 0,5% spád</t>
    </r>
  </si>
  <si>
    <t>5927A0815</t>
  </si>
  <si>
    <r>
      <t xml:space="preserve">Žľab univerzálny SV G NW 150, č.9, s 0,5 % s liatinovou hranou, s 0,5 % spádom </t>
    </r>
    <r>
      <rPr>
        <i/>
        <sz val="9"/>
        <color rgb="FFFF0000"/>
        <rFont val="Arial CE"/>
        <family val="2"/>
        <charset val="238"/>
      </rPr>
      <t>Hydro BG BGU-Z Univerzálny žľab SV G NW 150/9 s liat.hranou 0,5% spád</t>
    </r>
  </si>
  <si>
    <t>5927A0816</t>
  </si>
  <si>
    <r>
      <t xml:space="preserve">Žľab univerzálny SV G NW 150, č.10, s 0,5 % s liatinovou hranou, s 0,5 % spádom </t>
    </r>
    <r>
      <rPr>
        <i/>
        <sz val="9"/>
        <color rgb="FFFF0000"/>
        <rFont val="Arial CE"/>
        <family val="2"/>
        <charset val="238"/>
      </rPr>
      <t>Hydro BG BGU-Z Univerzálny žľab SV G NW 150/10 s liat.hranou 0,5% spád</t>
    </r>
  </si>
  <si>
    <t>78</t>
  </si>
  <si>
    <t>RÚROVÉ VEDENIA</t>
  </si>
  <si>
    <t>871313121</t>
  </si>
  <si>
    <t>Montáž potrubia z kanalizačných rúr z PVC v otvorenom výkope do 20% DN 150, tesnenie gum. krúžkami</t>
  </si>
  <si>
    <t>80</t>
  </si>
  <si>
    <t>2865A5511</t>
  </si>
  <si>
    <t>Rúra kanalizačná hladká, SN10, D160 0,5m</t>
  </si>
  <si>
    <t>82</t>
  </si>
  <si>
    <t>2865A5512</t>
  </si>
  <si>
    <t>Rúra kanalizačná hladká, SN10, D160 1m</t>
  </si>
  <si>
    <t>84</t>
  </si>
  <si>
    <t>2865A5513</t>
  </si>
  <si>
    <t>Rúra kanalizačná hladká, SN10, D160 2m</t>
  </si>
  <si>
    <t>86</t>
  </si>
  <si>
    <t>2865A5514</t>
  </si>
  <si>
    <t>Rúra kanalizačná hladká, SN10, D160 3m</t>
  </si>
  <si>
    <t>88</t>
  </si>
  <si>
    <t>2865A5515</t>
  </si>
  <si>
    <t>Rúra kanalizačná hladká, SN10, D160 5m</t>
  </si>
  <si>
    <t>90</t>
  </si>
  <si>
    <t>2865A5743</t>
  </si>
  <si>
    <t>Tesnenie D160</t>
  </si>
  <si>
    <t>92</t>
  </si>
  <si>
    <t>871353121</t>
  </si>
  <si>
    <t>Montáž potrubia z kanalizačných rúr z PVC v otvorenom výkope do 20% DN 200, tesnenie gum. krúžkami</t>
  </si>
  <si>
    <t>94</t>
  </si>
  <si>
    <t>2865A5516</t>
  </si>
  <si>
    <t>Rúra kanalizačná hladká, SN10, D200 0,5m</t>
  </si>
  <si>
    <t>96</t>
  </si>
  <si>
    <t>2865A5518</t>
  </si>
  <si>
    <t>Rúra kanalizačná hladká, SN10, D200 2m</t>
  </si>
  <si>
    <t>98</t>
  </si>
  <si>
    <t>2865A5519</t>
  </si>
  <si>
    <t>Rúra kanalizačná hladká, SN10, D200 3m</t>
  </si>
  <si>
    <t>100</t>
  </si>
  <si>
    <t>2865A5520</t>
  </si>
  <si>
    <t>Rúra kanalizačná hladká, SN10, D200 5m</t>
  </si>
  <si>
    <t>102</t>
  </si>
  <si>
    <t>2865A5744</t>
  </si>
  <si>
    <t>Tesnenie D200</t>
  </si>
  <si>
    <t>104</t>
  </si>
  <si>
    <t>877313123</t>
  </si>
  <si>
    <t>Montáž tvaroviek jednoosových na potrubie z kanalizačných rúr z PVC v otvorenom výkope DN 150</t>
  </si>
  <si>
    <t>106</t>
  </si>
  <si>
    <t>2865A5693</t>
  </si>
  <si>
    <t>Koleno kanalizačné D160 x 45°</t>
  </si>
  <si>
    <t>108</t>
  </si>
  <si>
    <t>2865A5695</t>
  </si>
  <si>
    <t>Koleno kanalizačné D160 x 87°</t>
  </si>
  <si>
    <t>110</t>
  </si>
  <si>
    <t>877353121</t>
  </si>
  <si>
    <t>Montáž tvaroviek odbočných na potrubie z kanalizačných rúr z PVC v otvorenom výkope DN 200</t>
  </si>
  <si>
    <t>112</t>
  </si>
  <si>
    <t>2865A5625</t>
  </si>
  <si>
    <t>Odbočka kanalizačná 45° D160 / 160</t>
  </si>
  <si>
    <t>114</t>
  </si>
  <si>
    <t>877353123</t>
  </si>
  <si>
    <t>Montáž tvaroviek jednoosových na potrubie z kanalizačných rúr z PVC v otvorenom výkope DN 200</t>
  </si>
  <si>
    <t>116</t>
  </si>
  <si>
    <t>2865A5544</t>
  </si>
  <si>
    <t>Redukcia kanalizačná D200/160</t>
  </si>
  <si>
    <t>118</t>
  </si>
  <si>
    <t>891315111</t>
  </si>
  <si>
    <t>Montáž koncových klapiek hrdlových DN 150</t>
  </si>
  <si>
    <t>120</t>
  </si>
  <si>
    <t>2863N2371</t>
  </si>
  <si>
    <t>Sada pre ukotvenie koncovej klapky, DN150</t>
  </si>
  <si>
    <t>122</t>
  </si>
  <si>
    <t>4228D0606</t>
  </si>
  <si>
    <t>Klapka žabia - DN 150</t>
  </si>
  <si>
    <t>124</t>
  </si>
  <si>
    <t>892101111</t>
  </si>
  <si>
    <t>Skúška tesnosti kanalizačného potrubia DN do 200 vodou</t>
  </si>
  <si>
    <t>126</t>
  </si>
  <si>
    <t>894806127</t>
  </si>
  <si>
    <t>Montáž revíznej šachty z PVC, DN šachty 315, DN potrubia 160</t>
  </si>
  <si>
    <t>2863K8006</t>
  </si>
  <si>
    <t>Dno šachtové DN 300GD, prítok 1xDN150, odtok 1xDN150</t>
  </si>
  <si>
    <t>130</t>
  </si>
  <si>
    <t>2863K8082</t>
  </si>
  <si>
    <t>Kus predĺžovací DN 300, dĺžka 1000</t>
  </si>
  <si>
    <t>132</t>
  </si>
  <si>
    <t>2863K8083</t>
  </si>
  <si>
    <t>Kus predĺžovací DN 300, dĺžka 2000</t>
  </si>
  <si>
    <t>134</t>
  </si>
  <si>
    <t>2863K8169</t>
  </si>
  <si>
    <t>Tesnenie pre predĺženie, dno, betónový prstenec</t>
  </si>
  <si>
    <t>136</t>
  </si>
  <si>
    <t>2863K8181</t>
  </si>
  <si>
    <t>Betónový roznášací prstenec pre poklopy</t>
  </si>
  <si>
    <t>138</t>
  </si>
  <si>
    <t>895941111</t>
  </si>
  <si>
    <t>Zhotovenie vpusti uličnej z betónových dielcov</t>
  </si>
  <si>
    <t>140</t>
  </si>
  <si>
    <t>5927A6271</t>
  </si>
  <si>
    <r>
      <t xml:space="preserve">Vpusť BGU-Z SV G NW 150, s liatinovou hranou a presuvkou DN 150 </t>
    </r>
    <r>
      <rPr>
        <i/>
        <sz val="9"/>
        <color rgb="FFFF0000"/>
        <rFont val="Arial CE"/>
        <family val="2"/>
        <charset val="238"/>
      </rPr>
      <t>Hydro BG BGU-Z vpust SV G NW 150 s liat.hranou a presuvkou DN 150</t>
    </r>
  </si>
  <si>
    <t>142</t>
  </si>
  <si>
    <t>5927A6275</t>
  </si>
  <si>
    <r>
      <t xml:space="preserve">Stena čelná, koncová NW 150, nerezová V2A (BGU-Z SV) </t>
    </r>
    <r>
      <rPr>
        <i/>
        <sz val="9"/>
        <color rgb="FFFF0000"/>
        <rFont val="Arial CE"/>
        <family val="2"/>
        <charset val="238"/>
      </rPr>
      <t>Hydro BG Stena čelná/koncová NW 150, pozinkovaná (BGU-Z SV,BGZ-S SV)</t>
    </r>
  </si>
  <si>
    <t>144</t>
  </si>
  <si>
    <t>5927A6277</t>
  </si>
  <si>
    <r>
      <t xml:space="preserve">Stena koncová NW 150 s nátrubkom DN 150, nerezová V2A (BGU-Z SV) </t>
    </r>
    <r>
      <rPr>
        <i/>
        <sz val="9"/>
        <color rgb="FFFF0000"/>
        <rFont val="Arial CE"/>
        <family val="2"/>
        <charset val="238"/>
      </rPr>
      <t>Hydro BG Stena koncová NW 150 s nátrubkom DN pozinkovaná (BGU-Z SV, BGZ-S SV)</t>
    </r>
  </si>
  <si>
    <t>146</t>
  </si>
  <si>
    <t>5927A6371</t>
  </si>
  <si>
    <r>
      <t xml:space="preserve">Kôš kalový NW 150, sklolaminát biely </t>
    </r>
    <r>
      <rPr>
        <i/>
        <sz val="9"/>
        <color rgb="FFFF0000"/>
        <rFont val="Arial CE"/>
        <family val="2"/>
        <charset val="238"/>
      </rPr>
      <t>Hydro BG Kôš kalový do vpustu NW 150 plastový čierny</t>
    </r>
  </si>
  <si>
    <t>148</t>
  </si>
  <si>
    <t>899101111</t>
  </si>
  <si>
    <t>Osadenie poklopov liatinových, oceľových s rámom do 50 kg</t>
  </si>
  <si>
    <t>150</t>
  </si>
  <si>
    <t>2863K8133</t>
  </si>
  <si>
    <t>Poklop uzavretý a liatinový rám, DN 300</t>
  </si>
  <si>
    <t>152</t>
  </si>
  <si>
    <t>899201111</t>
  </si>
  <si>
    <t>Osadenie mreží liatinových s rámom do 50 kg</t>
  </si>
  <si>
    <t>154</t>
  </si>
  <si>
    <t>5927A3308</t>
  </si>
  <si>
    <r>
      <t xml:space="preserve">Rošt liatinový NW 150, 500/192/40, SW 18/145, tr. D 400 kN (BG) </t>
    </r>
    <r>
      <rPr>
        <i/>
        <sz val="9"/>
        <color rgb="FFFF0000"/>
        <rFont val="Arial CE"/>
        <family val="2"/>
        <charset val="238"/>
      </rPr>
      <t>Hydro BG Liatinový rošt NW 150 500/197/25</t>
    </r>
    <r>
      <rPr>
        <i/>
        <sz val="9"/>
        <color rgb="FF0000FF"/>
        <rFont val="Arial CE"/>
        <family val="2"/>
        <charset val="238"/>
      </rPr>
      <t xml:space="preserve"> </t>
    </r>
  </si>
  <si>
    <t>156</t>
  </si>
  <si>
    <t>79</t>
  </si>
  <si>
    <t>5927A6370</t>
  </si>
  <si>
    <t>Držiak k liatinovému roštu 140/192/260, vrátane skrutky</t>
  </si>
  <si>
    <t>158</t>
  </si>
  <si>
    <t>899623141</t>
  </si>
  <si>
    <t>Obetónovanie potrubia betónom tr. C 12/15 v otvorenom výkope</t>
  </si>
  <si>
    <t>160</t>
  </si>
  <si>
    <t>81</t>
  </si>
  <si>
    <t>899643111</t>
  </si>
  <si>
    <t>Debnenie pre obetónovanie potrubia v otvorenom výkope</t>
  </si>
  <si>
    <t>162</t>
  </si>
  <si>
    <t>802340150</t>
  </si>
  <si>
    <t>Nasunutie potrubnej sekcie 150 do chráničky 300mm</t>
  </si>
  <si>
    <t>164</t>
  </si>
  <si>
    <t>83</t>
  </si>
  <si>
    <t>2863B7170</t>
  </si>
  <si>
    <t>Manžeta tesniaca DN 150 / 300</t>
  </si>
  <si>
    <t>166</t>
  </si>
  <si>
    <t>899704035</t>
  </si>
  <si>
    <t>Montáž klznej objímky montovanej na potrubie</t>
  </si>
  <si>
    <t>168</t>
  </si>
  <si>
    <t>85</t>
  </si>
  <si>
    <t>2863N2025</t>
  </si>
  <si>
    <t>Objímka klzná</t>
  </si>
  <si>
    <t>170</t>
  </si>
  <si>
    <t>899739106</t>
  </si>
  <si>
    <t>Montáž výstražnej PVC fólie-hnedá kanalizácia hr.0,4-0,6 mm, š. nad 300 do 500 mm na obsyp</t>
  </si>
  <si>
    <t>172</t>
  </si>
  <si>
    <t>87</t>
  </si>
  <si>
    <t>899991610</t>
  </si>
  <si>
    <t>Napojenie na jestv. kanalizáciu</t>
  </si>
  <si>
    <t>174</t>
  </si>
  <si>
    <t>OSTATNÉ KONŠTRUKCIE A PRÁCE</t>
  </si>
  <si>
    <t>969021131</t>
  </si>
  <si>
    <t>Vybúranie kanalizačného potrubia DN do 300 mm</t>
  </si>
  <si>
    <t>176</t>
  </si>
  <si>
    <t>89</t>
  </si>
  <si>
    <t>971056022</t>
  </si>
  <si>
    <t>Jadrové vrty diamant. korunkami D 350mm do želbet. stien</t>
  </si>
  <si>
    <t>178</t>
  </si>
  <si>
    <t>979081111</t>
  </si>
  <si>
    <t>Odvoz sute a vybúraných hmôt na skládku do 1 km</t>
  </si>
  <si>
    <t>180</t>
  </si>
  <si>
    <t>91</t>
  </si>
  <si>
    <t>979081121</t>
  </si>
  <si>
    <t>Odvoz sute a vybúraných hmôt na skládku každý ďalší 1 km</t>
  </si>
  <si>
    <t>182</t>
  </si>
  <si>
    <t>979082111</t>
  </si>
  <si>
    <t>Vnútrostavenisková doprava sute a vybúraných hmôt do 10 m</t>
  </si>
  <si>
    <t>184</t>
  </si>
  <si>
    <t>93</t>
  </si>
  <si>
    <t>979087213</t>
  </si>
  <si>
    <t>Nakladanie vybúraných hmôt na dopravný prostriedok</t>
  </si>
  <si>
    <t>186</t>
  </si>
  <si>
    <t>979131413</t>
  </si>
  <si>
    <t>Poplatok za ulož.a znešk.stav.odp na urč.sklád.-hlušina a kamenivo "O"-ost.odpad</t>
  </si>
  <si>
    <t>188</t>
  </si>
  <si>
    <t>95</t>
  </si>
  <si>
    <t>979131415</t>
  </si>
  <si>
    <t>Poplatok za uloženie vykopanej zeminy</t>
  </si>
  <si>
    <t>190</t>
  </si>
  <si>
    <t>998276101</t>
  </si>
  <si>
    <t>Presun hmôt pre potrubie z rúr plastových alebo sklolaminátových v otvorenom výkope</t>
  </si>
  <si>
    <t>192</t>
  </si>
  <si>
    <t>D2</t>
  </si>
  <si>
    <t>PRÁCE A DODÁVKY PSV</t>
  </si>
  <si>
    <t>721</t>
  </si>
  <si>
    <t>Vnútorná kanalizácia</t>
  </si>
  <si>
    <t>97</t>
  </si>
  <si>
    <t>721140918</t>
  </si>
  <si>
    <t>Opr. liat. potrubia, prepojenie existujúceho potrubia DN 200</t>
  </si>
  <si>
    <t>194</t>
  </si>
  <si>
    <t>721141108</t>
  </si>
  <si>
    <t>Potrubie kanal. z PVC. rúr odpadné DN 200</t>
  </si>
  <si>
    <t>196</t>
  </si>
  <si>
    <t>721290112</t>
  </si>
  <si>
    <t>Skúška tesnosti kanalizácie vodou DN 125-200</t>
  </si>
  <si>
    <t>198</t>
  </si>
  <si>
    <t>998721203</t>
  </si>
  <si>
    <t>Presun hmôt pre vnút. kanalizáciu v objektoch výšky do 24 m</t>
  </si>
  <si>
    <t>%</t>
  </si>
  <si>
    <t>200</t>
  </si>
  <si>
    <t xml:space="preserve">Vedlajšie rozpoctové náklady - VRN   </t>
  </si>
  <si>
    <t xml:space="preserve">Stavba: </t>
  </si>
  <si>
    <t xml:space="preserve">Objekt: </t>
  </si>
  <si>
    <t>MV SR</t>
  </si>
  <si>
    <t xml:space="preserve">Spracoval: </t>
  </si>
  <si>
    <t xml:space="preserve">Zhotoviteľ: </t>
  </si>
  <si>
    <t xml:space="preserve">Miesto: </t>
  </si>
  <si>
    <t xml:space="preserve">Dátum: </t>
  </si>
  <si>
    <t>P.Č.</t>
  </si>
  <si>
    <t>Kód položky</t>
  </si>
  <si>
    <t xml:space="preserve">J.cena [EUR] </t>
  </si>
  <si>
    <t>Práce a dodávky</t>
  </si>
  <si>
    <t>VRN</t>
  </si>
  <si>
    <t xml:space="preserve">geodeticke práce </t>
  </si>
  <si>
    <t>kpl</t>
  </si>
  <si>
    <t xml:space="preserve">geolog - staticke skúšky podložia </t>
  </si>
  <si>
    <t>dopravné značenie - dočasné</t>
  </si>
  <si>
    <t>náklady na energiu, vodu</t>
  </si>
  <si>
    <t>drobný spotrebný materiál</t>
  </si>
  <si>
    <t>ochrana zelene</t>
  </si>
  <si>
    <t>pomocní pracovníci</t>
  </si>
  <si>
    <t>hod</t>
  </si>
  <si>
    <t>záber verejného priestoru</t>
  </si>
  <si>
    <t>ostatné drobné náklady (tabuľa, reklama, ....)</t>
  </si>
  <si>
    <t>ochrana budov + spotrebný materiál</t>
  </si>
  <si>
    <t>bunkovisko - 3 bunky (sklad, kancelária REDING, Vrátnik)</t>
  </si>
  <si>
    <t>sociálne zariadenie  - TOITOI 2x</t>
  </si>
  <si>
    <t>presuny ZS</t>
  </si>
  <si>
    <t>Rozvody ZS (voda, elektrina, osvetlenie)</t>
  </si>
  <si>
    <t>oplotenie</t>
  </si>
  <si>
    <t xml:space="preserve">výrub/orez stromov pre potreby stavby lešenia </t>
  </si>
  <si>
    <t xml:space="preserve">SBS </t>
  </si>
  <si>
    <t>technik BOZP (bezpečnostný plán, ...)</t>
  </si>
  <si>
    <t xml:space="preserve">Projekt DSV </t>
  </si>
  <si>
    <t>lešenie k oprave steny (doprava, MTZ, DMTZ, ochranne siete, nájom 90dni)</t>
  </si>
  <si>
    <t xml:space="preserve">Prekládka kábel komunikačný ŽSR </t>
  </si>
  <si>
    <t xml:space="preserve">odvoz a likvidácia odpadu - odpad zmiešaný </t>
  </si>
  <si>
    <t xml:space="preserve">Cena celkom [EUR] </t>
  </si>
  <si>
    <t xml:space="preserve">Celková cena  [EUR] </t>
  </si>
  <si>
    <t>47572663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</si>
</sst>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%"/>
    <numFmt numFmtId="165" formatCode="dd\.mm\.yyyy"/>
    <numFmt numFmtId="166" formatCode="#,##0.00000"/>
    <numFmt numFmtId="167" formatCode="#,##0.000;\-#,##0.000"/>
    <numFmt numFmtId="168" formatCode="#,##0.00_ ;\-#,##0.00\ "/>
  </numFmts>
  <fonts count="6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FFFFFF"/>
      <name val="Arial CE"/>
      <family val="2"/>
      <charset val="238"/>
    </font>
    <font>
      <b/>
      <sz val="14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2"/>
      <color rgb="FF969696"/>
      <name val="Arial CE"/>
      <family val="2"/>
      <charset val="238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sz val="11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b/>
      <sz val="14"/>
      <color rgb="FFFF0000"/>
      <name val="Arial CE"/>
      <family val="2"/>
      <charset val="238"/>
    </font>
    <font>
      <b/>
      <sz val="12"/>
      <color rgb="FFFF0000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7"/>
      <color rgb="FF969696"/>
      <name val="Arial CE"/>
      <family val="2"/>
      <charset val="238"/>
    </font>
    <font>
      <sz val="8"/>
      <name val="Arial CE"/>
      <family val="2"/>
      <charset val="238"/>
    </font>
    <font>
      <sz val="9"/>
      <color theme="6" tint="0.79998168889431442"/>
      <name val="Arial CE"/>
      <family val="2"/>
      <charset val="238"/>
    </font>
    <font>
      <sz val="8"/>
      <color theme="6" tint="0.79998168889431442"/>
      <name val="Arial CE"/>
      <family val="2"/>
      <charset val="238"/>
    </font>
    <font>
      <sz val="7"/>
      <color rgb="FF969696"/>
      <name val="Arial CE"/>
    </font>
    <font>
      <sz val="7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9"/>
      <name val="Arial CE"/>
    </font>
    <font>
      <sz val="8"/>
      <color rgb="FF800080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8"/>
      <color rgb="FFFF0000"/>
      <name val="Arial CE"/>
      <family val="2"/>
      <charset val="238"/>
    </font>
    <font>
      <sz val="9"/>
      <color rgb="FFFF0000"/>
      <name val="Arial CE"/>
      <family val="2"/>
      <charset val="238"/>
    </font>
    <font>
      <sz val="18"/>
      <name val="Arial CE"/>
      <family val="2"/>
    </font>
    <font>
      <sz val="8"/>
      <name val="Calibri"/>
      <family val="2"/>
      <charset val="238"/>
    </font>
    <font>
      <i/>
      <sz val="9"/>
      <color rgb="FFFF0000"/>
      <name val="Arial CE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Arial CE"/>
      <family val="2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8"/>
      <name val="MS Sans Serif"/>
      <charset val="238"/>
    </font>
    <font>
      <b/>
      <sz val="9"/>
      <color indexed="18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rgb="FF969696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rgb="FF969696"/>
      </left>
      <right style="dotted">
        <color auto="1"/>
      </right>
      <top style="dotted">
        <color auto="1"/>
      </top>
      <bottom style="dotted">
        <color rgb="FF0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rgb="FF000000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rgb="FF969696"/>
      </top>
      <bottom/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/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hair">
        <color rgb="FF969696"/>
      </bottom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thin">
        <color rgb="FF000000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2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0" xfId="0" applyFill="1"/>
    <xf numFmtId="0" fontId="0" fillId="0" borderId="0" xfId="0" applyAlignment="1">
      <alignment horizontal="left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4" fillId="0" borderId="7" xfId="0" applyFont="1" applyBorder="1" applyAlignment="1">
      <alignment horizontal="right" vertical="center"/>
    </xf>
    <xf numFmtId="0" fontId="14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3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20" xfId="0" applyFont="1" applyBorder="1" applyAlignment="1">
      <alignment horizontal="left" vertical="center"/>
    </xf>
    <xf numFmtId="0" fontId="31" fillId="0" borderId="20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20" xfId="0" applyFont="1" applyBorder="1" applyAlignment="1">
      <alignment horizontal="left" vertical="center"/>
    </xf>
    <xf numFmtId="0" fontId="32" fillId="0" borderId="20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35" fillId="0" borderId="0" xfId="0" applyFont="1"/>
    <xf numFmtId="0" fontId="35" fillId="0" borderId="3" xfId="0" applyFont="1" applyBorder="1"/>
    <xf numFmtId="0" fontId="35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5" fillId="0" borderId="14" xfId="0" applyFont="1" applyBorder="1"/>
    <xf numFmtId="166" fontId="35" fillId="0" borderId="0" xfId="0" applyNumberFormat="1" applyFont="1"/>
    <xf numFmtId="166" fontId="35" fillId="0" borderId="15" xfId="0" applyNumberFormat="1" applyFont="1" applyBorder="1"/>
    <xf numFmtId="0" fontId="35" fillId="0" borderId="0" xfId="0" applyFont="1" applyAlignment="1">
      <alignment horizontal="center"/>
    </xf>
    <xf numFmtId="4" fontId="35" fillId="0" borderId="0" xfId="0" applyNumberFormat="1" applyFont="1" applyAlignment="1">
      <alignment vertical="center"/>
    </xf>
    <xf numFmtId="0" fontId="32" fillId="0" borderId="0" xfId="0" applyFont="1" applyAlignment="1">
      <alignment horizontal="left"/>
    </xf>
    <xf numFmtId="0" fontId="18" fillId="0" borderId="25" xfId="0" applyFont="1" applyBorder="1" applyAlignment="1">
      <alignment horizontal="center" vertical="center"/>
    </xf>
    <xf numFmtId="49" fontId="18" fillId="0" borderId="25" xfId="0" applyNumberFormat="1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center" vertical="center" wrapText="1"/>
    </xf>
    <xf numFmtId="0" fontId="19" fillId="0" borderId="14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36" fillId="0" borderId="14" xfId="0" applyFont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39" fillId="0" borderId="14" xfId="0" applyFont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166" fontId="39" fillId="0" borderId="0" xfId="0" applyNumberFormat="1" applyFont="1" applyAlignment="1">
      <alignment vertical="center"/>
    </xf>
    <xf numFmtId="166" fontId="39" fillId="0" borderId="15" xfId="0" applyNumberFormat="1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4" fontId="40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7" fillId="0" borderId="14" xfId="0" applyFont="1" applyBorder="1" applyAlignment="1">
      <alignment vertical="center"/>
    </xf>
    <xf numFmtId="0" fontId="47" fillId="0" borderId="15" xfId="0" applyFont="1" applyBorder="1" applyAlignment="1">
      <alignment vertical="center"/>
    </xf>
    <xf numFmtId="0" fontId="48" fillId="0" borderId="25" xfId="0" applyFont="1" applyBorder="1" applyAlignment="1">
      <alignment horizontal="center" vertical="center"/>
    </xf>
    <xf numFmtId="49" fontId="48" fillId="0" borderId="25" xfId="0" applyNumberFormat="1" applyFont="1" applyBorder="1" applyAlignment="1">
      <alignment horizontal="left" vertical="center" wrapText="1"/>
    </xf>
    <xf numFmtId="0" fontId="48" fillId="0" borderId="25" xfId="0" applyFont="1" applyBorder="1" applyAlignment="1">
      <alignment horizontal="left" vertical="center" wrapText="1"/>
    </xf>
    <xf numFmtId="0" fontId="48" fillId="0" borderId="25" xfId="0" applyFont="1" applyBorder="1" applyAlignment="1">
      <alignment horizontal="center" vertical="center" wrapText="1"/>
    </xf>
    <xf numFmtId="0" fontId="49" fillId="0" borderId="3" xfId="0" applyFont="1" applyBorder="1" applyAlignment="1">
      <alignment vertical="center"/>
    </xf>
    <xf numFmtId="0" fontId="49" fillId="0" borderId="0" xfId="0" applyFont="1" applyAlignment="1">
      <alignment horizontal="left" vertical="center"/>
    </xf>
    <xf numFmtId="0" fontId="49" fillId="0" borderId="0" xfId="0" applyFont="1" applyAlignment="1">
      <alignment vertical="center"/>
    </xf>
    <xf numFmtId="0" fontId="48" fillId="0" borderId="14" xfId="0" applyFont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center" vertical="center"/>
    </xf>
    <xf numFmtId="0" fontId="50" fillId="0" borderId="0" xfId="0" applyFont="1" applyAlignment="1">
      <alignment vertical="center"/>
    </xf>
    <xf numFmtId="0" fontId="50" fillId="0" borderId="0" xfId="0" applyFont="1" applyAlignment="1">
      <alignment horizontal="left" vertical="center"/>
    </xf>
    <xf numFmtId="0" fontId="50" fillId="0" borderId="14" xfId="0" applyFont="1" applyBorder="1" applyAlignment="1">
      <alignment vertical="center"/>
    </xf>
    <xf numFmtId="0" fontId="50" fillId="0" borderId="15" xfId="0" applyFont="1" applyBorder="1" applyAlignment="1">
      <alignment vertical="center"/>
    </xf>
    <xf numFmtId="0" fontId="19" fillId="0" borderId="19" xfId="0" applyFont="1" applyBorder="1" applyAlignment="1" applyProtection="1">
      <alignment horizontal="left" vertical="center"/>
      <protection locked="0"/>
    </xf>
    <xf numFmtId="0" fontId="19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0" fillId="0" borderId="2" xfId="0" applyFill="1" applyBorder="1"/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165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Alignment="1">
      <alignment vertical="center" wrapText="1"/>
    </xf>
    <xf numFmtId="0" fontId="0" fillId="0" borderId="12" xfId="0" applyFill="1" applyBorder="1" applyAlignment="1">
      <alignment vertical="center"/>
    </xf>
    <xf numFmtId="4" fontId="20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164" fontId="11" fillId="0" borderId="0" xfId="0" applyNumberFormat="1" applyFont="1" applyFill="1" applyAlignment="1">
      <alignment horizontal="right" vertical="center"/>
    </xf>
    <xf numFmtId="4" fontId="11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horizontal="right" vertical="center"/>
    </xf>
    <xf numFmtId="4" fontId="6" fillId="0" borderId="0" xfId="0" applyNumberFormat="1" applyFont="1" applyFill="1" applyAlignment="1">
      <alignment vertical="center"/>
    </xf>
    <xf numFmtId="0" fontId="0" fillId="0" borderId="7" xfId="0" applyFill="1" applyBorder="1" applyAlignment="1">
      <alignment vertical="center"/>
    </xf>
    <xf numFmtId="4" fontId="14" fillId="0" borderId="7" xfId="0" applyNumberFormat="1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6" fillId="0" borderId="5" xfId="0" applyFont="1" applyFill="1" applyBorder="1" applyAlignment="1">
      <alignment horizontal="right" vertical="center"/>
    </xf>
    <xf numFmtId="0" fontId="0" fillId="0" borderId="10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right" vertical="center"/>
    </xf>
    <xf numFmtId="0" fontId="31" fillId="0" borderId="20" xfId="0" applyFont="1" applyFill="1" applyBorder="1" applyAlignment="1">
      <alignment vertical="center"/>
    </xf>
    <xf numFmtId="4" fontId="31" fillId="0" borderId="20" xfId="0" applyNumberFormat="1" applyFont="1" applyFill="1" applyBorder="1" applyAlignment="1">
      <alignment vertical="center"/>
    </xf>
    <xf numFmtId="0" fontId="32" fillId="0" borderId="20" xfId="0" applyFont="1" applyFill="1" applyBorder="1" applyAlignment="1">
      <alignment vertical="center"/>
    </xf>
    <xf numFmtId="4" fontId="32" fillId="0" borderId="20" xfId="0" applyNumberFormat="1" applyFont="1" applyFill="1" applyBorder="1" applyAlignment="1">
      <alignment vertical="center"/>
    </xf>
    <xf numFmtId="4" fontId="20" fillId="0" borderId="0" xfId="0" applyNumberFormat="1" applyFont="1" applyFill="1"/>
    <xf numFmtId="4" fontId="31" fillId="0" borderId="0" xfId="0" applyNumberFormat="1" applyFont="1" applyFill="1"/>
    <xf numFmtId="4" fontId="32" fillId="0" borderId="0" xfId="0" applyNumberFormat="1" applyFont="1" applyFill="1"/>
    <xf numFmtId="4" fontId="0" fillId="0" borderId="0" xfId="0" applyNumberFormat="1" applyFill="1"/>
    <xf numFmtId="4" fontId="52" fillId="0" borderId="0" xfId="0" applyNumberFormat="1" applyFont="1" applyFill="1"/>
    <xf numFmtId="0" fontId="36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0" fontId="47" fillId="0" borderId="0" xfId="0" applyFont="1" applyFill="1" applyBorder="1" applyAlignment="1" applyProtection="1">
      <alignment vertical="center"/>
      <protection locked="0"/>
    </xf>
    <xf numFmtId="0" fontId="35" fillId="0" borderId="0" xfId="0" applyFont="1" applyFill="1" applyBorder="1" applyProtection="1">
      <protection locked="0"/>
    </xf>
    <xf numFmtId="0" fontId="35" fillId="0" borderId="24" xfId="0" applyFont="1" applyBorder="1"/>
    <xf numFmtId="0" fontId="35" fillId="0" borderId="22" xfId="0" applyFont="1" applyBorder="1" applyAlignment="1">
      <alignment horizontal="left"/>
    </xf>
    <xf numFmtId="0" fontId="32" fillId="0" borderId="22" xfId="0" applyFont="1" applyBorder="1" applyAlignment="1">
      <alignment horizontal="left"/>
    </xf>
    <xf numFmtId="0" fontId="35" fillId="0" borderId="22" xfId="0" applyFont="1" applyBorder="1"/>
    <xf numFmtId="0" fontId="35" fillId="0" borderId="22" xfId="0" applyFont="1" applyFill="1" applyBorder="1" applyProtection="1">
      <protection locked="0"/>
    </xf>
    <xf numFmtId="0" fontId="18" fillId="0" borderId="3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center" vertical="center" wrapText="1"/>
    </xf>
    <xf numFmtId="4" fontId="18" fillId="0" borderId="22" xfId="0" applyNumberFormat="1" applyFont="1" applyBorder="1" applyAlignment="1">
      <alignment vertical="center"/>
    </xf>
    <xf numFmtId="0" fontId="36" fillId="0" borderId="24" xfId="0" applyFont="1" applyBorder="1" applyAlignment="1">
      <alignment vertical="center"/>
    </xf>
    <xf numFmtId="0" fontId="37" fillId="0" borderId="22" xfId="0" applyFont="1" applyBorder="1" applyAlignment="1">
      <alignment horizontal="left" vertical="center"/>
    </xf>
    <xf numFmtId="0" fontId="36" fillId="0" borderId="22" xfId="0" applyFont="1" applyBorder="1" applyAlignment="1">
      <alignment horizontal="left" vertical="center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vertical="center"/>
    </xf>
    <xf numFmtId="4" fontId="36" fillId="0" borderId="22" xfId="0" applyNumberFormat="1" applyFont="1" applyBorder="1" applyAlignment="1">
      <alignment vertical="center"/>
    </xf>
    <xf numFmtId="0" fontId="36" fillId="0" borderId="22" xfId="0" applyFont="1" applyFill="1" applyBorder="1" applyAlignment="1" applyProtection="1">
      <alignment vertical="center"/>
      <protection locked="0"/>
    </xf>
    <xf numFmtId="0" fontId="46" fillId="0" borderId="31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49" fontId="46" fillId="0" borderId="22" xfId="0" applyNumberFormat="1" applyFont="1" applyBorder="1" applyAlignment="1">
      <alignment horizontal="left" vertical="center" wrapText="1"/>
    </xf>
    <xf numFmtId="0" fontId="46" fillId="0" borderId="22" xfId="0" applyFont="1" applyBorder="1" applyAlignment="1">
      <alignment horizontal="left" vertical="center" wrapText="1"/>
    </xf>
    <xf numFmtId="0" fontId="46" fillId="0" borderId="22" xfId="0" applyFont="1" applyBorder="1" applyAlignment="1">
      <alignment horizontal="center" vertical="center" wrapText="1"/>
    </xf>
    <xf numFmtId="4" fontId="46" fillId="0" borderId="22" xfId="0" applyNumberFormat="1" applyFont="1" applyBorder="1" applyAlignment="1">
      <alignment vertical="center"/>
    </xf>
    <xf numFmtId="0" fontId="48" fillId="0" borderId="31" xfId="0" applyFont="1" applyBorder="1" applyAlignment="1">
      <alignment horizontal="center" vertical="center"/>
    </xf>
    <xf numFmtId="0" fontId="48" fillId="0" borderId="22" xfId="0" applyFont="1" applyBorder="1" applyAlignment="1">
      <alignment horizontal="center" vertical="center"/>
    </xf>
    <xf numFmtId="49" fontId="48" fillId="0" borderId="22" xfId="0" applyNumberFormat="1" applyFont="1" applyBorder="1" applyAlignment="1">
      <alignment horizontal="left" vertical="center" wrapText="1"/>
    </xf>
    <xf numFmtId="0" fontId="48" fillId="0" borderId="22" xfId="0" applyFont="1" applyBorder="1" applyAlignment="1">
      <alignment horizontal="left" vertical="center" wrapText="1"/>
    </xf>
    <xf numFmtId="0" fontId="48" fillId="0" borderId="22" xfId="0" applyFont="1" applyBorder="1" applyAlignment="1">
      <alignment horizontal="center" vertical="center" wrapText="1"/>
    </xf>
    <xf numFmtId="4" fontId="48" fillId="0" borderId="22" xfId="0" applyNumberFormat="1" applyFont="1" applyBorder="1" applyAlignment="1">
      <alignment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49" fontId="18" fillId="0" borderId="33" xfId="0" applyNumberFormat="1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center" vertical="center" wrapText="1"/>
    </xf>
    <xf numFmtId="4" fontId="18" fillId="0" borderId="33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38" xfId="0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37" xfId="0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4" fontId="20" fillId="0" borderId="0" xfId="0" applyNumberFormat="1" applyFont="1" applyFill="1" applyBorder="1"/>
    <xf numFmtId="0" fontId="35" fillId="0" borderId="37" xfId="0" applyFont="1" applyBorder="1"/>
    <xf numFmtId="0" fontId="36" fillId="0" borderId="37" xfId="0" applyFont="1" applyBorder="1" applyAlignment="1">
      <alignment vertical="center"/>
    </xf>
    <xf numFmtId="0" fontId="38" fillId="0" borderId="37" xfId="0" applyFont="1" applyBorder="1" applyAlignment="1">
      <alignment vertical="center"/>
    </xf>
    <xf numFmtId="0" fontId="47" fillId="0" borderId="37" xfId="0" applyFont="1" applyBorder="1" applyAlignment="1">
      <alignment vertical="center"/>
    </xf>
    <xf numFmtId="0" fontId="50" fillId="0" borderId="37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3" xfId="0" applyFill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34" xfId="0" applyBorder="1"/>
    <xf numFmtId="0" fontId="0" fillId="0" borderId="35" xfId="0" applyBorder="1"/>
    <xf numFmtId="0" fontId="0" fillId="0" borderId="35" xfId="0" applyFill="1" applyBorder="1"/>
    <xf numFmtId="0" fontId="0" fillId="0" borderId="36" xfId="0" applyBorder="1"/>
    <xf numFmtId="0" fontId="0" fillId="0" borderId="0" xfId="0" applyBorder="1"/>
    <xf numFmtId="0" fontId="0" fillId="0" borderId="0" xfId="0" applyFill="1" applyBorder="1"/>
    <xf numFmtId="0" fontId="0" fillId="0" borderId="38" xfId="0" applyBorder="1"/>
    <xf numFmtId="0" fontId="0" fillId="0" borderId="37" xfId="0" applyBorder="1"/>
    <xf numFmtId="0" fontId="0" fillId="0" borderId="37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4" fontId="1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11" fillId="0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1" fillId="0" borderId="37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2" fillId="0" borderId="37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right"/>
    </xf>
    <xf numFmtId="0" fontId="2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/>
    </xf>
    <xf numFmtId="4" fontId="0" fillId="0" borderId="0" xfId="0" applyNumberFormat="1" applyFill="1" applyBorder="1" applyAlignment="1"/>
    <xf numFmtId="0" fontId="0" fillId="0" borderId="0" xfId="0" applyFill="1" applyBorder="1" applyAlignment="1"/>
    <xf numFmtId="0" fontId="24" fillId="0" borderId="0" xfId="0" applyFont="1" applyFill="1" applyBorder="1" applyAlignment="1">
      <alignment horizontal="left" vertical="center" wrapText="1"/>
    </xf>
    <xf numFmtId="39" fontId="0" fillId="0" borderId="0" xfId="0" applyNumberFormat="1" applyFill="1" applyBorder="1" applyAlignment="1"/>
    <xf numFmtId="4" fontId="18" fillId="0" borderId="25" xfId="0" applyNumberFormat="1" applyFont="1" applyBorder="1" applyAlignment="1">
      <alignment vertical="center"/>
    </xf>
    <xf numFmtId="4" fontId="48" fillId="0" borderId="25" xfId="0" applyNumberFormat="1" applyFont="1" applyBorder="1" applyAlignment="1">
      <alignment vertical="center"/>
    </xf>
    <xf numFmtId="4" fontId="35" fillId="0" borderId="0" xfId="0" applyNumberFormat="1" applyFont="1"/>
    <xf numFmtId="2" fontId="0" fillId="0" borderId="0" xfId="0" applyNumberFormat="1" applyAlignment="1">
      <alignment vertical="center"/>
    </xf>
    <xf numFmtId="0" fontId="53" fillId="0" borderId="0" xfId="0" applyFont="1" applyAlignment="1">
      <alignment vertical="center"/>
    </xf>
    <xf numFmtId="4" fontId="18" fillId="0" borderId="25" xfId="0" applyNumberFormat="1" applyFont="1" applyFill="1" applyBorder="1" applyAlignment="1">
      <alignment vertical="center"/>
    </xf>
    <xf numFmtId="4" fontId="18" fillId="0" borderId="25" xfId="0" applyNumberFormat="1" applyFont="1" applyBorder="1" applyAlignment="1" applyProtection="1">
      <alignment vertical="center"/>
      <protection locked="0"/>
    </xf>
    <xf numFmtId="0" fontId="34" fillId="5" borderId="26" xfId="0" applyFont="1" applyFill="1" applyBorder="1" applyAlignment="1">
      <alignment horizontal="left"/>
    </xf>
    <xf numFmtId="0" fontId="56" fillId="5" borderId="0" xfId="0" applyFont="1" applyFill="1" applyAlignment="1">
      <alignment horizontal="left"/>
    </xf>
    <xf numFmtId="0" fontId="34" fillId="5" borderId="0" xfId="0" applyFont="1" applyFill="1" applyAlignment="1">
      <alignment horizontal="left"/>
    </xf>
    <xf numFmtId="0" fontId="57" fillId="5" borderId="0" xfId="0" applyFont="1" applyFill="1" applyAlignment="1">
      <alignment horizontal="left"/>
    </xf>
    <xf numFmtId="0" fontId="58" fillId="5" borderId="0" xfId="0" applyFont="1" applyFill="1" applyAlignment="1">
      <alignment horizontal="right"/>
    </xf>
    <xf numFmtId="0" fontId="58" fillId="5" borderId="27" xfId="0" applyFont="1" applyFill="1" applyBorder="1" applyAlignment="1">
      <alignment horizontal="left"/>
    </xf>
    <xf numFmtId="0" fontId="38" fillId="5" borderId="0" xfId="0" applyFont="1" applyFill="1" applyAlignment="1">
      <alignment horizontal="right"/>
    </xf>
    <xf numFmtId="0" fontId="38" fillId="5" borderId="27" xfId="0" applyFont="1" applyFill="1" applyBorder="1" applyAlignment="1">
      <alignment horizontal="left"/>
    </xf>
    <xf numFmtId="0" fontId="58" fillId="5" borderId="26" xfId="0" applyFont="1" applyFill="1" applyBorder="1" applyAlignment="1">
      <alignment horizontal="left"/>
    </xf>
    <xf numFmtId="0" fontId="59" fillId="5" borderId="0" xfId="0" applyFont="1" applyFill="1" applyAlignment="1">
      <alignment horizontal="left"/>
    </xf>
    <xf numFmtId="0" fontId="59" fillId="5" borderId="27" xfId="0" applyFont="1" applyFill="1" applyBorder="1" applyAlignment="1">
      <alignment horizontal="left"/>
    </xf>
    <xf numFmtId="0" fontId="60" fillId="5" borderId="26" xfId="0" applyFont="1" applyFill="1" applyBorder="1" applyAlignment="1">
      <alignment horizontal="left"/>
    </xf>
    <xf numFmtId="0" fontId="58" fillId="5" borderId="0" xfId="0" applyFont="1" applyFill="1" applyAlignment="1">
      <alignment horizontal="left"/>
    </xf>
    <xf numFmtId="0" fontId="60" fillId="5" borderId="0" xfId="0" applyFont="1" applyFill="1" applyAlignment="1">
      <alignment horizontal="left"/>
    </xf>
    <xf numFmtId="0" fontId="59" fillId="5" borderId="0" xfId="0" applyFont="1" applyFill="1" applyAlignment="1">
      <alignment horizontal="left" vertical="top"/>
    </xf>
    <xf numFmtId="0" fontId="62" fillId="5" borderId="0" xfId="0" applyFont="1" applyFill="1"/>
    <xf numFmtId="14" fontId="18" fillId="5" borderId="0" xfId="0" applyNumberFormat="1" applyFont="1" applyFill="1" applyAlignment="1">
      <alignment horizontal="left"/>
    </xf>
    <xf numFmtId="39" fontId="0" fillId="5" borderId="27" xfId="0" applyNumberFormat="1" applyFill="1" applyBorder="1" applyAlignment="1" applyProtection="1">
      <alignment horizontal="right" vertical="top"/>
      <protection locked="0"/>
    </xf>
    <xf numFmtId="0" fontId="58" fillId="5" borderId="28" xfId="0" applyFont="1" applyFill="1" applyBorder="1" applyAlignment="1">
      <alignment horizontal="left" vertical="top"/>
    </xf>
    <xf numFmtId="0" fontId="59" fillId="5" borderId="29" xfId="0" applyFont="1" applyFill="1" applyBorder="1" applyAlignment="1">
      <alignment horizontal="left" vertical="top"/>
    </xf>
    <xf numFmtId="0" fontId="59" fillId="5" borderId="30" xfId="0" applyFont="1" applyFill="1" applyBorder="1" applyAlignment="1">
      <alignment horizontal="left" vertical="top"/>
    </xf>
    <xf numFmtId="0" fontId="38" fillId="5" borderId="0" xfId="0" applyFont="1" applyFill="1" applyAlignment="1">
      <alignment horizontal="left"/>
    </xf>
    <xf numFmtId="0" fontId="63" fillId="5" borderId="0" xfId="0" applyFont="1" applyFill="1" applyAlignment="1" applyProtection="1">
      <alignment horizontal="left" vertical="top"/>
      <protection locked="0"/>
    </xf>
    <xf numFmtId="0" fontId="57" fillId="6" borderId="54" xfId="0" applyFont="1" applyFill="1" applyBorder="1" applyAlignment="1">
      <alignment horizontal="center" vertical="center" wrapText="1"/>
    </xf>
    <xf numFmtId="0" fontId="57" fillId="6" borderId="55" xfId="0" applyFont="1" applyFill="1" applyBorder="1" applyAlignment="1">
      <alignment horizontal="center" vertical="center" wrapText="1"/>
    </xf>
    <xf numFmtId="0" fontId="57" fillId="6" borderId="55" xfId="0" applyFont="1" applyFill="1" applyBorder="1" applyAlignment="1" applyProtection="1">
      <alignment horizontal="center" vertical="center" wrapText="1"/>
      <protection locked="0"/>
    </xf>
    <xf numFmtId="0" fontId="57" fillId="6" borderId="56" xfId="0" applyFont="1" applyFill="1" applyBorder="1" applyAlignment="1">
      <alignment horizontal="center" vertical="center" wrapText="1"/>
    </xf>
    <xf numFmtId="0" fontId="57" fillId="6" borderId="57" xfId="0" applyFont="1" applyFill="1" applyBorder="1" applyAlignment="1">
      <alignment horizontal="center" vertical="center" wrapText="1"/>
    </xf>
    <xf numFmtId="0" fontId="57" fillId="6" borderId="58" xfId="0" applyFont="1" applyFill="1" applyBorder="1" applyAlignment="1">
      <alignment horizontal="center" vertical="center" wrapText="1"/>
    </xf>
    <xf numFmtId="0" fontId="57" fillId="6" borderId="59" xfId="0" applyFont="1" applyFill="1" applyBorder="1" applyAlignment="1">
      <alignment horizontal="center" vertical="center" wrapText="1"/>
    </xf>
    <xf numFmtId="0" fontId="57" fillId="6" borderId="59" xfId="0" applyFont="1" applyFill="1" applyBorder="1" applyAlignment="1" applyProtection="1">
      <alignment horizontal="center" vertical="center" wrapText="1"/>
      <protection locked="0"/>
    </xf>
    <xf numFmtId="0" fontId="57" fillId="6" borderId="60" xfId="0" applyFont="1" applyFill="1" applyBorder="1" applyAlignment="1">
      <alignment horizontal="center" vertical="center" wrapText="1"/>
    </xf>
    <xf numFmtId="0" fontId="57" fillId="6" borderId="61" xfId="0" applyFont="1" applyFill="1" applyBorder="1" applyAlignment="1">
      <alignment horizontal="center" vertical="center" wrapText="1"/>
    </xf>
    <xf numFmtId="0" fontId="64" fillId="5" borderId="0" xfId="0" applyFont="1" applyFill="1" applyAlignment="1" applyProtection="1">
      <alignment horizontal="right"/>
      <protection locked="0"/>
    </xf>
    <xf numFmtId="0" fontId="64" fillId="5" borderId="0" xfId="0" applyFont="1" applyFill="1" applyAlignment="1" applyProtection="1">
      <alignment horizontal="left" wrapText="1"/>
      <protection locked="0"/>
    </xf>
    <xf numFmtId="167" fontId="64" fillId="5" borderId="0" xfId="0" applyNumberFormat="1" applyFont="1" applyFill="1" applyAlignment="1" applyProtection="1">
      <alignment horizontal="right"/>
      <protection locked="0"/>
    </xf>
    <xf numFmtId="39" fontId="64" fillId="5" borderId="0" xfId="0" applyNumberFormat="1" applyFont="1" applyFill="1" applyAlignment="1" applyProtection="1">
      <alignment horizontal="right"/>
      <protection locked="0"/>
    </xf>
    <xf numFmtId="0" fontId="34" fillId="5" borderId="0" xfId="0" applyFont="1" applyFill="1" applyAlignment="1" applyProtection="1">
      <alignment horizontal="right"/>
      <protection locked="0"/>
    </xf>
    <xf numFmtId="0" fontId="34" fillId="5" borderId="0" xfId="0" applyFont="1" applyFill="1" applyAlignment="1" applyProtection="1">
      <alignment horizontal="left" wrapText="1"/>
      <protection locked="0"/>
    </xf>
    <xf numFmtId="167" fontId="34" fillId="5" borderId="0" xfId="0" applyNumberFormat="1" applyFont="1" applyFill="1" applyAlignment="1" applyProtection="1">
      <alignment horizontal="right"/>
      <protection locked="0"/>
    </xf>
    <xf numFmtId="39" fontId="34" fillId="5" borderId="0" xfId="0" applyNumberFormat="1" applyFont="1" applyFill="1" applyAlignment="1" applyProtection="1">
      <alignment horizontal="right"/>
      <protection locked="0"/>
    </xf>
    <xf numFmtId="0" fontId="18" fillId="7" borderId="16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8" xfId="0" applyFont="1" applyFill="1" applyBorder="1" applyAlignment="1">
      <alignment horizontal="center" vertical="center" wrapText="1"/>
    </xf>
    <xf numFmtId="0" fontId="36" fillId="0" borderId="39" xfId="0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6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3" borderId="0" xfId="0" applyFill="1" applyBorder="1" applyAlignment="1">
      <alignment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0" fillId="4" borderId="0" xfId="0" applyFill="1" applyBorder="1" applyAlignment="1">
      <alignment vertical="center"/>
    </xf>
    <xf numFmtId="0" fontId="18" fillId="4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vertical="center"/>
    </xf>
    <xf numFmtId="166" fontId="16" fillId="0" borderId="0" xfId="0" applyNumberFormat="1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2" fillId="0" borderId="0" xfId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4" fontId="26" fillId="0" borderId="0" xfId="0" applyNumberFormat="1" applyFont="1" applyFill="1" applyBorder="1" applyAlignment="1">
      <alignment vertical="center"/>
    </xf>
    <xf numFmtId="166" fontId="26" fillId="0" borderId="0" xfId="0" applyNumberFormat="1" applyFont="1" applyFill="1" applyBorder="1" applyAlignment="1">
      <alignment vertical="center"/>
    </xf>
    <xf numFmtId="4" fontId="23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2" fillId="0" borderId="0" xfId="1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49" fontId="7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35" xfId="0" applyFont="1" applyBorder="1" applyAlignment="1">
      <alignment horizontal="left" vertical="center"/>
    </xf>
    <xf numFmtId="0" fontId="6" fillId="0" borderId="37" xfId="0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0" fontId="23" fillId="0" borderId="37" xfId="0" applyFont="1" applyFill="1" applyBorder="1" applyAlignment="1">
      <alignment vertical="center"/>
    </xf>
    <xf numFmtId="0" fontId="23" fillId="0" borderId="37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35" fillId="0" borderId="23" xfId="0" applyFont="1" applyBorder="1"/>
    <xf numFmtId="0" fontId="35" fillId="0" borderId="23" xfId="0" applyFont="1" applyBorder="1" applyAlignment="1">
      <alignment horizontal="left"/>
    </xf>
    <xf numFmtId="0" fontId="32" fillId="0" borderId="23" xfId="0" applyFont="1" applyBorder="1" applyAlignment="1">
      <alignment horizontal="left"/>
    </xf>
    <xf numFmtId="0" fontId="35" fillId="0" borderId="23" xfId="0" applyFont="1" applyFill="1" applyBorder="1" applyProtection="1">
      <protection locked="0"/>
    </xf>
    <xf numFmtId="0" fontId="0" fillId="0" borderId="63" xfId="0" applyBorder="1" applyAlignment="1">
      <alignment vertical="center"/>
    </xf>
    <xf numFmtId="0" fontId="41" fillId="0" borderId="63" xfId="0" applyFont="1" applyBorder="1" applyAlignment="1">
      <alignment horizontal="left" vertical="center"/>
    </xf>
    <xf numFmtId="0" fontId="42" fillId="0" borderId="63" xfId="0" applyFont="1" applyBorder="1" applyAlignment="1">
      <alignment horizontal="left" vertical="center" wrapText="1"/>
    </xf>
    <xf numFmtId="0" fontId="0" fillId="0" borderId="63" xfId="0" applyFill="1" applyBorder="1" applyAlignment="1">
      <alignment vertical="center"/>
    </xf>
    <xf numFmtId="0" fontId="0" fillId="0" borderId="64" xfId="0" applyFill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1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horizontal="left" vertical="center" wrapText="1"/>
    </xf>
    <xf numFmtId="0" fontId="43" fillId="0" borderId="38" xfId="0" applyFont="1" applyFill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44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horizontal="left" vertical="center" wrapText="1"/>
    </xf>
    <xf numFmtId="4" fontId="44" fillId="0" borderId="0" xfId="0" applyNumberFormat="1" applyFont="1" applyBorder="1" applyAlignment="1">
      <alignment vertical="center"/>
    </xf>
    <xf numFmtId="0" fontId="44" fillId="0" borderId="38" xfId="0" applyFont="1" applyFill="1" applyBorder="1" applyAlignment="1">
      <alignment vertical="center"/>
    </xf>
    <xf numFmtId="0" fontId="45" fillId="0" borderId="65" xfId="0" applyFont="1" applyBorder="1" applyAlignment="1">
      <alignment vertical="center"/>
    </xf>
    <xf numFmtId="0" fontId="41" fillId="0" borderId="65" xfId="0" applyFont="1" applyBorder="1" applyAlignment="1">
      <alignment horizontal="left" vertical="center"/>
    </xf>
    <xf numFmtId="0" fontId="45" fillId="0" borderId="65" xfId="0" applyFont="1" applyBorder="1" applyAlignment="1">
      <alignment horizontal="left" vertical="center"/>
    </xf>
    <xf numFmtId="0" fontId="45" fillId="0" borderId="65" xfId="0" applyFont="1" applyBorder="1" applyAlignment="1">
      <alignment horizontal="left" vertical="center" wrapText="1"/>
    </xf>
    <xf numFmtId="4" fontId="45" fillId="0" borderId="65" xfId="0" applyNumberFormat="1" applyFont="1" applyBorder="1" applyAlignment="1">
      <alignment vertical="center"/>
    </xf>
    <xf numFmtId="0" fontId="45" fillId="0" borderId="65" xfId="0" applyFont="1" applyFill="1" applyBorder="1" applyAlignment="1">
      <alignment vertical="center"/>
    </xf>
    <xf numFmtId="0" fontId="45" fillId="0" borderId="66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41" fillId="0" borderId="23" xfId="0" applyFont="1" applyBorder="1" applyAlignment="1">
      <alignment horizontal="left" vertical="center"/>
    </xf>
    <xf numFmtId="0" fontId="42" fillId="0" borderId="23" xfId="0" applyFont="1" applyBorder="1" applyAlignment="1">
      <alignment horizontal="left" vertical="center" wrapText="1"/>
    </xf>
    <xf numFmtId="0" fontId="0" fillId="0" borderId="23" xfId="0" applyFill="1" applyBorder="1" applyAlignment="1">
      <alignment vertical="center"/>
    </xf>
    <xf numFmtId="0" fontId="0" fillId="0" borderId="62" xfId="0" applyFill="1" applyBorder="1" applyAlignment="1">
      <alignment vertical="center"/>
    </xf>
    <xf numFmtId="0" fontId="47" fillId="0" borderId="63" xfId="0" applyFont="1" applyBorder="1" applyAlignment="1">
      <alignment vertical="center"/>
    </xf>
    <xf numFmtId="0" fontId="37" fillId="0" borderId="63" xfId="0" applyFont="1" applyBorder="1" applyAlignment="1">
      <alignment horizontal="left" vertical="center"/>
    </xf>
    <xf numFmtId="0" fontId="47" fillId="0" borderId="63" xfId="0" applyFont="1" applyBorder="1" applyAlignment="1">
      <alignment horizontal="left" vertical="center"/>
    </xf>
    <xf numFmtId="0" fontId="47" fillId="0" borderId="63" xfId="0" applyFont="1" applyBorder="1" applyAlignment="1">
      <alignment horizontal="left" vertical="center" wrapText="1"/>
    </xf>
    <xf numFmtId="0" fontId="47" fillId="0" borderId="63" xfId="0" applyFont="1" applyFill="1" applyBorder="1" applyAlignment="1" applyProtection="1">
      <alignment vertical="center"/>
      <protection locked="0"/>
    </xf>
    <xf numFmtId="0" fontId="47" fillId="0" borderId="64" xfId="0" applyFont="1" applyFill="1" applyBorder="1" applyAlignment="1">
      <alignment vertical="center"/>
    </xf>
    <xf numFmtId="0" fontId="36" fillId="0" borderId="65" xfId="0" applyFont="1" applyBorder="1" applyAlignment="1">
      <alignment vertical="center"/>
    </xf>
    <xf numFmtId="0" fontId="37" fillId="0" borderId="65" xfId="0" applyFont="1" applyBorder="1" applyAlignment="1">
      <alignment horizontal="left" vertical="center"/>
    </xf>
    <xf numFmtId="0" fontId="36" fillId="0" borderId="65" xfId="0" applyFont="1" applyBorder="1" applyAlignment="1">
      <alignment horizontal="left" vertical="center"/>
    </xf>
    <xf numFmtId="0" fontId="36" fillId="0" borderId="65" xfId="0" applyFont="1" applyBorder="1" applyAlignment="1">
      <alignment horizontal="left" vertical="center" wrapText="1"/>
    </xf>
    <xf numFmtId="4" fontId="36" fillId="0" borderId="65" xfId="0" applyNumberFormat="1" applyFont="1" applyBorder="1" applyAlignment="1">
      <alignment vertical="center"/>
    </xf>
    <xf numFmtId="0" fontId="36" fillId="0" borderId="65" xfId="0" applyFont="1" applyFill="1" applyBorder="1" applyAlignment="1" applyProtection="1">
      <alignment vertical="center"/>
      <protection locked="0"/>
    </xf>
    <xf numFmtId="0" fontId="36" fillId="0" borderId="66" xfId="0" applyFont="1" applyFill="1" applyBorder="1" applyAlignment="1">
      <alignment vertical="center"/>
    </xf>
    <xf numFmtId="0" fontId="36" fillId="0" borderId="23" xfId="0" applyFont="1" applyBorder="1" applyAlignment="1">
      <alignment vertical="center"/>
    </xf>
    <xf numFmtId="0" fontId="37" fillId="0" borderId="23" xfId="0" applyFont="1" applyBorder="1" applyAlignment="1">
      <alignment horizontal="left" vertical="center"/>
    </xf>
    <xf numFmtId="0" fontId="36" fillId="0" borderId="23" xfId="0" applyFont="1" applyBorder="1" applyAlignment="1">
      <alignment horizontal="left" vertical="center"/>
    </xf>
    <xf numFmtId="0" fontId="36" fillId="0" borderId="23" xfId="0" applyFont="1" applyBorder="1" applyAlignment="1">
      <alignment horizontal="left" vertical="center" wrapText="1"/>
    </xf>
    <xf numFmtId="4" fontId="36" fillId="0" borderId="23" xfId="0" applyNumberFormat="1" applyFont="1" applyBorder="1" applyAlignment="1">
      <alignment vertical="center"/>
    </xf>
    <xf numFmtId="0" fontId="36" fillId="0" borderId="23" xfId="0" applyFont="1" applyFill="1" applyBorder="1" applyAlignment="1" applyProtection="1">
      <alignment vertical="center"/>
      <protection locked="0"/>
    </xf>
    <xf numFmtId="0" fontId="36" fillId="0" borderId="62" xfId="0" applyFont="1" applyFill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3" xfId="0" applyFont="1" applyBorder="1" applyAlignment="1">
      <alignment horizontal="left" vertical="center"/>
    </xf>
    <xf numFmtId="0" fontId="36" fillId="0" borderId="63" xfId="0" applyFont="1" applyBorder="1" applyAlignment="1">
      <alignment horizontal="left" vertical="center" wrapText="1"/>
    </xf>
    <xf numFmtId="4" fontId="36" fillId="0" borderId="63" xfId="0" applyNumberFormat="1" applyFont="1" applyBorder="1" applyAlignment="1">
      <alignment vertical="center"/>
    </xf>
    <xf numFmtId="0" fontId="36" fillId="0" borderId="63" xfId="0" applyFont="1" applyFill="1" applyBorder="1" applyAlignment="1" applyProtection="1">
      <alignment vertical="center"/>
      <protection locked="0"/>
    </xf>
    <xf numFmtId="0" fontId="36" fillId="0" borderId="64" xfId="0" applyFont="1" applyFill="1" applyBorder="1" applyAlignment="1">
      <alignment vertical="center"/>
    </xf>
    <xf numFmtId="0" fontId="35" fillId="0" borderId="65" xfId="0" applyFont="1" applyBorder="1"/>
    <xf numFmtId="0" fontId="35" fillId="0" borderId="65" xfId="0" applyFont="1" applyBorder="1" applyAlignment="1">
      <alignment horizontal="left"/>
    </xf>
    <xf numFmtId="0" fontId="32" fillId="0" borderId="65" xfId="0" applyFont="1" applyBorder="1" applyAlignment="1">
      <alignment horizontal="left"/>
    </xf>
    <xf numFmtId="0" fontId="35" fillId="0" borderId="65" xfId="0" applyFont="1" applyFill="1" applyBorder="1" applyProtection="1">
      <protection locked="0"/>
    </xf>
    <xf numFmtId="0" fontId="36" fillId="0" borderId="0" xfId="0" applyFont="1" applyBorder="1" applyAlignment="1">
      <alignment vertical="center"/>
    </xf>
    <xf numFmtId="0" fontId="37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 wrapText="1"/>
    </xf>
    <xf numFmtId="4" fontId="36" fillId="0" borderId="0" xfId="0" applyNumberFormat="1" applyFont="1" applyBorder="1" applyAlignment="1">
      <alignment vertical="center"/>
    </xf>
    <xf numFmtId="0" fontId="36" fillId="0" borderId="38" xfId="0" applyFont="1" applyFill="1" applyBorder="1" applyAlignment="1">
      <alignment vertical="center"/>
    </xf>
    <xf numFmtId="0" fontId="50" fillId="0" borderId="65" xfId="0" applyFont="1" applyBorder="1" applyAlignment="1">
      <alignment vertical="center"/>
    </xf>
    <xf numFmtId="0" fontId="50" fillId="0" borderId="65" xfId="0" applyFont="1" applyBorder="1" applyAlignment="1">
      <alignment horizontal="left" vertical="center"/>
    </xf>
    <xf numFmtId="0" fontId="50" fillId="0" borderId="65" xfId="0" applyFont="1" applyBorder="1" applyAlignment="1">
      <alignment horizontal="left" vertical="center" wrapText="1"/>
    </xf>
    <xf numFmtId="4" fontId="50" fillId="0" borderId="65" xfId="0" applyNumberFormat="1" applyFont="1" applyBorder="1" applyAlignment="1">
      <alignment vertical="center"/>
    </xf>
    <xf numFmtId="0" fontId="50" fillId="0" borderId="65" xfId="0" applyFont="1" applyFill="1" applyBorder="1" applyAlignment="1" applyProtection="1">
      <alignment vertical="center"/>
      <protection locked="0"/>
    </xf>
    <xf numFmtId="0" fontId="50" fillId="0" borderId="66" xfId="0" applyFont="1" applyFill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47" fillId="0" borderId="0" xfId="0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 wrapText="1"/>
    </xf>
    <xf numFmtId="0" fontId="47" fillId="0" borderId="38" xfId="0" applyFont="1" applyFill="1" applyBorder="1" applyAlignment="1">
      <alignment vertical="center"/>
    </xf>
    <xf numFmtId="0" fontId="35" fillId="0" borderId="63" xfId="0" applyFont="1" applyBorder="1"/>
    <xf numFmtId="0" fontId="35" fillId="0" borderId="63" xfId="0" applyFont="1" applyBorder="1" applyAlignment="1">
      <alignment horizontal="left"/>
    </xf>
    <xf numFmtId="0" fontId="31" fillId="0" borderId="63" xfId="0" applyFont="1" applyBorder="1" applyAlignment="1">
      <alignment horizontal="left"/>
    </xf>
    <xf numFmtId="0" fontId="35" fillId="0" borderId="63" xfId="0" applyFont="1" applyFill="1" applyBorder="1" applyProtection="1">
      <protection locked="0"/>
    </xf>
    <xf numFmtId="4" fontId="20" fillId="0" borderId="38" xfId="0" applyNumberFormat="1" applyFont="1" applyFill="1" applyBorder="1"/>
    <xf numFmtId="4" fontId="32" fillId="0" borderId="62" xfId="0" applyNumberFormat="1" applyFont="1" applyFill="1" applyBorder="1"/>
    <xf numFmtId="4" fontId="32" fillId="0" borderId="66" xfId="0" applyNumberFormat="1" applyFont="1" applyFill="1" applyBorder="1"/>
    <xf numFmtId="4" fontId="32" fillId="0" borderId="39" xfId="0" applyNumberFormat="1" applyFont="1" applyFill="1" applyBorder="1"/>
    <xf numFmtId="4" fontId="31" fillId="0" borderId="64" xfId="0" applyNumberFormat="1" applyFont="1" applyFill="1" applyBorder="1"/>
    <xf numFmtId="4" fontId="18" fillId="8" borderId="22" xfId="0" applyNumberFormat="1" applyFont="1" applyFill="1" applyBorder="1" applyAlignment="1" applyProtection="1">
      <alignment vertical="center"/>
      <protection locked="0"/>
    </xf>
    <xf numFmtId="4" fontId="46" fillId="8" borderId="22" xfId="0" applyNumberFormat="1" applyFont="1" applyFill="1" applyBorder="1" applyAlignment="1" applyProtection="1">
      <alignment vertical="center"/>
      <protection locked="0"/>
    </xf>
    <xf numFmtId="4" fontId="46" fillId="8" borderId="33" xfId="0" applyNumberFormat="1" applyFont="1" applyFill="1" applyBorder="1" applyAlignment="1" applyProtection="1">
      <alignment vertical="center"/>
      <protection locked="0"/>
    </xf>
    <xf numFmtId="4" fontId="18" fillId="8" borderId="25" xfId="0" applyNumberFormat="1" applyFont="1" applyFill="1" applyBorder="1" applyAlignment="1" applyProtection="1">
      <alignment vertical="center"/>
      <protection locked="0"/>
    </xf>
    <xf numFmtId="14" fontId="7" fillId="2" borderId="0" xfId="0" applyNumberFormat="1" applyFont="1" applyFill="1" applyBorder="1" applyAlignment="1" applyProtection="1">
      <alignment horizontal="left" vertical="center"/>
      <protection locked="0"/>
    </xf>
    <xf numFmtId="0" fontId="35" fillId="0" borderId="0" xfId="0" applyFont="1" applyBorder="1"/>
    <xf numFmtId="0" fontId="35" fillId="0" borderId="0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4" fontId="31" fillId="0" borderId="38" xfId="0" applyNumberFormat="1" applyFont="1" applyFill="1" applyBorder="1"/>
    <xf numFmtId="0" fontId="14" fillId="9" borderId="7" xfId="0" applyFont="1" applyFill="1" applyBorder="1" applyAlignment="1">
      <alignment horizontal="left" vertical="center"/>
    </xf>
    <xf numFmtId="0" fontId="0" fillId="9" borderId="7" xfId="0" applyFill="1" applyBorder="1" applyAlignment="1">
      <alignment vertical="center"/>
    </xf>
    <xf numFmtId="0" fontId="14" fillId="9" borderId="7" xfId="0" applyFont="1" applyFill="1" applyBorder="1" applyAlignment="1">
      <alignment horizontal="right" vertical="center"/>
    </xf>
    <xf numFmtId="0" fontId="14" fillId="9" borderId="7" xfId="0" applyFont="1" applyFill="1" applyBorder="1" applyAlignment="1">
      <alignment horizontal="center" vertical="center"/>
    </xf>
    <xf numFmtId="4" fontId="14" fillId="9" borderId="7" xfId="0" applyNumberFormat="1" applyFont="1" applyFill="1" applyBorder="1" applyAlignment="1">
      <alignment vertical="center"/>
    </xf>
    <xf numFmtId="0" fontId="0" fillId="9" borderId="0" xfId="0" applyFill="1" applyBorder="1" applyAlignment="1">
      <alignment vertical="center"/>
    </xf>
    <xf numFmtId="0" fontId="18" fillId="9" borderId="0" xfId="0" applyFont="1" applyFill="1" applyBorder="1" applyAlignment="1">
      <alignment horizontal="left" vertical="center"/>
    </xf>
    <xf numFmtId="0" fontId="0" fillId="9" borderId="8" xfId="0" applyFill="1" applyBorder="1" applyAlignment="1">
      <alignment vertical="center"/>
    </xf>
    <xf numFmtId="0" fontId="14" fillId="9" borderId="6" xfId="0" applyFont="1" applyFill="1" applyBorder="1" applyAlignment="1">
      <alignment horizontal="left" vertical="center"/>
    </xf>
    <xf numFmtId="0" fontId="0" fillId="9" borderId="0" xfId="0" applyFill="1" applyAlignment="1">
      <alignment vertical="center"/>
    </xf>
    <xf numFmtId="0" fontId="0" fillId="0" borderId="36" xfId="0" applyFill="1" applyBorder="1"/>
    <xf numFmtId="0" fontId="0" fillId="0" borderId="38" xfId="0" applyFill="1" applyBorder="1"/>
    <xf numFmtId="0" fontId="0" fillId="0" borderId="38" xfId="0" applyFill="1" applyBorder="1" applyAlignment="1">
      <alignment vertical="center"/>
    </xf>
    <xf numFmtId="0" fontId="7" fillId="0" borderId="38" xfId="0" applyFont="1" applyFill="1" applyBorder="1" applyAlignment="1">
      <alignment horizontal="left" vertical="center"/>
    </xf>
    <xf numFmtId="165" fontId="7" fillId="0" borderId="38" xfId="0" applyNumberFormat="1" applyFont="1" applyFill="1" applyBorder="1" applyAlignment="1">
      <alignment horizontal="left" vertical="center"/>
    </xf>
    <xf numFmtId="0" fontId="7" fillId="0" borderId="38" xfId="0" applyFont="1" applyFill="1" applyBorder="1" applyAlignment="1" applyProtection="1">
      <alignment horizontal="left" vertical="center"/>
      <protection locked="0"/>
    </xf>
    <xf numFmtId="0" fontId="0" fillId="0" borderId="38" xfId="0" applyFill="1" applyBorder="1" applyAlignment="1">
      <alignment vertical="center" wrapText="1"/>
    </xf>
    <xf numFmtId="0" fontId="0" fillId="0" borderId="45" xfId="0" applyFill="1" applyBorder="1" applyAlignment="1">
      <alignment vertical="center"/>
    </xf>
    <xf numFmtId="4" fontId="20" fillId="0" borderId="38" xfId="0" applyNumberFormat="1" applyFont="1" applyFill="1" applyBorder="1" applyAlignment="1">
      <alignment vertical="center"/>
    </xf>
    <xf numFmtId="0" fontId="6" fillId="0" borderId="38" xfId="0" applyFont="1" applyFill="1" applyBorder="1" applyAlignment="1">
      <alignment horizontal="right" vertical="center"/>
    </xf>
    <xf numFmtId="4" fontId="11" fillId="0" borderId="38" xfId="0" applyNumberFormat="1" applyFont="1" applyFill="1" applyBorder="1" applyAlignment="1">
      <alignment vertical="center"/>
    </xf>
    <xf numFmtId="4" fontId="6" fillId="0" borderId="38" xfId="0" applyNumberFormat="1" applyFont="1" applyFill="1" applyBorder="1" applyAlignment="1">
      <alignment vertical="center"/>
    </xf>
    <xf numFmtId="4" fontId="14" fillId="9" borderId="46" xfId="0" applyNumberFormat="1" applyFont="1" applyFill="1" applyBorder="1" applyAlignment="1">
      <alignment vertical="center"/>
    </xf>
    <xf numFmtId="0" fontId="0" fillId="0" borderId="47" xfId="0" applyFill="1" applyBorder="1" applyAlignment="1">
      <alignment vertical="center"/>
    </xf>
    <xf numFmtId="0" fontId="6" fillId="0" borderId="48" xfId="0" applyFont="1" applyFill="1" applyBorder="1" applyAlignment="1">
      <alignment horizontal="right" vertical="center"/>
    </xf>
    <xf numFmtId="0" fontId="0" fillId="0" borderId="49" xfId="0" applyFill="1" applyBorder="1" applyAlignment="1">
      <alignment vertical="center"/>
    </xf>
    <xf numFmtId="0" fontId="0" fillId="0" borderId="50" xfId="0" applyFill="1" applyBorder="1" applyAlignment="1">
      <alignment vertical="center"/>
    </xf>
    <xf numFmtId="0" fontId="7" fillId="0" borderId="38" xfId="0" applyFont="1" applyFill="1" applyBorder="1" applyAlignment="1">
      <alignment horizontal="left" vertical="center" wrapText="1"/>
    </xf>
    <xf numFmtId="0" fontId="18" fillId="9" borderId="38" xfId="0" applyFont="1" applyFill="1" applyBorder="1" applyAlignment="1">
      <alignment horizontal="right" vertical="center"/>
    </xf>
    <xf numFmtId="4" fontId="31" fillId="0" borderId="67" xfId="0" applyNumberFormat="1" applyFont="1" applyFill="1" applyBorder="1" applyAlignment="1">
      <alignment vertical="center"/>
    </xf>
    <xf numFmtId="4" fontId="32" fillId="0" borderId="67" xfId="0" applyNumberFormat="1" applyFont="1" applyFill="1" applyBorder="1" applyAlignment="1">
      <alignment vertical="center"/>
    </xf>
    <xf numFmtId="0" fontId="18" fillId="9" borderId="0" xfId="0" applyFont="1" applyFill="1" applyAlignment="1">
      <alignment horizontal="left" vertical="center"/>
    </xf>
    <xf numFmtId="0" fontId="18" fillId="9" borderId="0" xfId="0" applyFont="1" applyFill="1" applyAlignment="1">
      <alignment horizontal="right" vertical="center"/>
    </xf>
    <xf numFmtId="0" fontId="0" fillId="0" borderId="36" xfId="0" applyFill="1" applyBorder="1" applyAlignment="1">
      <alignment vertical="center"/>
    </xf>
    <xf numFmtId="0" fontId="18" fillId="7" borderId="68" xfId="0" applyFont="1" applyFill="1" applyBorder="1" applyAlignment="1">
      <alignment horizontal="center" vertical="center" wrapText="1"/>
    </xf>
    <xf numFmtId="4" fontId="18" fillId="0" borderId="39" xfId="0" applyNumberFormat="1" applyFont="1" applyFill="1" applyBorder="1" applyAlignment="1">
      <alignment vertical="center"/>
    </xf>
    <xf numFmtId="4" fontId="18" fillId="0" borderId="41" xfId="0" applyNumberFormat="1" applyFont="1" applyFill="1" applyBorder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4" fontId="32" fillId="0" borderId="70" xfId="0" applyNumberFormat="1" applyFont="1" applyFill="1" applyBorder="1"/>
    <xf numFmtId="0" fontId="0" fillId="0" borderId="71" xfId="0" applyFill="1" applyBorder="1" applyAlignment="1">
      <alignment vertical="center"/>
    </xf>
    <xf numFmtId="0" fontId="49" fillId="0" borderId="71" xfId="0" applyFont="1" applyFill="1" applyBorder="1" applyAlignment="1">
      <alignment vertical="center"/>
    </xf>
    <xf numFmtId="0" fontId="0" fillId="0" borderId="69" xfId="0" applyBorder="1" applyAlignment="1">
      <alignment vertical="center"/>
    </xf>
    <xf numFmtId="4" fontId="31" fillId="0" borderId="70" xfId="0" applyNumberFormat="1" applyFont="1" applyFill="1" applyBorder="1"/>
    <xf numFmtId="0" fontId="0" fillId="0" borderId="71" xfId="0" applyBorder="1" applyAlignment="1">
      <alignment vertical="center"/>
    </xf>
    <xf numFmtId="0" fontId="0" fillId="0" borderId="72" xfId="0" applyBorder="1" applyAlignment="1" applyProtection="1">
      <alignment horizontal="right"/>
      <protection locked="0"/>
    </xf>
    <xf numFmtId="0" fontId="0" fillId="0" borderId="73" xfId="0" applyBorder="1" applyAlignment="1" applyProtection="1">
      <alignment horizontal="left" wrapText="1"/>
      <protection locked="0"/>
    </xf>
    <xf numFmtId="39" fontId="0" fillId="0" borderId="73" xfId="0" applyNumberFormat="1" applyBorder="1" applyAlignment="1" applyProtection="1">
      <alignment horizontal="right"/>
      <protection locked="0"/>
    </xf>
    <xf numFmtId="168" fontId="0" fillId="0" borderId="73" xfId="0" applyNumberFormat="1" applyFill="1" applyBorder="1" applyAlignment="1" applyProtection="1">
      <alignment horizontal="right"/>
      <protection locked="0"/>
    </xf>
    <xf numFmtId="168" fontId="0" fillId="0" borderId="74" xfId="0" applyNumberFormat="1" applyFill="1" applyBorder="1" applyProtection="1">
      <protection locked="0"/>
    </xf>
    <xf numFmtId="0" fontId="0" fillId="0" borderId="75" xfId="0" applyBorder="1" applyAlignment="1" applyProtection="1">
      <alignment horizontal="right"/>
      <protection locked="0"/>
    </xf>
    <xf numFmtId="0" fontId="0" fillId="0" borderId="22" xfId="0" applyBorder="1" applyAlignment="1" applyProtection="1">
      <alignment horizontal="left" wrapText="1"/>
      <protection locked="0"/>
    </xf>
    <xf numFmtId="39" fontId="0" fillId="0" borderId="22" xfId="0" applyNumberFormat="1" applyBorder="1" applyAlignment="1" applyProtection="1">
      <alignment horizontal="right"/>
      <protection locked="0"/>
    </xf>
    <xf numFmtId="168" fontId="0" fillId="0" borderId="22" xfId="0" applyNumberFormat="1" applyFill="1" applyBorder="1" applyAlignment="1" applyProtection="1">
      <alignment horizontal="right"/>
      <protection locked="0"/>
    </xf>
    <xf numFmtId="168" fontId="0" fillId="0" borderId="76" xfId="0" applyNumberFormat="1" applyFill="1" applyBorder="1" applyProtection="1">
      <protection locked="0"/>
    </xf>
    <xf numFmtId="0" fontId="0" fillId="5" borderId="22" xfId="0" applyFill="1" applyBorder="1" applyAlignment="1" applyProtection="1">
      <alignment horizontal="left" wrapText="1"/>
      <protection locked="0"/>
    </xf>
    <xf numFmtId="39" fontId="0" fillId="5" borderId="22" xfId="0" applyNumberFormat="1" applyFill="1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right"/>
      <protection locked="0"/>
    </xf>
    <xf numFmtId="0" fontId="0" fillId="5" borderId="78" xfId="0" applyFill="1" applyBorder="1" applyAlignment="1" applyProtection="1">
      <alignment horizontal="left" wrapText="1"/>
      <protection locked="0"/>
    </xf>
    <xf numFmtId="39" fontId="0" fillId="5" borderId="78" xfId="0" applyNumberFormat="1" applyFill="1" applyBorder="1" applyAlignment="1" applyProtection="1">
      <alignment horizontal="right"/>
      <protection locked="0"/>
    </xf>
    <xf numFmtId="39" fontId="0" fillId="0" borderId="78" xfId="0" applyNumberFormat="1" applyFill="1" applyBorder="1" applyAlignment="1" applyProtection="1">
      <alignment horizontal="right"/>
      <protection locked="0"/>
    </xf>
    <xf numFmtId="39" fontId="0" fillId="0" borderId="79" xfId="0" applyNumberFormat="1" applyFill="1" applyBorder="1" applyProtection="1">
      <protection locked="0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 wrapText="1"/>
    </xf>
    <xf numFmtId="49" fontId="7" fillId="2" borderId="0" xfId="0" applyNumberFormat="1" applyFont="1" applyFill="1" applyBorder="1" applyAlignment="1" applyProtection="1">
      <alignment horizontal="left" vertical="center"/>
      <protection locked="0"/>
    </xf>
    <xf numFmtId="49" fontId="7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4" fontId="10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164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4" fontId="13" fillId="0" borderId="0" xfId="0" applyNumberFormat="1" applyFont="1" applyBorder="1" applyAlignment="1">
      <alignment vertical="center"/>
    </xf>
    <xf numFmtId="0" fontId="14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4" fontId="14" fillId="3" borderId="0" xfId="0" applyNumberFormat="1" applyFont="1" applyFill="1" applyBorder="1" applyAlignment="1">
      <alignment vertical="center"/>
    </xf>
    <xf numFmtId="165" fontId="7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right" vertical="center"/>
    </xf>
    <xf numFmtId="0" fontId="18" fillId="4" borderId="38" xfId="0" applyFont="1" applyFill="1" applyBorder="1" applyAlignment="1">
      <alignment horizontal="left" vertical="center"/>
    </xf>
    <xf numFmtId="4" fontId="20" fillId="0" borderId="0" xfId="0" applyNumberFormat="1" applyFont="1" applyFill="1" applyBorder="1" applyAlignment="1">
      <alignment horizontal="right" vertical="center"/>
    </xf>
    <xf numFmtId="4" fontId="20" fillId="0" borderId="0" xfId="0" applyNumberFormat="1" applyFont="1" applyFill="1" applyBorder="1" applyAlignment="1">
      <alignment vertical="center"/>
    </xf>
    <xf numFmtId="4" fontId="20" fillId="0" borderId="38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4" fontId="25" fillId="0" borderId="0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38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left" vertical="center"/>
    </xf>
    <xf numFmtId="4" fontId="28" fillId="0" borderId="0" xfId="0" applyNumberFormat="1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0" fillId="0" borderId="0" xfId="0"/>
    <xf numFmtId="0" fontId="7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8" fillId="5" borderId="0" xfId="0" applyFont="1" applyFill="1" applyAlignment="1">
      <alignment horizontal="left"/>
    </xf>
    <xf numFmtId="0" fontId="61" fillId="5" borderId="0" xfId="0" applyFont="1" applyFill="1" applyAlignment="1">
      <alignment horizontal="center" vertical="center"/>
    </xf>
    <xf numFmtId="0" fontId="55" fillId="5" borderId="51" xfId="0" applyFont="1" applyFill="1" applyBorder="1" applyAlignment="1">
      <alignment horizontal="center" vertical="center"/>
    </xf>
    <xf numFmtId="0" fontId="55" fillId="5" borderId="52" xfId="0" applyFont="1" applyFill="1" applyBorder="1" applyAlignment="1">
      <alignment horizontal="center" vertical="center"/>
    </xf>
    <xf numFmtId="0" fontId="55" fillId="5" borderId="53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59" fillId="5" borderId="0" xfId="0" applyFont="1" applyFill="1" applyAlignment="1">
      <alignment horizontal="left" vertical="top"/>
    </xf>
    <xf numFmtId="0" fontId="59" fillId="5" borderId="27" xfId="0" applyFont="1" applyFill="1" applyBorder="1" applyAlignment="1">
      <alignment horizontal="left" vertical="top"/>
    </xf>
    <xf numFmtId="0" fontId="18" fillId="5" borderId="27" xfId="0" applyFont="1" applyFill="1" applyBorder="1" applyAlignment="1">
      <alignment horizontal="left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edingtower2.sharepoint.com/sites/REDING/P/9090%20-%20DROBNE%20ZAKAZKY/Sancova%20Muzeum%20Dopravy%20parkovisko/03%20-%20Rozpocet/Sancova%201_naklad_rozpocet_INVESTOR_vzo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SO 01 - Sanácia oporných ..."/>
      <sheetName val="SO 02 - Rekonštrukcia spe..."/>
      <sheetName val="SO 03 - Rekonštrukcia daž..."/>
      <sheetName val="VRN"/>
    </sheetNames>
    <sheetDataSet>
      <sheetData sheetId="0">
        <row r="6">
          <cell r="K6" t="str">
            <v>Bratislava, areál MV SR Šancová 1, rekonštrukcia poškodených oporných múrov</v>
          </cell>
        </row>
      </sheetData>
      <sheetData sheetId="1">
        <row r="30">
          <cell r="L30">
            <v>213720.17</v>
          </cell>
        </row>
        <row r="33">
          <cell r="F33">
            <v>0</v>
          </cell>
          <cell r="L33">
            <v>0</v>
          </cell>
        </row>
        <row r="34">
          <cell r="F34">
            <v>197036.65</v>
          </cell>
          <cell r="L34">
            <v>39407.33</v>
          </cell>
        </row>
        <row r="35">
          <cell r="F35">
            <v>0</v>
          </cell>
          <cell r="L35">
            <v>0</v>
          </cell>
        </row>
        <row r="36">
          <cell r="F36">
            <v>0</v>
          </cell>
          <cell r="L36">
            <v>0</v>
          </cell>
        </row>
        <row r="37">
          <cell r="F37">
            <v>0</v>
          </cell>
        </row>
        <row r="131">
          <cell r="Y131">
            <v>0</v>
          </cell>
        </row>
      </sheetData>
      <sheetData sheetId="2">
        <row r="30">
          <cell r="L30">
            <v>99451.15</v>
          </cell>
        </row>
        <row r="33">
          <cell r="F33">
            <v>0</v>
          </cell>
          <cell r="L33">
            <v>0</v>
          </cell>
        </row>
        <row r="34">
          <cell r="F34">
            <v>99451.15</v>
          </cell>
          <cell r="L34">
            <v>19890.23</v>
          </cell>
        </row>
        <row r="35">
          <cell r="F35">
            <v>0</v>
          </cell>
          <cell r="L35">
            <v>0</v>
          </cell>
        </row>
        <row r="36">
          <cell r="F36">
            <v>0</v>
          </cell>
          <cell r="L36">
            <v>0</v>
          </cell>
        </row>
        <row r="37">
          <cell r="F37">
            <v>0</v>
          </cell>
        </row>
        <row r="122">
          <cell r="R122">
            <v>0</v>
          </cell>
        </row>
      </sheetData>
      <sheetData sheetId="3">
        <row r="30">
          <cell r="L30">
            <v>46401.31</v>
          </cell>
        </row>
        <row r="33">
          <cell r="F33">
            <v>0</v>
          </cell>
          <cell r="L33">
            <v>0</v>
          </cell>
        </row>
        <row r="34">
          <cell r="F34">
            <v>46401.31</v>
          </cell>
          <cell r="L34">
            <v>9280.26</v>
          </cell>
        </row>
        <row r="35">
          <cell r="F35">
            <v>0</v>
          </cell>
          <cell r="L35">
            <v>0</v>
          </cell>
        </row>
        <row r="36">
          <cell r="F36">
            <v>0</v>
          </cell>
          <cell r="L36">
            <v>0</v>
          </cell>
        </row>
        <row r="37">
          <cell r="F37">
            <v>0</v>
          </cell>
        </row>
        <row r="124">
          <cell r="R12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4"/>
  <sheetViews>
    <sheetView showGridLines="0" tabSelected="1" zoomScale="70" zoomScaleNormal="70" workbookViewId="0">
      <selection activeCell="E14" sqref="E14:AJ14"/>
    </sheetView>
  </sheetViews>
  <sheetFormatPr defaultRowHeight="15" x14ac:dyDescent="0.25"/>
  <cols>
    <col min="1" max="1" width="7.140625" style="216" customWidth="1"/>
    <col min="2" max="2" width="1.42578125" style="216" customWidth="1"/>
    <col min="3" max="3" width="3.5703125" style="216" customWidth="1"/>
    <col min="4" max="33" width="2.28515625" style="216" customWidth="1"/>
    <col min="34" max="34" width="2.85546875" style="216" customWidth="1"/>
    <col min="35" max="35" width="27.140625" style="216" customWidth="1"/>
    <col min="36" max="37" width="2.140625" style="216" customWidth="1"/>
    <col min="38" max="38" width="7.140625" style="216" customWidth="1"/>
    <col min="39" max="39" width="2.85546875" style="216" customWidth="1"/>
    <col min="40" max="40" width="11.42578125" style="216" customWidth="1"/>
    <col min="41" max="41" width="6.42578125" style="216" customWidth="1"/>
    <col min="42" max="42" width="3.5703125" style="216" customWidth="1"/>
    <col min="43" max="43" width="13.42578125" style="216" hidden="1" customWidth="1"/>
    <col min="44" max="44" width="11.7109375" style="216" customWidth="1"/>
    <col min="45" max="47" width="22.140625" style="216" hidden="1" customWidth="1"/>
    <col min="48" max="49" width="18.5703125" style="216" hidden="1" customWidth="1"/>
    <col min="50" max="51" width="21.42578125" style="216" hidden="1" customWidth="1"/>
    <col min="52" max="52" width="18.5703125" style="216" hidden="1" customWidth="1"/>
    <col min="53" max="53" width="16.42578125" style="216" hidden="1" customWidth="1"/>
    <col min="54" max="54" width="21.42578125" style="216" hidden="1" customWidth="1"/>
    <col min="55" max="55" width="18.5703125" style="216" hidden="1" customWidth="1"/>
    <col min="56" max="56" width="16.42578125" style="216" hidden="1" customWidth="1"/>
    <col min="57" max="57" width="57" style="216" customWidth="1"/>
    <col min="58" max="16384" width="9.140625" style="216"/>
  </cols>
  <sheetData>
    <row r="1" spans="1:74" x14ac:dyDescent="0.25">
      <c r="A1" s="300" t="s">
        <v>0</v>
      </c>
      <c r="AZ1" s="300" t="s">
        <v>1</v>
      </c>
      <c r="BA1" s="300" t="s">
        <v>2</v>
      </c>
      <c r="BB1" s="300" t="s">
        <v>3</v>
      </c>
      <c r="BT1" s="300" t="s">
        <v>4</v>
      </c>
      <c r="BU1" s="300" t="s">
        <v>4</v>
      </c>
      <c r="BV1" s="300" t="s">
        <v>5</v>
      </c>
    </row>
    <row r="2" spans="1:74" ht="36.950000000000003" customHeight="1" x14ac:dyDescent="0.25">
      <c r="AR2" s="519"/>
      <c r="AS2" s="519"/>
      <c r="AT2" s="519"/>
      <c r="AU2" s="519"/>
      <c r="AV2" s="519"/>
      <c r="AW2" s="519"/>
      <c r="AX2" s="519"/>
      <c r="AY2" s="519"/>
      <c r="AZ2" s="519"/>
      <c r="BA2" s="519"/>
      <c r="BB2" s="519"/>
      <c r="BC2" s="519"/>
      <c r="BD2" s="519"/>
      <c r="BE2" s="519"/>
      <c r="BS2" s="301" t="s">
        <v>6</v>
      </c>
      <c r="BT2" s="301" t="s">
        <v>7</v>
      </c>
    </row>
    <row r="3" spans="1:74" ht="6.95" customHeight="1" x14ac:dyDescent="0.25">
      <c r="BS3" s="301" t="s">
        <v>6</v>
      </c>
      <c r="BT3" s="301" t="s">
        <v>7</v>
      </c>
    </row>
    <row r="4" spans="1:74" ht="24.95" customHeight="1" x14ac:dyDescent="0.25">
      <c r="B4" s="212"/>
      <c r="C4" s="213"/>
      <c r="D4" s="347" t="s">
        <v>8</v>
      </c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5"/>
      <c r="AS4" s="302" t="s">
        <v>9</v>
      </c>
      <c r="BE4" s="303" t="s">
        <v>10</v>
      </c>
      <c r="BS4" s="301" t="s">
        <v>6</v>
      </c>
    </row>
    <row r="5" spans="1:74" ht="12" customHeight="1" x14ac:dyDescent="0.25">
      <c r="B5" s="219"/>
      <c r="D5" s="304" t="s">
        <v>11</v>
      </c>
      <c r="K5" s="520" t="s">
        <v>12</v>
      </c>
      <c r="L5" s="519"/>
      <c r="M5" s="519"/>
      <c r="N5" s="519"/>
      <c r="O5" s="519"/>
      <c r="P5" s="519"/>
      <c r="Q5" s="519"/>
      <c r="R5" s="519"/>
      <c r="S5" s="519"/>
      <c r="T5" s="519"/>
      <c r="U5" s="519"/>
      <c r="V5" s="519"/>
      <c r="W5" s="519"/>
      <c r="X5" s="519"/>
      <c r="Y5" s="519"/>
      <c r="Z5" s="519"/>
      <c r="AA5" s="519"/>
      <c r="AB5" s="519"/>
      <c r="AC5" s="519"/>
      <c r="AD5" s="519"/>
      <c r="AE5" s="519"/>
      <c r="AF5" s="519"/>
      <c r="AG5" s="519"/>
      <c r="AH5" s="519"/>
      <c r="AI5" s="519"/>
      <c r="AJ5" s="519"/>
      <c r="AK5" s="519"/>
      <c r="AL5" s="519"/>
      <c r="AM5" s="519"/>
      <c r="AN5" s="519"/>
      <c r="AO5" s="519"/>
      <c r="AP5" s="218"/>
      <c r="BE5" s="521" t="s">
        <v>13</v>
      </c>
      <c r="BS5" s="301" t="s">
        <v>6</v>
      </c>
    </row>
    <row r="6" spans="1:74" ht="36.950000000000003" customHeight="1" x14ac:dyDescent="0.25">
      <c r="B6" s="219"/>
      <c r="D6" s="305" t="s">
        <v>14</v>
      </c>
      <c r="K6" s="524" t="s">
        <v>15</v>
      </c>
      <c r="L6" s="519"/>
      <c r="M6" s="519"/>
      <c r="N6" s="519"/>
      <c r="O6" s="519"/>
      <c r="P6" s="519"/>
      <c r="Q6" s="519"/>
      <c r="R6" s="519"/>
      <c r="S6" s="519"/>
      <c r="T6" s="519"/>
      <c r="U6" s="519"/>
      <c r="V6" s="519"/>
      <c r="W6" s="519"/>
      <c r="X6" s="519"/>
      <c r="Y6" s="519"/>
      <c r="Z6" s="519"/>
      <c r="AA6" s="519"/>
      <c r="AB6" s="519"/>
      <c r="AC6" s="519"/>
      <c r="AD6" s="519"/>
      <c r="AE6" s="519"/>
      <c r="AF6" s="519"/>
      <c r="AG6" s="519"/>
      <c r="AH6" s="519"/>
      <c r="AI6" s="519"/>
      <c r="AJ6" s="519"/>
      <c r="AK6" s="519"/>
      <c r="AL6" s="519"/>
      <c r="AM6" s="519"/>
      <c r="AN6" s="519"/>
      <c r="AO6" s="519"/>
      <c r="AP6" s="218"/>
      <c r="BE6" s="522"/>
      <c r="BS6" s="301" t="s">
        <v>6</v>
      </c>
    </row>
    <row r="7" spans="1:74" ht="12" customHeight="1" x14ac:dyDescent="0.25">
      <c r="B7" s="219"/>
      <c r="D7" s="194" t="s">
        <v>16</v>
      </c>
      <c r="K7" s="197" t="s">
        <v>17</v>
      </c>
      <c r="AK7" s="194" t="s">
        <v>18</v>
      </c>
      <c r="AN7" s="197" t="s">
        <v>1</v>
      </c>
      <c r="AP7" s="218"/>
      <c r="BE7" s="522"/>
      <c r="BS7" s="301" t="s">
        <v>6</v>
      </c>
    </row>
    <row r="8" spans="1:74" ht="12" customHeight="1" x14ac:dyDescent="0.25">
      <c r="B8" s="219"/>
      <c r="D8" s="194" t="s">
        <v>19</v>
      </c>
      <c r="K8" s="197" t="s">
        <v>20</v>
      </c>
      <c r="AK8" s="194" t="s">
        <v>21</v>
      </c>
      <c r="AN8" s="453">
        <v>45210</v>
      </c>
      <c r="AP8" s="218"/>
      <c r="BE8" s="522"/>
      <c r="BS8" s="301" t="s">
        <v>6</v>
      </c>
    </row>
    <row r="9" spans="1:74" ht="14.45" customHeight="1" x14ac:dyDescent="0.25">
      <c r="B9" s="219"/>
      <c r="AP9" s="218"/>
      <c r="BE9" s="522"/>
      <c r="BS9" s="301" t="s">
        <v>6</v>
      </c>
    </row>
    <row r="10" spans="1:74" ht="12" customHeight="1" x14ac:dyDescent="0.25">
      <c r="B10" s="219"/>
      <c r="D10" s="194" t="s">
        <v>23</v>
      </c>
      <c r="AK10" s="194" t="s">
        <v>24</v>
      </c>
      <c r="AN10" s="197" t="s">
        <v>1</v>
      </c>
      <c r="AP10" s="218"/>
      <c r="BE10" s="522"/>
      <c r="BS10" s="301" t="s">
        <v>6</v>
      </c>
    </row>
    <row r="11" spans="1:74" ht="18.399999999999999" customHeight="1" x14ac:dyDescent="0.25">
      <c r="B11" s="219"/>
      <c r="E11" s="197" t="s">
        <v>25</v>
      </c>
      <c r="AK11" s="194" t="s">
        <v>26</v>
      </c>
      <c r="AN11" s="197" t="s">
        <v>1</v>
      </c>
      <c r="AP11" s="218"/>
      <c r="BE11" s="522"/>
      <c r="BS11" s="301" t="s">
        <v>6</v>
      </c>
    </row>
    <row r="12" spans="1:74" ht="6.95" customHeight="1" x14ac:dyDescent="0.25">
      <c r="B12" s="219"/>
      <c r="AP12" s="218"/>
      <c r="BE12" s="522"/>
      <c r="BS12" s="301" t="s">
        <v>6</v>
      </c>
    </row>
    <row r="13" spans="1:74" ht="12" customHeight="1" x14ac:dyDescent="0.25">
      <c r="B13" s="219"/>
      <c r="D13" s="194" t="s">
        <v>27</v>
      </c>
      <c r="AK13" s="194" t="s">
        <v>24</v>
      </c>
      <c r="AN13" s="240">
        <v>47572663</v>
      </c>
      <c r="AP13" s="218"/>
      <c r="BE13" s="522"/>
      <c r="BS13" s="301" t="s">
        <v>6</v>
      </c>
    </row>
    <row r="14" spans="1:74" x14ac:dyDescent="0.25">
      <c r="B14" s="219"/>
      <c r="E14" s="525"/>
      <c r="F14" s="526"/>
      <c r="G14" s="526"/>
      <c r="H14" s="526"/>
      <c r="I14" s="526"/>
      <c r="J14" s="526"/>
      <c r="K14" s="526"/>
      <c r="L14" s="526"/>
      <c r="M14" s="526"/>
      <c r="N14" s="526"/>
      <c r="O14" s="526"/>
      <c r="P14" s="526"/>
      <c r="Q14" s="526"/>
      <c r="R14" s="526"/>
      <c r="S14" s="526"/>
      <c r="T14" s="526"/>
      <c r="U14" s="526"/>
      <c r="V14" s="526"/>
      <c r="W14" s="526"/>
      <c r="X14" s="526"/>
      <c r="Y14" s="526"/>
      <c r="Z14" s="526"/>
      <c r="AA14" s="526"/>
      <c r="AB14" s="526"/>
      <c r="AC14" s="526"/>
      <c r="AD14" s="526"/>
      <c r="AE14" s="526"/>
      <c r="AF14" s="526"/>
      <c r="AG14" s="526"/>
      <c r="AH14" s="526"/>
      <c r="AI14" s="526"/>
      <c r="AJ14" s="526"/>
      <c r="AK14" s="194" t="s">
        <v>26</v>
      </c>
      <c r="AN14" s="346" t="s">
        <v>1020</v>
      </c>
      <c r="AP14" s="218"/>
      <c r="BE14" s="522"/>
      <c r="BS14" s="301" t="s">
        <v>6</v>
      </c>
    </row>
    <row r="15" spans="1:74" ht="6.95" customHeight="1" x14ac:dyDescent="0.25">
      <c r="B15" s="219"/>
      <c r="AP15" s="218"/>
      <c r="BE15" s="522"/>
      <c r="BS15" s="301" t="s">
        <v>4</v>
      </c>
    </row>
    <row r="16" spans="1:74" ht="12" customHeight="1" x14ac:dyDescent="0.25">
      <c r="B16" s="219"/>
      <c r="D16" s="194" t="s">
        <v>29</v>
      </c>
      <c r="AK16" s="194" t="s">
        <v>24</v>
      </c>
      <c r="AN16" s="197" t="s">
        <v>1</v>
      </c>
      <c r="AP16" s="218"/>
      <c r="BE16" s="522"/>
      <c r="BS16" s="301" t="s">
        <v>4</v>
      </c>
    </row>
    <row r="17" spans="2:71" ht="18.399999999999999" customHeight="1" x14ac:dyDescent="0.25">
      <c r="B17" s="219"/>
      <c r="E17" s="197" t="s">
        <v>30</v>
      </c>
      <c r="AK17" s="194" t="s">
        <v>26</v>
      </c>
      <c r="AN17" s="197" t="s">
        <v>1</v>
      </c>
      <c r="AP17" s="218"/>
      <c r="BE17" s="522"/>
      <c r="BS17" s="301" t="s">
        <v>31</v>
      </c>
    </row>
    <row r="18" spans="2:71" ht="6.95" customHeight="1" x14ac:dyDescent="0.25">
      <c r="B18" s="219"/>
      <c r="AP18" s="218"/>
      <c r="BE18" s="522"/>
      <c r="BS18" s="301" t="s">
        <v>6</v>
      </c>
    </row>
    <row r="19" spans="2:71" ht="12" customHeight="1" x14ac:dyDescent="0.25">
      <c r="B19" s="219"/>
      <c r="D19" s="194" t="s">
        <v>32</v>
      </c>
      <c r="AK19" s="194" t="s">
        <v>24</v>
      </c>
      <c r="AN19" s="197" t="s">
        <v>1</v>
      </c>
      <c r="AP19" s="218"/>
      <c r="BE19" s="522"/>
      <c r="BS19" s="301" t="s">
        <v>6</v>
      </c>
    </row>
    <row r="20" spans="2:71" ht="18.399999999999999" customHeight="1" x14ac:dyDescent="0.25">
      <c r="B20" s="219"/>
      <c r="E20" s="197" t="s">
        <v>30</v>
      </c>
      <c r="AK20" s="194" t="s">
        <v>26</v>
      </c>
      <c r="AN20" s="197" t="s">
        <v>1</v>
      </c>
      <c r="AP20" s="218"/>
      <c r="BE20" s="522"/>
      <c r="BS20" s="301" t="s">
        <v>31</v>
      </c>
    </row>
    <row r="21" spans="2:71" ht="6.95" customHeight="1" x14ac:dyDescent="0.25">
      <c r="B21" s="219"/>
      <c r="AP21" s="218"/>
      <c r="BE21" s="522"/>
    </row>
    <row r="22" spans="2:71" ht="12" customHeight="1" x14ac:dyDescent="0.25">
      <c r="B22" s="219"/>
      <c r="D22" s="194" t="s">
        <v>33</v>
      </c>
      <c r="AP22" s="218"/>
      <c r="BE22" s="522"/>
    </row>
    <row r="23" spans="2:71" ht="16.5" customHeight="1" x14ac:dyDescent="0.25">
      <c r="B23" s="219"/>
      <c r="E23" s="527" t="s">
        <v>1</v>
      </c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7"/>
      <c r="AF23" s="527"/>
      <c r="AG23" s="527"/>
      <c r="AH23" s="527"/>
      <c r="AI23" s="527"/>
      <c r="AJ23" s="527"/>
      <c r="AK23" s="527"/>
      <c r="AL23" s="527"/>
      <c r="AM23" s="527"/>
      <c r="AN23" s="527"/>
      <c r="AP23" s="218"/>
      <c r="BE23" s="522"/>
    </row>
    <row r="24" spans="2:71" ht="6.95" customHeight="1" x14ac:dyDescent="0.25">
      <c r="B24" s="219"/>
      <c r="AP24" s="218"/>
      <c r="BE24" s="522"/>
    </row>
    <row r="25" spans="2:71" ht="6.95" customHeight="1" x14ac:dyDescent="0.25">
      <c r="B25" s="219"/>
      <c r="AP25" s="218"/>
      <c r="BE25" s="522"/>
    </row>
    <row r="26" spans="2:71" s="195" customFormat="1" ht="25.9" customHeight="1" x14ac:dyDescent="0.25">
      <c r="B26" s="193"/>
      <c r="D26" s="237" t="s">
        <v>34</v>
      </c>
      <c r="AK26" s="528">
        <f>ROUND(AG94,2)</f>
        <v>442560.15</v>
      </c>
      <c r="AL26" s="529"/>
      <c r="AM26" s="529"/>
      <c r="AN26" s="529"/>
      <c r="AO26" s="529"/>
      <c r="AP26" s="196"/>
      <c r="BE26" s="522"/>
    </row>
    <row r="27" spans="2:71" s="195" customFormat="1" ht="6.95" customHeight="1" x14ac:dyDescent="0.25">
      <c r="B27" s="193"/>
      <c r="AP27" s="196"/>
      <c r="BE27" s="522"/>
    </row>
    <row r="28" spans="2:71" s="195" customFormat="1" x14ac:dyDescent="0.25">
      <c r="B28" s="193"/>
      <c r="L28" s="530" t="s">
        <v>35</v>
      </c>
      <c r="M28" s="530"/>
      <c r="N28" s="530"/>
      <c r="O28" s="530"/>
      <c r="P28" s="530"/>
      <c r="W28" s="530" t="s">
        <v>36</v>
      </c>
      <c r="X28" s="530"/>
      <c r="Y28" s="530"/>
      <c r="Z28" s="530"/>
      <c r="AA28" s="530"/>
      <c r="AB28" s="530"/>
      <c r="AC28" s="530"/>
      <c r="AD28" s="530"/>
      <c r="AE28" s="530"/>
      <c r="AK28" s="530" t="s">
        <v>37</v>
      </c>
      <c r="AL28" s="530"/>
      <c r="AM28" s="530"/>
      <c r="AN28" s="530"/>
      <c r="AO28" s="530"/>
      <c r="AP28" s="196"/>
      <c r="BE28" s="522"/>
    </row>
    <row r="29" spans="2:71" s="306" customFormat="1" ht="14.45" customHeight="1" x14ac:dyDescent="0.25">
      <c r="B29" s="348"/>
      <c r="D29" s="194" t="s">
        <v>38</v>
      </c>
      <c r="F29" s="224" t="s">
        <v>39</v>
      </c>
      <c r="L29" s="531">
        <v>0.2</v>
      </c>
      <c r="M29" s="532"/>
      <c r="N29" s="532"/>
      <c r="O29" s="532"/>
      <c r="P29" s="532"/>
      <c r="Q29" s="307"/>
      <c r="R29" s="307"/>
      <c r="S29" s="307"/>
      <c r="T29" s="307"/>
      <c r="U29" s="307"/>
      <c r="V29" s="307"/>
      <c r="W29" s="533">
        <f>ROUND(AZ94, 2)</f>
        <v>0</v>
      </c>
      <c r="X29" s="532"/>
      <c r="Y29" s="532"/>
      <c r="Z29" s="532"/>
      <c r="AA29" s="532"/>
      <c r="AB29" s="532"/>
      <c r="AC29" s="532"/>
      <c r="AD29" s="532"/>
      <c r="AE29" s="532"/>
      <c r="AF29" s="307"/>
      <c r="AG29" s="307"/>
      <c r="AH29" s="307"/>
      <c r="AI29" s="307"/>
      <c r="AJ29" s="307"/>
      <c r="AK29" s="533">
        <f>ROUND(AV94, 2)</f>
        <v>0</v>
      </c>
      <c r="AL29" s="532"/>
      <c r="AM29" s="532"/>
      <c r="AN29" s="532"/>
      <c r="AO29" s="532"/>
      <c r="AP29" s="349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E29" s="523"/>
    </row>
    <row r="30" spans="2:71" s="306" customFormat="1" ht="14.45" customHeight="1" x14ac:dyDescent="0.25">
      <c r="B30" s="348"/>
      <c r="F30" s="224" t="s">
        <v>40</v>
      </c>
      <c r="L30" s="531">
        <v>0.2</v>
      </c>
      <c r="M30" s="532"/>
      <c r="N30" s="532"/>
      <c r="O30" s="532"/>
      <c r="P30" s="532"/>
      <c r="Q30" s="307"/>
      <c r="R30" s="307"/>
      <c r="S30" s="307"/>
      <c r="T30" s="307"/>
      <c r="U30" s="307"/>
      <c r="V30" s="307"/>
      <c r="W30" s="533">
        <f>ROUND(BA94, 2)</f>
        <v>342889.11</v>
      </c>
      <c r="X30" s="532"/>
      <c r="Y30" s="532"/>
      <c r="Z30" s="532"/>
      <c r="AA30" s="532"/>
      <c r="AB30" s="532"/>
      <c r="AC30" s="532"/>
      <c r="AD30" s="532"/>
      <c r="AE30" s="532"/>
      <c r="AF30" s="307"/>
      <c r="AG30" s="307"/>
      <c r="AH30" s="307"/>
      <c r="AI30" s="307"/>
      <c r="AJ30" s="307"/>
      <c r="AK30" s="533">
        <f>ROUND(AW94, 2)</f>
        <v>68577.820000000007</v>
      </c>
      <c r="AL30" s="532"/>
      <c r="AM30" s="532"/>
      <c r="AN30" s="532"/>
      <c r="AO30" s="532"/>
      <c r="AP30" s="349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E30" s="523"/>
    </row>
    <row r="31" spans="2:71" s="306" customFormat="1" ht="14.45" hidden="1" customHeight="1" x14ac:dyDescent="0.25">
      <c r="B31" s="348"/>
      <c r="F31" s="194" t="s">
        <v>41</v>
      </c>
      <c r="L31" s="536">
        <v>0.2</v>
      </c>
      <c r="M31" s="537"/>
      <c r="N31" s="537"/>
      <c r="O31" s="537"/>
      <c r="P31" s="537"/>
      <c r="W31" s="538">
        <f>ROUND(BB94, 2)</f>
        <v>0</v>
      </c>
      <c r="X31" s="537"/>
      <c r="Y31" s="537"/>
      <c r="Z31" s="537"/>
      <c r="AA31" s="537"/>
      <c r="AB31" s="537"/>
      <c r="AC31" s="537"/>
      <c r="AD31" s="537"/>
      <c r="AE31" s="537"/>
      <c r="AK31" s="538">
        <v>0</v>
      </c>
      <c r="AL31" s="537"/>
      <c r="AM31" s="537"/>
      <c r="AN31" s="537"/>
      <c r="AO31" s="537"/>
      <c r="AP31" s="350"/>
      <c r="BE31" s="523"/>
    </row>
    <row r="32" spans="2:71" s="306" customFormat="1" ht="14.45" hidden="1" customHeight="1" x14ac:dyDescent="0.25">
      <c r="B32" s="348"/>
      <c r="F32" s="194" t="s">
        <v>42</v>
      </c>
      <c r="L32" s="536">
        <v>0.2</v>
      </c>
      <c r="M32" s="537"/>
      <c r="N32" s="537"/>
      <c r="O32" s="537"/>
      <c r="P32" s="537"/>
      <c r="W32" s="538">
        <f>ROUND(BC94, 2)</f>
        <v>0</v>
      </c>
      <c r="X32" s="537"/>
      <c r="Y32" s="537"/>
      <c r="Z32" s="537"/>
      <c r="AA32" s="537"/>
      <c r="AB32" s="537"/>
      <c r="AC32" s="537"/>
      <c r="AD32" s="537"/>
      <c r="AE32" s="537"/>
      <c r="AK32" s="538">
        <v>0</v>
      </c>
      <c r="AL32" s="537"/>
      <c r="AM32" s="537"/>
      <c r="AN32" s="537"/>
      <c r="AO32" s="537"/>
      <c r="AP32" s="350"/>
      <c r="BE32" s="523"/>
    </row>
    <row r="33" spans="2:57" s="306" customFormat="1" ht="14.45" hidden="1" customHeight="1" x14ac:dyDescent="0.25">
      <c r="B33" s="348"/>
      <c r="F33" s="224" t="s">
        <v>43</v>
      </c>
      <c r="L33" s="531">
        <v>0</v>
      </c>
      <c r="M33" s="532"/>
      <c r="N33" s="532"/>
      <c r="O33" s="532"/>
      <c r="P33" s="532"/>
      <c r="Q33" s="307"/>
      <c r="R33" s="307"/>
      <c r="S33" s="307"/>
      <c r="T33" s="307"/>
      <c r="U33" s="307"/>
      <c r="V33" s="307"/>
      <c r="W33" s="533">
        <f>ROUND(BD94, 2)</f>
        <v>0</v>
      </c>
      <c r="X33" s="532"/>
      <c r="Y33" s="532"/>
      <c r="Z33" s="532"/>
      <c r="AA33" s="532"/>
      <c r="AB33" s="532"/>
      <c r="AC33" s="532"/>
      <c r="AD33" s="532"/>
      <c r="AE33" s="532"/>
      <c r="AF33" s="307"/>
      <c r="AG33" s="307"/>
      <c r="AH33" s="307"/>
      <c r="AI33" s="307"/>
      <c r="AJ33" s="307"/>
      <c r="AK33" s="533">
        <v>0</v>
      </c>
      <c r="AL33" s="532"/>
      <c r="AM33" s="532"/>
      <c r="AN33" s="532"/>
      <c r="AO33" s="532"/>
      <c r="AP33" s="349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E33" s="523"/>
    </row>
    <row r="34" spans="2:57" s="195" customFormat="1" ht="6.95" customHeight="1" x14ac:dyDescent="0.25">
      <c r="B34" s="193"/>
      <c r="AP34" s="196"/>
      <c r="BE34" s="522"/>
    </row>
    <row r="35" spans="2:57" s="195" customFormat="1" ht="25.9" customHeight="1" x14ac:dyDescent="0.25">
      <c r="B35" s="193"/>
      <c r="C35" s="308"/>
      <c r="D35" s="309" t="s">
        <v>44</v>
      </c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10" t="s">
        <v>45</v>
      </c>
      <c r="U35" s="308"/>
      <c r="V35" s="308"/>
      <c r="W35" s="308"/>
      <c r="X35" s="539" t="s">
        <v>46</v>
      </c>
      <c r="Y35" s="540"/>
      <c r="Z35" s="540"/>
      <c r="AA35" s="540"/>
      <c r="AB35" s="540"/>
      <c r="AC35" s="308"/>
      <c r="AD35" s="308"/>
      <c r="AE35" s="308"/>
      <c r="AF35" s="308"/>
      <c r="AG35" s="308"/>
      <c r="AH35" s="308"/>
      <c r="AI35" s="308"/>
      <c r="AJ35" s="308"/>
      <c r="AK35" s="541">
        <f>AN94</f>
        <v>531072.17999999993</v>
      </c>
      <c r="AL35" s="540"/>
      <c r="AM35" s="540"/>
      <c r="AN35" s="540"/>
      <c r="AO35" s="540"/>
      <c r="AP35" s="351"/>
      <c r="AQ35" s="308"/>
    </row>
    <row r="36" spans="2:57" s="195" customFormat="1" ht="6.95" customHeight="1" x14ac:dyDescent="0.25">
      <c r="B36" s="193"/>
      <c r="AP36" s="196"/>
    </row>
    <row r="37" spans="2:57" s="195" customFormat="1" ht="14.45" customHeight="1" x14ac:dyDescent="0.25">
      <c r="B37" s="193"/>
      <c r="AP37" s="196"/>
    </row>
    <row r="38" spans="2:57" ht="14.45" customHeight="1" x14ac:dyDescent="0.25">
      <c r="B38" s="219"/>
      <c r="AP38" s="218"/>
    </row>
    <row r="39" spans="2:57" ht="14.45" customHeight="1" x14ac:dyDescent="0.25">
      <c r="B39" s="219"/>
      <c r="AP39" s="218"/>
    </row>
    <row r="40" spans="2:57" ht="14.45" customHeight="1" x14ac:dyDescent="0.25">
      <c r="B40" s="219"/>
      <c r="AP40" s="218"/>
    </row>
    <row r="41" spans="2:57" ht="14.45" customHeight="1" x14ac:dyDescent="0.25">
      <c r="B41" s="219"/>
      <c r="AP41" s="218"/>
    </row>
    <row r="42" spans="2:57" ht="14.45" customHeight="1" x14ac:dyDescent="0.25">
      <c r="B42" s="219"/>
      <c r="AP42" s="218"/>
    </row>
    <row r="43" spans="2:57" ht="14.45" customHeight="1" x14ac:dyDescent="0.25">
      <c r="B43" s="219"/>
      <c r="AP43" s="218"/>
    </row>
    <row r="44" spans="2:57" ht="14.45" customHeight="1" x14ac:dyDescent="0.25">
      <c r="B44" s="219"/>
      <c r="AP44" s="218"/>
    </row>
    <row r="45" spans="2:57" ht="14.45" customHeight="1" x14ac:dyDescent="0.25">
      <c r="B45" s="219"/>
      <c r="AP45" s="218"/>
    </row>
    <row r="46" spans="2:57" ht="14.45" customHeight="1" x14ac:dyDescent="0.25">
      <c r="B46" s="219"/>
      <c r="AP46" s="218"/>
    </row>
    <row r="47" spans="2:57" ht="14.45" customHeight="1" x14ac:dyDescent="0.25">
      <c r="B47" s="219"/>
      <c r="AP47" s="218"/>
    </row>
    <row r="48" spans="2:57" ht="14.45" customHeight="1" x14ac:dyDescent="0.25">
      <c r="B48" s="219"/>
      <c r="AP48" s="218"/>
    </row>
    <row r="49" spans="2:42" s="195" customFormat="1" ht="14.45" customHeight="1" x14ac:dyDescent="0.25">
      <c r="B49" s="193"/>
      <c r="D49" s="311" t="s">
        <v>47</v>
      </c>
      <c r="AH49" s="311" t="s">
        <v>48</v>
      </c>
      <c r="AP49" s="196"/>
    </row>
    <row r="50" spans="2:42" x14ac:dyDescent="0.25">
      <c r="B50" s="219"/>
      <c r="AP50" s="218"/>
    </row>
    <row r="51" spans="2:42" x14ac:dyDescent="0.25">
      <c r="B51" s="219"/>
      <c r="AP51" s="218"/>
    </row>
    <row r="52" spans="2:42" x14ac:dyDescent="0.25">
      <c r="B52" s="219"/>
      <c r="AP52" s="218"/>
    </row>
    <row r="53" spans="2:42" x14ac:dyDescent="0.25">
      <c r="B53" s="219"/>
      <c r="AP53" s="218"/>
    </row>
    <row r="54" spans="2:42" x14ac:dyDescent="0.25">
      <c r="B54" s="219"/>
      <c r="AP54" s="218"/>
    </row>
    <row r="55" spans="2:42" x14ac:dyDescent="0.25">
      <c r="B55" s="219"/>
      <c r="AP55" s="218"/>
    </row>
    <row r="56" spans="2:42" x14ac:dyDescent="0.25">
      <c r="B56" s="219"/>
      <c r="AP56" s="218"/>
    </row>
    <row r="57" spans="2:42" x14ac:dyDescent="0.25">
      <c r="B57" s="219"/>
      <c r="AP57" s="218"/>
    </row>
    <row r="58" spans="2:42" x14ac:dyDescent="0.25">
      <c r="B58" s="219"/>
      <c r="AP58" s="218"/>
    </row>
    <row r="59" spans="2:42" x14ac:dyDescent="0.25">
      <c r="B59" s="219"/>
      <c r="AP59" s="218"/>
    </row>
    <row r="60" spans="2:42" s="195" customFormat="1" x14ac:dyDescent="0.25">
      <c r="B60" s="193"/>
      <c r="D60" s="194" t="s">
        <v>49</v>
      </c>
      <c r="V60" s="194" t="s">
        <v>50</v>
      </c>
      <c r="AH60" s="194" t="s">
        <v>49</v>
      </c>
      <c r="AM60" s="194" t="s">
        <v>50</v>
      </c>
      <c r="AP60" s="196"/>
    </row>
    <row r="61" spans="2:42" x14ac:dyDescent="0.25">
      <c r="B61" s="219"/>
      <c r="AP61" s="218"/>
    </row>
    <row r="62" spans="2:42" x14ac:dyDescent="0.25">
      <c r="B62" s="219"/>
      <c r="AP62" s="218"/>
    </row>
    <row r="63" spans="2:42" x14ac:dyDescent="0.25">
      <c r="B63" s="219"/>
      <c r="AP63" s="218"/>
    </row>
    <row r="64" spans="2:42" s="195" customFormat="1" x14ac:dyDescent="0.25">
      <c r="B64" s="193"/>
      <c r="D64" s="311" t="s">
        <v>51</v>
      </c>
      <c r="AH64" s="311" t="s">
        <v>52</v>
      </c>
      <c r="AP64" s="196"/>
    </row>
    <row r="65" spans="2:42" x14ac:dyDescent="0.25">
      <c r="B65" s="219"/>
      <c r="AP65" s="218"/>
    </row>
    <row r="66" spans="2:42" x14ac:dyDescent="0.25">
      <c r="B66" s="219"/>
      <c r="AP66" s="218"/>
    </row>
    <row r="67" spans="2:42" x14ac:dyDescent="0.25">
      <c r="B67" s="219"/>
      <c r="AP67" s="218"/>
    </row>
    <row r="68" spans="2:42" x14ac:dyDescent="0.25">
      <c r="B68" s="219"/>
      <c r="AP68" s="218"/>
    </row>
    <row r="69" spans="2:42" x14ac:dyDescent="0.25">
      <c r="B69" s="219"/>
      <c r="AP69" s="218"/>
    </row>
    <row r="70" spans="2:42" x14ac:dyDescent="0.25">
      <c r="B70" s="219"/>
      <c r="AP70" s="218"/>
    </row>
    <row r="71" spans="2:42" x14ac:dyDescent="0.25">
      <c r="B71" s="219"/>
      <c r="AP71" s="218"/>
    </row>
    <row r="72" spans="2:42" x14ac:dyDescent="0.25">
      <c r="B72" s="219"/>
      <c r="AP72" s="218"/>
    </row>
    <row r="73" spans="2:42" x14ac:dyDescent="0.25">
      <c r="B73" s="219"/>
      <c r="AP73" s="218"/>
    </row>
    <row r="74" spans="2:42" x14ac:dyDescent="0.25">
      <c r="B74" s="219"/>
      <c r="AP74" s="218"/>
    </row>
    <row r="75" spans="2:42" s="195" customFormat="1" x14ac:dyDescent="0.25">
      <c r="B75" s="193"/>
      <c r="D75" s="194" t="s">
        <v>49</v>
      </c>
      <c r="V75" s="194" t="s">
        <v>50</v>
      </c>
      <c r="AH75" s="194" t="s">
        <v>49</v>
      </c>
      <c r="AM75" s="194" t="s">
        <v>50</v>
      </c>
      <c r="AP75" s="196"/>
    </row>
    <row r="76" spans="2:42" s="195" customFormat="1" x14ac:dyDescent="0.25">
      <c r="B76" s="193"/>
      <c r="AP76" s="196"/>
    </row>
    <row r="77" spans="2:42" s="195" customFormat="1" ht="6.95" customHeight="1" x14ac:dyDescent="0.25">
      <c r="B77" s="193"/>
      <c r="AP77" s="196"/>
    </row>
    <row r="78" spans="2:42" x14ac:dyDescent="0.25">
      <c r="B78" s="352"/>
      <c r="C78" s="353"/>
      <c r="D78" s="353"/>
      <c r="E78" s="353"/>
      <c r="F78" s="353"/>
      <c r="G78" s="353"/>
      <c r="H78" s="353"/>
      <c r="I78" s="353"/>
      <c r="J78" s="353"/>
      <c r="K78" s="353"/>
      <c r="L78" s="353"/>
      <c r="M78" s="353"/>
      <c r="N78" s="353"/>
      <c r="O78" s="353"/>
      <c r="P78" s="353"/>
      <c r="Q78" s="353"/>
      <c r="R78" s="353"/>
      <c r="S78" s="353"/>
      <c r="T78" s="353"/>
      <c r="U78" s="353"/>
      <c r="V78" s="353"/>
      <c r="W78" s="353"/>
      <c r="X78" s="353"/>
      <c r="Y78" s="353"/>
      <c r="Z78" s="353"/>
      <c r="AA78" s="353"/>
      <c r="AB78" s="353"/>
      <c r="AC78" s="353"/>
      <c r="AD78" s="353"/>
      <c r="AE78" s="353"/>
      <c r="AF78" s="353"/>
      <c r="AG78" s="353"/>
      <c r="AH78" s="353"/>
      <c r="AI78" s="353"/>
      <c r="AJ78" s="353"/>
      <c r="AK78" s="353"/>
      <c r="AL78" s="353"/>
      <c r="AM78" s="353"/>
      <c r="AN78" s="353"/>
      <c r="AO78" s="353"/>
      <c r="AP78" s="354"/>
    </row>
    <row r="81" spans="1:91" s="195" customFormat="1" ht="6.95" customHeight="1" x14ac:dyDescent="0.25">
      <c r="B81" s="189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2"/>
    </row>
    <row r="82" spans="1:91" s="195" customFormat="1" ht="24.95" customHeight="1" x14ac:dyDescent="0.25">
      <c r="B82" s="193"/>
      <c r="C82" s="231" t="s">
        <v>53</v>
      </c>
      <c r="AP82" s="196"/>
    </row>
    <row r="83" spans="1:91" s="195" customFormat="1" ht="6.95" customHeight="1" x14ac:dyDescent="0.25">
      <c r="B83" s="193"/>
      <c r="AP83" s="196"/>
    </row>
    <row r="84" spans="1:91" s="312" customFormat="1" ht="12" customHeight="1" x14ac:dyDescent="0.25">
      <c r="B84" s="355"/>
      <c r="C84" s="194" t="s">
        <v>11</v>
      </c>
      <c r="L84" s="312" t="str">
        <f>K5</f>
        <v>2022/03</v>
      </c>
      <c r="AP84" s="356"/>
    </row>
    <row r="85" spans="1:91" s="313" customFormat="1" ht="36.950000000000003" customHeight="1" x14ac:dyDescent="0.25">
      <c r="B85" s="357"/>
      <c r="C85" s="314" t="s">
        <v>14</v>
      </c>
      <c r="L85" s="534" t="str">
        <f>K6</f>
        <v>Bratislava, areál MV SR Šancová 1, rekonštrukcia poškodených oporných múrov</v>
      </c>
      <c r="M85" s="535"/>
      <c r="N85" s="535"/>
      <c r="O85" s="535"/>
      <c r="P85" s="535"/>
      <c r="Q85" s="535"/>
      <c r="R85" s="535"/>
      <c r="S85" s="535"/>
      <c r="T85" s="535"/>
      <c r="U85" s="535"/>
      <c r="V85" s="535"/>
      <c r="W85" s="535"/>
      <c r="X85" s="535"/>
      <c r="Y85" s="535"/>
      <c r="Z85" s="535"/>
      <c r="AA85" s="535"/>
      <c r="AB85" s="535"/>
      <c r="AC85" s="535"/>
      <c r="AD85" s="535"/>
      <c r="AE85" s="535"/>
      <c r="AF85" s="535"/>
      <c r="AG85" s="535"/>
      <c r="AH85" s="535"/>
      <c r="AI85" s="535"/>
      <c r="AJ85" s="535"/>
      <c r="AK85" s="535"/>
      <c r="AL85" s="535"/>
      <c r="AM85" s="535"/>
      <c r="AN85" s="535"/>
      <c r="AO85" s="535"/>
      <c r="AP85" s="358"/>
    </row>
    <row r="86" spans="1:91" s="195" customFormat="1" ht="6.95" customHeight="1" x14ac:dyDescent="0.25">
      <c r="B86" s="193"/>
      <c r="AP86" s="196"/>
    </row>
    <row r="87" spans="1:91" s="195" customFormat="1" ht="12" customHeight="1" x14ac:dyDescent="0.25">
      <c r="B87" s="193"/>
      <c r="C87" s="194" t="s">
        <v>19</v>
      </c>
      <c r="L87" s="315" t="str">
        <f>IF(K8="","",K8)</f>
        <v>Bratislava</v>
      </c>
      <c r="AI87" s="194" t="s">
        <v>21</v>
      </c>
      <c r="AM87" s="542">
        <f>IF(AN8= "","",AN8)</f>
        <v>45210</v>
      </c>
      <c r="AN87" s="542"/>
      <c r="AP87" s="196"/>
    </row>
    <row r="88" spans="1:91" s="195" customFormat="1" ht="6.95" customHeight="1" x14ac:dyDescent="0.25">
      <c r="B88" s="193"/>
      <c r="AP88" s="196"/>
    </row>
    <row r="89" spans="1:91" s="195" customFormat="1" ht="25.7" customHeight="1" x14ac:dyDescent="0.25">
      <c r="B89" s="193"/>
      <c r="C89" s="194" t="s">
        <v>23</v>
      </c>
      <c r="L89" s="312" t="str">
        <f>IF(E11= "","",E11)</f>
        <v>MV SR, Pribinova 2, 81272 Bratislava</v>
      </c>
      <c r="AI89" s="194" t="s">
        <v>29</v>
      </c>
      <c r="AM89" s="543" t="str">
        <f>IF(E17="","",E17)</f>
        <v>HADE s.r.o., Jarabinková 8D, 821 09 Bratislava</v>
      </c>
      <c r="AN89" s="544"/>
      <c r="AO89" s="544"/>
      <c r="AP89" s="545"/>
      <c r="AS89" s="546" t="s">
        <v>54</v>
      </c>
      <c r="AT89" s="547"/>
    </row>
    <row r="90" spans="1:91" s="195" customFormat="1" ht="25.7" customHeight="1" x14ac:dyDescent="0.25">
      <c r="B90" s="193"/>
      <c r="C90" s="194" t="s">
        <v>27</v>
      </c>
      <c r="L90" s="312">
        <f>IF(E14= "Vyplň údaj","",E14)</f>
        <v>0</v>
      </c>
      <c r="AI90" s="194" t="s">
        <v>32</v>
      </c>
      <c r="AM90" s="543" t="str">
        <f>IF(E20="","",E20)</f>
        <v>HADE s.r.o., Jarabinková 8D, 821 09 Bratislava</v>
      </c>
      <c r="AN90" s="544"/>
      <c r="AO90" s="544"/>
      <c r="AP90" s="545"/>
      <c r="AS90" s="548"/>
      <c r="AT90" s="548"/>
    </row>
    <row r="91" spans="1:91" s="195" customFormat="1" ht="10.9" customHeight="1" x14ac:dyDescent="0.25">
      <c r="B91" s="193"/>
      <c r="AP91" s="196"/>
      <c r="AS91" s="548"/>
      <c r="AT91" s="548"/>
    </row>
    <row r="92" spans="1:91" s="195" customFormat="1" ht="29.25" customHeight="1" x14ac:dyDescent="0.25">
      <c r="B92" s="193"/>
      <c r="C92" s="549" t="s">
        <v>55</v>
      </c>
      <c r="D92" s="550"/>
      <c r="E92" s="550"/>
      <c r="F92" s="550"/>
      <c r="G92" s="550"/>
      <c r="H92" s="316"/>
      <c r="I92" s="549" t="s">
        <v>56</v>
      </c>
      <c r="J92" s="550"/>
      <c r="K92" s="550"/>
      <c r="L92" s="550"/>
      <c r="M92" s="550"/>
      <c r="N92" s="550"/>
      <c r="O92" s="550"/>
      <c r="P92" s="550"/>
      <c r="Q92" s="550"/>
      <c r="R92" s="550"/>
      <c r="S92" s="550"/>
      <c r="T92" s="550"/>
      <c r="U92" s="550"/>
      <c r="V92" s="550"/>
      <c r="W92" s="550"/>
      <c r="X92" s="550"/>
      <c r="Y92" s="550"/>
      <c r="Z92" s="550"/>
      <c r="AA92" s="550"/>
      <c r="AB92" s="550"/>
      <c r="AC92" s="550"/>
      <c r="AD92" s="550"/>
      <c r="AE92" s="550"/>
      <c r="AF92" s="550"/>
      <c r="AG92" s="551" t="s">
        <v>57</v>
      </c>
      <c r="AH92" s="550"/>
      <c r="AI92" s="550"/>
      <c r="AJ92" s="550"/>
      <c r="AK92" s="550"/>
      <c r="AL92" s="550"/>
      <c r="AM92" s="550"/>
      <c r="AN92" s="549" t="s">
        <v>58</v>
      </c>
      <c r="AO92" s="550"/>
      <c r="AP92" s="552"/>
      <c r="AQ92" s="317" t="s">
        <v>59</v>
      </c>
      <c r="AS92" s="318" t="s">
        <v>60</v>
      </c>
      <c r="AT92" s="318" t="s">
        <v>61</v>
      </c>
      <c r="AU92" s="318" t="s">
        <v>62</v>
      </c>
      <c r="AV92" s="318" t="s">
        <v>63</v>
      </c>
      <c r="AW92" s="318" t="s">
        <v>64</v>
      </c>
      <c r="AX92" s="318" t="s">
        <v>65</v>
      </c>
      <c r="AY92" s="318" t="s">
        <v>66</v>
      </c>
      <c r="AZ92" s="318" t="s">
        <v>67</v>
      </c>
      <c r="BA92" s="318" t="s">
        <v>68</v>
      </c>
      <c r="BB92" s="318" t="s">
        <v>69</v>
      </c>
      <c r="BC92" s="318" t="s">
        <v>70</v>
      </c>
      <c r="BD92" s="318" t="s">
        <v>71</v>
      </c>
    </row>
    <row r="93" spans="1:91" s="195" customFormat="1" ht="10.9" customHeight="1" x14ac:dyDescent="0.25">
      <c r="B93" s="193"/>
      <c r="AP93" s="196"/>
    </row>
    <row r="94" spans="1:91" s="319" customFormat="1" ht="32.450000000000003" customHeight="1" x14ac:dyDescent="0.25">
      <c r="B94" s="359"/>
      <c r="C94" s="320" t="s">
        <v>72</v>
      </c>
      <c r="D94" s="321"/>
      <c r="E94" s="321"/>
      <c r="F94" s="321"/>
      <c r="G94" s="321"/>
      <c r="H94" s="321"/>
      <c r="I94" s="321"/>
      <c r="J94" s="321"/>
      <c r="K94" s="321"/>
      <c r="L94" s="321"/>
      <c r="M94" s="321"/>
      <c r="N94" s="321"/>
      <c r="O94" s="321"/>
      <c r="P94" s="321"/>
      <c r="Q94" s="321"/>
      <c r="R94" s="321"/>
      <c r="S94" s="321"/>
      <c r="T94" s="321"/>
      <c r="U94" s="321"/>
      <c r="V94" s="321"/>
      <c r="W94" s="321"/>
      <c r="X94" s="321"/>
      <c r="Y94" s="321"/>
      <c r="Z94" s="321"/>
      <c r="AA94" s="321"/>
      <c r="AB94" s="321"/>
      <c r="AC94" s="321"/>
      <c r="AD94" s="321"/>
      <c r="AE94" s="321"/>
      <c r="AF94" s="321"/>
      <c r="AG94" s="553">
        <f>ROUND(SUM(AG95:AG98),2)</f>
        <v>442560.15</v>
      </c>
      <c r="AH94" s="553"/>
      <c r="AI94" s="553"/>
      <c r="AJ94" s="553"/>
      <c r="AK94" s="553"/>
      <c r="AL94" s="553"/>
      <c r="AM94" s="553"/>
      <c r="AN94" s="554">
        <f>SUM(AN95,AN96,AN97,AN98)</f>
        <v>531072.17999999993</v>
      </c>
      <c r="AO94" s="554"/>
      <c r="AP94" s="555"/>
      <c r="AQ94" s="322" t="s">
        <v>1</v>
      </c>
      <c r="AS94" s="323">
        <f>ROUND(SUM(AS95:AS97),2)</f>
        <v>0</v>
      </c>
      <c r="AT94" s="323">
        <f>ROUND(SUM(AV94:AW94),2)</f>
        <v>68577.820000000007</v>
      </c>
      <c r="AU94" s="324">
        <f>ROUND(SUM(AU95:AU97),5)</f>
        <v>0</v>
      </c>
      <c r="AV94" s="323">
        <f>ROUND(AZ94*L29,2)</f>
        <v>0</v>
      </c>
      <c r="AW94" s="323">
        <f>ROUND(BA94*L30,2)</f>
        <v>68577.820000000007</v>
      </c>
      <c r="AX94" s="323">
        <f>ROUND(BB94*L29,2)</f>
        <v>0</v>
      </c>
      <c r="AY94" s="323">
        <f>ROUND(BC94*L30,2)</f>
        <v>0</v>
      </c>
      <c r="AZ94" s="323">
        <f>ROUND(SUM(AZ95:AZ97),2)</f>
        <v>0</v>
      </c>
      <c r="BA94" s="323">
        <f>ROUND(SUM(BA95:BA97),2)</f>
        <v>342889.11</v>
      </c>
      <c r="BB94" s="323">
        <f>ROUND(SUM(BB95:BB97),2)</f>
        <v>0</v>
      </c>
      <c r="BC94" s="323">
        <f>ROUND(SUM(BC95:BC97),2)</f>
        <v>0</v>
      </c>
      <c r="BD94" s="323">
        <f>ROUND(SUM(BD95:BD97),2)</f>
        <v>0</v>
      </c>
      <c r="BE94" s="325"/>
      <c r="BS94" s="326" t="s">
        <v>73</v>
      </c>
      <c r="BT94" s="326" t="s">
        <v>74</v>
      </c>
      <c r="BU94" s="327" t="s">
        <v>75</v>
      </c>
      <c r="BV94" s="326" t="s">
        <v>76</v>
      </c>
      <c r="BW94" s="326" t="s">
        <v>5</v>
      </c>
      <c r="BX94" s="326" t="s">
        <v>77</v>
      </c>
      <c r="CL94" s="326" t="s">
        <v>17</v>
      </c>
    </row>
    <row r="95" spans="1:91" s="329" customFormat="1" ht="16.5" customHeight="1" x14ac:dyDescent="0.25">
      <c r="A95" s="328" t="s">
        <v>78</v>
      </c>
      <c r="B95" s="360"/>
      <c r="C95" s="330"/>
      <c r="D95" s="556" t="s">
        <v>79</v>
      </c>
      <c r="E95" s="556"/>
      <c r="F95" s="556"/>
      <c r="G95" s="556"/>
      <c r="H95" s="556"/>
      <c r="I95" s="242"/>
      <c r="J95" s="556" t="s">
        <v>80</v>
      </c>
      <c r="K95" s="556"/>
      <c r="L95" s="556"/>
      <c r="M95" s="556"/>
      <c r="N95" s="556"/>
      <c r="O95" s="556"/>
      <c r="P95" s="556"/>
      <c r="Q95" s="556"/>
      <c r="R95" s="556"/>
      <c r="S95" s="556"/>
      <c r="T95" s="556"/>
      <c r="U95" s="556"/>
      <c r="V95" s="556"/>
      <c r="W95" s="556"/>
      <c r="X95" s="556"/>
      <c r="Y95" s="556"/>
      <c r="Z95" s="556"/>
      <c r="AA95" s="556"/>
      <c r="AB95" s="556"/>
      <c r="AC95" s="556"/>
      <c r="AD95" s="556"/>
      <c r="AE95" s="556"/>
      <c r="AF95" s="556"/>
      <c r="AG95" s="557">
        <f>'[1]SO 01 - Sanácia oporných ...'!L30</f>
        <v>213720.17</v>
      </c>
      <c r="AH95" s="558"/>
      <c r="AI95" s="558"/>
      <c r="AJ95" s="558"/>
      <c r="AK95" s="558"/>
      <c r="AL95" s="558"/>
      <c r="AM95" s="558"/>
      <c r="AN95" s="557">
        <f t="shared" ref="AN95:AN97" si="0">AG95*1.2</f>
        <v>256464.204</v>
      </c>
      <c r="AO95" s="558"/>
      <c r="AP95" s="559"/>
      <c r="AQ95" s="331" t="s">
        <v>81</v>
      </c>
      <c r="AS95" s="332">
        <v>0</v>
      </c>
      <c r="AT95" s="332">
        <f>ROUND(SUM(AV95:AW95),2)</f>
        <v>39407.33</v>
      </c>
      <c r="AU95" s="333">
        <f>'[1]SO 01 - Sanácia oporných ...'!Y131</f>
        <v>0</v>
      </c>
      <c r="AV95" s="332">
        <f>'[1]SO 01 - Sanácia oporných ...'!L33</f>
        <v>0</v>
      </c>
      <c r="AW95" s="332">
        <f>'[1]SO 01 - Sanácia oporných ...'!L34</f>
        <v>39407.33</v>
      </c>
      <c r="AX95" s="332">
        <f>'[1]SO 01 - Sanácia oporných ...'!L35</f>
        <v>0</v>
      </c>
      <c r="AY95" s="332">
        <f>'[1]SO 01 - Sanácia oporných ...'!L36</f>
        <v>0</v>
      </c>
      <c r="AZ95" s="332">
        <f>'[1]SO 01 - Sanácia oporných ...'!F33</f>
        <v>0</v>
      </c>
      <c r="BA95" s="332">
        <f>'[1]SO 01 - Sanácia oporných ...'!F34</f>
        <v>197036.65</v>
      </c>
      <c r="BB95" s="332">
        <f>'[1]SO 01 - Sanácia oporných ...'!F35</f>
        <v>0</v>
      </c>
      <c r="BC95" s="332">
        <f>'[1]SO 01 - Sanácia oporných ...'!F36</f>
        <v>0</v>
      </c>
      <c r="BD95" s="332">
        <f>'[1]SO 01 - Sanácia oporných ...'!F37</f>
        <v>0</v>
      </c>
      <c r="BE95" s="334"/>
      <c r="BT95" s="335" t="s">
        <v>82</v>
      </c>
      <c r="BV95" s="335" t="s">
        <v>76</v>
      </c>
      <c r="BW95" s="335" t="s">
        <v>83</v>
      </c>
      <c r="BX95" s="335" t="s">
        <v>5</v>
      </c>
      <c r="CL95" s="335" t="s">
        <v>17</v>
      </c>
      <c r="CM95" s="335" t="s">
        <v>74</v>
      </c>
    </row>
    <row r="96" spans="1:91" s="329" customFormat="1" ht="16.5" customHeight="1" x14ac:dyDescent="0.25">
      <c r="A96" s="328" t="s">
        <v>78</v>
      </c>
      <c r="B96" s="360"/>
      <c r="C96" s="330"/>
      <c r="D96" s="556" t="s">
        <v>84</v>
      </c>
      <c r="E96" s="556"/>
      <c r="F96" s="556"/>
      <c r="G96" s="556"/>
      <c r="H96" s="556"/>
      <c r="I96" s="242"/>
      <c r="J96" s="556" t="s">
        <v>85</v>
      </c>
      <c r="K96" s="556"/>
      <c r="L96" s="556"/>
      <c r="M96" s="556"/>
      <c r="N96" s="556"/>
      <c r="O96" s="556"/>
      <c r="P96" s="556"/>
      <c r="Q96" s="556"/>
      <c r="R96" s="556"/>
      <c r="S96" s="556"/>
      <c r="T96" s="556"/>
      <c r="U96" s="556"/>
      <c r="V96" s="556"/>
      <c r="W96" s="556"/>
      <c r="X96" s="556"/>
      <c r="Y96" s="556"/>
      <c r="Z96" s="556"/>
      <c r="AA96" s="556"/>
      <c r="AB96" s="556"/>
      <c r="AC96" s="556"/>
      <c r="AD96" s="556"/>
      <c r="AE96" s="556"/>
      <c r="AF96" s="556"/>
      <c r="AG96" s="557">
        <f>'[1]SO 02 - Rekonštrukcia spe...'!L30</f>
        <v>99451.15</v>
      </c>
      <c r="AH96" s="558"/>
      <c r="AI96" s="558"/>
      <c r="AJ96" s="558"/>
      <c r="AK96" s="558"/>
      <c r="AL96" s="558"/>
      <c r="AM96" s="558"/>
      <c r="AN96" s="557">
        <f t="shared" si="0"/>
        <v>119341.37999999999</v>
      </c>
      <c r="AO96" s="558"/>
      <c r="AP96" s="559"/>
      <c r="AQ96" s="331" t="s">
        <v>81</v>
      </c>
      <c r="AS96" s="332">
        <v>0</v>
      </c>
      <c r="AT96" s="332">
        <f>ROUND(SUM(AV96:AW96),2)</f>
        <v>19890.23</v>
      </c>
      <c r="AU96" s="333">
        <f>'[1]SO 02 - Rekonštrukcia spe...'!R122</f>
        <v>0</v>
      </c>
      <c r="AV96" s="332">
        <f>'[1]SO 02 - Rekonštrukcia spe...'!L33</f>
        <v>0</v>
      </c>
      <c r="AW96" s="332">
        <f>'[1]SO 02 - Rekonštrukcia spe...'!L34</f>
        <v>19890.23</v>
      </c>
      <c r="AX96" s="332">
        <f>'[1]SO 02 - Rekonštrukcia spe...'!L35</f>
        <v>0</v>
      </c>
      <c r="AY96" s="332">
        <f>'[1]SO 02 - Rekonštrukcia spe...'!L36</f>
        <v>0</v>
      </c>
      <c r="AZ96" s="332">
        <f>'[1]SO 02 - Rekonštrukcia spe...'!F33</f>
        <v>0</v>
      </c>
      <c r="BA96" s="332">
        <f>'[1]SO 02 - Rekonštrukcia spe...'!F34</f>
        <v>99451.15</v>
      </c>
      <c r="BB96" s="332">
        <f>'[1]SO 02 - Rekonštrukcia spe...'!F35</f>
        <v>0</v>
      </c>
      <c r="BC96" s="332">
        <f>'[1]SO 02 - Rekonštrukcia spe...'!F36</f>
        <v>0</v>
      </c>
      <c r="BD96" s="332">
        <f>'[1]SO 02 - Rekonštrukcia spe...'!F37</f>
        <v>0</v>
      </c>
      <c r="BE96" s="334"/>
      <c r="BT96" s="335" t="s">
        <v>82</v>
      </c>
      <c r="BV96" s="335" t="s">
        <v>76</v>
      </c>
      <c r="BW96" s="335" t="s">
        <v>86</v>
      </c>
      <c r="BX96" s="335" t="s">
        <v>5</v>
      </c>
      <c r="CL96" s="335" t="s">
        <v>87</v>
      </c>
      <c r="CM96" s="335" t="s">
        <v>74</v>
      </c>
    </row>
    <row r="97" spans="1:91" s="329" customFormat="1" ht="16.5" customHeight="1" x14ac:dyDescent="0.25">
      <c r="A97" s="328" t="s">
        <v>78</v>
      </c>
      <c r="B97" s="360"/>
      <c r="C97" s="330"/>
      <c r="D97" s="556" t="s">
        <v>88</v>
      </c>
      <c r="E97" s="556"/>
      <c r="F97" s="556"/>
      <c r="G97" s="556"/>
      <c r="H97" s="556"/>
      <c r="I97" s="242"/>
      <c r="J97" s="556" t="s">
        <v>89</v>
      </c>
      <c r="K97" s="556"/>
      <c r="L97" s="556"/>
      <c r="M97" s="556"/>
      <c r="N97" s="556"/>
      <c r="O97" s="556"/>
      <c r="P97" s="556"/>
      <c r="Q97" s="556"/>
      <c r="R97" s="556"/>
      <c r="S97" s="556"/>
      <c r="T97" s="556"/>
      <c r="U97" s="556"/>
      <c r="V97" s="556"/>
      <c r="W97" s="556"/>
      <c r="X97" s="556"/>
      <c r="Y97" s="556"/>
      <c r="Z97" s="556"/>
      <c r="AA97" s="556"/>
      <c r="AB97" s="556"/>
      <c r="AC97" s="556"/>
      <c r="AD97" s="556"/>
      <c r="AE97" s="556"/>
      <c r="AF97" s="556"/>
      <c r="AG97" s="557">
        <f>'[1]SO 03 - Rekonštrukcia daž...'!L30</f>
        <v>46401.31</v>
      </c>
      <c r="AH97" s="558"/>
      <c r="AI97" s="558"/>
      <c r="AJ97" s="558"/>
      <c r="AK97" s="558"/>
      <c r="AL97" s="558"/>
      <c r="AM97" s="558"/>
      <c r="AN97" s="557">
        <f t="shared" si="0"/>
        <v>55681.571999999993</v>
      </c>
      <c r="AO97" s="558"/>
      <c r="AP97" s="559"/>
      <c r="AQ97" s="331" t="s">
        <v>81</v>
      </c>
      <c r="AS97" s="332">
        <v>0</v>
      </c>
      <c r="AT97" s="332">
        <f>ROUND(SUM(AV97:AW97),2)</f>
        <v>9280.26</v>
      </c>
      <c r="AU97" s="333">
        <f>'[1]SO 03 - Rekonštrukcia daž...'!R124</f>
        <v>0</v>
      </c>
      <c r="AV97" s="332">
        <f>'[1]SO 03 - Rekonštrukcia daž...'!L33</f>
        <v>0</v>
      </c>
      <c r="AW97" s="332">
        <f>'[1]SO 03 - Rekonštrukcia daž...'!L34</f>
        <v>9280.26</v>
      </c>
      <c r="AX97" s="332">
        <f>'[1]SO 03 - Rekonštrukcia daž...'!L35</f>
        <v>0</v>
      </c>
      <c r="AY97" s="332">
        <f>'[1]SO 03 - Rekonštrukcia daž...'!L36</f>
        <v>0</v>
      </c>
      <c r="AZ97" s="332">
        <f>'[1]SO 03 - Rekonštrukcia daž...'!F33</f>
        <v>0</v>
      </c>
      <c r="BA97" s="332">
        <f>'[1]SO 03 - Rekonštrukcia daž...'!F34</f>
        <v>46401.31</v>
      </c>
      <c r="BB97" s="332">
        <f>'[1]SO 03 - Rekonštrukcia daž...'!F35</f>
        <v>0</v>
      </c>
      <c r="BC97" s="332">
        <f>'[1]SO 03 - Rekonštrukcia daž...'!F36</f>
        <v>0</v>
      </c>
      <c r="BD97" s="332">
        <f>'[1]SO 03 - Rekonštrukcia daž...'!F37</f>
        <v>0</v>
      </c>
      <c r="BE97" s="334"/>
      <c r="BT97" s="335" t="s">
        <v>82</v>
      </c>
      <c r="BV97" s="335" t="s">
        <v>76</v>
      </c>
      <c r="BW97" s="335" t="s">
        <v>90</v>
      </c>
      <c r="BX97" s="335" t="s">
        <v>5</v>
      </c>
      <c r="CL97" s="335" t="s">
        <v>91</v>
      </c>
      <c r="CM97" s="335" t="s">
        <v>74</v>
      </c>
    </row>
    <row r="98" spans="1:91" s="329" customFormat="1" ht="16.5" customHeight="1" x14ac:dyDescent="0.25">
      <c r="A98" s="328"/>
      <c r="B98" s="360"/>
      <c r="C98" s="330"/>
      <c r="D98" s="245"/>
      <c r="E98" s="245"/>
      <c r="F98" s="245"/>
      <c r="G98" s="245"/>
      <c r="H98" s="245"/>
      <c r="I98" s="242"/>
      <c r="J98" s="556" t="s">
        <v>92</v>
      </c>
      <c r="K98" s="556"/>
      <c r="L98" s="556"/>
      <c r="M98" s="556"/>
      <c r="N98" s="556"/>
      <c r="O98" s="556"/>
      <c r="P98" s="556"/>
      <c r="Q98" s="556"/>
      <c r="R98" s="556"/>
      <c r="S98" s="556"/>
      <c r="T98" s="556"/>
      <c r="U98" s="556"/>
      <c r="V98" s="556"/>
      <c r="W98" s="556"/>
      <c r="X98" s="556"/>
      <c r="Y98" s="556"/>
      <c r="Z98" s="556"/>
      <c r="AA98" s="556"/>
      <c r="AB98" s="556"/>
      <c r="AC98" s="556"/>
      <c r="AD98" s="556"/>
      <c r="AE98" s="556"/>
      <c r="AF98" s="556"/>
      <c r="AG98" s="557">
        <f>VRN!H14</f>
        <v>82987.520000000004</v>
      </c>
      <c r="AH98" s="558"/>
      <c r="AI98" s="558"/>
      <c r="AJ98" s="558"/>
      <c r="AK98" s="558"/>
      <c r="AL98" s="558"/>
      <c r="AM98" s="558"/>
      <c r="AN98" s="557">
        <f>AG98*1.2</f>
        <v>99585.024000000005</v>
      </c>
      <c r="AO98" s="558"/>
      <c r="AP98" s="559"/>
      <c r="AQ98" s="331"/>
      <c r="AS98" s="332"/>
      <c r="AT98" s="332"/>
      <c r="AU98" s="333"/>
      <c r="AV98" s="332"/>
      <c r="AW98" s="332"/>
      <c r="AX98" s="332"/>
      <c r="AY98" s="332"/>
      <c r="AZ98" s="332"/>
      <c r="BA98" s="332"/>
      <c r="BB98" s="332"/>
      <c r="BC98" s="332"/>
      <c r="BD98" s="332"/>
      <c r="BT98" s="335"/>
      <c r="BV98" s="335"/>
      <c r="BW98" s="335"/>
      <c r="BX98" s="335"/>
      <c r="CL98" s="335"/>
      <c r="CM98" s="335"/>
    </row>
    <row r="99" spans="1:91" s="337" customFormat="1" ht="16.5" customHeight="1" x14ac:dyDescent="0.25">
      <c r="A99" s="336"/>
      <c r="B99" s="361"/>
      <c r="C99" s="338"/>
      <c r="D99" s="339"/>
      <c r="E99" s="339"/>
      <c r="F99" s="339"/>
      <c r="G99" s="339"/>
      <c r="H99" s="339"/>
      <c r="I99" s="340"/>
      <c r="J99" s="339"/>
      <c r="K99" s="339"/>
      <c r="L99" s="339"/>
      <c r="M99" s="339"/>
      <c r="N99" s="339"/>
      <c r="O99" s="339"/>
      <c r="P99" s="339"/>
      <c r="Q99" s="339"/>
      <c r="R99" s="339"/>
      <c r="S99" s="339"/>
      <c r="T99" s="339"/>
      <c r="U99" s="339"/>
      <c r="V99" s="339"/>
      <c r="W99" s="339"/>
      <c r="X99" s="339"/>
      <c r="Y99" s="339"/>
      <c r="Z99" s="339"/>
      <c r="AA99" s="339"/>
      <c r="AB99" s="339"/>
      <c r="AC99" s="339"/>
      <c r="AD99" s="339"/>
      <c r="AE99" s="339"/>
      <c r="AF99" s="339"/>
      <c r="AG99" s="341"/>
      <c r="AH99" s="340"/>
      <c r="AI99" s="340"/>
      <c r="AJ99" s="340"/>
      <c r="AK99" s="340"/>
      <c r="AL99" s="340"/>
      <c r="AM99" s="340"/>
      <c r="AN99" s="341"/>
      <c r="AO99" s="340"/>
      <c r="AP99" s="362"/>
      <c r="AQ99" s="342"/>
      <c r="AS99" s="343"/>
      <c r="AT99" s="343"/>
      <c r="AU99" s="344"/>
      <c r="AV99" s="343"/>
      <c r="AW99" s="343"/>
      <c r="AX99" s="343"/>
      <c r="AY99" s="343"/>
      <c r="AZ99" s="343"/>
      <c r="BA99" s="343"/>
      <c r="BB99" s="343"/>
      <c r="BC99" s="343"/>
      <c r="BD99" s="343"/>
      <c r="BT99" s="345"/>
      <c r="BV99" s="345"/>
      <c r="BW99" s="345"/>
      <c r="BX99" s="345"/>
      <c r="CL99" s="345"/>
      <c r="CM99" s="345"/>
    </row>
    <row r="100" spans="1:91" s="195" customFormat="1" ht="30" customHeight="1" x14ac:dyDescent="0.25">
      <c r="B100" s="193"/>
      <c r="AP100" s="196"/>
    </row>
    <row r="101" spans="1:91" s="195" customFormat="1" ht="6.95" customHeight="1" x14ac:dyDescent="0.25">
      <c r="B101" s="208"/>
      <c r="C101" s="209"/>
      <c r="D101" s="209"/>
      <c r="E101" s="209"/>
      <c r="F101" s="209"/>
      <c r="G101" s="209"/>
      <c r="H101" s="209"/>
      <c r="I101" s="209"/>
      <c r="J101" s="209"/>
      <c r="K101" s="209"/>
      <c r="L101" s="209"/>
      <c r="M101" s="209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  <c r="AB101" s="209"/>
      <c r="AC101" s="209"/>
      <c r="AD101" s="209"/>
      <c r="AE101" s="209"/>
      <c r="AF101" s="209"/>
      <c r="AG101" s="209"/>
      <c r="AH101" s="209"/>
      <c r="AI101" s="209"/>
      <c r="AJ101" s="209"/>
      <c r="AK101" s="209"/>
      <c r="AL101" s="209"/>
      <c r="AM101" s="209"/>
      <c r="AN101" s="209"/>
      <c r="AO101" s="209"/>
      <c r="AP101" s="211"/>
    </row>
    <row r="104" spans="1:91" ht="21.75" customHeight="1" x14ac:dyDescent="0.25">
      <c r="A104" s="217"/>
      <c r="B104" s="217"/>
      <c r="C104" s="217"/>
      <c r="D104" s="560"/>
      <c r="E104" s="560"/>
      <c r="F104" s="560"/>
      <c r="G104" s="560"/>
      <c r="H104" s="560"/>
      <c r="I104" s="560"/>
      <c r="J104" s="560"/>
      <c r="K104" s="560"/>
      <c r="L104" s="560"/>
      <c r="M104" s="560"/>
      <c r="N104" s="560"/>
      <c r="O104" s="560"/>
      <c r="P104" s="560"/>
      <c r="Q104" s="560"/>
      <c r="R104" s="560"/>
      <c r="S104" s="560"/>
      <c r="T104" s="560"/>
      <c r="U104" s="560"/>
      <c r="V104" s="560"/>
      <c r="W104" s="560"/>
      <c r="X104" s="560"/>
      <c r="Y104" s="560"/>
      <c r="Z104" s="560"/>
      <c r="AA104" s="560"/>
      <c r="AB104" s="560"/>
      <c r="AC104" s="560"/>
      <c r="AD104" s="560"/>
      <c r="AE104" s="560"/>
      <c r="AF104" s="560"/>
      <c r="AG104" s="560"/>
      <c r="AH104" s="560"/>
      <c r="AI104" s="561"/>
      <c r="AJ104" s="562"/>
      <c r="AK104" s="562"/>
      <c r="AL104" s="562"/>
      <c r="AM104" s="562"/>
      <c r="AN104" s="217"/>
      <c r="AO104" s="217"/>
    </row>
    <row r="105" spans="1:91" x14ac:dyDescent="0.25">
      <c r="A105" s="217"/>
      <c r="B105" s="217"/>
      <c r="C105" s="217"/>
      <c r="D105" s="217"/>
      <c r="E105" s="217"/>
      <c r="F105" s="217"/>
      <c r="G105" s="217"/>
      <c r="H105" s="217"/>
      <c r="I105" s="217"/>
      <c r="J105" s="217"/>
      <c r="K105" s="217"/>
      <c r="L105" s="217"/>
      <c r="M105" s="217"/>
      <c r="N105" s="217"/>
      <c r="O105" s="217"/>
      <c r="P105" s="217"/>
      <c r="Q105" s="217"/>
      <c r="R105" s="217"/>
      <c r="S105" s="217"/>
      <c r="T105" s="217"/>
      <c r="U105" s="217"/>
      <c r="V105" s="217"/>
      <c r="W105" s="217"/>
      <c r="X105" s="217"/>
      <c r="Y105" s="217"/>
      <c r="Z105" s="217"/>
      <c r="AA105" s="217"/>
      <c r="AB105" s="217"/>
      <c r="AC105" s="217"/>
      <c r="AD105" s="217"/>
      <c r="AE105" s="217"/>
      <c r="AF105" s="217"/>
      <c r="AG105" s="217"/>
      <c r="AH105" s="217"/>
      <c r="AI105" s="217"/>
      <c r="AJ105" s="217"/>
      <c r="AK105" s="217"/>
      <c r="AL105" s="217"/>
      <c r="AM105" s="217"/>
      <c r="AN105" s="217"/>
      <c r="AO105" s="217"/>
    </row>
    <row r="106" spans="1:91" x14ac:dyDescent="0.25">
      <c r="A106" s="217"/>
      <c r="B106" s="217"/>
      <c r="C106" s="217"/>
      <c r="D106" s="217"/>
      <c r="E106" s="217"/>
      <c r="F106" s="217"/>
      <c r="G106" s="217"/>
      <c r="H106" s="217"/>
      <c r="I106" s="217"/>
      <c r="J106" s="217"/>
      <c r="K106" s="217"/>
      <c r="L106" s="217"/>
      <c r="M106" s="217"/>
      <c r="N106" s="217"/>
      <c r="O106" s="217"/>
      <c r="P106" s="217"/>
      <c r="Q106" s="217"/>
      <c r="R106" s="217"/>
      <c r="S106" s="217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17"/>
      <c r="AG106" s="217"/>
      <c r="AH106" s="217"/>
      <c r="AI106" s="240"/>
      <c r="AJ106" s="240"/>
      <c r="AK106" s="240"/>
      <c r="AL106" s="240"/>
      <c r="AM106" s="240"/>
      <c r="AN106" s="217"/>
      <c r="AO106" s="217"/>
    </row>
    <row r="107" spans="1:91" x14ac:dyDescent="0.25">
      <c r="A107" s="217"/>
      <c r="B107" s="217"/>
      <c r="C107" s="217"/>
      <c r="D107" s="241"/>
      <c r="E107" s="241"/>
      <c r="F107" s="241"/>
      <c r="G107" s="241"/>
      <c r="H107" s="241"/>
      <c r="I107" s="242"/>
      <c r="J107" s="241"/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  <c r="U107" s="241"/>
      <c r="V107" s="241"/>
      <c r="W107" s="241"/>
      <c r="X107" s="241"/>
      <c r="Y107" s="241"/>
      <c r="Z107" s="241"/>
      <c r="AA107" s="241"/>
      <c r="AB107" s="241"/>
      <c r="AC107" s="241"/>
      <c r="AD107" s="241"/>
      <c r="AE107" s="241"/>
      <c r="AF107" s="241"/>
      <c r="AG107" s="217"/>
      <c r="AH107" s="217"/>
      <c r="AI107" s="243"/>
      <c r="AJ107" s="244"/>
      <c r="AK107" s="244"/>
      <c r="AL107" s="244"/>
      <c r="AM107" s="244"/>
      <c r="AN107" s="217"/>
      <c r="AO107" s="217"/>
    </row>
    <row r="108" spans="1:91" x14ac:dyDescent="0.25">
      <c r="A108" s="217"/>
      <c r="B108" s="217"/>
      <c r="C108" s="217"/>
      <c r="D108" s="241"/>
      <c r="E108" s="241"/>
      <c r="F108" s="241"/>
      <c r="G108" s="241"/>
      <c r="H108" s="241"/>
      <c r="I108" s="242"/>
      <c r="J108" s="241"/>
      <c r="K108" s="241"/>
      <c r="L108" s="241"/>
      <c r="M108" s="241"/>
      <c r="N108" s="241"/>
      <c r="O108" s="241"/>
      <c r="P108" s="241"/>
      <c r="Q108" s="241"/>
      <c r="R108" s="241"/>
      <c r="S108" s="241"/>
      <c r="T108" s="241"/>
      <c r="U108" s="241"/>
      <c r="V108" s="241"/>
      <c r="W108" s="241"/>
      <c r="X108" s="241"/>
      <c r="Y108" s="241"/>
      <c r="Z108" s="241"/>
      <c r="AA108" s="241"/>
      <c r="AB108" s="241"/>
      <c r="AC108" s="241"/>
      <c r="AD108" s="241"/>
      <c r="AE108" s="241"/>
      <c r="AF108" s="241"/>
      <c r="AG108" s="217"/>
      <c r="AH108" s="217"/>
      <c r="AI108" s="243"/>
      <c r="AJ108" s="244"/>
      <c r="AK108" s="244"/>
      <c r="AL108" s="244"/>
      <c r="AM108" s="244"/>
      <c r="AN108" s="217"/>
      <c r="AO108" s="217"/>
    </row>
    <row r="109" spans="1:91" x14ac:dyDescent="0.25">
      <c r="A109" s="217"/>
      <c r="B109" s="217"/>
      <c r="C109" s="217"/>
      <c r="D109" s="241"/>
      <c r="E109" s="241"/>
      <c r="F109" s="241"/>
      <c r="G109" s="241"/>
      <c r="H109" s="241"/>
      <c r="I109" s="242"/>
      <c r="J109" s="241"/>
      <c r="K109" s="241"/>
      <c r="L109" s="241"/>
      <c r="M109" s="241"/>
      <c r="N109" s="241"/>
      <c r="O109" s="241"/>
      <c r="P109" s="241"/>
      <c r="Q109" s="241"/>
      <c r="R109" s="241"/>
      <c r="S109" s="241"/>
      <c r="T109" s="241"/>
      <c r="U109" s="241"/>
      <c r="V109" s="241"/>
      <c r="W109" s="241"/>
      <c r="X109" s="241"/>
      <c r="Y109" s="241"/>
      <c r="Z109" s="241"/>
      <c r="AA109" s="241"/>
      <c r="AB109" s="241"/>
      <c r="AC109" s="241"/>
      <c r="AD109" s="241"/>
      <c r="AE109" s="241"/>
      <c r="AF109" s="241"/>
      <c r="AG109" s="217"/>
      <c r="AH109" s="217"/>
      <c r="AI109" s="243"/>
      <c r="AJ109" s="244"/>
      <c r="AK109" s="244"/>
      <c r="AL109" s="244"/>
      <c r="AM109" s="244"/>
      <c r="AN109" s="217"/>
      <c r="AO109" s="217"/>
    </row>
    <row r="110" spans="1:91" x14ac:dyDescent="0.25">
      <c r="A110" s="217"/>
      <c r="B110" s="217"/>
      <c r="C110" s="217"/>
      <c r="D110" s="245"/>
      <c r="E110" s="245"/>
      <c r="F110" s="245"/>
      <c r="G110" s="245"/>
      <c r="H110" s="245"/>
      <c r="I110" s="242"/>
      <c r="J110" s="241"/>
      <c r="K110" s="241"/>
      <c r="L110" s="241"/>
      <c r="M110" s="241"/>
      <c r="N110" s="241"/>
      <c r="O110" s="241"/>
      <c r="P110" s="241"/>
      <c r="Q110" s="241"/>
      <c r="R110" s="241"/>
      <c r="S110" s="241"/>
      <c r="T110" s="241"/>
      <c r="U110" s="241"/>
      <c r="V110" s="241"/>
      <c r="W110" s="241"/>
      <c r="X110" s="241"/>
      <c r="Y110" s="241"/>
      <c r="Z110" s="241"/>
      <c r="AA110" s="241"/>
      <c r="AB110" s="241"/>
      <c r="AC110" s="241"/>
      <c r="AD110" s="241"/>
      <c r="AE110" s="241"/>
      <c r="AF110" s="241"/>
      <c r="AG110" s="217"/>
      <c r="AH110" s="217"/>
      <c r="AI110" s="246"/>
      <c r="AJ110" s="244"/>
      <c r="AK110" s="244"/>
      <c r="AL110" s="244"/>
      <c r="AM110" s="244"/>
      <c r="AN110" s="217"/>
      <c r="AO110" s="217"/>
    </row>
    <row r="111" spans="1:91" x14ac:dyDescent="0.25">
      <c r="A111" s="217"/>
      <c r="B111" s="217"/>
      <c r="C111" s="217"/>
      <c r="D111" s="217"/>
      <c r="E111" s="217"/>
      <c r="F111" s="217"/>
      <c r="G111" s="217"/>
      <c r="H111" s="217"/>
      <c r="I111" s="217"/>
      <c r="J111" s="217"/>
      <c r="K111" s="217"/>
      <c r="L111" s="217"/>
      <c r="M111" s="217"/>
      <c r="N111" s="217"/>
      <c r="O111" s="217"/>
      <c r="P111" s="217"/>
      <c r="Q111" s="217"/>
      <c r="R111" s="217"/>
      <c r="S111" s="217"/>
      <c r="T111" s="217"/>
      <c r="U111" s="217"/>
      <c r="V111" s="217"/>
      <c r="W111" s="217"/>
      <c r="X111" s="217"/>
      <c r="Y111" s="217"/>
      <c r="Z111" s="217"/>
      <c r="AA111" s="217"/>
      <c r="AB111" s="217"/>
      <c r="AC111" s="217"/>
      <c r="AD111" s="217"/>
      <c r="AE111" s="217"/>
      <c r="AF111" s="217"/>
      <c r="AG111" s="217"/>
      <c r="AH111" s="217"/>
      <c r="AI111" s="217"/>
      <c r="AJ111" s="217"/>
      <c r="AK111" s="217"/>
      <c r="AL111" s="217"/>
      <c r="AM111" s="217"/>
      <c r="AN111" s="217"/>
      <c r="AO111" s="217"/>
    </row>
    <row r="112" spans="1:91" x14ac:dyDescent="0.25">
      <c r="A112" s="217"/>
      <c r="B112" s="217"/>
      <c r="C112" s="217"/>
      <c r="D112" s="217"/>
      <c r="E112" s="217"/>
      <c r="F112" s="217"/>
      <c r="G112" s="217"/>
      <c r="H112" s="217"/>
      <c r="I112" s="217"/>
      <c r="J112" s="217"/>
      <c r="K112" s="217"/>
      <c r="L112" s="217"/>
      <c r="M112" s="217"/>
      <c r="N112" s="217"/>
      <c r="O112" s="217"/>
      <c r="P112" s="217"/>
      <c r="Q112" s="217"/>
      <c r="R112" s="217"/>
      <c r="S112" s="217"/>
      <c r="T112" s="217"/>
      <c r="U112" s="217"/>
      <c r="V112" s="217"/>
      <c r="W112" s="217"/>
      <c r="X112" s="217"/>
      <c r="Y112" s="217"/>
      <c r="Z112" s="217"/>
      <c r="AA112" s="217"/>
      <c r="AB112" s="217"/>
      <c r="AC112" s="217"/>
      <c r="AD112" s="217"/>
      <c r="AE112" s="217"/>
      <c r="AF112" s="217"/>
      <c r="AG112" s="217"/>
      <c r="AH112" s="217"/>
      <c r="AI112" s="217"/>
      <c r="AJ112" s="217"/>
      <c r="AK112" s="217"/>
      <c r="AL112" s="217"/>
      <c r="AM112" s="217"/>
      <c r="AN112" s="217"/>
      <c r="AO112" s="217"/>
    </row>
    <row r="113" spans="1:41" x14ac:dyDescent="0.25">
      <c r="A113" s="217"/>
      <c r="B113" s="217"/>
      <c r="C113" s="217"/>
      <c r="D113" s="217"/>
      <c r="E113" s="217"/>
      <c r="F113" s="217"/>
      <c r="G113" s="217"/>
      <c r="H113" s="217"/>
      <c r="I113" s="217"/>
      <c r="J113" s="217"/>
      <c r="K113" s="217"/>
      <c r="L113" s="217"/>
      <c r="M113" s="217"/>
      <c r="N113" s="217"/>
      <c r="O113" s="217"/>
      <c r="P113" s="217"/>
      <c r="Q113" s="217"/>
      <c r="R113" s="217"/>
      <c r="S113" s="217"/>
      <c r="T113" s="217"/>
      <c r="U113" s="217"/>
      <c r="V113" s="217"/>
      <c r="W113" s="217"/>
      <c r="X113" s="217"/>
      <c r="Y113" s="217"/>
      <c r="Z113" s="217"/>
      <c r="AA113" s="217"/>
      <c r="AB113" s="217"/>
      <c r="AC113" s="217"/>
      <c r="AD113" s="217"/>
      <c r="AE113" s="217"/>
      <c r="AF113" s="217"/>
      <c r="AG113" s="217"/>
      <c r="AH113" s="217"/>
      <c r="AI113" s="217"/>
      <c r="AJ113" s="217"/>
      <c r="AK113" s="217"/>
      <c r="AL113" s="217"/>
      <c r="AM113" s="217"/>
      <c r="AN113" s="217"/>
      <c r="AO113" s="217"/>
    </row>
    <row r="114" spans="1:41" x14ac:dyDescent="0.25">
      <c r="A114" s="217"/>
      <c r="B114" s="217"/>
      <c r="C114" s="217"/>
      <c r="D114" s="217"/>
      <c r="E114" s="217"/>
      <c r="F114" s="217"/>
      <c r="G114" s="217"/>
      <c r="H114" s="217"/>
      <c r="I114" s="217"/>
      <c r="J114" s="217"/>
      <c r="K114" s="217"/>
      <c r="L114" s="217"/>
      <c r="M114" s="217"/>
      <c r="N114" s="217"/>
      <c r="O114" s="217"/>
      <c r="P114" s="217"/>
      <c r="Q114" s="217"/>
      <c r="R114" s="217"/>
      <c r="S114" s="217"/>
      <c r="T114" s="217"/>
      <c r="U114" s="217"/>
      <c r="V114" s="217"/>
      <c r="W114" s="217"/>
      <c r="X114" s="217"/>
      <c r="Y114" s="217"/>
      <c r="Z114" s="217"/>
      <c r="AA114" s="217"/>
      <c r="AB114" s="217"/>
      <c r="AC114" s="217"/>
      <c r="AD114" s="217"/>
      <c r="AE114" s="217"/>
      <c r="AF114" s="217"/>
      <c r="AG114" s="217"/>
      <c r="AH114" s="217"/>
      <c r="AI114" s="217"/>
      <c r="AJ114" s="217"/>
      <c r="AK114" s="217"/>
      <c r="AL114" s="217"/>
      <c r="AM114" s="217"/>
      <c r="AN114" s="217"/>
      <c r="AO114" s="217"/>
    </row>
  </sheetData>
  <mergeCells count="55">
    <mergeCell ref="J98:AF98"/>
    <mergeCell ref="AG98:AM98"/>
    <mergeCell ref="AN98:AP98"/>
    <mergeCell ref="D104:AH104"/>
    <mergeCell ref="AI104:AM104"/>
    <mergeCell ref="D96:H96"/>
    <mergeCell ref="J96:AF96"/>
    <mergeCell ref="AG96:AM96"/>
    <mergeCell ref="AN96:AP96"/>
    <mergeCell ref="D97:H97"/>
    <mergeCell ref="J97:AF97"/>
    <mergeCell ref="AG97:AM97"/>
    <mergeCell ref="AN97:AP97"/>
    <mergeCell ref="AG94:AM94"/>
    <mergeCell ref="AN94:AP94"/>
    <mergeCell ref="D95:H95"/>
    <mergeCell ref="J95:AF95"/>
    <mergeCell ref="AG95:AM95"/>
    <mergeCell ref="AN95:AP9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L85:AO8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AR2:BE2"/>
    <mergeCell ref="K5:AO5"/>
    <mergeCell ref="BE5:BE34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</mergeCells>
  <hyperlinks>
    <hyperlink ref="A95" location="'SO 01 - Sanácia oporných ...'!C2" display="/"/>
    <hyperlink ref="A96" location="'SO 02 - Rekonštrukcia spe...'!C2" display="/"/>
    <hyperlink ref="A97" location="'SO 03 - Rekonštrukcia daž...'!C2" display="/"/>
  </hyperlinks>
  <pageMargins left="0.7" right="0.7" top="0.75" bottom="0.75" header="0.3" footer="0.3"/>
  <pageSetup paperSize="9" scale="1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43"/>
  <sheetViews>
    <sheetView showGridLines="0" zoomScaleNormal="100" workbookViewId="0">
      <selection activeCell="E18" sqref="E18:H18"/>
    </sheetView>
  </sheetViews>
  <sheetFormatPr defaultRowHeight="15" x14ac:dyDescent="0.25"/>
  <cols>
    <col min="1" max="1" width="7.14062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3.5703125" style="25" customWidth="1"/>
    <col min="10" max="10" width="19.140625" style="25" customWidth="1"/>
    <col min="11" max="11" width="9.7109375" style="26" customWidth="1"/>
    <col min="12" max="12" width="12.7109375" customWidth="1"/>
    <col min="13" max="13" width="9.28515625" customWidth="1"/>
    <col min="14" max="14" width="8" customWidth="1"/>
    <col min="15" max="20" width="12.140625" customWidth="1"/>
    <col min="21" max="21" width="14" customWidth="1"/>
    <col min="22" max="22" width="10.5703125" customWidth="1"/>
    <col min="23" max="23" width="14" customWidth="1"/>
    <col min="24" max="24" width="10.5703125" customWidth="1"/>
    <col min="25" max="25" width="12.85546875" customWidth="1"/>
    <col min="26" max="26" width="9.42578125" customWidth="1"/>
    <col min="27" max="27" width="12.85546875" customWidth="1"/>
    <col min="28" max="28" width="14" customWidth="1"/>
    <col min="29" max="29" width="9.42578125" customWidth="1"/>
    <col min="30" max="30" width="12.85546875" customWidth="1"/>
    <col min="31" max="31" width="14" customWidth="1"/>
  </cols>
  <sheetData>
    <row r="1" spans="1:46" x14ac:dyDescent="0.25">
      <c r="A1" s="216"/>
    </row>
    <row r="2" spans="1:46" ht="36.950000000000003" customHeight="1" x14ac:dyDescent="0.25">
      <c r="A2" s="216"/>
      <c r="H2" s="27" t="s">
        <v>9</v>
      </c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AT2" s="1" t="s">
        <v>83</v>
      </c>
    </row>
    <row r="3" spans="1:46" ht="6.95" customHeight="1" x14ac:dyDescent="0.25">
      <c r="A3" s="216"/>
      <c r="B3" s="2"/>
      <c r="C3" s="3"/>
      <c r="D3" s="213"/>
      <c r="E3" s="213"/>
      <c r="F3" s="213"/>
      <c r="G3" s="213"/>
      <c r="H3" s="213"/>
      <c r="I3" s="214"/>
      <c r="J3" s="468"/>
      <c r="AT3" s="1" t="s">
        <v>74</v>
      </c>
    </row>
    <row r="4" spans="1:46" ht="24.95" customHeight="1" x14ac:dyDescent="0.25">
      <c r="A4" s="219"/>
      <c r="B4" s="4"/>
      <c r="C4" s="216"/>
      <c r="D4" s="231" t="s">
        <v>93</v>
      </c>
      <c r="E4" s="216"/>
      <c r="F4" s="216"/>
      <c r="G4" s="216"/>
      <c r="H4" s="216"/>
      <c r="I4" s="217"/>
      <c r="J4" s="469"/>
      <c r="AT4" s="1" t="s">
        <v>4</v>
      </c>
    </row>
    <row r="5" spans="1:46" ht="6.95" customHeight="1" x14ac:dyDescent="0.25">
      <c r="A5" s="219"/>
      <c r="B5" s="4"/>
      <c r="C5" s="216"/>
      <c r="D5" s="216"/>
      <c r="E5" s="216"/>
      <c r="F5" s="216"/>
      <c r="G5" s="216"/>
      <c r="H5" s="216"/>
      <c r="I5" s="217"/>
      <c r="J5" s="469"/>
    </row>
    <row r="6" spans="1:46" ht="12" customHeight="1" x14ac:dyDescent="0.25">
      <c r="A6" s="219"/>
      <c r="B6" s="4"/>
      <c r="C6" s="216"/>
      <c r="D6" s="194" t="s">
        <v>14</v>
      </c>
      <c r="E6" s="216"/>
      <c r="F6" s="216"/>
      <c r="G6" s="216"/>
      <c r="H6" s="216"/>
      <c r="I6" s="217"/>
      <c r="J6" s="469"/>
    </row>
    <row r="7" spans="1:46" ht="26.25" customHeight="1" x14ac:dyDescent="0.25">
      <c r="A7" s="219"/>
      <c r="B7" s="4"/>
      <c r="C7" s="216"/>
      <c r="D7" s="216"/>
      <c r="E7" s="563" t="str">
        <f>'[1]Rekapitulácia stavby'!K6</f>
        <v>Bratislava, areál MV SR Šancová 1, rekonštrukcia poškodených oporných múrov</v>
      </c>
      <c r="F7" s="563"/>
      <c r="G7" s="563"/>
      <c r="H7" s="563"/>
      <c r="I7" s="217"/>
      <c r="J7" s="469"/>
    </row>
    <row r="8" spans="1:46" s="9" customFormat="1" ht="12" customHeight="1" x14ac:dyDescent="0.25">
      <c r="A8" s="193"/>
      <c r="B8" s="8"/>
      <c r="C8" s="195"/>
      <c r="D8" s="194" t="s">
        <v>94</v>
      </c>
      <c r="E8" s="195"/>
      <c r="F8" s="195"/>
      <c r="G8" s="195"/>
      <c r="H8" s="195"/>
      <c r="I8" s="148"/>
      <c r="J8" s="470"/>
      <c r="K8" s="1"/>
    </row>
    <row r="9" spans="1:46" s="9" customFormat="1" ht="16.5" customHeight="1" x14ac:dyDescent="0.25">
      <c r="A9" s="193"/>
      <c r="B9" s="8"/>
      <c r="C9" s="195"/>
      <c r="D9" s="195"/>
      <c r="E9" s="534" t="s">
        <v>95</v>
      </c>
      <c r="F9" s="534"/>
      <c r="G9" s="534"/>
      <c r="H9" s="534"/>
      <c r="I9" s="148"/>
      <c r="J9" s="470"/>
      <c r="K9" s="1"/>
    </row>
    <row r="10" spans="1:46" s="9" customFormat="1" x14ac:dyDescent="0.25">
      <c r="A10" s="193"/>
      <c r="B10" s="8"/>
      <c r="C10" s="195"/>
      <c r="D10" s="195"/>
      <c r="E10" s="195"/>
      <c r="F10" s="195"/>
      <c r="G10" s="195"/>
      <c r="H10" s="195"/>
      <c r="I10" s="148"/>
      <c r="J10" s="470"/>
      <c r="K10" s="1"/>
    </row>
    <row r="11" spans="1:46" s="9" customFormat="1" ht="12" customHeight="1" x14ac:dyDescent="0.25">
      <c r="A11" s="193"/>
      <c r="B11" s="8"/>
      <c r="C11" s="195"/>
      <c r="D11" s="194" t="s">
        <v>16</v>
      </c>
      <c r="E11" s="195"/>
      <c r="F11" s="197" t="s">
        <v>17</v>
      </c>
      <c r="G11" s="195"/>
      <c r="H11" s="195"/>
      <c r="I11" s="198"/>
      <c r="J11" s="471" t="s">
        <v>1</v>
      </c>
      <c r="K11" s="1"/>
    </row>
    <row r="12" spans="1:46" s="9" customFormat="1" ht="12" customHeight="1" x14ac:dyDescent="0.25">
      <c r="A12" s="193"/>
      <c r="B12" s="8"/>
      <c r="C12" s="195"/>
      <c r="D12" s="194" t="s">
        <v>19</v>
      </c>
      <c r="E12" s="195"/>
      <c r="F12" s="197" t="s">
        <v>20</v>
      </c>
      <c r="G12" s="195"/>
      <c r="H12" s="195"/>
      <c r="I12" s="198"/>
      <c r="J12" s="472" t="s">
        <v>22</v>
      </c>
      <c r="K12" s="1"/>
    </row>
    <row r="13" spans="1:46" s="9" customFormat="1" ht="10.9" customHeight="1" x14ac:dyDescent="0.25">
      <c r="A13" s="193"/>
      <c r="B13" s="8"/>
      <c r="C13" s="195"/>
      <c r="D13" s="195"/>
      <c r="E13" s="195"/>
      <c r="F13" s="195"/>
      <c r="G13" s="195"/>
      <c r="H13" s="195"/>
      <c r="I13" s="148"/>
      <c r="J13" s="470"/>
      <c r="K13" s="1"/>
    </row>
    <row r="14" spans="1:46" s="9" customFormat="1" ht="12" customHeight="1" x14ac:dyDescent="0.25">
      <c r="A14" s="193"/>
      <c r="B14" s="8"/>
      <c r="C14" s="195"/>
      <c r="D14" s="194" t="s">
        <v>23</v>
      </c>
      <c r="E14" s="195"/>
      <c r="F14" s="195"/>
      <c r="G14" s="195"/>
      <c r="H14" s="195"/>
      <c r="I14" s="198"/>
      <c r="J14" s="471" t="s">
        <v>1</v>
      </c>
      <c r="K14" s="1"/>
    </row>
    <row r="15" spans="1:46" s="9" customFormat="1" ht="18" customHeight="1" x14ac:dyDescent="0.25">
      <c r="A15" s="193"/>
      <c r="B15" s="8"/>
      <c r="C15" s="195"/>
      <c r="D15" s="195"/>
      <c r="E15" s="197" t="s">
        <v>25</v>
      </c>
      <c r="F15" s="195"/>
      <c r="G15" s="195"/>
      <c r="H15" s="195"/>
      <c r="I15" s="198"/>
      <c r="J15" s="471" t="s">
        <v>1</v>
      </c>
      <c r="K15" s="1"/>
    </row>
    <row r="16" spans="1:46" s="9" customFormat="1" ht="6.95" customHeight="1" x14ac:dyDescent="0.25">
      <c r="A16" s="193"/>
      <c r="B16" s="8"/>
      <c r="C16" s="195"/>
      <c r="D16" s="195"/>
      <c r="E16" s="195"/>
      <c r="F16" s="195"/>
      <c r="G16" s="195"/>
      <c r="H16" s="195"/>
      <c r="I16" s="148"/>
      <c r="J16" s="470"/>
      <c r="K16" s="1"/>
    </row>
    <row r="17" spans="1:11" s="9" customFormat="1" ht="12" customHeight="1" x14ac:dyDescent="0.25">
      <c r="A17" s="193"/>
      <c r="B17" s="8"/>
      <c r="C17" s="195"/>
      <c r="D17" s="194" t="s">
        <v>27</v>
      </c>
      <c r="E17" s="195"/>
      <c r="F17" s="195"/>
      <c r="G17" s="195"/>
      <c r="H17" s="195"/>
      <c r="I17" s="198"/>
      <c r="J17" s="473" t="s">
        <v>28</v>
      </c>
      <c r="K17" s="1"/>
    </row>
    <row r="18" spans="1:11" s="9" customFormat="1" ht="18" customHeight="1" x14ac:dyDescent="0.25">
      <c r="A18" s="193"/>
      <c r="B18" s="8"/>
      <c r="C18" s="195"/>
      <c r="D18" s="195"/>
      <c r="E18" s="565"/>
      <c r="F18" s="565"/>
      <c r="G18" s="565"/>
      <c r="H18" s="565"/>
      <c r="I18" s="198"/>
      <c r="J18" s="473" t="s">
        <v>28</v>
      </c>
      <c r="K18" s="1"/>
    </row>
    <row r="19" spans="1:11" s="9" customFormat="1" ht="6.95" customHeight="1" x14ac:dyDescent="0.25">
      <c r="A19" s="193"/>
      <c r="B19" s="8"/>
      <c r="C19" s="195"/>
      <c r="D19" s="195"/>
      <c r="E19" s="195"/>
      <c r="F19" s="195"/>
      <c r="G19" s="195"/>
      <c r="H19" s="195"/>
      <c r="I19" s="148"/>
      <c r="J19" s="470"/>
      <c r="K19" s="1"/>
    </row>
    <row r="20" spans="1:11" s="9" customFormat="1" ht="12" customHeight="1" x14ac:dyDescent="0.25">
      <c r="A20" s="193"/>
      <c r="B20" s="8"/>
      <c r="C20" s="195"/>
      <c r="D20" s="194" t="s">
        <v>29</v>
      </c>
      <c r="E20" s="195"/>
      <c r="F20" s="195"/>
      <c r="G20" s="195"/>
      <c r="H20" s="195"/>
      <c r="I20" s="198"/>
      <c r="J20" s="471" t="s">
        <v>1</v>
      </c>
      <c r="K20" s="1"/>
    </row>
    <row r="21" spans="1:11" s="9" customFormat="1" ht="18" customHeight="1" x14ac:dyDescent="0.25">
      <c r="A21" s="193"/>
      <c r="B21" s="8"/>
      <c r="C21" s="195"/>
      <c r="D21" s="195"/>
      <c r="E21" s="197" t="s">
        <v>30</v>
      </c>
      <c r="F21" s="195"/>
      <c r="G21" s="195"/>
      <c r="H21" s="195"/>
      <c r="I21" s="198"/>
      <c r="J21" s="471" t="s">
        <v>1</v>
      </c>
      <c r="K21" s="1"/>
    </row>
    <row r="22" spans="1:11" s="9" customFormat="1" ht="6.95" customHeight="1" x14ac:dyDescent="0.25">
      <c r="A22" s="193"/>
      <c r="B22" s="8"/>
      <c r="C22" s="195"/>
      <c r="D22" s="195"/>
      <c r="E22" s="195"/>
      <c r="F22" s="195"/>
      <c r="G22" s="195"/>
      <c r="H22" s="195"/>
      <c r="I22" s="148"/>
      <c r="J22" s="470"/>
      <c r="K22" s="1"/>
    </row>
    <row r="23" spans="1:11" s="9" customFormat="1" ht="12" customHeight="1" x14ac:dyDescent="0.25">
      <c r="A23" s="193"/>
      <c r="B23" s="8"/>
      <c r="C23" s="195"/>
      <c r="D23" s="194" t="s">
        <v>32</v>
      </c>
      <c r="E23" s="195"/>
      <c r="F23" s="195"/>
      <c r="G23" s="195"/>
      <c r="H23" s="195"/>
      <c r="I23" s="198"/>
      <c r="J23" s="471" t="s">
        <v>1</v>
      </c>
      <c r="K23" s="1"/>
    </row>
    <row r="24" spans="1:11" s="9" customFormat="1" ht="18" customHeight="1" x14ac:dyDescent="0.25">
      <c r="A24" s="193"/>
      <c r="B24" s="8"/>
      <c r="C24" s="195"/>
      <c r="D24" s="195"/>
      <c r="E24" s="197" t="s">
        <v>30</v>
      </c>
      <c r="F24" s="195"/>
      <c r="G24" s="195"/>
      <c r="H24" s="195"/>
      <c r="I24" s="198"/>
      <c r="J24" s="471" t="s">
        <v>1</v>
      </c>
      <c r="K24" s="1"/>
    </row>
    <row r="25" spans="1:11" s="9" customFormat="1" ht="6.95" customHeight="1" x14ac:dyDescent="0.25">
      <c r="A25" s="193"/>
      <c r="B25" s="8"/>
      <c r="C25" s="195"/>
      <c r="D25" s="195"/>
      <c r="E25" s="195"/>
      <c r="F25" s="195"/>
      <c r="G25" s="195"/>
      <c r="H25" s="195"/>
      <c r="I25" s="148"/>
      <c r="J25" s="470"/>
      <c r="K25" s="1"/>
    </row>
    <row r="26" spans="1:11" s="9" customFormat="1" ht="12" customHeight="1" x14ac:dyDescent="0.25">
      <c r="A26" s="193"/>
      <c r="B26" s="8"/>
      <c r="C26" s="195"/>
      <c r="D26" s="194" t="s">
        <v>33</v>
      </c>
      <c r="E26" s="195"/>
      <c r="F26" s="195"/>
      <c r="G26" s="195"/>
      <c r="H26" s="195"/>
      <c r="I26" s="148"/>
      <c r="J26" s="470"/>
      <c r="K26" s="1"/>
    </row>
    <row r="27" spans="1:11" s="29" customFormat="1" ht="16.5" customHeight="1" x14ac:dyDescent="0.25">
      <c r="A27" s="220"/>
      <c r="B27" s="28"/>
      <c r="C27" s="230"/>
      <c r="D27" s="230"/>
      <c r="E27" s="527" t="s">
        <v>1</v>
      </c>
      <c r="F27" s="527"/>
      <c r="G27" s="527"/>
      <c r="H27" s="527"/>
      <c r="I27" s="221"/>
      <c r="J27" s="474"/>
      <c r="K27" s="30"/>
    </row>
    <row r="28" spans="1:11" s="9" customFormat="1" ht="6.95" customHeight="1" x14ac:dyDescent="0.25">
      <c r="A28" s="193"/>
      <c r="B28" s="8"/>
      <c r="C28" s="195"/>
      <c r="D28" s="195"/>
      <c r="E28" s="195"/>
      <c r="F28" s="195"/>
      <c r="G28" s="195"/>
      <c r="H28" s="195"/>
      <c r="I28" s="148"/>
      <c r="J28" s="470"/>
      <c r="K28" s="1"/>
    </row>
    <row r="29" spans="1:11" s="9" customFormat="1" ht="6.95" customHeight="1" x14ac:dyDescent="0.25">
      <c r="A29" s="193"/>
      <c r="B29" s="8"/>
      <c r="C29" s="195"/>
      <c r="D29" s="19"/>
      <c r="E29" s="19"/>
      <c r="F29" s="19"/>
      <c r="G29" s="19"/>
      <c r="H29" s="19"/>
      <c r="I29" s="122"/>
      <c r="J29" s="475"/>
      <c r="K29" s="1"/>
    </row>
    <row r="30" spans="1:11" s="9" customFormat="1" ht="25.35" customHeight="1" x14ac:dyDescent="0.25">
      <c r="A30" s="193"/>
      <c r="B30" s="8"/>
      <c r="C30" s="195"/>
      <c r="D30" s="237" t="s">
        <v>34</v>
      </c>
      <c r="E30" s="195"/>
      <c r="F30" s="195"/>
      <c r="G30" s="195"/>
      <c r="H30" s="195"/>
      <c r="I30" s="148"/>
      <c r="J30" s="476">
        <v>213720.17</v>
      </c>
      <c r="K30" s="1"/>
    </row>
    <row r="31" spans="1:11" s="9" customFormat="1" ht="6.95" customHeight="1" x14ac:dyDescent="0.25">
      <c r="A31" s="193"/>
      <c r="B31" s="8"/>
      <c r="C31" s="195"/>
      <c r="D31" s="19"/>
      <c r="E31" s="19"/>
      <c r="F31" s="19"/>
      <c r="G31" s="19"/>
      <c r="H31" s="19"/>
      <c r="I31" s="122"/>
      <c r="J31" s="475"/>
      <c r="K31" s="1"/>
    </row>
    <row r="32" spans="1:11" s="9" customFormat="1" ht="14.45" customHeight="1" x14ac:dyDescent="0.25">
      <c r="A32" s="193"/>
      <c r="B32" s="8"/>
      <c r="C32" s="195"/>
      <c r="D32" s="195"/>
      <c r="E32" s="195"/>
      <c r="F32" s="222" t="s">
        <v>36</v>
      </c>
      <c r="G32" s="195"/>
      <c r="H32" s="195"/>
      <c r="I32" s="223"/>
      <c r="J32" s="477" t="s">
        <v>37</v>
      </c>
      <c r="K32" s="1"/>
    </row>
    <row r="33" spans="1:11" s="9" customFormat="1" ht="14.45" customHeight="1" x14ac:dyDescent="0.25">
      <c r="A33" s="193"/>
      <c r="B33" s="8"/>
      <c r="C33" s="195"/>
      <c r="D33" s="238" t="s">
        <v>38</v>
      </c>
      <c r="E33" s="224" t="s">
        <v>39</v>
      </c>
      <c r="F33" s="225">
        <f>ROUND((SUM(BE153:BE326)),  2)</f>
        <v>0</v>
      </c>
      <c r="G33" s="226"/>
      <c r="H33" s="226"/>
      <c r="I33" s="227"/>
      <c r="J33" s="478">
        <v>0</v>
      </c>
      <c r="K33" s="1"/>
    </row>
    <row r="34" spans="1:11" s="9" customFormat="1" ht="14.45" customHeight="1" x14ac:dyDescent="0.25">
      <c r="A34" s="193"/>
      <c r="B34" s="8"/>
      <c r="C34" s="195"/>
      <c r="D34" s="195"/>
      <c r="E34" s="224" t="s">
        <v>40</v>
      </c>
      <c r="F34" s="225">
        <f>ROUND((SUM(BF153:BF326)),  2)</f>
        <v>196433.1</v>
      </c>
      <c r="G34" s="226"/>
      <c r="H34" s="226"/>
      <c r="I34" s="227"/>
      <c r="J34" s="478">
        <v>39407.33</v>
      </c>
      <c r="K34" s="1"/>
    </row>
    <row r="35" spans="1:11" s="9" customFormat="1" ht="14.45" hidden="1" customHeight="1" x14ac:dyDescent="0.25">
      <c r="A35" s="193"/>
      <c r="B35" s="8"/>
      <c r="C35" s="195"/>
      <c r="D35" s="195"/>
      <c r="E35" s="194" t="s">
        <v>41</v>
      </c>
      <c r="F35" s="228">
        <f>ROUND((SUM(BG153:BG326)),  2)</f>
        <v>0</v>
      </c>
      <c r="G35" s="195"/>
      <c r="H35" s="195"/>
      <c r="I35" s="229"/>
      <c r="J35" s="479">
        <v>0</v>
      </c>
      <c r="K35" s="1"/>
    </row>
    <row r="36" spans="1:11" s="9" customFormat="1" ht="14.45" hidden="1" customHeight="1" x14ac:dyDescent="0.25">
      <c r="A36" s="193"/>
      <c r="B36" s="8"/>
      <c r="C36" s="195"/>
      <c r="D36" s="195"/>
      <c r="E36" s="194" t="s">
        <v>42</v>
      </c>
      <c r="F36" s="228">
        <f>ROUND((SUM(BH153:BH326)),  2)</f>
        <v>0</v>
      </c>
      <c r="G36" s="195"/>
      <c r="H36" s="195"/>
      <c r="I36" s="229"/>
      <c r="J36" s="479">
        <v>0</v>
      </c>
      <c r="K36" s="1"/>
    </row>
    <row r="37" spans="1:11" s="9" customFormat="1" ht="14.45" hidden="1" customHeight="1" x14ac:dyDescent="0.25">
      <c r="A37" s="193"/>
      <c r="B37" s="8"/>
      <c r="C37" s="195"/>
      <c r="D37" s="195"/>
      <c r="E37" s="224" t="s">
        <v>43</v>
      </c>
      <c r="F37" s="225">
        <f>ROUND((SUM(BI153:BI326)),  2)</f>
        <v>0</v>
      </c>
      <c r="G37" s="226"/>
      <c r="H37" s="226"/>
      <c r="I37" s="227"/>
      <c r="J37" s="478">
        <v>0</v>
      </c>
      <c r="K37" s="1"/>
    </row>
    <row r="38" spans="1:11" s="9" customFormat="1" ht="6.95" customHeight="1" x14ac:dyDescent="0.25">
      <c r="A38" s="193"/>
      <c r="B38" s="8"/>
      <c r="C38" s="195"/>
      <c r="D38" s="195"/>
      <c r="E38" s="195"/>
      <c r="F38" s="195"/>
      <c r="G38" s="195"/>
      <c r="H38" s="195"/>
      <c r="I38" s="148"/>
      <c r="J38" s="470"/>
      <c r="K38" s="1"/>
    </row>
    <row r="39" spans="1:11" s="9" customFormat="1" ht="25.35" customHeight="1" x14ac:dyDescent="0.25">
      <c r="A39" s="193"/>
      <c r="B39" s="8"/>
      <c r="C39" s="195"/>
      <c r="D39" s="458" t="s">
        <v>44</v>
      </c>
      <c r="E39" s="459"/>
      <c r="F39" s="459"/>
      <c r="G39" s="460" t="s">
        <v>45</v>
      </c>
      <c r="H39" s="461" t="s">
        <v>46</v>
      </c>
      <c r="I39" s="459"/>
      <c r="J39" s="480">
        <v>253127.5</v>
      </c>
      <c r="K39" s="1"/>
    </row>
    <row r="40" spans="1:11" s="9" customFormat="1" ht="14.45" customHeight="1" x14ac:dyDescent="0.25">
      <c r="A40" s="193"/>
      <c r="B40" s="8"/>
      <c r="C40" s="195"/>
      <c r="D40" s="195"/>
      <c r="E40" s="195"/>
      <c r="F40" s="195"/>
      <c r="G40" s="195"/>
      <c r="H40" s="195"/>
      <c r="I40" s="148"/>
      <c r="J40" s="470"/>
      <c r="K40" s="1"/>
    </row>
    <row r="41" spans="1:11" ht="14.45" customHeight="1" x14ac:dyDescent="0.25">
      <c r="A41" s="219"/>
      <c r="B41" s="4"/>
      <c r="C41" s="216"/>
      <c r="D41" s="216"/>
      <c r="E41" s="216"/>
      <c r="F41" s="216"/>
      <c r="G41" s="216"/>
      <c r="H41" s="216"/>
      <c r="I41" s="217"/>
      <c r="J41" s="469"/>
    </row>
    <row r="42" spans="1:11" ht="14.45" customHeight="1" x14ac:dyDescent="0.25">
      <c r="A42" s="219"/>
      <c r="B42" s="4"/>
      <c r="C42" s="216"/>
      <c r="D42" s="216"/>
      <c r="E42" s="216"/>
      <c r="F42" s="216"/>
      <c r="G42" s="216"/>
      <c r="H42" s="216"/>
      <c r="I42" s="217"/>
      <c r="J42" s="469"/>
    </row>
    <row r="43" spans="1:11" ht="14.45" customHeight="1" x14ac:dyDescent="0.25">
      <c r="A43" s="219"/>
      <c r="B43" s="4"/>
      <c r="C43" s="216"/>
      <c r="D43" s="216"/>
      <c r="E43" s="216"/>
      <c r="F43" s="216"/>
      <c r="G43" s="216"/>
      <c r="H43" s="216"/>
      <c r="I43" s="217"/>
      <c r="J43" s="469"/>
    </row>
    <row r="44" spans="1:11" ht="14.45" customHeight="1" x14ac:dyDescent="0.25">
      <c r="A44" s="219"/>
      <c r="B44" s="4"/>
      <c r="C44" s="216"/>
      <c r="D44" s="216"/>
      <c r="E44" s="216"/>
      <c r="F44" s="216"/>
      <c r="G44" s="216"/>
      <c r="H44" s="216"/>
      <c r="I44" s="217"/>
      <c r="J44" s="469"/>
    </row>
    <row r="45" spans="1:11" ht="14.45" customHeight="1" x14ac:dyDescent="0.25">
      <c r="A45" s="219"/>
      <c r="B45" s="4"/>
      <c r="C45" s="216"/>
      <c r="D45" s="216"/>
      <c r="E45" s="216"/>
      <c r="F45" s="216"/>
      <c r="G45" s="216"/>
      <c r="H45" s="216"/>
      <c r="I45" s="217"/>
      <c r="J45" s="469"/>
    </row>
    <row r="46" spans="1:11" ht="14.45" customHeight="1" x14ac:dyDescent="0.25">
      <c r="A46" s="219"/>
      <c r="B46" s="4"/>
      <c r="C46" s="216"/>
      <c r="D46" s="216"/>
      <c r="E46" s="216"/>
      <c r="F46" s="216"/>
      <c r="G46" s="216"/>
      <c r="H46" s="216"/>
      <c r="I46" s="217"/>
      <c r="J46" s="469"/>
    </row>
    <row r="47" spans="1:11" ht="14.45" customHeight="1" x14ac:dyDescent="0.25">
      <c r="A47" s="219"/>
      <c r="B47" s="4"/>
      <c r="C47" s="216"/>
      <c r="D47" s="216"/>
      <c r="E47" s="216"/>
      <c r="F47" s="216"/>
      <c r="G47" s="216"/>
      <c r="H47" s="216"/>
      <c r="I47" s="217"/>
      <c r="J47" s="469"/>
    </row>
    <row r="48" spans="1:11" ht="14.45" customHeight="1" x14ac:dyDescent="0.25">
      <c r="A48" s="219"/>
      <c r="B48" s="4"/>
      <c r="C48" s="216"/>
      <c r="D48" s="216"/>
      <c r="E48" s="216"/>
      <c r="F48" s="216"/>
      <c r="G48" s="216"/>
      <c r="H48" s="216"/>
      <c r="I48" s="217"/>
      <c r="J48" s="469"/>
    </row>
    <row r="49" spans="1:11" ht="14.45" customHeight="1" x14ac:dyDescent="0.25">
      <c r="A49" s="219"/>
      <c r="B49" s="4"/>
      <c r="C49" s="216"/>
      <c r="D49" s="216"/>
      <c r="E49" s="216"/>
      <c r="F49" s="216"/>
      <c r="G49" s="216"/>
      <c r="H49" s="216"/>
      <c r="I49" s="217"/>
      <c r="J49" s="469"/>
    </row>
    <row r="50" spans="1:11" s="9" customFormat="1" ht="14.45" customHeight="1" x14ac:dyDescent="0.25">
      <c r="A50" s="193"/>
      <c r="B50" s="8"/>
      <c r="C50" s="195"/>
      <c r="D50" s="12" t="s">
        <v>47</v>
      </c>
      <c r="E50" s="13"/>
      <c r="F50" s="13"/>
      <c r="G50" s="12" t="s">
        <v>48</v>
      </c>
      <c r="H50" s="13"/>
      <c r="I50" s="131"/>
      <c r="J50" s="481"/>
      <c r="K50" s="1"/>
    </row>
    <row r="51" spans="1:11" x14ac:dyDescent="0.25">
      <c r="A51" s="219"/>
      <c r="B51" s="4"/>
      <c r="C51" s="216"/>
      <c r="D51" s="216"/>
      <c r="E51" s="216"/>
      <c r="F51" s="216"/>
      <c r="G51" s="216"/>
      <c r="H51" s="216"/>
      <c r="I51" s="217"/>
      <c r="J51" s="469"/>
    </row>
    <row r="52" spans="1:11" x14ac:dyDescent="0.25">
      <c r="A52" s="219"/>
      <c r="B52" s="4"/>
      <c r="C52" s="216"/>
      <c r="D52" s="216"/>
      <c r="E52" s="216"/>
      <c r="F52" s="216"/>
      <c r="G52" s="216"/>
      <c r="H52" s="216"/>
      <c r="I52" s="217"/>
      <c r="J52" s="469"/>
    </row>
    <row r="53" spans="1:11" x14ac:dyDescent="0.25">
      <c r="A53" s="219"/>
      <c r="B53" s="4"/>
      <c r="C53" s="216"/>
      <c r="D53" s="216"/>
      <c r="E53" s="216"/>
      <c r="F53" s="216"/>
      <c r="G53" s="216"/>
      <c r="H53" s="216"/>
      <c r="I53" s="217"/>
      <c r="J53" s="469"/>
    </row>
    <row r="54" spans="1:11" x14ac:dyDescent="0.25">
      <c r="A54" s="219"/>
      <c r="B54" s="4"/>
      <c r="C54" s="216"/>
      <c r="D54" s="216"/>
      <c r="E54" s="216"/>
      <c r="F54" s="216"/>
      <c r="G54" s="216"/>
      <c r="H54" s="216"/>
      <c r="I54" s="217"/>
      <c r="J54" s="469"/>
    </row>
    <row r="55" spans="1:11" x14ac:dyDescent="0.25">
      <c r="A55" s="219"/>
      <c r="B55" s="4"/>
      <c r="C55" s="216"/>
      <c r="D55" s="216"/>
      <c r="E55" s="216"/>
      <c r="F55" s="216"/>
      <c r="G55" s="216"/>
      <c r="H55" s="216"/>
      <c r="I55" s="217"/>
      <c r="J55" s="469"/>
    </row>
    <row r="56" spans="1:11" x14ac:dyDescent="0.25">
      <c r="A56" s="219"/>
      <c r="B56" s="4"/>
      <c r="C56" s="216"/>
      <c r="D56" s="216"/>
      <c r="E56" s="216"/>
      <c r="F56" s="216"/>
      <c r="G56" s="216"/>
      <c r="H56" s="216"/>
      <c r="I56" s="217"/>
      <c r="J56" s="469"/>
    </row>
    <row r="57" spans="1:11" x14ac:dyDescent="0.25">
      <c r="A57" s="219"/>
      <c r="B57" s="4"/>
      <c r="C57" s="216"/>
      <c r="D57" s="216"/>
      <c r="E57" s="216"/>
      <c r="F57" s="216"/>
      <c r="G57" s="216"/>
      <c r="H57" s="216"/>
      <c r="I57" s="217"/>
      <c r="J57" s="469"/>
    </row>
    <row r="58" spans="1:11" x14ac:dyDescent="0.25">
      <c r="A58" s="219"/>
      <c r="B58" s="4"/>
      <c r="C58" s="216"/>
      <c r="D58" s="216"/>
      <c r="E58" s="216"/>
      <c r="F58" s="216"/>
      <c r="G58" s="216"/>
      <c r="H58" s="216"/>
      <c r="I58" s="217"/>
      <c r="J58" s="469"/>
    </row>
    <row r="59" spans="1:11" x14ac:dyDescent="0.25">
      <c r="A59" s="219"/>
      <c r="B59" s="4"/>
      <c r="C59" s="216"/>
      <c r="D59" s="216"/>
      <c r="E59" s="216"/>
      <c r="F59" s="216"/>
      <c r="G59" s="216"/>
      <c r="H59" s="216"/>
      <c r="I59" s="217"/>
      <c r="J59" s="469"/>
    </row>
    <row r="60" spans="1:11" x14ac:dyDescent="0.25">
      <c r="A60" s="219"/>
      <c r="B60" s="4"/>
      <c r="C60" s="216"/>
      <c r="D60" s="216"/>
      <c r="E60" s="216"/>
      <c r="F60" s="216"/>
      <c r="G60" s="216"/>
      <c r="H60" s="216"/>
      <c r="I60" s="217"/>
      <c r="J60" s="469"/>
    </row>
    <row r="61" spans="1:11" s="9" customFormat="1" x14ac:dyDescent="0.25">
      <c r="A61" s="193"/>
      <c r="B61" s="8"/>
      <c r="C61" s="195"/>
      <c r="D61" s="14" t="s">
        <v>49</v>
      </c>
      <c r="E61" s="10"/>
      <c r="F61" s="42" t="s">
        <v>50</v>
      </c>
      <c r="G61" s="14" t="s">
        <v>49</v>
      </c>
      <c r="H61" s="10"/>
      <c r="I61" s="132"/>
      <c r="J61" s="482" t="s">
        <v>50</v>
      </c>
      <c r="K61" s="1"/>
    </row>
    <row r="62" spans="1:11" x14ac:dyDescent="0.25">
      <c r="A62" s="219"/>
      <c r="B62" s="4"/>
      <c r="C62" s="216"/>
      <c r="D62" s="216"/>
      <c r="E62" s="216"/>
      <c r="F62" s="216"/>
      <c r="G62" s="216"/>
      <c r="H62" s="216"/>
      <c r="I62" s="217"/>
      <c r="J62" s="469"/>
    </row>
    <row r="63" spans="1:11" x14ac:dyDescent="0.25">
      <c r="A63" s="219"/>
      <c r="B63" s="4"/>
      <c r="C63" s="216"/>
      <c r="D63" s="216"/>
      <c r="E63" s="216"/>
      <c r="F63" s="216"/>
      <c r="G63" s="216"/>
      <c r="H63" s="216"/>
      <c r="I63" s="217"/>
      <c r="J63" s="469"/>
    </row>
    <row r="64" spans="1:11" x14ac:dyDescent="0.25">
      <c r="A64" s="219"/>
      <c r="B64" s="4"/>
      <c r="C64" s="216"/>
      <c r="D64" s="216"/>
      <c r="E64" s="216"/>
      <c r="F64" s="216"/>
      <c r="G64" s="216"/>
      <c r="H64" s="216"/>
      <c r="I64" s="217"/>
      <c r="J64" s="469"/>
    </row>
    <row r="65" spans="1:11" s="9" customFormat="1" x14ac:dyDescent="0.25">
      <c r="A65" s="193"/>
      <c r="B65" s="8"/>
      <c r="C65" s="195"/>
      <c r="D65" s="12" t="s">
        <v>51</v>
      </c>
      <c r="E65" s="13"/>
      <c r="F65" s="13"/>
      <c r="G65" s="12" t="s">
        <v>52</v>
      </c>
      <c r="H65" s="13"/>
      <c r="I65" s="131"/>
      <c r="J65" s="481"/>
      <c r="K65" s="1"/>
    </row>
    <row r="66" spans="1:11" x14ac:dyDescent="0.25">
      <c r="A66" s="219"/>
      <c r="B66" s="4"/>
      <c r="C66" s="216"/>
      <c r="D66" s="216"/>
      <c r="E66" s="216"/>
      <c r="F66" s="216"/>
      <c r="G66" s="216"/>
      <c r="H66" s="216"/>
      <c r="I66" s="217"/>
      <c r="J66" s="469"/>
    </row>
    <row r="67" spans="1:11" x14ac:dyDescent="0.25">
      <c r="A67" s="219"/>
      <c r="B67" s="4"/>
      <c r="C67" s="216"/>
      <c r="D67" s="216"/>
      <c r="E67" s="216"/>
      <c r="F67" s="216"/>
      <c r="G67" s="216"/>
      <c r="H67" s="216"/>
      <c r="I67" s="217"/>
      <c r="J67" s="469"/>
    </row>
    <row r="68" spans="1:11" x14ac:dyDescent="0.25">
      <c r="A68" s="219"/>
      <c r="B68" s="4"/>
      <c r="C68" s="216"/>
      <c r="D68" s="216"/>
      <c r="E68" s="216"/>
      <c r="F68" s="216"/>
      <c r="G68" s="216"/>
      <c r="H68" s="216"/>
      <c r="I68" s="217"/>
      <c r="J68" s="469"/>
    </row>
    <row r="69" spans="1:11" x14ac:dyDescent="0.25">
      <c r="A69" s="219"/>
      <c r="B69" s="4"/>
      <c r="C69" s="216"/>
      <c r="D69" s="216"/>
      <c r="E69" s="216"/>
      <c r="F69" s="216"/>
      <c r="G69" s="216"/>
      <c r="H69" s="216"/>
      <c r="I69" s="217"/>
      <c r="J69" s="469"/>
    </row>
    <row r="70" spans="1:11" x14ac:dyDescent="0.25">
      <c r="A70" s="219"/>
      <c r="B70" s="4"/>
      <c r="C70" s="216"/>
      <c r="D70" s="216"/>
      <c r="E70" s="216"/>
      <c r="F70" s="216"/>
      <c r="G70" s="216"/>
      <c r="H70" s="216"/>
      <c r="I70" s="217"/>
      <c r="J70" s="469"/>
    </row>
    <row r="71" spans="1:11" x14ac:dyDescent="0.25">
      <c r="A71" s="219"/>
      <c r="B71" s="4"/>
      <c r="C71" s="216"/>
      <c r="D71" s="216"/>
      <c r="E71" s="216"/>
      <c r="F71" s="216"/>
      <c r="G71" s="216"/>
      <c r="H71" s="216"/>
      <c r="I71" s="217"/>
      <c r="J71" s="469"/>
    </row>
    <row r="72" spans="1:11" x14ac:dyDescent="0.25">
      <c r="A72" s="219"/>
      <c r="B72" s="4"/>
      <c r="C72" s="216"/>
      <c r="D72" s="216"/>
      <c r="E72" s="216"/>
      <c r="F72" s="216"/>
      <c r="G72" s="216"/>
      <c r="H72" s="216"/>
      <c r="I72" s="217"/>
      <c r="J72" s="469"/>
    </row>
    <row r="73" spans="1:11" x14ac:dyDescent="0.25">
      <c r="A73" s="219"/>
      <c r="B73" s="4"/>
      <c r="C73" s="216"/>
      <c r="D73" s="216"/>
      <c r="E73" s="216"/>
      <c r="F73" s="216"/>
      <c r="G73" s="216"/>
      <c r="H73" s="216"/>
      <c r="I73" s="217"/>
      <c r="J73" s="469"/>
    </row>
    <row r="74" spans="1:11" x14ac:dyDescent="0.25">
      <c r="A74" s="219"/>
      <c r="B74" s="4"/>
      <c r="C74" s="216"/>
      <c r="D74" s="216"/>
      <c r="E74" s="216"/>
      <c r="F74" s="216"/>
      <c r="G74" s="216"/>
      <c r="H74" s="216"/>
      <c r="I74" s="217"/>
      <c r="J74" s="469"/>
    </row>
    <row r="75" spans="1:11" x14ac:dyDescent="0.25">
      <c r="A75" s="219"/>
      <c r="B75" s="4"/>
      <c r="C75" s="216"/>
      <c r="D75" s="216"/>
      <c r="E75" s="216"/>
      <c r="F75" s="216"/>
      <c r="G75" s="216"/>
      <c r="H75" s="216"/>
      <c r="I75" s="217"/>
      <c r="J75" s="469"/>
    </row>
    <row r="76" spans="1:11" s="9" customFormat="1" x14ac:dyDescent="0.25">
      <c r="A76" s="193"/>
      <c r="B76" s="8"/>
      <c r="C76" s="195"/>
      <c r="D76" s="14" t="s">
        <v>49</v>
      </c>
      <c r="E76" s="10"/>
      <c r="F76" s="42" t="s">
        <v>50</v>
      </c>
      <c r="G76" s="14" t="s">
        <v>49</v>
      </c>
      <c r="H76" s="10"/>
      <c r="I76" s="132"/>
      <c r="J76" s="482" t="s">
        <v>50</v>
      </c>
      <c r="K76" s="1"/>
    </row>
    <row r="77" spans="1:11" s="9" customFormat="1" ht="14.45" customHeight="1" x14ac:dyDescent="0.25">
      <c r="A77" s="193"/>
      <c r="B77" s="15"/>
      <c r="C77" s="16"/>
      <c r="D77" s="16"/>
      <c r="E77" s="16"/>
      <c r="F77" s="16"/>
      <c r="G77" s="16"/>
      <c r="H77" s="16"/>
      <c r="I77" s="134"/>
      <c r="J77" s="483"/>
      <c r="K77" s="1"/>
    </row>
    <row r="78" spans="1:11" x14ac:dyDescent="0.25">
      <c r="A78" s="219"/>
      <c r="B78" s="216"/>
      <c r="C78" s="216"/>
      <c r="D78" s="216"/>
      <c r="E78" s="216"/>
      <c r="F78" s="216"/>
      <c r="G78" s="216"/>
      <c r="H78" s="216"/>
      <c r="I78" s="217"/>
      <c r="J78" s="469"/>
      <c r="K78" s="239"/>
    </row>
    <row r="79" spans="1:11" x14ac:dyDescent="0.25">
      <c r="A79" s="219"/>
      <c r="B79" s="216"/>
      <c r="C79" s="216"/>
      <c r="D79" s="216"/>
      <c r="E79" s="216"/>
      <c r="F79" s="216"/>
      <c r="G79" s="216"/>
      <c r="H79" s="216"/>
      <c r="I79" s="217"/>
      <c r="J79" s="469"/>
      <c r="K79" s="239"/>
    </row>
    <row r="80" spans="1:11" x14ac:dyDescent="0.25">
      <c r="A80" s="219"/>
      <c r="B80" s="216"/>
      <c r="C80" s="216"/>
      <c r="D80" s="216"/>
      <c r="E80" s="216"/>
      <c r="F80" s="216"/>
      <c r="G80" s="216"/>
      <c r="H80" s="216"/>
      <c r="I80" s="217"/>
      <c r="J80" s="469"/>
      <c r="K80" s="239"/>
    </row>
    <row r="81" spans="1:47" s="9" customFormat="1" ht="6.95" customHeight="1" x14ac:dyDescent="0.25">
      <c r="A81" s="193"/>
      <c r="B81" s="17"/>
      <c r="C81" s="18"/>
      <c r="D81" s="18"/>
      <c r="E81" s="18"/>
      <c r="F81" s="18"/>
      <c r="G81" s="18"/>
      <c r="H81" s="18"/>
      <c r="I81" s="135"/>
      <c r="J81" s="484"/>
      <c r="K81" s="1"/>
    </row>
    <row r="82" spans="1:47" s="9" customFormat="1" ht="24.95" customHeight="1" x14ac:dyDescent="0.25">
      <c r="A82" s="193"/>
      <c r="B82" s="8"/>
      <c r="C82" s="231" t="s">
        <v>96</v>
      </c>
      <c r="D82" s="195"/>
      <c r="E82" s="195"/>
      <c r="F82" s="195"/>
      <c r="G82" s="195"/>
      <c r="H82" s="195"/>
      <c r="I82" s="148"/>
      <c r="J82" s="470"/>
      <c r="K82" s="1"/>
    </row>
    <row r="83" spans="1:47" s="9" customFormat="1" ht="6.95" customHeight="1" x14ac:dyDescent="0.25">
      <c r="A83" s="193"/>
      <c r="B83" s="8"/>
      <c r="C83" s="195"/>
      <c r="D83" s="195"/>
      <c r="E83" s="195"/>
      <c r="F83" s="195"/>
      <c r="G83" s="195"/>
      <c r="H83" s="195"/>
      <c r="I83" s="148"/>
      <c r="J83" s="470"/>
      <c r="K83" s="1"/>
    </row>
    <row r="84" spans="1:47" s="9" customFormat="1" ht="12" customHeight="1" x14ac:dyDescent="0.25">
      <c r="A84" s="193"/>
      <c r="B84" s="8"/>
      <c r="C84" s="194" t="s">
        <v>14</v>
      </c>
      <c r="D84" s="195"/>
      <c r="E84" s="195"/>
      <c r="F84" s="195"/>
      <c r="G84" s="195"/>
      <c r="H84" s="195"/>
      <c r="I84" s="148"/>
      <c r="J84" s="470"/>
      <c r="K84" s="1"/>
    </row>
    <row r="85" spans="1:47" s="9" customFormat="1" ht="26.25" customHeight="1" x14ac:dyDescent="0.25">
      <c r="A85" s="193"/>
      <c r="B85" s="8"/>
      <c r="C85" s="195"/>
      <c r="D85" s="195"/>
      <c r="E85" s="563" t="str">
        <f>E7</f>
        <v>Bratislava, areál MV SR Šancová 1, rekonštrukcia poškodených oporných múrov</v>
      </c>
      <c r="F85" s="563"/>
      <c r="G85" s="563"/>
      <c r="H85" s="563"/>
      <c r="I85" s="148"/>
      <c r="J85" s="470"/>
      <c r="K85" s="1"/>
    </row>
    <row r="86" spans="1:47" s="9" customFormat="1" ht="12" customHeight="1" x14ac:dyDescent="0.25">
      <c r="A86" s="193"/>
      <c r="B86" s="8"/>
      <c r="C86" s="194" t="s">
        <v>94</v>
      </c>
      <c r="D86" s="195"/>
      <c r="E86" s="195"/>
      <c r="F86" s="195"/>
      <c r="G86" s="195"/>
      <c r="H86" s="195"/>
      <c r="I86" s="148"/>
      <c r="J86" s="470"/>
      <c r="K86" s="1"/>
    </row>
    <row r="87" spans="1:47" s="9" customFormat="1" ht="16.5" customHeight="1" x14ac:dyDescent="0.25">
      <c r="A87" s="193"/>
      <c r="B87" s="8"/>
      <c r="C87" s="195"/>
      <c r="D87" s="195"/>
      <c r="E87" s="534" t="str">
        <f>E9</f>
        <v>SO 01 - Sanácia oporných múrov</v>
      </c>
      <c r="F87" s="534"/>
      <c r="G87" s="534"/>
      <c r="H87" s="534"/>
      <c r="I87" s="148"/>
      <c r="J87" s="470"/>
      <c r="K87" s="1"/>
    </row>
    <row r="88" spans="1:47" s="9" customFormat="1" ht="6.95" customHeight="1" x14ac:dyDescent="0.25">
      <c r="A88" s="193"/>
      <c r="B88" s="8"/>
      <c r="C88" s="195"/>
      <c r="D88" s="195"/>
      <c r="E88" s="195"/>
      <c r="F88" s="195"/>
      <c r="G88" s="195"/>
      <c r="H88" s="195"/>
      <c r="I88" s="148"/>
      <c r="J88" s="470"/>
      <c r="K88" s="1"/>
    </row>
    <row r="89" spans="1:47" s="9" customFormat="1" ht="12" customHeight="1" x14ac:dyDescent="0.25">
      <c r="A89" s="193"/>
      <c r="B89" s="8"/>
      <c r="C89" s="194" t="s">
        <v>19</v>
      </c>
      <c r="D89" s="195"/>
      <c r="E89" s="195"/>
      <c r="F89" s="197" t="str">
        <f>F12</f>
        <v>Bratislava</v>
      </c>
      <c r="G89" s="195"/>
      <c r="H89" s="195"/>
      <c r="I89" s="198"/>
      <c r="J89" s="472" t="s">
        <v>22</v>
      </c>
      <c r="K89" s="1"/>
    </row>
    <row r="90" spans="1:47" s="9" customFormat="1" ht="6.95" customHeight="1" x14ac:dyDescent="0.25">
      <c r="A90" s="193"/>
      <c r="B90" s="8"/>
      <c r="C90" s="195"/>
      <c r="D90" s="195"/>
      <c r="E90" s="195"/>
      <c r="F90" s="195"/>
      <c r="G90" s="195"/>
      <c r="H90" s="195"/>
      <c r="I90" s="148"/>
      <c r="J90" s="470"/>
      <c r="K90" s="1"/>
    </row>
    <row r="91" spans="1:47" s="9" customFormat="1" ht="40.15" customHeight="1" x14ac:dyDescent="0.25">
      <c r="A91" s="193"/>
      <c r="B91" s="8"/>
      <c r="C91" s="194" t="s">
        <v>23</v>
      </c>
      <c r="D91" s="195"/>
      <c r="E91" s="195"/>
      <c r="F91" s="197" t="str">
        <f>E15</f>
        <v>MV SR, Pribinova 2, 81272 Bratislava</v>
      </c>
      <c r="G91" s="195"/>
      <c r="H91" s="195"/>
      <c r="I91" s="198"/>
      <c r="J91" s="485" t="s">
        <v>30</v>
      </c>
      <c r="K91" s="1"/>
    </row>
    <row r="92" spans="1:47" s="9" customFormat="1" ht="40.15" customHeight="1" x14ac:dyDescent="0.25">
      <c r="A92" s="193"/>
      <c r="B92" s="8"/>
      <c r="C92" s="194" t="s">
        <v>27</v>
      </c>
      <c r="D92" s="195"/>
      <c r="E92" s="195"/>
      <c r="F92" s="197" t="str">
        <f>IF(E18="","",E18)</f>
        <v/>
      </c>
      <c r="G92" s="195"/>
      <c r="H92" s="195"/>
      <c r="I92" s="198"/>
      <c r="J92" s="485" t="s">
        <v>30</v>
      </c>
      <c r="K92" s="1"/>
    </row>
    <row r="93" spans="1:47" s="9" customFormat="1" ht="10.35" customHeight="1" x14ac:dyDescent="0.25">
      <c r="A93" s="193"/>
      <c r="B93" s="8"/>
      <c r="C93" s="195"/>
      <c r="D93" s="195"/>
      <c r="E93" s="195"/>
      <c r="F93" s="195"/>
      <c r="G93" s="195"/>
      <c r="H93" s="195"/>
      <c r="I93" s="148"/>
      <c r="J93" s="470"/>
      <c r="K93" s="1"/>
    </row>
    <row r="94" spans="1:47" s="9" customFormat="1" ht="29.25" customHeight="1" x14ac:dyDescent="0.25">
      <c r="A94" s="193"/>
      <c r="B94" s="8"/>
      <c r="C94" s="464" t="s">
        <v>97</v>
      </c>
      <c r="D94" s="463"/>
      <c r="E94" s="463"/>
      <c r="F94" s="463"/>
      <c r="G94" s="463"/>
      <c r="H94" s="463"/>
      <c r="I94" s="463"/>
      <c r="J94" s="486" t="s">
        <v>98</v>
      </c>
      <c r="K94" s="1"/>
    </row>
    <row r="95" spans="1:47" s="9" customFormat="1" ht="10.35" customHeight="1" x14ac:dyDescent="0.25">
      <c r="A95" s="193"/>
      <c r="B95" s="8"/>
      <c r="C95" s="195"/>
      <c r="D95" s="195"/>
      <c r="E95" s="195"/>
      <c r="F95" s="195"/>
      <c r="G95" s="195"/>
      <c r="H95" s="195"/>
      <c r="I95" s="148"/>
      <c r="J95" s="470"/>
      <c r="K95" s="1"/>
    </row>
    <row r="96" spans="1:47" s="9" customFormat="1" ht="22.9" customHeight="1" x14ac:dyDescent="0.25">
      <c r="A96" s="193"/>
      <c r="B96" s="8"/>
      <c r="C96" s="232" t="s">
        <v>99</v>
      </c>
      <c r="D96" s="195"/>
      <c r="E96" s="195"/>
      <c r="F96" s="195"/>
      <c r="G96" s="195"/>
      <c r="H96" s="195"/>
      <c r="I96" s="148"/>
      <c r="J96" s="476">
        <v>213720.16875000007</v>
      </c>
      <c r="K96" s="1"/>
      <c r="AU96" s="1" t="s">
        <v>100</v>
      </c>
    </row>
    <row r="97" spans="1:11" s="46" customFormat="1" ht="24.95" customHeight="1" x14ac:dyDescent="0.25">
      <c r="A97" s="233"/>
      <c r="B97" s="45"/>
      <c r="C97" s="234"/>
      <c r="D97" s="47" t="s">
        <v>101</v>
      </c>
      <c r="E97" s="48"/>
      <c r="F97" s="48"/>
      <c r="G97" s="48"/>
      <c r="H97" s="48"/>
      <c r="I97" s="138"/>
      <c r="J97" s="487">
        <v>191881.13175000006</v>
      </c>
      <c r="K97" s="49"/>
    </row>
    <row r="98" spans="1:11" s="51" customFormat="1" ht="19.899999999999999" customHeight="1" x14ac:dyDescent="0.25">
      <c r="A98" s="235"/>
      <c r="B98" s="50"/>
      <c r="C98" s="236"/>
      <c r="D98" s="52" t="s">
        <v>102</v>
      </c>
      <c r="E98" s="53"/>
      <c r="F98" s="53"/>
      <c r="G98" s="53"/>
      <c r="H98" s="53"/>
      <c r="I98" s="140"/>
      <c r="J98" s="488">
        <v>17170.329660000003</v>
      </c>
      <c r="K98" s="54"/>
    </row>
    <row r="99" spans="1:11" s="51" customFormat="1" ht="19.899999999999999" customHeight="1" x14ac:dyDescent="0.25">
      <c r="A99" s="235"/>
      <c r="B99" s="50"/>
      <c r="C99" s="236"/>
      <c r="D99" s="52" t="s">
        <v>103</v>
      </c>
      <c r="E99" s="53"/>
      <c r="F99" s="53"/>
      <c r="G99" s="53"/>
      <c r="H99" s="53"/>
      <c r="I99" s="140"/>
      <c r="J99" s="488">
        <v>91823.788760000025</v>
      </c>
      <c r="K99" s="54"/>
    </row>
    <row r="100" spans="1:11" s="51" customFormat="1" ht="19.899999999999999" customHeight="1" x14ac:dyDescent="0.25">
      <c r="A100" s="235"/>
      <c r="B100" s="50"/>
      <c r="C100" s="236"/>
      <c r="D100" s="52" t="s">
        <v>104</v>
      </c>
      <c r="E100" s="53"/>
      <c r="F100" s="53"/>
      <c r="G100" s="53"/>
      <c r="H100" s="53"/>
      <c r="I100" s="140"/>
      <c r="J100" s="488">
        <v>42011.551999999996</v>
      </c>
      <c r="K100" s="54"/>
    </row>
    <row r="101" spans="1:11" s="51" customFormat="1" ht="19.899999999999999" customHeight="1" x14ac:dyDescent="0.25">
      <c r="A101" s="235"/>
      <c r="B101" s="50"/>
      <c r="C101" s="236"/>
      <c r="D101" s="52" t="s">
        <v>105</v>
      </c>
      <c r="E101" s="53"/>
      <c r="F101" s="53"/>
      <c r="G101" s="53"/>
      <c r="H101" s="53"/>
      <c r="I101" s="140"/>
      <c r="J101" s="488">
        <v>203.30783000000002</v>
      </c>
      <c r="K101" s="54"/>
    </row>
    <row r="102" spans="1:11" s="51" customFormat="1" ht="19.899999999999999" customHeight="1" x14ac:dyDescent="0.25">
      <c r="A102" s="235"/>
      <c r="B102" s="50"/>
      <c r="C102" s="236"/>
      <c r="D102" s="52" t="s">
        <v>106</v>
      </c>
      <c r="E102" s="53"/>
      <c r="F102" s="53"/>
      <c r="G102" s="53"/>
      <c r="H102" s="53"/>
      <c r="I102" s="140"/>
      <c r="J102" s="488">
        <v>289.52000000000004</v>
      </c>
      <c r="K102" s="54"/>
    </row>
    <row r="103" spans="1:11" s="51" customFormat="1" ht="19.899999999999999" customHeight="1" x14ac:dyDescent="0.25">
      <c r="A103" s="235"/>
      <c r="B103" s="50"/>
      <c r="C103" s="236"/>
      <c r="D103" s="52" t="s">
        <v>107</v>
      </c>
      <c r="E103" s="53"/>
      <c r="F103" s="53"/>
      <c r="G103" s="53"/>
      <c r="H103" s="53"/>
      <c r="I103" s="140"/>
      <c r="J103" s="488">
        <v>7857.96</v>
      </c>
      <c r="K103" s="54"/>
    </row>
    <row r="104" spans="1:11" s="51" customFormat="1" ht="19.899999999999999" customHeight="1" x14ac:dyDescent="0.25">
      <c r="A104" s="235"/>
      <c r="B104" s="50"/>
      <c r="C104" s="236"/>
      <c r="D104" s="52" t="s">
        <v>108</v>
      </c>
      <c r="E104" s="53"/>
      <c r="F104" s="53"/>
      <c r="G104" s="53"/>
      <c r="H104" s="53"/>
      <c r="I104" s="140"/>
      <c r="J104" s="488">
        <v>9566.9200000000019</v>
      </c>
      <c r="K104" s="54"/>
    </row>
    <row r="105" spans="1:11" s="51" customFormat="1" ht="19.899999999999999" customHeight="1" x14ac:dyDescent="0.25">
      <c r="A105" s="235"/>
      <c r="B105" s="50"/>
      <c r="C105" s="236"/>
      <c r="D105" s="52" t="s">
        <v>109</v>
      </c>
      <c r="E105" s="53"/>
      <c r="F105" s="53"/>
      <c r="G105" s="53"/>
      <c r="H105" s="53"/>
      <c r="I105" s="140"/>
      <c r="J105" s="488">
        <v>16784.9935</v>
      </c>
      <c r="K105" s="54"/>
    </row>
    <row r="106" spans="1:11" s="51" customFormat="1" ht="19.899999999999999" customHeight="1" x14ac:dyDescent="0.25">
      <c r="A106" s="235"/>
      <c r="B106" s="50"/>
      <c r="C106" s="236"/>
      <c r="D106" s="52" t="s">
        <v>110</v>
      </c>
      <c r="E106" s="53"/>
      <c r="F106" s="53"/>
      <c r="G106" s="53"/>
      <c r="H106" s="53"/>
      <c r="I106" s="140"/>
      <c r="J106" s="488">
        <v>6172.7599999999993</v>
      </c>
      <c r="K106" s="54"/>
    </row>
    <row r="107" spans="1:11" s="46" customFormat="1" ht="24.95" customHeight="1" x14ac:dyDescent="0.25">
      <c r="A107" s="233"/>
      <c r="B107" s="45"/>
      <c r="C107" s="234"/>
      <c r="D107" s="47" t="s">
        <v>111</v>
      </c>
      <c r="E107" s="48"/>
      <c r="F107" s="48"/>
      <c r="G107" s="48"/>
      <c r="H107" s="48"/>
      <c r="I107" s="138"/>
      <c r="J107" s="487">
        <v>21124.037000000004</v>
      </c>
      <c r="K107" s="49"/>
    </row>
    <row r="108" spans="1:11" s="51" customFormat="1" ht="19.899999999999999" customHeight="1" x14ac:dyDescent="0.25">
      <c r="A108" s="235"/>
      <c r="B108" s="50"/>
      <c r="C108" s="236"/>
      <c r="D108" s="52" t="s">
        <v>112</v>
      </c>
      <c r="E108" s="53"/>
      <c r="F108" s="53"/>
      <c r="G108" s="53"/>
      <c r="H108" s="53"/>
      <c r="I108" s="140"/>
      <c r="J108" s="488">
        <v>1582.24</v>
      </c>
      <c r="K108" s="54"/>
    </row>
    <row r="109" spans="1:11" s="51" customFormat="1" ht="19.899999999999999" customHeight="1" x14ac:dyDescent="0.25">
      <c r="A109" s="235"/>
      <c r="B109" s="50"/>
      <c r="C109" s="236"/>
      <c r="D109" s="52" t="s">
        <v>113</v>
      </c>
      <c r="E109" s="53"/>
      <c r="F109" s="53"/>
      <c r="G109" s="53"/>
      <c r="H109" s="53"/>
      <c r="I109" s="140"/>
      <c r="J109" s="488">
        <v>19541.797000000002</v>
      </c>
      <c r="K109" s="54"/>
    </row>
    <row r="110" spans="1:11" s="46" customFormat="1" ht="24.95" customHeight="1" x14ac:dyDescent="0.25">
      <c r="A110" s="233"/>
      <c r="B110" s="45"/>
      <c r="C110" s="234"/>
      <c r="D110" s="47" t="s">
        <v>114</v>
      </c>
      <c r="E110" s="48"/>
      <c r="F110" s="48"/>
      <c r="G110" s="48"/>
      <c r="H110" s="48"/>
      <c r="I110" s="138"/>
      <c r="J110" s="487">
        <v>715</v>
      </c>
      <c r="K110" s="49"/>
    </row>
    <row r="111" spans="1:11" s="51" customFormat="1" ht="19.899999999999999" customHeight="1" x14ac:dyDescent="0.25">
      <c r="A111" s="235"/>
      <c r="B111" s="50"/>
      <c r="C111" s="236"/>
      <c r="D111" s="52" t="s">
        <v>115</v>
      </c>
      <c r="E111" s="53"/>
      <c r="F111" s="53"/>
      <c r="G111" s="53"/>
      <c r="H111" s="53"/>
      <c r="I111" s="140"/>
      <c r="J111" s="488">
        <v>715</v>
      </c>
      <c r="K111" s="54"/>
    </row>
    <row r="112" spans="1:11" s="9" customFormat="1" ht="21.75" customHeight="1" x14ac:dyDescent="0.25">
      <c r="A112" s="193"/>
      <c r="B112" s="8"/>
      <c r="C112" s="195"/>
      <c r="D112" s="195"/>
      <c r="E112" s="195"/>
      <c r="F112" s="195"/>
      <c r="G112" s="195"/>
      <c r="H112" s="195"/>
      <c r="I112" s="148"/>
      <c r="J112" s="470"/>
      <c r="K112" s="1"/>
    </row>
    <row r="113" spans="1:11" s="9" customFormat="1" ht="6.95" customHeight="1" x14ac:dyDescent="0.25">
      <c r="A113" s="193"/>
      <c r="B113" s="15"/>
      <c r="C113" s="16"/>
      <c r="D113" s="209"/>
      <c r="E113" s="209"/>
      <c r="F113" s="209"/>
      <c r="G113" s="209"/>
      <c r="H113" s="209"/>
      <c r="I113" s="210"/>
      <c r="J113" s="299"/>
      <c r="K113" s="1"/>
    </row>
    <row r="114" spans="1:11" x14ac:dyDescent="0.25">
      <c r="A114" s="193"/>
    </row>
    <row r="115" spans="1:11" x14ac:dyDescent="0.25">
      <c r="A115" s="193"/>
    </row>
    <row r="116" spans="1:11" x14ac:dyDescent="0.25">
      <c r="A116" s="193"/>
    </row>
    <row r="117" spans="1:11" x14ac:dyDescent="0.25">
      <c r="A117" s="193"/>
    </row>
    <row r="118" spans="1:11" x14ac:dyDescent="0.25">
      <c r="A118" s="193"/>
    </row>
    <row r="119" spans="1:11" x14ac:dyDescent="0.25">
      <c r="A119" s="193"/>
    </row>
    <row r="120" spans="1:11" x14ac:dyDescent="0.25">
      <c r="A120" s="193"/>
    </row>
    <row r="121" spans="1:11" x14ac:dyDescent="0.25">
      <c r="A121" s="193"/>
    </row>
    <row r="122" spans="1:11" x14ac:dyDescent="0.25">
      <c r="A122" s="193"/>
    </row>
    <row r="123" spans="1:11" x14ac:dyDescent="0.25">
      <c r="A123" s="193"/>
    </row>
    <row r="124" spans="1:11" x14ac:dyDescent="0.25">
      <c r="A124" s="193"/>
    </row>
    <row r="125" spans="1:11" x14ac:dyDescent="0.25">
      <c r="A125" s="193"/>
    </row>
    <row r="126" spans="1:11" x14ac:dyDescent="0.25">
      <c r="A126" s="193"/>
    </row>
    <row r="127" spans="1:11" x14ac:dyDescent="0.25">
      <c r="A127" s="193"/>
    </row>
    <row r="128" spans="1:11" x14ac:dyDescent="0.25">
      <c r="A128" s="193"/>
    </row>
    <row r="129" spans="1:11" x14ac:dyDescent="0.25">
      <c r="A129" s="193"/>
    </row>
    <row r="130" spans="1:11" x14ac:dyDescent="0.25">
      <c r="A130" s="193"/>
    </row>
    <row r="131" spans="1:11" x14ac:dyDescent="0.25">
      <c r="A131" s="193"/>
    </row>
    <row r="132" spans="1:11" x14ac:dyDescent="0.25">
      <c r="A132" s="193"/>
    </row>
    <row r="133" spans="1:11" x14ac:dyDescent="0.25">
      <c r="A133" s="193"/>
    </row>
    <row r="134" spans="1:11" x14ac:dyDescent="0.25">
      <c r="A134" s="193"/>
    </row>
    <row r="135" spans="1:11" x14ac:dyDescent="0.25">
      <c r="A135" s="193"/>
    </row>
    <row r="136" spans="1:11" x14ac:dyDescent="0.25">
      <c r="A136" s="193"/>
    </row>
    <row r="137" spans="1:11" x14ac:dyDescent="0.25">
      <c r="A137" s="193"/>
    </row>
    <row r="138" spans="1:11" x14ac:dyDescent="0.25">
      <c r="A138" s="193"/>
    </row>
    <row r="139" spans="1:11" s="9" customFormat="1" ht="6.95" customHeight="1" x14ac:dyDescent="0.25">
      <c r="A139" s="193"/>
      <c r="B139" s="189"/>
      <c r="C139" s="190"/>
      <c r="D139" s="190"/>
      <c r="E139" s="190"/>
      <c r="F139" s="190"/>
      <c r="G139" s="190"/>
      <c r="H139" s="190"/>
      <c r="I139" s="191"/>
      <c r="J139" s="491"/>
      <c r="K139" s="1"/>
    </row>
    <row r="140" spans="1:11" s="9" customFormat="1" ht="24.95" customHeight="1" x14ac:dyDescent="0.25">
      <c r="A140" s="193"/>
      <c r="B140" s="193"/>
      <c r="C140" s="231" t="s">
        <v>116</v>
      </c>
      <c r="D140" s="195"/>
      <c r="E140" s="195"/>
      <c r="F140" s="195"/>
      <c r="G140" s="195"/>
      <c r="H140" s="195"/>
      <c r="I140" s="148"/>
      <c r="J140" s="470"/>
      <c r="K140" s="1"/>
    </row>
    <row r="141" spans="1:11" s="9" customFormat="1" ht="6.95" customHeight="1" x14ac:dyDescent="0.25">
      <c r="A141" s="193"/>
      <c r="B141" s="193"/>
      <c r="C141" s="195"/>
      <c r="D141" s="195"/>
      <c r="E141" s="195"/>
      <c r="F141" s="195"/>
      <c r="G141" s="195"/>
      <c r="H141" s="195"/>
      <c r="I141" s="148"/>
      <c r="J141" s="470"/>
      <c r="K141" s="1"/>
    </row>
    <row r="142" spans="1:11" s="9" customFormat="1" ht="12" customHeight="1" x14ac:dyDescent="0.25">
      <c r="A142" s="193"/>
      <c r="B142" s="193"/>
      <c r="C142" s="194" t="s">
        <v>14</v>
      </c>
      <c r="D142" s="195"/>
      <c r="E142" s="195"/>
      <c r="F142" s="195"/>
      <c r="G142" s="195"/>
      <c r="H142" s="195"/>
      <c r="I142" s="148"/>
      <c r="J142" s="470"/>
      <c r="K142" s="1"/>
    </row>
    <row r="143" spans="1:11" s="9" customFormat="1" ht="26.25" customHeight="1" x14ac:dyDescent="0.25">
      <c r="A143" s="193"/>
      <c r="B143" s="193"/>
      <c r="C143" s="195"/>
      <c r="D143" s="195"/>
      <c r="E143" s="563" t="str">
        <f>E7</f>
        <v>Bratislava, areál MV SR Šancová 1, rekonštrukcia poškodených oporných múrov</v>
      </c>
      <c r="F143" s="563"/>
      <c r="G143" s="563"/>
      <c r="H143" s="563"/>
      <c r="I143" s="148"/>
      <c r="J143" s="470"/>
      <c r="K143" s="1"/>
    </row>
    <row r="144" spans="1:11" s="9" customFormat="1" ht="12" customHeight="1" x14ac:dyDescent="0.25">
      <c r="B144" s="193"/>
      <c r="C144" s="194" t="s">
        <v>94</v>
      </c>
      <c r="D144" s="195"/>
      <c r="E144" s="195"/>
      <c r="F144" s="195"/>
      <c r="G144" s="195"/>
      <c r="H144" s="195"/>
      <c r="I144" s="148"/>
      <c r="J144" s="470"/>
      <c r="K144" s="1"/>
    </row>
    <row r="145" spans="1:65" s="9" customFormat="1" ht="16.5" customHeight="1" x14ac:dyDescent="0.25">
      <c r="B145" s="193"/>
      <c r="C145" s="195"/>
      <c r="D145" s="195"/>
      <c r="E145" s="534" t="str">
        <f>E9</f>
        <v>SO 01 - Sanácia oporných múrov</v>
      </c>
      <c r="F145" s="534"/>
      <c r="G145" s="534"/>
      <c r="H145" s="534"/>
      <c r="I145" s="148"/>
      <c r="J145" s="470"/>
      <c r="K145" s="1"/>
    </row>
    <row r="146" spans="1:65" s="9" customFormat="1" ht="6.95" customHeight="1" x14ac:dyDescent="0.25">
      <c r="B146" s="193"/>
      <c r="C146" s="195"/>
      <c r="D146" s="195"/>
      <c r="E146" s="195"/>
      <c r="F146" s="195"/>
      <c r="G146" s="195"/>
      <c r="H146" s="195"/>
      <c r="I146" s="148"/>
      <c r="J146" s="470"/>
      <c r="K146" s="1"/>
    </row>
    <row r="147" spans="1:65" s="9" customFormat="1" ht="12" customHeight="1" x14ac:dyDescent="0.25">
      <c r="B147" s="193"/>
      <c r="C147" s="194" t="s">
        <v>19</v>
      </c>
      <c r="D147" s="195"/>
      <c r="E147" s="195"/>
      <c r="F147" s="197" t="str">
        <f>F12</f>
        <v>Bratislava</v>
      </c>
      <c r="G147" s="195"/>
      <c r="H147" s="195"/>
      <c r="I147" s="198"/>
      <c r="J147" s="472" t="s">
        <v>22</v>
      </c>
      <c r="K147" s="1"/>
    </row>
    <row r="148" spans="1:65" s="9" customFormat="1" ht="6.95" customHeight="1" x14ac:dyDescent="0.25">
      <c r="B148" s="193"/>
      <c r="C148" s="195"/>
      <c r="D148" s="195"/>
      <c r="E148" s="195"/>
      <c r="F148" s="195"/>
      <c r="G148" s="195"/>
      <c r="H148" s="195"/>
      <c r="I148" s="148"/>
      <c r="J148" s="470"/>
      <c r="K148" s="1"/>
    </row>
    <row r="149" spans="1:65" s="9" customFormat="1" ht="40.15" customHeight="1" x14ac:dyDescent="0.25">
      <c r="B149" s="193"/>
      <c r="C149" s="194" t="s">
        <v>23</v>
      </c>
      <c r="D149" s="195"/>
      <c r="E149" s="195"/>
      <c r="F149" s="197" t="str">
        <f>E15</f>
        <v>MV SR, Pribinova 2, 81272 Bratislava</v>
      </c>
      <c r="G149" s="195"/>
      <c r="H149" s="195"/>
      <c r="I149" s="198"/>
      <c r="J149" s="485"/>
      <c r="K149" s="1"/>
    </row>
    <row r="150" spans="1:65" s="9" customFormat="1" ht="40.15" customHeight="1" x14ac:dyDescent="0.25">
      <c r="B150" s="193"/>
      <c r="C150" s="194" t="s">
        <v>27</v>
      </c>
      <c r="D150" s="195"/>
      <c r="E150" s="195"/>
      <c r="F150" s="197"/>
      <c r="G150" s="195"/>
      <c r="H150" s="195"/>
      <c r="I150" s="198"/>
      <c r="J150" s="485"/>
      <c r="K150" s="1"/>
    </row>
    <row r="151" spans="1:65" s="9" customFormat="1" ht="10.35" customHeight="1" x14ac:dyDescent="0.25">
      <c r="B151" s="193"/>
      <c r="C151" s="195"/>
      <c r="D151" s="195"/>
      <c r="E151" s="195"/>
      <c r="F151" s="195"/>
      <c r="G151" s="195"/>
      <c r="H151" s="195"/>
      <c r="I151" s="148"/>
      <c r="J151" s="470"/>
      <c r="K151" s="1"/>
    </row>
    <row r="152" spans="1:65" s="55" customFormat="1" ht="29.25" customHeight="1" x14ac:dyDescent="0.25">
      <c r="B152" s="199"/>
      <c r="C152" s="295" t="s">
        <v>117</v>
      </c>
      <c r="D152" s="296" t="s">
        <v>59</v>
      </c>
      <c r="E152" s="296" t="s">
        <v>55</v>
      </c>
      <c r="F152" s="296" t="s">
        <v>56</v>
      </c>
      <c r="G152" s="296" t="s">
        <v>118</v>
      </c>
      <c r="H152" s="296" t="s">
        <v>119</v>
      </c>
      <c r="I152" s="296" t="s">
        <v>120</v>
      </c>
      <c r="J152" s="492" t="s">
        <v>121</v>
      </c>
      <c r="K152" s="30"/>
      <c r="M152" s="20" t="s">
        <v>1</v>
      </c>
      <c r="N152" s="21" t="s">
        <v>38</v>
      </c>
      <c r="O152" s="21" t="s">
        <v>122</v>
      </c>
      <c r="P152" s="21" t="s">
        <v>123</v>
      </c>
      <c r="Q152" s="21" t="s">
        <v>124</v>
      </c>
      <c r="R152" s="21" t="s">
        <v>125</v>
      </c>
      <c r="S152" s="21" t="s">
        <v>126</v>
      </c>
      <c r="T152" s="22" t="s">
        <v>127</v>
      </c>
    </row>
    <row r="153" spans="1:65" s="9" customFormat="1" ht="22.9" customHeight="1" x14ac:dyDescent="0.25">
      <c r="B153" s="193"/>
      <c r="C153" s="200" t="s">
        <v>99</v>
      </c>
      <c r="D153" s="195"/>
      <c r="E153" s="195"/>
      <c r="F153" s="195"/>
      <c r="G153" s="195"/>
      <c r="H153" s="195"/>
      <c r="I153" s="201"/>
      <c r="J153" s="444">
        <f>SUM(J154,J304,J324)</f>
        <v>213720.16875000004</v>
      </c>
      <c r="K153" s="1"/>
      <c r="M153" s="23"/>
      <c r="N153" s="19"/>
      <c r="O153" s="19"/>
      <c r="P153" s="57">
        <f>P154+P304+P324</f>
        <v>0</v>
      </c>
      <c r="Q153" s="19"/>
      <c r="R153" s="57">
        <f>R154+R304+R324</f>
        <v>281.94681989999992</v>
      </c>
      <c r="S153" s="19"/>
      <c r="T153" s="58">
        <f>T154+T304+T324</f>
        <v>0.39</v>
      </c>
      <c r="AT153" s="1" t="s">
        <v>73</v>
      </c>
      <c r="AU153" s="1" t="s">
        <v>100</v>
      </c>
      <c r="BK153" s="59" t="e">
        <f>BK154+BK304+BK324</f>
        <v>#REF!</v>
      </c>
    </row>
    <row r="154" spans="1:65" s="60" customFormat="1" ht="25.9" customHeight="1" x14ac:dyDescent="0.2">
      <c r="B154" s="202"/>
      <c r="C154" s="454"/>
      <c r="D154" s="455" t="s">
        <v>73</v>
      </c>
      <c r="E154" s="456" t="s">
        <v>128</v>
      </c>
      <c r="F154" s="456" t="s">
        <v>129</v>
      </c>
      <c r="G154" s="454"/>
      <c r="H154" s="454"/>
      <c r="I154" s="152"/>
      <c r="J154" s="457">
        <f>SUM(J155,J182,J228,J248,J255,J257,J266,J275,J302)</f>
        <v>191881.13175000003</v>
      </c>
      <c r="K154" s="62"/>
      <c r="M154" s="64"/>
      <c r="P154" s="65">
        <f>P155+P182+P228+P248+P255+P257+P266+P275+P302</f>
        <v>0</v>
      </c>
      <c r="R154" s="65">
        <f>R155+R182+R228+R248+R255+R257+R266+R275+R302</f>
        <v>280.64547989999994</v>
      </c>
      <c r="T154" s="66">
        <f>T155+T182+T228+T248+T255+T257+T266+T275+T302</f>
        <v>0.39</v>
      </c>
      <c r="AR154" s="62" t="s">
        <v>82</v>
      </c>
      <c r="AT154" s="67" t="s">
        <v>73</v>
      </c>
      <c r="AU154" s="67" t="s">
        <v>74</v>
      </c>
      <c r="AY154" s="62" t="s">
        <v>130</v>
      </c>
      <c r="BK154" s="68" t="e">
        <f>BK155+BK182+BK228+BK248+BK255+BK257+BK266+BK275+BK302</f>
        <v>#REF!</v>
      </c>
    </row>
    <row r="155" spans="1:65" s="60" customFormat="1" ht="22.9" customHeight="1" x14ac:dyDescent="0.2">
      <c r="B155" s="202"/>
      <c r="C155" s="420"/>
      <c r="D155" s="421" t="s">
        <v>73</v>
      </c>
      <c r="E155" s="422" t="s">
        <v>82</v>
      </c>
      <c r="F155" s="422" t="s">
        <v>131</v>
      </c>
      <c r="G155" s="420"/>
      <c r="H155" s="420"/>
      <c r="I155" s="423"/>
      <c r="J155" s="446">
        <f>SUM(J156:J180)</f>
        <v>17170.329660000003</v>
      </c>
      <c r="K155" s="62"/>
      <c r="M155" s="64"/>
      <c r="P155" s="65">
        <f>SUM(P156:P181)</f>
        <v>0</v>
      </c>
      <c r="R155" s="65">
        <f>SUM(R156:R181)</f>
        <v>11.077</v>
      </c>
      <c r="T155" s="66">
        <f>SUM(T156:T181)</f>
        <v>0</v>
      </c>
      <c r="AR155" s="62" t="s">
        <v>82</v>
      </c>
      <c r="AT155" s="67" t="s">
        <v>73</v>
      </c>
      <c r="AU155" s="67" t="s">
        <v>82</v>
      </c>
      <c r="AY155" s="62" t="s">
        <v>130</v>
      </c>
      <c r="BK155" s="68" t="e">
        <f>SUM(BK156:BK181)</f>
        <v>#REF!</v>
      </c>
    </row>
    <row r="156" spans="1:65" s="9" customFormat="1" ht="21.75" customHeight="1" x14ac:dyDescent="0.25">
      <c r="B156" s="193"/>
      <c r="C156" s="158" t="s">
        <v>82</v>
      </c>
      <c r="D156" s="159" t="s">
        <v>132</v>
      </c>
      <c r="E156" s="160" t="s">
        <v>133</v>
      </c>
      <c r="F156" s="161" t="s">
        <v>134</v>
      </c>
      <c r="G156" s="162" t="s">
        <v>135</v>
      </c>
      <c r="H156" s="163">
        <v>50</v>
      </c>
      <c r="I156" s="449">
        <v>9.6140000000000008</v>
      </c>
      <c r="J156" s="493">
        <v>480.70000000000005</v>
      </c>
      <c r="K156" s="1"/>
      <c r="M156" s="74" t="s">
        <v>1</v>
      </c>
      <c r="N156" s="75" t="s">
        <v>40</v>
      </c>
      <c r="P156" s="76">
        <f>O156*H156</f>
        <v>0</v>
      </c>
      <c r="Q156" s="76">
        <v>5.9540000000000003E-2</v>
      </c>
      <c r="R156" s="76">
        <f>Q156*H156</f>
        <v>2.9770000000000003</v>
      </c>
      <c r="S156" s="76">
        <v>0</v>
      </c>
      <c r="T156" s="77">
        <f>S156*H156</f>
        <v>0</v>
      </c>
      <c r="AR156" s="43" t="s">
        <v>136</v>
      </c>
      <c r="AT156" s="43" t="s">
        <v>132</v>
      </c>
      <c r="AU156" s="43" t="s">
        <v>137</v>
      </c>
      <c r="AY156" s="1" t="s">
        <v>130</v>
      </c>
      <c r="BE156" s="78">
        <f>IF(N156="základná",J156,0)</f>
        <v>0</v>
      </c>
      <c r="BF156" s="78">
        <f>IF(N156="znížená",J156,0)</f>
        <v>480.70000000000005</v>
      </c>
      <c r="BG156" s="78">
        <f>IF(N156="zákl. prenesená",J156,0)</f>
        <v>0</v>
      </c>
      <c r="BH156" s="78">
        <f>IF(N156="zníž. prenesená",J156,0)</f>
        <v>0</v>
      </c>
      <c r="BI156" s="78">
        <f>IF(N156="nulová",J156,0)</f>
        <v>0</v>
      </c>
      <c r="BJ156" s="1" t="s">
        <v>137</v>
      </c>
      <c r="BK156" s="78" t="e">
        <f>ROUND(#REF!*H156,2)</f>
        <v>#REF!</v>
      </c>
      <c r="BL156" s="1" t="s">
        <v>136</v>
      </c>
      <c r="BM156" s="43" t="s">
        <v>138</v>
      </c>
    </row>
    <row r="157" spans="1:65" s="79" customFormat="1" ht="11.25" x14ac:dyDescent="0.25">
      <c r="B157" s="203"/>
      <c r="C157" s="164"/>
      <c r="D157" s="165" t="s">
        <v>139</v>
      </c>
      <c r="E157" s="166" t="s">
        <v>1</v>
      </c>
      <c r="F157" s="167" t="s">
        <v>140</v>
      </c>
      <c r="G157" s="168"/>
      <c r="H157" s="169">
        <v>50</v>
      </c>
      <c r="I157" s="170"/>
      <c r="J157" s="298"/>
      <c r="K157" s="80"/>
      <c r="M157" s="81"/>
      <c r="T157" s="82"/>
      <c r="AT157" s="80" t="s">
        <v>139</v>
      </c>
      <c r="AU157" s="80" t="s">
        <v>137</v>
      </c>
      <c r="AV157" s="79" t="s">
        <v>137</v>
      </c>
      <c r="AW157" s="79" t="s">
        <v>31</v>
      </c>
      <c r="AX157" s="79" t="s">
        <v>82</v>
      </c>
      <c r="AY157" s="80" t="s">
        <v>130</v>
      </c>
    </row>
    <row r="158" spans="1:65" s="9" customFormat="1" ht="24.2" customHeight="1" x14ac:dyDescent="0.25">
      <c r="B158" s="193"/>
      <c r="C158" s="158" t="s">
        <v>137</v>
      </c>
      <c r="D158" s="159" t="s">
        <v>132</v>
      </c>
      <c r="E158" s="160" t="s">
        <v>141</v>
      </c>
      <c r="F158" s="161" t="s">
        <v>142</v>
      </c>
      <c r="G158" s="162" t="s">
        <v>143</v>
      </c>
      <c r="H158" s="163">
        <v>520</v>
      </c>
      <c r="I158" s="449">
        <v>7.5680000000000005</v>
      </c>
      <c r="J158" s="493">
        <v>3935.36</v>
      </c>
      <c r="K158" s="1"/>
      <c r="M158" s="74" t="s">
        <v>1</v>
      </c>
      <c r="N158" s="75" t="s">
        <v>40</v>
      </c>
      <c r="P158" s="76">
        <f>O158*H158</f>
        <v>0</v>
      </c>
      <c r="Q158" s="76">
        <v>0</v>
      </c>
      <c r="R158" s="76">
        <f>Q158*H158</f>
        <v>0</v>
      </c>
      <c r="S158" s="76">
        <v>0</v>
      </c>
      <c r="T158" s="77">
        <f>S158*H158</f>
        <v>0</v>
      </c>
      <c r="AR158" s="43" t="s">
        <v>136</v>
      </c>
      <c r="AT158" s="43" t="s">
        <v>132</v>
      </c>
      <c r="AU158" s="43" t="s">
        <v>137</v>
      </c>
      <c r="AY158" s="1" t="s">
        <v>130</v>
      </c>
      <c r="BE158" s="78">
        <f>IF(N158="základná",J158,0)</f>
        <v>0</v>
      </c>
      <c r="BF158" s="78">
        <f>IF(N158="znížená",J158,0)</f>
        <v>3935.36</v>
      </c>
      <c r="BG158" s="78">
        <f>IF(N158="zákl. prenesená",J158,0)</f>
        <v>0</v>
      </c>
      <c r="BH158" s="78">
        <f>IF(N158="zníž. prenesená",J158,0)</f>
        <v>0</v>
      </c>
      <c r="BI158" s="78">
        <f>IF(N158="nulová",J158,0)</f>
        <v>0</v>
      </c>
      <c r="BJ158" s="1" t="s">
        <v>137</v>
      </c>
      <c r="BK158" s="78" t="e">
        <f>ROUND(#REF!*H158,2)</f>
        <v>#REF!</v>
      </c>
      <c r="BL158" s="1" t="s">
        <v>136</v>
      </c>
      <c r="BM158" s="43" t="s">
        <v>144</v>
      </c>
    </row>
    <row r="159" spans="1:65" s="87" customFormat="1" ht="36" x14ac:dyDescent="0.25">
      <c r="A159" s="83"/>
      <c r="B159" s="204"/>
      <c r="C159" s="158" t="s">
        <v>145</v>
      </c>
      <c r="D159" s="159" t="s">
        <v>132</v>
      </c>
      <c r="E159" s="160" t="s">
        <v>146</v>
      </c>
      <c r="F159" s="161" t="s">
        <v>147</v>
      </c>
      <c r="G159" s="162" t="s">
        <v>143</v>
      </c>
      <c r="H159" s="163">
        <v>1129.46</v>
      </c>
      <c r="I159" s="449">
        <v>6.5340000000000007</v>
      </c>
      <c r="J159" s="493">
        <v>7379.8916400000007</v>
      </c>
      <c r="K159" s="84"/>
      <c r="L159" s="83"/>
      <c r="M159" s="85"/>
      <c r="N159" s="86"/>
      <c r="P159" s="88"/>
      <c r="Q159" s="88"/>
      <c r="R159" s="88"/>
      <c r="S159" s="88"/>
      <c r="T159" s="89"/>
      <c r="AR159" s="90"/>
      <c r="AT159" s="90"/>
      <c r="AU159" s="90"/>
      <c r="AY159" s="91"/>
      <c r="BE159" s="92"/>
      <c r="BF159" s="92"/>
      <c r="BG159" s="92"/>
      <c r="BH159" s="92"/>
      <c r="BI159" s="92"/>
      <c r="BJ159" s="91"/>
      <c r="BK159" s="92"/>
      <c r="BL159" s="91"/>
      <c r="BM159" s="90"/>
    </row>
    <row r="160" spans="1:65" s="9" customFormat="1" ht="39" x14ac:dyDescent="0.25">
      <c r="B160" s="193"/>
      <c r="C160" s="367"/>
      <c r="D160" s="368" t="s">
        <v>148</v>
      </c>
      <c r="E160" s="367"/>
      <c r="F160" s="369" t="s">
        <v>149</v>
      </c>
      <c r="G160" s="367"/>
      <c r="H160" s="367"/>
      <c r="I160" s="370"/>
      <c r="J160" s="371"/>
      <c r="K160" s="1"/>
      <c r="M160" s="74"/>
      <c r="N160" s="75"/>
      <c r="P160" s="76"/>
      <c r="Q160" s="76"/>
      <c r="R160" s="76"/>
      <c r="S160" s="76"/>
      <c r="T160" s="77"/>
      <c r="AR160" s="43"/>
      <c r="AT160" s="43"/>
      <c r="AU160" s="43"/>
      <c r="AY160" s="1"/>
      <c r="BE160" s="78"/>
      <c r="BF160" s="78"/>
      <c r="BG160" s="78"/>
      <c r="BH160" s="78"/>
      <c r="BI160" s="78"/>
      <c r="BJ160" s="1"/>
      <c r="BK160" s="78"/>
      <c r="BL160" s="1"/>
      <c r="BM160" s="43"/>
    </row>
    <row r="161" spans="2:65" s="9" customFormat="1" ht="24.2" customHeight="1" x14ac:dyDescent="0.25">
      <c r="B161" s="193"/>
      <c r="C161" s="372"/>
      <c r="D161" s="373" t="s">
        <v>139</v>
      </c>
      <c r="E161" s="374" t="s">
        <v>1</v>
      </c>
      <c r="F161" s="375" t="s">
        <v>150</v>
      </c>
      <c r="G161" s="372"/>
      <c r="H161" s="374" t="s">
        <v>1</v>
      </c>
      <c r="I161" s="149"/>
      <c r="J161" s="376"/>
      <c r="K161" s="1"/>
      <c r="M161" s="74"/>
      <c r="N161" s="75"/>
      <c r="P161" s="76"/>
      <c r="Q161" s="76"/>
      <c r="R161" s="76"/>
      <c r="S161" s="76"/>
      <c r="T161" s="77"/>
      <c r="AR161" s="43"/>
      <c r="AT161" s="43"/>
      <c r="AU161" s="43"/>
      <c r="AY161" s="1"/>
      <c r="BE161" s="78"/>
      <c r="BF161" s="78"/>
      <c r="BG161" s="78"/>
      <c r="BH161" s="78"/>
      <c r="BI161" s="78"/>
      <c r="BJ161" s="1"/>
      <c r="BK161" s="78"/>
      <c r="BL161" s="1"/>
      <c r="BM161" s="43"/>
    </row>
    <row r="162" spans="2:65" s="9" customFormat="1" ht="24.2" customHeight="1" x14ac:dyDescent="0.25">
      <c r="B162" s="193"/>
      <c r="C162" s="377"/>
      <c r="D162" s="373" t="s">
        <v>139</v>
      </c>
      <c r="E162" s="378" t="s">
        <v>1</v>
      </c>
      <c r="F162" s="379" t="s">
        <v>151</v>
      </c>
      <c r="G162" s="377"/>
      <c r="H162" s="380">
        <v>930.56</v>
      </c>
      <c r="I162" s="150"/>
      <c r="J162" s="381"/>
      <c r="K162" s="1"/>
      <c r="M162" s="74"/>
      <c r="N162" s="75"/>
      <c r="P162" s="76"/>
      <c r="Q162" s="76"/>
      <c r="R162" s="76"/>
      <c r="S162" s="76"/>
      <c r="T162" s="77"/>
      <c r="AR162" s="43"/>
      <c r="AT162" s="43"/>
      <c r="AU162" s="43"/>
      <c r="AY162" s="1"/>
      <c r="BE162" s="78"/>
      <c r="BF162" s="78"/>
      <c r="BG162" s="78"/>
      <c r="BH162" s="78"/>
      <c r="BI162" s="78"/>
      <c r="BJ162" s="1"/>
      <c r="BK162" s="78"/>
      <c r="BL162" s="1"/>
      <c r="BM162" s="43"/>
    </row>
    <row r="163" spans="2:65" s="9" customFormat="1" ht="24.2" customHeight="1" x14ac:dyDescent="0.25">
      <c r="B163" s="193"/>
      <c r="C163" s="377"/>
      <c r="D163" s="373" t="s">
        <v>139</v>
      </c>
      <c r="E163" s="378" t="s">
        <v>1</v>
      </c>
      <c r="F163" s="379" t="s">
        <v>152</v>
      </c>
      <c r="G163" s="377"/>
      <c r="H163" s="380">
        <v>0</v>
      </c>
      <c r="I163" s="150"/>
      <c r="J163" s="381"/>
      <c r="K163" s="1"/>
      <c r="M163" s="74"/>
      <c r="N163" s="75"/>
      <c r="P163" s="76"/>
      <c r="Q163" s="76"/>
      <c r="R163" s="76"/>
      <c r="S163" s="76"/>
      <c r="T163" s="77"/>
      <c r="AR163" s="43"/>
      <c r="AT163" s="43"/>
      <c r="AU163" s="43"/>
      <c r="AY163" s="1"/>
      <c r="BE163" s="78"/>
      <c r="BF163" s="78"/>
      <c r="BG163" s="78"/>
      <c r="BH163" s="78"/>
      <c r="BI163" s="78"/>
      <c r="BJ163" s="1"/>
      <c r="BK163" s="78"/>
      <c r="BL163" s="1"/>
      <c r="BM163" s="43"/>
    </row>
    <row r="164" spans="2:65" s="9" customFormat="1" ht="24.2" customHeight="1" x14ac:dyDescent="0.25">
      <c r="B164" s="193"/>
      <c r="C164" s="377"/>
      <c r="D164" s="373" t="s">
        <v>139</v>
      </c>
      <c r="E164" s="378" t="s">
        <v>1</v>
      </c>
      <c r="F164" s="379" t="s">
        <v>153</v>
      </c>
      <c r="G164" s="377"/>
      <c r="H164" s="380">
        <v>198.9</v>
      </c>
      <c r="I164" s="150"/>
      <c r="J164" s="381"/>
      <c r="K164" s="1"/>
      <c r="M164" s="74"/>
      <c r="N164" s="75"/>
      <c r="P164" s="76"/>
      <c r="Q164" s="76"/>
      <c r="R164" s="76"/>
      <c r="S164" s="76"/>
      <c r="T164" s="77"/>
      <c r="AR164" s="43"/>
      <c r="AT164" s="43"/>
      <c r="AU164" s="43"/>
      <c r="AY164" s="1"/>
      <c r="BE164" s="78"/>
      <c r="BF164" s="78"/>
      <c r="BG164" s="78"/>
      <c r="BH164" s="78"/>
      <c r="BI164" s="78"/>
      <c r="BJ164" s="1"/>
      <c r="BK164" s="78"/>
      <c r="BL164" s="1"/>
      <c r="BM164" s="43"/>
    </row>
    <row r="165" spans="2:65" s="9" customFormat="1" ht="24.2" customHeight="1" x14ac:dyDescent="0.25">
      <c r="B165" s="193"/>
      <c r="C165" s="382"/>
      <c r="D165" s="383" t="s">
        <v>139</v>
      </c>
      <c r="E165" s="384" t="s">
        <v>1</v>
      </c>
      <c r="F165" s="385" t="s">
        <v>154</v>
      </c>
      <c r="G165" s="382"/>
      <c r="H165" s="386">
        <v>1129.46</v>
      </c>
      <c r="I165" s="387"/>
      <c r="J165" s="388"/>
      <c r="K165" s="1"/>
      <c r="M165" s="74"/>
      <c r="N165" s="75"/>
      <c r="P165" s="76"/>
      <c r="Q165" s="76"/>
      <c r="R165" s="76"/>
      <c r="S165" s="76"/>
      <c r="T165" s="77"/>
      <c r="AR165" s="43"/>
      <c r="AT165" s="43"/>
      <c r="AU165" s="43"/>
      <c r="AY165" s="1"/>
      <c r="BE165" s="78"/>
      <c r="BF165" s="78"/>
      <c r="BG165" s="78"/>
      <c r="BH165" s="78"/>
      <c r="BI165" s="78"/>
      <c r="BJ165" s="1"/>
      <c r="BK165" s="78"/>
      <c r="BL165" s="1"/>
      <c r="BM165" s="43"/>
    </row>
    <row r="166" spans="2:65" s="9" customFormat="1" ht="27" customHeight="1" x14ac:dyDescent="0.25">
      <c r="B166" s="193"/>
      <c r="C166" s="171" t="s">
        <v>155</v>
      </c>
      <c r="D166" s="172" t="s">
        <v>132</v>
      </c>
      <c r="E166" s="173" t="s">
        <v>156</v>
      </c>
      <c r="F166" s="174" t="s">
        <v>157</v>
      </c>
      <c r="G166" s="175" t="s">
        <v>143</v>
      </c>
      <c r="H166" s="176">
        <v>564.73</v>
      </c>
      <c r="I166" s="450">
        <v>2.0350000000000001</v>
      </c>
      <c r="J166" s="493">
        <v>1149.2255500000001</v>
      </c>
      <c r="K166" s="1"/>
      <c r="M166" s="74"/>
      <c r="N166" s="75"/>
      <c r="P166" s="76"/>
      <c r="Q166" s="76"/>
      <c r="R166" s="76"/>
      <c r="S166" s="76"/>
      <c r="T166" s="77"/>
      <c r="AR166" s="43"/>
      <c r="AT166" s="43"/>
      <c r="AU166" s="43"/>
      <c r="AY166" s="1"/>
      <c r="BE166" s="78"/>
      <c r="BF166" s="78"/>
      <c r="BG166" s="78"/>
      <c r="BH166" s="78"/>
      <c r="BI166" s="78"/>
      <c r="BJ166" s="1"/>
      <c r="BK166" s="78"/>
      <c r="BL166" s="1"/>
      <c r="BM166" s="43"/>
    </row>
    <row r="167" spans="2:65" s="9" customFormat="1" ht="19.5" x14ac:dyDescent="0.25">
      <c r="B167" s="193"/>
      <c r="C167" s="367"/>
      <c r="D167" s="368" t="s">
        <v>148</v>
      </c>
      <c r="E167" s="367"/>
      <c r="F167" s="369" t="s">
        <v>158</v>
      </c>
      <c r="G167" s="367"/>
      <c r="H167" s="367"/>
      <c r="I167" s="370"/>
      <c r="J167" s="371"/>
      <c r="K167" s="1"/>
      <c r="M167" s="74"/>
      <c r="N167" s="75"/>
      <c r="P167" s="76"/>
      <c r="Q167" s="76"/>
      <c r="R167" s="76"/>
      <c r="S167" s="76"/>
      <c r="T167" s="77"/>
      <c r="AR167" s="43"/>
      <c r="AT167" s="43"/>
      <c r="AU167" s="43"/>
      <c r="AY167" s="1"/>
      <c r="BE167" s="78"/>
      <c r="BF167" s="78"/>
      <c r="BG167" s="78"/>
      <c r="BH167" s="78"/>
      <c r="BI167" s="78"/>
      <c r="BJ167" s="1"/>
      <c r="BK167" s="78"/>
      <c r="BL167" s="1"/>
      <c r="BM167" s="43"/>
    </row>
    <row r="168" spans="2:65" s="9" customFormat="1" ht="24.2" customHeight="1" x14ac:dyDescent="0.25">
      <c r="B168" s="193"/>
      <c r="C168" s="372"/>
      <c r="D168" s="373" t="s">
        <v>139</v>
      </c>
      <c r="E168" s="374" t="s">
        <v>1</v>
      </c>
      <c r="F168" s="375" t="s">
        <v>159</v>
      </c>
      <c r="G168" s="372"/>
      <c r="H168" s="374" t="s">
        <v>1</v>
      </c>
      <c r="I168" s="149"/>
      <c r="J168" s="376"/>
      <c r="K168" s="1"/>
      <c r="M168" s="74"/>
      <c r="N168" s="75"/>
      <c r="P168" s="76"/>
      <c r="Q168" s="76"/>
      <c r="R168" s="76"/>
      <c r="S168" s="76"/>
      <c r="T168" s="77"/>
      <c r="AR168" s="43"/>
      <c r="AT168" s="43"/>
      <c r="AU168" s="43"/>
      <c r="AY168" s="1"/>
      <c r="BE168" s="78"/>
      <c r="BF168" s="78"/>
      <c r="BG168" s="78"/>
      <c r="BH168" s="78"/>
      <c r="BI168" s="78"/>
      <c r="BJ168" s="1"/>
      <c r="BK168" s="78"/>
      <c r="BL168" s="1"/>
      <c r="BM168" s="43"/>
    </row>
    <row r="169" spans="2:65" s="9" customFormat="1" ht="24.2" customHeight="1" x14ac:dyDescent="0.25">
      <c r="B169" s="193"/>
      <c r="C169" s="377"/>
      <c r="D169" s="373" t="s">
        <v>139</v>
      </c>
      <c r="E169" s="378" t="s">
        <v>1</v>
      </c>
      <c r="F169" s="379" t="s">
        <v>160</v>
      </c>
      <c r="G169" s="377"/>
      <c r="H169" s="380">
        <v>465.28</v>
      </c>
      <c r="I169" s="150"/>
      <c r="J169" s="381"/>
      <c r="K169" s="1"/>
      <c r="M169" s="74"/>
      <c r="N169" s="75"/>
      <c r="P169" s="76"/>
      <c r="Q169" s="76"/>
      <c r="R169" s="76"/>
      <c r="S169" s="76"/>
      <c r="T169" s="77"/>
      <c r="AR169" s="43"/>
      <c r="AT169" s="43"/>
      <c r="AU169" s="43"/>
      <c r="AY169" s="1"/>
      <c r="BE169" s="78"/>
      <c r="BF169" s="78"/>
      <c r="BG169" s="78"/>
      <c r="BH169" s="78"/>
      <c r="BI169" s="78"/>
      <c r="BJ169" s="1"/>
      <c r="BK169" s="78"/>
      <c r="BL169" s="1"/>
      <c r="BM169" s="43"/>
    </row>
    <row r="170" spans="2:65" s="9" customFormat="1" ht="24.2" customHeight="1" x14ac:dyDescent="0.25">
      <c r="B170" s="193"/>
      <c r="C170" s="377"/>
      <c r="D170" s="373" t="s">
        <v>139</v>
      </c>
      <c r="E170" s="378" t="s">
        <v>1</v>
      </c>
      <c r="F170" s="379" t="s">
        <v>161</v>
      </c>
      <c r="G170" s="377"/>
      <c r="H170" s="380">
        <v>0</v>
      </c>
      <c r="I170" s="150"/>
      <c r="J170" s="381"/>
      <c r="K170" s="1"/>
      <c r="M170" s="74"/>
      <c r="N170" s="75"/>
      <c r="P170" s="76"/>
      <c r="Q170" s="76"/>
      <c r="R170" s="76"/>
      <c r="S170" s="76"/>
      <c r="T170" s="77"/>
      <c r="AR170" s="43"/>
      <c r="AT170" s="43"/>
      <c r="AU170" s="43"/>
      <c r="AY170" s="1"/>
      <c r="BE170" s="78"/>
      <c r="BF170" s="78"/>
      <c r="BG170" s="78"/>
      <c r="BH170" s="78"/>
      <c r="BI170" s="78"/>
      <c r="BJ170" s="1"/>
      <c r="BK170" s="78"/>
      <c r="BL170" s="1"/>
      <c r="BM170" s="43"/>
    </row>
    <row r="171" spans="2:65" s="9" customFormat="1" ht="24.2" customHeight="1" x14ac:dyDescent="0.25">
      <c r="B171" s="193"/>
      <c r="C171" s="377"/>
      <c r="D171" s="373" t="s">
        <v>139</v>
      </c>
      <c r="E171" s="378" t="s">
        <v>1</v>
      </c>
      <c r="F171" s="379" t="s">
        <v>162</v>
      </c>
      <c r="G171" s="377"/>
      <c r="H171" s="380">
        <v>99.45</v>
      </c>
      <c r="I171" s="150"/>
      <c r="J171" s="381"/>
      <c r="K171" s="1"/>
      <c r="M171" s="74"/>
      <c r="N171" s="75"/>
      <c r="P171" s="76"/>
      <c r="Q171" s="76"/>
      <c r="R171" s="76"/>
      <c r="S171" s="76"/>
      <c r="T171" s="77"/>
      <c r="AR171" s="43"/>
      <c r="AT171" s="43"/>
      <c r="AU171" s="43"/>
      <c r="AY171" s="1"/>
      <c r="BE171" s="78"/>
      <c r="BF171" s="78"/>
      <c r="BG171" s="78"/>
      <c r="BH171" s="78"/>
      <c r="BI171" s="78"/>
      <c r="BJ171" s="1"/>
      <c r="BK171" s="78"/>
      <c r="BL171" s="1"/>
      <c r="BM171" s="43"/>
    </row>
    <row r="172" spans="2:65" s="9" customFormat="1" ht="24.2" customHeight="1" x14ac:dyDescent="0.25">
      <c r="B172" s="193"/>
      <c r="C172" s="382"/>
      <c r="D172" s="383" t="s">
        <v>139</v>
      </c>
      <c r="E172" s="384" t="s">
        <v>1</v>
      </c>
      <c r="F172" s="385" t="s">
        <v>154</v>
      </c>
      <c r="G172" s="382"/>
      <c r="H172" s="386">
        <v>564.73</v>
      </c>
      <c r="I172" s="387"/>
      <c r="J172" s="388"/>
      <c r="K172" s="1"/>
      <c r="M172" s="74"/>
      <c r="N172" s="75"/>
      <c r="P172" s="76"/>
      <c r="Q172" s="76"/>
      <c r="R172" s="76"/>
      <c r="S172" s="76"/>
      <c r="T172" s="77"/>
      <c r="AR172" s="43"/>
      <c r="AT172" s="43"/>
      <c r="AU172" s="43"/>
      <c r="AY172" s="1"/>
      <c r="BE172" s="78"/>
      <c r="BF172" s="78"/>
      <c r="BG172" s="78"/>
      <c r="BH172" s="78"/>
      <c r="BI172" s="78"/>
      <c r="BJ172" s="1"/>
      <c r="BK172" s="78"/>
      <c r="BL172" s="1"/>
      <c r="BM172" s="43"/>
    </row>
    <row r="173" spans="2:65" s="9" customFormat="1" ht="36" x14ac:dyDescent="0.25">
      <c r="B173" s="193"/>
      <c r="C173" s="171" t="s">
        <v>163</v>
      </c>
      <c r="D173" s="172" t="s">
        <v>132</v>
      </c>
      <c r="E173" s="173" t="s">
        <v>164</v>
      </c>
      <c r="F173" s="174" t="s">
        <v>165</v>
      </c>
      <c r="G173" s="175" t="s">
        <v>166</v>
      </c>
      <c r="H173" s="176">
        <v>564.73</v>
      </c>
      <c r="I173" s="450">
        <v>3.5090000000000003</v>
      </c>
      <c r="J173" s="493">
        <v>1981.6375700000003</v>
      </c>
      <c r="K173" s="1"/>
      <c r="M173" s="74"/>
      <c r="N173" s="75"/>
      <c r="P173" s="76"/>
      <c r="Q173" s="76"/>
      <c r="R173" s="76"/>
      <c r="S173" s="76"/>
      <c r="T173" s="77"/>
      <c r="AR173" s="43"/>
      <c r="AT173" s="43"/>
      <c r="AU173" s="43"/>
      <c r="AY173" s="1"/>
      <c r="BE173" s="78"/>
      <c r="BF173" s="78"/>
      <c r="BG173" s="78"/>
      <c r="BH173" s="78"/>
      <c r="BI173" s="78"/>
      <c r="BJ173" s="1"/>
      <c r="BK173" s="78"/>
      <c r="BL173" s="1"/>
      <c r="BM173" s="43"/>
    </row>
    <row r="174" spans="2:65" s="9" customFormat="1" ht="24.2" customHeight="1" x14ac:dyDescent="0.25">
      <c r="B174" s="193"/>
      <c r="C174" s="389"/>
      <c r="D174" s="390" t="s">
        <v>148</v>
      </c>
      <c r="E174" s="389"/>
      <c r="F174" s="391" t="s">
        <v>167</v>
      </c>
      <c r="G174" s="389"/>
      <c r="H174" s="389"/>
      <c r="I174" s="392"/>
      <c r="J174" s="393"/>
      <c r="K174" s="1"/>
      <c r="M174" s="74"/>
      <c r="N174" s="75"/>
      <c r="P174" s="76"/>
      <c r="Q174" s="76"/>
      <c r="R174" s="76"/>
      <c r="S174" s="76"/>
      <c r="T174" s="77"/>
      <c r="AR174" s="43"/>
      <c r="AT174" s="43"/>
      <c r="AU174" s="43"/>
      <c r="AY174" s="1"/>
      <c r="BE174" s="78"/>
      <c r="BF174" s="78"/>
      <c r="BG174" s="78"/>
      <c r="BH174" s="78"/>
      <c r="BI174" s="78"/>
      <c r="BJ174" s="1"/>
      <c r="BK174" s="78"/>
      <c r="BL174" s="1"/>
      <c r="BM174" s="43"/>
    </row>
    <row r="175" spans="2:65" s="9" customFormat="1" ht="33" customHeight="1" x14ac:dyDescent="0.25">
      <c r="B175" s="193"/>
      <c r="C175" s="158" t="s">
        <v>168</v>
      </c>
      <c r="D175" s="159" t="s">
        <v>132</v>
      </c>
      <c r="E175" s="160" t="s">
        <v>169</v>
      </c>
      <c r="F175" s="161" t="s">
        <v>170</v>
      </c>
      <c r="G175" s="162" t="s">
        <v>143</v>
      </c>
      <c r="H175" s="163">
        <v>465.28</v>
      </c>
      <c r="I175" s="450">
        <v>4.125</v>
      </c>
      <c r="J175" s="493">
        <v>1919.28</v>
      </c>
      <c r="K175" s="1"/>
      <c r="M175" s="74" t="s">
        <v>1</v>
      </c>
      <c r="N175" s="75" t="s">
        <v>40</v>
      </c>
      <c r="P175" s="76">
        <f>O175*H175</f>
        <v>0</v>
      </c>
      <c r="Q175" s="76">
        <v>0</v>
      </c>
      <c r="R175" s="76">
        <f>Q175*H175</f>
        <v>0</v>
      </c>
      <c r="S175" s="76">
        <v>0</v>
      </c>
      <c r="T175" s="77">
        <f>S175*H175</f>
        <v>0</v>
      </c>
      <c r="AR175" s="43" t="s">
        <v>136</v>
      </c>
      <c r="AT175" s="43" t="s">
        <v>132</v>
      </c>
      <c r="AU175" s="43" t="s">
        <v>137</v>
      </c>
      <c r="AY175" s="1" t="s">
        <v>130</v>
      </c>
      <c r="BE175" s="78">
        <f>IF(N175="základná",J175,0)</f>
        <v>0</v>
      </c>
      <c r="BF175" s="78">
        <f>IF(N175="znížená",J175,0)</f>
        <v>1919.28</v>
      </c>
      <c r="BG175" s="78">
        <f>IF(N175="zákl. prenesená",J175,0)</f>
        <v>0</v>
      </c>
      <c r="BH175" s="78">
        <f>IF(N175="zníž. prenesená",J175,0)</f>
        <v>0</v>
      </c>
      <c r="BI175" s="78">
        <f>IF(N175="nulová",J175,0)</f>
        <v>0</v>
      </c>
      <c r="BJ175" s="1" t="s">
        <v>137</v>
      </c>
      <c r="BK175" s="78" t="e">
        <f>ROUND(#REF!*H175,2)</f>
        <v>#REF!</v>
      </c>
      <c r="BL175" s="1" t="s">
        <v>136</v>
      </c>
      <c r="BM175" s="43" t="s">
        <v>171</v>
      </c>
    </row>
    <row r="176" spans="2:65" s="93" customFormat="1" ht="11.25" x14ac:dyDescent="0.25">
      <c r="B176" s="205"/>
      <c r="C176" s="394"/>
      <c r="D176" s="395" t="s">
        <v>139</v>
      </c>
      <c r="E176" s="396" t="s">
        <v>1</v>
      </c>
      <c r="F176" s="397" t="s">
        <v>172</v>
      </c>
      <c r="G176" s="394"/>
      <c r="H176" s="396" t="s">
        <v>1</v>
      </c>
      <c r="I176" s="398"/>
      <c r="J176" s="399"/>
      <c r="K176" s="94"/>
      <c r="M176" s="95"/>
      <c r="T176" s="96"/>
      <c r="AT176" s="94" t="s">
        <v>139</v>
      </c>
      <c r="AU176" s="94" t="s">
        <v>137</v>
      </c>
      <c r="AV176" s="93" t="s">
        <v>82</v>
      </c>
      <c r="AW176" s="93" t="s">
        <v>31</v>
      </c>
      <c r="AX176" s="93" t="s">
        <v>74</v>
      </c>
      <c r="AY176" s="94" t="s">
        <v>130</v>
      </c>
    </row>
    <row r="177" spans="2:65" s="79" customFormat="1" ht="11.25" x14ac:dyDescent="0.25">
      <c r="B177" s="203"/>
      <c r="C177" s="400"/>
      <c r="D177" s="401" t="s">
        <v>139</v>
      </c>
      <c r="E177" s="402" t="s">
        <v>1</v>
      </c>
      <c r="F177" s="403" t="s">
        <v>173</v>
      </c>
      <c r="G177" s="400"/>
      <c r="H177" s="404">
        <v>465.28</v>
      </c>
      <c r="I177" s="405"/>
      <c r="J177" s="406"/>
      <c r="K177" s="80"/>
      <c r="M177" s="81"/>
      <c r="T177" s="82"/>
      <c r="AT177" s="80" t="s">
        <v>139</v>
      </c>
      <c r="AU177" s="80" t="s">
        <v>137</v>
      </c>
      <c r="AV177" s="79" t="s">
        <v>137</v>
      </c>
      <c r="AW177" s="79" t="s">
        <v>31</v>
      </c>
      <c r="AX177" s="79" t="s">
        <v>82</v>
      </c>
      <c r="AY177" s="80" t="s">
        <v>130</v>
      </c>
    </row>
    <row r="178" spans="2:65" s="9" customFormat="1" ht="24.2" customHeight="1" x14ac:dyDescent="0.25">
      <c r="B178" s="193"/>
      <c r="C178" s="158" t="s">
        <v>136</v>
      </c>
      <c r="D178" s="159" t="s">
        <v>132</v>
      </c>
      <c r="E178" s="160" t="s">
        <v>174</v>
      </c>
      <c r="F178" s="161" t="s">
        <v>175</v>
      </c>
      <c r="G178" s="162" t="s">
        <v>143</v>
      </c>
      <c r="H178" s="163">
        <v>4.5</v>
      </c>
      <c r="I178" s="450">
        <v>8.4150000000000009</v>
      </c>
      <c r="J178" s="493">
        <v>37.867500000000007</v>
      </c>
      <c r="K178" s="1"/>
      <c r="M178" s="74" t="s">
        <v>1</v>
      </c>
      <c r="N178" s="75" t="s">
        <v>40</v>
      </c>
      <c r="P178" s="76">
        <f>O178*H178</f>
        <v>0</v>
      </c>
      <c r="Q178" s="76">
        <v>0</v>
      </c>
      <c r="R178" s="76">
        <f>Q178*H178</f>
        <v>0</v>
      </c>
      <c r="S178" s="76">
        <v>0</v>
      </c>
      <c r="T178" s="77">
        <f>S178*H178</f>
        <v>0</v>
      </c>
      <c r="AR178" s="43" t="s">
        <v>136</v>
      </c>
      <c r="AT178" s="43" t="s">
        <v>132</v>
      </c>
      <c r="AU178" s="43" t="s">
        <v>137</v>
      </c>
      <c r="AY178" s="1" t="s">
        <v>130</v>
      </c>
      <c r="BE178" s="78">
        <f>IF(N178="základná",J178,0)</f>
        <v>0</v>
      </c>
      <c r="BF178" s="78">
        <f>IF(N178="znížená",J178,0)</f>
        <v>37.867500000000007</v>
      </c>
      <c r="BG178" s="78">
        <f>IF(N178="zákl. prenesená",J178,0)</f>
        <v>0</v>
      </c>
      <c r="BH178" s="78">
        <f>IF(N178="zníž. prenesená",J178,0)</f>
        <v>0</v>
      </c>
      <c r="BI178" s="78">
        <f>IF(N178="nulová",J178,0)</f>
        <v>0</v>
      </c>
      <c r="BJ178" s="1" t="s">
        <v>137</v>
      </c>
      <c r="BK178" s="78" t="e">
        <f>ROUND(#REF!*H178,2)</f>
        <v>#REF!</v>
      </c>
      <c r="BL178" s="1" t="s">
        <v>136</v>
      </c>
      <c r="BM178" s="43" t="s">
        <v>176</v>
      </c>
    </row>
    <row r="179" spans="2:65" s="79" customFormat="1" ht="11.25" x14ac:dyDescent="0.25">
      <c r="B179" s="203"/>
      <c r="C179" s="407"/>
      <c r="D179" s="408" t="s">
        <v>139</v>
      </c>
      <c r="E179" s="409" t="s">
        <v>1</v>
      </c>
      <c r="F179" s="410" t="s">
        <v>177</v>
      </c>
      <c r="G179" s="407"/>
      <c r="H179" s="411">
        <v>4.5</v>
      </c>
      <c r="I179" s="412"/>
      <c r="J179" s="413"/>
      <c r="K179" s="80"/>
      <c r="M179" s="81"/>
      <c r="T179" s="82"/>
      <c r="AT179" s="80" t="s">
        <v>139</v>
      </c>
      <c r="AU179" s="80" t="s">
        <v>137</v>
      </c>
      <c r="AV179" s="79" t="s">
        <v>137</v>
      </c>
      <c r="AW179" s="79" t="s">
        <v>31</v>
      </c>
      <c r="AX179" s="79" t="s">
        <v>82</v>
      </c>
      <c r="AY179" s="80" t="s">
        <v>130</v>
      </c>
    </row>
    <row r="180" spans="2:65" s="9" customFormat="1" ht="16.5" customHeight="1" x14ac:dyDescent="0.25">
      <c r="B180" s="193"/>
      <c r="C180" s="177" t="s">
        <v>178</v>
      </c>
      <c r="D180" s="178" t="s">
        <v>179</v>
      </c>
      <c r="E180" s="179" t="s">
        <v>180</v>
      </c>
      <c r="F180" s="180" t="s">
        <v>181</v>
      </c>
      <c r="G180" s="181" t="s">
        <v>166</v>
      </c>
      <c r="H180" s="182">
        <v>8.1</v>
      </c>
      <c r="I180" s="450">
        <v>35.354000000000006</v>
      </c>
      <c r="J180" s="493">
        <v>286.36740000000003</v>
      </c>
      <c r="K180" s="102"/>
      <c r="L180" s="103"/>
      <c r="M180" s="104" t="s">
        <v>1</v>
      </c>
      <c r="N180" s="105" t="s">
        <v>40</v>
      </c>
      <c r="P180" s="76">
        <f>O180*H180</f>
        <v>0</v>
      </c>
      <c r="Q180" s="76">
        <v>1</v>
      </c>
      <c r="R180" s="76">
        <f>Q180*H180</f>
        <v>8.1</v>
      </c>
      <c r="S180" s="76">
        <v>0</v>
      </c>
      <c r="T180" s="77">
        <f>S180*H180</f>
        <v>0</v>
      </c>
      <c r="AR180" s="43" t="s">
        <v>182</v>
      </c>
      <c r="AT180" s="43" t="s">
        <v>179</v>
      </c>
      <c r="AU180" s="43" t="s">
        <v>137</v>
      </c>
      <c r="AY180" s="1" t="s">
        <v>130</v>
      </c>
      <c r="BE180" s="78">
        <f>IF(N180="základná",J180,0)</f>
        <v>0</v>
      </c>
      <c r="BF180" s="78">
        <f>IF(N180="znížená",J180,0)</f>
        <v>286.36740000000003</v>
      </c>
      <c r="BG180" s="78">
        <f>IF(N180="zákl. prenesená",J180,0)</f>
        <v>0</v>
      </c>
      <c r="BH180" s="78">
        <f>IF(N180="zníž. prenesená",J180,0)</f>
        <v>0</v>
      </c>
      <c r="BI180" s="78">
        <f>IF(N180="nulová",J180,0)</f>
        <v>0</v>
      </c>
      <c r="BJ180" s="1" t="s">
        <v>137</v>
      </c>
      <c r="BK180" s="78" t="e">
        <f>ROUND(#REF!*H180,2)</f>
        <v>#REF!</v>
      </c>
      <c r="BL180" s="1" t="s">
        <v>136</v>
      </c>
      <c r="BM180" s="43" t="s">
        <v>183</v>
      </c>
    </row>
    <row r="181" spans="2:65" s="79" customFormat="1" ht="11.25" x14ac:dyDescent="0.25">
      <c r="B181" s="203"/>
      <c r="C181" s="414"/>
      <c r="D181" s="395" t="s">
        <v>139</v>
      </c>
      <c r="E181" s="415" t="s">
        <v>1</v>
      </c>
      <c r="F181" s="416" t="s">
        <v>184</v>
      </c>
      <c r="G181" s="414"/>
      <c r="H181" s="417">
        <v>8.1</v>
      </c>
      <c r="I181" s="418"/>
      <c r="J181" s="419"/>
      <c r="K181" s="80"/>
      <c r="M181" s="81"/>
      <c r="T181" s="82"/>
      <c r="AT181" s="80" t="s">
        <v>139</v>
      </c>
      <c r="AU181" s="80" t="s">
        <v>137</v>
      </c>
      <c r="AV181" s="79" t="s">
        <v>137</v>
      </c>
      <c r="AW181" s="79" t="s">
        <v>31</v>
      </c>
      <c r="AX181" s="79" t="s">
        <v>82</v>
      </c>
      <c r="AY181" s="80" t="s">
        <v>130</v>
      </c>
    </row>
    <row r="182" spans="2:65" s="60" customFormat="1" ht="22.9" customHeight="1" x14ac:dyDescent="0.2">
      <c r="B182" s="202"/>
      <c r="C182" s="420"/>
      <c r="D182" s="421" t="s">
        <v>73</v>
      </c>
      <c r="E182" s="422" t="s">
        <v>137</v>
      </c>
      <c r="F182" s="422" t="s">
        <v>185</v>
      </c>
      <c r="G182" s="420"/>
      <c r="H182" s="420"/>
      <c r="I182" s="423"/>
      <c r="J182" s="446">
        <f>SUM(J183:J227)</f>
        <v>91823.788760000025</v>
      </c>
      <c r="K182" s="62"/>
      <c r="M182" s="64"/>
      <c r="P182" s="65">
        <f>SUM(P183:P227)</f>
        <v>0</v>
      </c>
      <c r="R182" s="65">
        <f>SUM(R183:R227)</f>
        <v>85.901568499999996</v>
      </c>
      <c r="T182" s="66">
        <f>SUM(T183:T227)</f>
        <v>0</v>
      </c>
      <c r="AR182" s="62" t="s">
        <v>82</v>
      </c>
      <c r="AT182" s="67" t="s">
        <v>73</v>
      </c>
      <c r="AU182" s="67" t="s">
        <v>82</v>
      </c>
      <c r="AY182" s="62" t="s">
        <v>130</v>
      </c>
      <c r="BK182" s="68" t="e">
        <f>SUM(BK183:BK227)</f>
        <v>#REF!</v>
      </c>
    </row>
    <row r="183" spans="2:65" s="9" customFormat="1" ht="33" customHeight="1" x14ac:dyDescent="0.25">
      <c r="B183" s="193"/>
      <c r="C183" s="158" t="s">
        <v>186</v>
      </c>
      <c r="D183" s="159" t="s">
        <v>132</v>
      </c>
      <c r="E183" s="160" t="s">
        <v>187</v>
      </c>
      <c r="F183" s="161" t="s">
        <v>188</v>
      </c>
      <c r="G183" s="162" t="s">
        <v>189</v>
      </c>
      <c r="H183" s="163">
        <v>6.91</v>
      </c>
      <c r="I183" s="450">
        <v>13.200000000000001</v>
      </c>
      <c r="J183" s="493">
        <v>91.212000000000003</v>
      </c>
      <c r="K183" s="1"/>
      <c r="M183" s="74" t="s">
        <v>1</v>
      </c>
      <c r="N183" s="75" t="s">
        <v>40</v>
      </c>
      <c r="P183" s="76">
        <f>O183*H183</f>
        <v>0</v>
      </c>
      <c r="Q183" s="76">
        <v>3.5E-4</v>
      </c>
      <c r="R183" s="76">
        <f>Q183*H183</f>
        <v>2.4185000000000001E-3</v>
      </c>
      <c r="S183" s="76">
        <v>0</v>
      </c>
      <c r="T183" s="77">
        <f>S183*H183</f>
        <v>0</v>
      </c>
      <c r="AR183" s="43" t="s">
        <v>136</v>
      </c>
      <c r="AT183" s="43" t="s">
        <v>132</v>
      </c>
      <c r="AU183" s="43" t="s">
        <v>137</v>
      </c>
      <c r="AY183" s="1" t="s">
        <v>130</v>
      </c>
      <c r="BE183" s="78">
        <f>IF(N183="základná",J183,0)</f>
        <v>0</v>
      </c>
      <c r="BF183" s="78">
        <f>IF(N183="znížená",J183,0)</f>
        <v>91.212000000000003</v>
      </c>
      <c r="BG183" s="78">
        <f>IF(N183="zákl. prenesená",J183,0)</f>
        <v>0</v>
      </c>
      <c r="BH183" s="78">
        <f>IF(N183="zníž. prenesená",J183,0)</f>
        <v>0</v>
      </c>
      <c r="BI183" s="78">
        <f>IF(N183="nulová",J183,0)</f>
        <v>0</v>
      </c>
      <c r="BJ183" s="1" t="s">
        <v>137</v>
      </c>
      <c r="BK183" s="78" t="e">
        <f>ROUND(#REF!*H183,2)</f>
        <v>#REF!</v>
      </c>
      <c r="BL183" s="1" t="s">
        <v>136</v>
      </c>
      <c r="BM183" s="43" t="s">
        <v>190</v>
      </c>
    </row>
    <row r="184" spans="2:65" s="93" customFormat="1" ht="11.25" x14ac:dyDescent="0.25">
      <c r="B184" s="205"/>
      <c r="C184" s="394"/>
      <c r="D184" s="395" t="s">
        <v>139</v>
      </c>
      <c r="E184" s="396" t="s">
        <v>1</v>
      </c>
      <c r="F184" s="397" t="s">
        <v>191</v>
      </c>
      <c r="G184" s="394"/>
      <c r="H184" s="396" t="s">
        <v>1</v>
      </c>
      <c r="I184" s="398"/>
      <c r="J184" s="399"/>
      <c r="K184" s="94"/>
      <c r="M184" s="95"/>
      <c r="T184" s="96"/>
      <c r="AT184" s="94" t="s">
        <v>139</v>
      </c>
      <c r="AU184" s="94" t="s">
        <v>137</v>
      </c>
      <c r="AV184" s="93" t="s">
        <v>82</v>
      </c>
      <c r="AW184" s="93" t="s">
        <v>31</v>
      </c>
      <c r="AX184" s="93" t="s">
        <v>74</v>
      </c>
      <c r="AY184" s="94" t="s">
        <v>130</v>
      </c>
    </row>
    <row r="185" spans="2:65" s="79" customFormat="1" ht="11.25" x14ac:dyDescent="0.25">
      <c r="B185" s="203"/>
      <c r="C185" s="400"/>
      <c r="D185" s="401" t="s">
        <v>139</v>
      </c>
      <c r="E185" s="402" t="s">
        <v>1</v>
      </c>
      <c r="F185" s="403" t="s">
        <v>192</v>
      </c>
      <c r="G185" s="400"/>
      <c r="H185" s="404">
        <v>6.91</v>
      </c>
      <c r="I185" s="405"/>
      <c r="J185" s="406"/>
      <c r="K185" s="80"/>
      <c r="M185" s="81"/>
      <c r="T185" s="82"/>
      <c r="AT185" s="80" t="s">
        <v>139</v>
      </c>
      <c r="AU185" s="80" t="s">
        <v>137</v>
      </c>
      <c r="AV185" s="79" t="s">
        <v>137</v>
      </c>
      <c r="AW185" s="79" t="s">
        <v>31</v>
      </c>
      <c r="AX185" s="79" t="s">
        <v>82</v>
      </c>
      <c r="AY185" s="80" t="s">
        <v>130</v>
      </c>
    </row>
    <row r="186" spans="2:65" s="9" customFormat="1" ht="16.5" customHeight="1" x14ac:dyDescent="0.25">
      <c r="B186" s="193"/>
      <c r="C186" s="177" t="s">
        <v>193</v>
      </c>
      <c r="D186" s="178" t="s">
        <v>179</v>
      </c>
      <c r="E186" s="179" t="s">
        <v>194</v>
      </c>
      <c r="F186" s="180" t="s">
        <v>195</v>
      </c>
      <c r="G186" s="181" t="s">
        <v>189</v>
      </c>
      <c r="H186" s="182">
        <v>7.05</v>
      </c>
      <c r="I186" s="450">
        <v>14.3</v>
      </c>
      <c r="J186" s="493">
        <v>100.815</v>
      </c>
      <c r="K186" s="102"/>
      <c r="L186" s="103"/>
      <c r="M186" s="104" t="s">
        <v>1</v>
      </c>
      <c r="N186" s="105" t="s">
        <v>40</v>
      </c>
      <c r="P186" s="76">
        <f>O186*H186</f>
        <v>0</v>
      </c>
      <c r="Q186" s="76">
        <v>2.0000000000000001E-4</v>
      </c>
      <c r="R186" s="76">
        <f>Q186*H186</f>
        <v>1.41E-3</v>
      </c>
      <c r="S186" s="76">
        <v>0</v>
      </c>
      <c r="T186" s="77">
        <f>S186*H186</f>
        <v>0</v>
      </c>
      <c r="AR186" s="43" t="s">
        <v>182</v>
      </c>
      <c r="AT186" s="43" t="s">
        <v>179</v>
      </c>
      <c r="AU186" s="43" t="s">
        <v>137</v>
      </c>
      <c r="AY186" s="1" t="s">
        <v>130</v>
      </c>
      <c r="BE186" s="78">
        <f>IF(N186="základná",J186,0)</f>
        <v>0</v>
      </c>
      <c r="BF186" s="78">
        <f>IF(N186="znížená",J186,0)</f>
        <v>100.815</v>
      </c>
      <c r="BG186" s="78">
        <f>IF(N186="zákl. prenesená",J186,0)</f>
        <v>0</v>
      </c>
      <c r="BH186" s="78">
        <f>IF(N186="zníž. prenesená",J186,0)</f>
        <v>0</v>
      </c>
      <c r="BI186" s="78">
        <f>IF(N186="nulová",J186,0)</f>
        <v>0</v>
      </c>
      <c r="BJ186" s="1" t="s">
        <v>137</v>
      </c>
      <c r="BK186" s="78" t="e">
        <f>ROUND(#REF!*H186,2)</f>
        <v>#REF!</v>
      </c>
      <c r="BL186" s="1" t="s">
        <v>136</v>
      </c>
      <c r="BM186" s="43" t="s">
        <v>196</v>
      </c>
    </row>
    <row r="187" spans="2:65" s="79" customFormat="1" ht="11.25" x14ac:dyDescent="0.25">
      <c r="B187" s="203"/>
      <c r="C187" s="407"/>
      <c r="D187" s="408" t="s">
        <v>139</v>
      </c>
      <c r="E187" s="407"/>
      <c r="F187" s="410" t="s">
        <v>197</v>
      </c>
      <c r="G187" s="407"/>
      <c r="H187" s="411">
        <v>7.05</v>
      </c>
      <c r="I187" s="412"/>
      <c r="J187" s="413"/>
      <c r="K187" s="80"/>
      <c r="M187" s="81"/>
      <c r="T187" s="82"/>
      <c r="AT187" s="80" t="s">
        <v>139</v>
      </c>
      <c r="AU187" s="80" t="s">
        <v>137</v>
      </c>
      <c r="AV187" s="79" t="s">
        <v>137</v>
      </c>
      <c r="AW187" s="79" t="s">
        <v>4</v>
      </c>
      <c r="AX187" s="79" t="s">
        <v>82</v>
      </c>
      <c r="AY187" s="80" t="s">
        <v>130</v>
      </c>
    </row>
    <row r="188" spans="2:65" s="9" customFormat="1" ht="21.75" customHeight="1" x14ac:dyDescent="0.25">
      <c r="B188" s="193"/>
      <c r="C188" s="158" t="s">
        <v>182</v>
      </c>
      <c r="D188" s="159" t="s">
        <v>132</v>
      </c>
      <c r="E188" s="160" t="s">
        <v>198</v>
      </c>
      <c r="F188" s="161" t="s">
        <v>199</v>
      </c>
      <c r="G188" s="162" t="s">
        <v>143</v>
      </c>
      <c r="H188" s="163">
        <v>2.2000000000000002</v>
      </c>
      <c r="I188" s="450">
        <v>106.7</v>
      </c>
      <c r="J188" s="493">
        <v>234.74000000000004</v>
      </c>
      <c r="K188" s="1"/>
      <c r="M188" s="74" t="s">
        <v>1</v>
      </c>
      <c r="N188" s="75" t="s">
        <v>40</v>
      </c>
      <c r="P188" s="76">
        <f>O188*H188</f>
        <v>0</v>
      </c>
      <c r="Q188" s="76">
        <v>0.92700000000000005</v>
      </c>
      <c r="R188" s="76">
        <f>Q188*H188</f>
        <v>2.0394000000000001</v>
      </c>
      <c r="S188" s="76">
        <v>0</v>
      </c>
      <c r="T188" s="77">
        <f>S188*H188</f>
        <v>0</v>
      </c>
      <c r="AR188" s="43" t="s">
        <v>136</v>
      </c>
      <c r="AT188" s="43" t="s">
        <v>132</v>
      </c>
      <c r="AU188" s="43" t="s">
        <v>137</v>
      </c>
      <c r="AY188" s="1" t="s">
        <v>130</v>
      </c>
      <c r="BE188" s="78">
        <f>IF(N188="základná",J188,0)</f>
        <v>0</v>
      </c>
      <c r="BF188" s="78">
        <f>IF(N188="znížená",J188,0)</f>
        <v>234.74000000000004</v>
      </c>
      <c r="BG188" s="78">
        <f>IF(N188="zákl. prenesená",J188,0)</f>
        <v>0</v>
      </c>
      <c r="BH188" s="78">
        <f>IF(N188="zníž. prenesená",J188,0)</f>
        <v>0</v>
      </c>
      <c r="BI188" s="78">
        <f>IF(N188="nulová",J188,0)</f>
        <v>0</v>
      </c>
      <c r="BJ188" s="1" t="s">
        <v>137</v>
      </c>
      <c r="BK188" s="78" t="e">
        <f>ROUND(#REF!*H188,2)</f>
        <v>#REF!</v>
      </c>
      <c r="BL188" s="1" t="s">
        <v>136</v>
      </c>
      <c r="BM188" s="43" t="s">
        <v>200</v>
      </c>
    </row>
    <row r="189" spans="2:65" s="9" customFormat="1" ht="24.2" customHeight="1" x14ac:dyDescent="0.25">
      <c r="B189" s="193"/>
      <c r="C189" s="158" t="s">
        <v>201</v>
      </c>
      <c r="D189" s="159" t="s">
        <v>132</v>
      </c>
      <c r="E189" s="160" t="s">
        <v>202</v>
      </c>
      <c r="F189" s="161" t="s">
        <v>203</v>
      </c>
      <c r="G189" s="162" t="s">
        <v>135</v>
      </c>
      <c r="H189" s="163">
        <v>8</v>
      </c>
      <c r="I189" s="450">
        <v>22</v>
      </c>
      <c r="J189" s="493">
        <v>176</v>
      </c>
      <c r="K189" s="1"/>
      <c r="M189" s="74" t="s">
        <v>1</v>
      </c>
      <c r="N189" s="75" t="s">
        <v>40</v>
      </c>
      <c r="P189" s="76">
        <f>O189*H189</f>
        <v>0</v>
      </c>
      <c r="Q189" s="76">
        <v>9.92E-3</v>
      </c>
      <c r="R189" s="76">
        <f>Q189*H189</f>
        <v>7.936E-2</v>
      </c>
      <c r="S189" s="76">
        <v>0</v>
      </c>
      <c r="T189" s="77">
        <f>S189*H189</f>
        <v>0</v>
      </c>
      <c r="AR189" s="43" t="s">
        <v>136</v>
      </c>
      <c r="AT189" s="43" t="s">
        <v>132</v>
      </c>
      <c r="AU189" s="43" t="s">
        <v>137</v>
      </c>
      <c r="AY189" s="1" t="s">
        <v>130</v>
      </c>
      <c r="BE189" s="78">
        <f>IF(N189="základná",J189,0)</f>
        <v>0</v>
      </c>
      <c r="BF189" s="78">
        <f>IF(N189="znížená",J189,0)</f>
        <v>176</v>
      </c>
      <c r="BG189" s="78">
        <f>IF(N189="zákl. prenesená",J189,0)</f>
        <v>0</v>
      </c>
      <c r="BH189" s="78">
        <f>IF(N189="zníž. prenesená",J189,0)</f>
        <v>0</v>
      </c>
      <c r="BI189" s="78">
        <f>IF(N189="nulová",J189,0)</f>
        <v>0</v>
      </c>
      <c r="BJ189" s="1" t="s">
        <v>137</v>
      </c>
      <c r="BK189" s="78" t="e">
        <f>ROUND(#REF!*H189,2)</f>
        <v>#REF!</v>
      </c>
      <c r="BL189" s="1" t="s">
        <v>136</v>
      </c>
      <c r="BM189" s="43" t="s">
        <v>204</v>
      </c>
    </row>
    <row r="190" spans="2:65" s="9" customFormat="1" ht="24.2" customHeight="1" x14ac:dyDescent="0.25">
      <c r="B190" s="193"/>
      <c r="C190" s="158" t="s">
        <v>205</v>
      </c>
      <c r="D190" s="159" t="s">
        <v>132</v>
      </c>
      <c r="E190" s="160" t="s">
        <v>206</v>
      </c>
      <c r="F190" s="161" t="s">
        <v>207</v>
      </c>
      <c r="G190" s="162" t="s">
        <v>135</v>
      </c>
      <c r="H190" s="163">
        <v>10</v>
      </c>
      <c r="I190" s="450">
        <v>38.5</v>
      </c>
      <c r="J190" s="493">
        <v>385</v>
      </c>
      <c r="K190" s="1"/>
      <c r="M190" s="74" t="s">
        <v>1</v>
      </c>
      <c r="N190" s="75" t="s">
        <v>40</v>
      </c>
      <c r="P190" s="76">
        <f>O190*H190</f>
        <v>0</v>
      </c>
      <c r="Q190" s="76">
        <v>1.7979999999999999E-2</v>
      </c>
      <c r="R190" s="76">
        <f>Q190*H190</f>
        <v>0.17979999999999999</v>
      </c>
      <c r="S190" s="76">
        <v>0</v>
      </c>
      <c r="T190" s="77">
        <f>S190*H190</f>
        <v>0</v>
      </c>
      <c r="AR190" s="43" t="s">
        <v>136</v>
      </c>
      <c r="AT190" s="43" t="s">
        <v>132</v>
      </c>
      <c r="AU190" s="43" t="s">
        <v>137</v>
      </c>
      <c r="AY190" s="1" t="s">
        <v>130</v>
      </c>
      <c r="BE190" s="78">
        <f>IF(N190="základná",J190,0)</f>
        <v>0</v>
      </c>
      <c r="BF190" s="78">
        <f>IF(N190="znížená",J190,0)</f>
        <v>385</v>
      </c>
      <c r="BG190" s="78">
        <f>IF(N190="zákl. prenesená",J190,0)</f>
        <v>0</v>
      </c>
      <c r="BH190" s="78">
        <f>IF(N190="zníž. prenesená",J190,0)</f>
        <v>0</v>
      </c>
      <c r="BI190" s="78">
        <f>IF(N190="nulová",J190,0)</f>
        <v>0</v>
      </c>
      <c r="BJ190" s="1" t="s">
        <v>137</v>
      </c>
      <c r="BK190" s="78" t="e">
        <f>ROUND(#REF!*H190,2)</f>
        <v>#REF!</v>
      </c>
      <c r="BL190" s="1" t="s">
        <v>136</v>
      </c>
      <c r="BM190" s="43" t="s">
        <v>208</v>
      </c>
    </row>
    <row r="191" spans="2:65" s="9" customFormat="1" ht="33" customHeight="1" x14ac:dyDescent="0.25">
      <c r="B191" s="193"/>
      <c r="C191" s="158" t="s">
        <v>209</v>
      </c>
      <c r="D191" s="159" t="s">
        <v>132</v>
      </c>
      <c r="E191" s="160" t="s">
        <v>210</v>
      </c>
      <c r="F191" s="161" t="s">
        <v>211</v>
      </c>
      <c r="G191" s="162" t="s">
        <v>189</v>
      </c>
      <c r="H191" s="163">
        <v>65</v>
      </c>
      <c r="I191" s="450">
        <v>0.8580000000000001</v>
      </c>
      <c r="J191" s="493">
        <v>55.77</v>
      </c>
      <c r="K191" s="1"/>
      <c r="M191" s="74" t="s">
        <v>1</v>
      </c>
      <c r="N191" s="75" t="s">
        <v>40</v>
      </c>
      <c r="P191" s="76">
        <f>O191*H191</f>
        <v>0</v>
      </c>
      <c r="Q191" s="76">
        <v>0</v>
      </c>
      <c r="R191" s="76">
        <f>Q191*H191</f>
        <v>0</v>
      </c>
      <c r="S191" s="76">
        <v>0</v>
      </c>
      <c r="T191" s="77">
        <f>S191*H191</f>
        <v>0</v>
      </c>
      <c r="AR191" s="43" t="s">
        <v>136</v>
      </c>
      <c r="AT191" s="43" t="s">
        <v>132</v>
      </c>
      <c r="AU191" s="43" t="s">
        <v>137</v>
      </c>
      <c r="AY191" s="1" t="s">
        <v>130</v>
      </c>
      <c r="BE191" s="78">
        <f>IF(N191="základná",J191,0)</f>
        <v>0</v>
      </c>
      <c r="BF191" s="78">
        <f>IF(N191="znížená",J191,0)</f>
        <v>55.77</v>
      </c>
      <c r="BG191" s="78">
        <f>IF(N191="zákl. prenesená",J191,0)</f>
        <v>0</v>
      </c>
      <c r="BH191" s="78">
        <f>IF(N191="zníž. prenesená",J191,0)</f>
        <v>0</v>
      </c>
      <c r="BI191" s="78">
        <f>IF(N191="nulová",J191,0)</f>
        <v>0</v>
      </c>
      <c r="BJ191" s="1" t="s">
        <v>137</v>
      </c>
      <c r="BK191" s="78" t="e">
        <f>ROUND(#REF!*H191,2)</f>
        <v>#REF!</v>
      </c>
      <c r="BL191" s="1" t="s">
        <v>136</v>
      </c>
      <c r="BM191" s="43" t="s">
        <v>212</v>
      </c>
    </row>
    <row r="192" spans="2:65" s="9" customFormat="1" ht="33" customHeight="1" x14ac:dyDescent="0.25">
      <c r="B192" s="193"/>
      <c r="C192" s="158" t="s">
        <v>213</v>
      </c>
      <c r="D192" s="159" t="s">
        <v>132</v>
      </c>
      <c r="E192" s="160" t="s">
        <v>214</v>
      </c>
      <c r="F192" s="161" t="s">
        <v>215</v>
      </c>
      <c r="G192" s="162" t="s">
        <v>189</v>
      </c>
      <c r="H192" s="163">
        <v>160</v>
      </c>
      <c r="I192" s="450">
        <v>5.5</v>
      </c>
      <c r="J192" s="493">
        <v>880</v>
      </c>
      <c r="K192" s="1"/>
      <c r="M192" s="74" t="s">
        <v>1</v>
      </c>
      <c r="N192" s="75" t="s">
        <v>40</v>
      </c>
      <c r="P192" s="76">
        <f>O192*H192</f>
        <v>0</v>
      </c>
      <c r="Q192" s="76">
        <v>0</v>
      </c>
      <c r="R192" s="76">
        <f>Q192*H192</f>
        <v>0</v>
      </c>
      <c r="S192" s="76">
        <v>0</v>
      </c>
      <c r="T192" s="77">
        <f>S192*H192</f>
        <v>0</v>
      </c>
      <c r="AR192" s="43" t="s">
        <v>136</v>
      </c>
      <c r="AT192" s="43" t="s">
        <v>132</v>
      </c>
      <c r="AU192" s="43" t="s">
        <v>137</v>
      </c>
      <c r="AY192" s="1" t="s">
        <v>130</v>
      </c>
      <c r="BE192" s="78">
        <f>IF(N192="základná",J192,0)</f>
        <v>0</v>
      </c>
      <c r="BF192" s="78">
        <f>IF(N192="znížená",J192,0)</f>
        <v>880</v>
      </c>
      <c r="BG192" s="78">
        <f>IF(N192="zákl. prenesená",J192,0)</f>
        <v>0</v>
      </c>
      <c r="BH192" s="78">
        <f>IF(N192="zníž. prenesená",J192,0)</f>
        <v>0</v>
      </c>
      <c r="BI192" s="78">
        <f>IF(N192="nulová",J192,0)</f>
        <v>0</v>
      </c>
      <c r="BJ192" s="1" t="s">
        <v>137</v>
      </c>
      <c r="BK192" s="78" t="e">
        <f>ROUND(#REF!*H192,2)</f>
        <v>#REF!</v>
      </c>
      <c r="BL192" s="1" t="s">
        <v>136</v>
      </c>
      <c r="BM192" s="43" t="s">
        <v>216</v>
      </c>
    </row>
    <row r="193" spans="2:65" s="93" customFormat="1" ht="11.25" x14ac:dyDescent="0.25">
      <c r="B193" s="205"/>
      <c r="C193" s="394"/>
      <c r="D193" s="395" t="s">
        <v>139</v>
      </c>
      <c r="E193" s="396" t="s">
        <v>1</v>
      </c>
      <c r="F193" s="397" t="s">
        <v>217</v>
      </c>
      <c r="G193" s="394"/>
      <c r="H193" s="396" t="s">
        <v>1</v>
      </c>
      <c r="I193" s="398"/>
      <c r="J193" s="399"/>
      <c r="K193" s="94"/>
      <c r="M193" s="95"/>
      <c r="T193" s="96"/>
      <c r="AT193" s="94" t="s">
        <v>139</v>
      </c>
      <c r="AU193" s="94" t="s">
        <v>137</v>
      </c>
      <c r="AV193" s="93" t="s">
        <v>82</v>
      </c>
      <c r="AW193" s="93" t="s">
        <v>31</v>
      </c>
      <c r="AX193" s="93" t="s">
        <v>74</v>
      </c>
      <c r="AY193" s="94" t="s">
        <v>130</v>
      </c>
    </row>
    <row r="194" spans="2:65" s="79" customFormat="1" ht="11.25" x14ac:dyDescent="0.25">
      <c r="B194" s="203"/>
      <c r="C194" s="424"/>
      <c r="D194" s="425" t="s">
        <v>139</v>
      </c>
      <c r="E194" s="426" t="s">
        <v>1</v>
      </c>
      <c r="F194" s="427" t="s">
        <v>218</v>
      </c>
      <c r="G194" s="424"/>
      <c r="H194" s="428">
        <v>120</v>
      </c>
      <c r="I194" s="147"/>
      <c r="J194" s="429"/>
      <c r="K194" s="80"/>
      <c r="M194" s="81"/>
      <c r="T194" s="82"/>
      <c r="AT194" s="80" t="s">
        <v>139</v>
      </c>
      <c r="AU194" s="80" t="s">
        <v>137</v>
      </c>
      <c r="AV194" s="79" t="s">
        <v>137</v>
      </c>
      <c r="AW194" s="79" t="s">
        <v>31</v>
      </c>
      <c r="AX194" s="79" t="s">
        <v>74</v>
      </c>
      <c r="AY194" s="80" t="s">
        <v>130</v>
      </c>
    </row>
    <row r="195" spans="2:65" s="79" customFormat="1" ht="11.25" x14ac:dyDescent="0.25">
      <c r="B195" s="203"/>
      <c r="C195" s="424"/>
      <c r="D195" s="425" t="s">
        <v>139</v>
      </c>
      <c r="E195" s="426" t="s">
        <v>1</v>
      </c>
      <c r="F195" s="427" t="s">
        <v>219</v>
      </c>
      <c r="G195" s="424"/>
      <c r="H195" s="428">
        <v>30</v>
      </c>
      <c r="I195" s="147"/>
      <c r="J195" s="429"/>
      <c r="K195" s="80"/>
      <c r="M195" s="81"/>
      <c r="T195" s="82"/>
      <c r="AT195" s="80" t="s">
        <v>139</v>
      </c>
      <c r="AU195" s="80" t="s">
        <v>137</v>
      </c>
      <c r="AV195" s="79" t="s">
        <v>137</v>
      </c>
      <c r="AW195" s="79" t="s">
        <v>31</v>
      </c>
      <c r="AX195" s="79" t="s">
        <v>74</v>
      </c>
      <c r="AY195" s="80" t="s">
        <v>130</v>
      </c>
    </row>
    <row r="196" spans="2:65" s="79" customFormat="1" ht="11.25" x14ac:dyDescent="0.25">
      <c r="B196" s="203"/>
      <c r="C196" s="424"/>
      <c r="D196" s="425" t="s">
        <v>139</v>
      </c>
      <c r="E196" s="426" t="s">
        <v>1</v>
      </c>
      <c r="F196" s="427" t="s">
        <v>220</v>
      </c>
      <c r="G196" s="424"/>
      <c r="H196" s="428">
        <v>10</v>
      </c>
      <c r="I196" s="147"/>
      <c r="J196" s="429"/>
      <c r="K196" s="80"/>
      <c r="M196" s="81"/>
      <c r="T196" s="82"/>
      <c r="AT196" s="80" t="s">
        <v>139</v>
      </c>
      <c r="AU196" s="80" t="s">
        <v>137</v>
      </c>
      <c r="AV196" s="79" t="s">
        <v>137</v>
      </c>
      <c r="AW196" s="79" t="s">
        <v>31</v>
      </c>
      <c r="AX196" s="79" t="s">
        <v>74</v>
      </c>
      <c r="AY196" s="80" t="s">
        <v>130</v>
      </c>
    </row>
    <row r="197" spans="2:65" s="106" customFormat="1" ht="11.25" x14ac:dyDescent="0.25">
      <c r="B197" s="206"/>
      <c r="C197" s="430"/>
      <c r="D197" s="401" t="s">
        <v>139</v>
      </c>
      <c r="E197" s="431" t="s">
        <v>1</v>
      </c>
      <c r="F197" s="432" t="s">
        <v>154</v>
      </c>
      <c r="G197" s="430"/>
      <c r="H197" s="433">
        <v>160</v>
      </c>
      <c r="I197" s="434"/>
      <c r="J197" s="435"/>
      <c r="K197" s="107"/>
      <c r="M197" s="108"/>
      <c r="T197" s="109"/>
      <c r="AT197" s="107" t="s">
        <v>139</v>
      </c>
      <c r="AU197" s="107" t="s">
        <v>137</v>
      </c>
      <c r="AV197" s="106" t="s">
        <v>136</v>
      </c>
      <c r="AW197" s="106" t="s">
        <v>31</v>
      </c>
      <c r="AX197" s="106" t="s">
        <v>82</v>
      </c>
      <c r="AY197" s="107" t="s">
        <v>130</v>
      </c>
    </row>
    <row r="198" spans="2:65" s="9" customFormat="1" ht="33" customHeight="1" x14ac:dyDescent="0.25">
      <c r="B198" s="193"/>
      <c r="C198" s="158" t="s">
        <v>221</v>
      </c>
      <c r="D198" s="159" t="s">
        <v>132</v>
      </c>
      <c r="E198" s="160" t="s">
        <v>222</v>
      </c>
      <c r="F198" s="161" t="s">
        <v>223</v>
      </c>
      <c r="G198" s="162" t="s">
        <v>135</v>
      </c>
      <c r="H198" s="163">
        <v>454</v>
      </c>
      <c r="I198" s="450">
        <v>13.530000000000001</v>
      </c>
      <c r="J198" s="493">
        <v>6142.6200000000008</v>
      </c>
      <c r="K198" s="1"/>
      <c r="M198" s="74" t="s">
        <v>1</v>
      </c>
      <c r="N198" s="75" t="s">
        <v>40</v>
      </c>
      <c r="P198" s="76">
        <f>O198*H198</f>
        <v>0</v>
      </c>
      <c r="Q198" s="76">
        <v>8.0180000000000001E-2</v>
      </c>
      <c r="R198" s="76">
        <f>Q198*H198</f>
        <v>36.401719999999997</v>
      </c>
      <c r="S198" s="76">
        <v>0</v>
      </c>
      <c r="T198" s="77">
        <f>S198*H198</f>
        <v>0</v>
      </c>
      <c r="AR198" s="43" t="s">
        <v>136</v>
      </c>
      <c r="AT198" s="43" t="s">
        <v>132</v>
      </c>
      <c r="AU198" s="43" t="s">
        <v>137</v>
      </c>
      <c r="AY198" s="1" t="s">
        <v>130</v>
      </c>
      <c r="BE198" s="78">
        <f>IF(N198="základná",J198,0)</f>
        <v>0</v>
      </c>
      <c r="BF198" s="78">
        <f>IF(N198="znížená",J198,0)</f>
        <v>6142.6200000000008</v>
      </c>
      <c r="BG198" s="78">
        <f>IF(N198="zákl. prenesená",J198,0)</f>
        <v>0</v>
      </c>
      <c r="BH198" s="78">
        <f>IF(N198="zníž. prenesená",J198,0)</f>
        <v>0</v>
      </c>
      <c r="BI198" s="78">
        <f>IF(N198="nulová",J198,0)</f>
        <v>0</v>
      </c>
      <c r="BJ198" s="1" t="s">
        <v>137</v>
      </c>
      <c r="BK198" s="78" t="e">
        <f>ROUND(#REF!*H198,2)</f>
        <v>#REF!</v>
      </c>
      <c r="BL198" s="1" t="s">
        <v>136</v>
      </c>
      <c r="BM198" s="43" t="s">
        <v>224</v>
      </c>
    </row>
    <row r="199" spans="2:65" s="79" customFormat="1" ht="11.25" x14ac:dyDescent="0.25">
      <c r="B199" s="203"/>
      <c r="C199" s="407"/>
      <c r="D199" s="408" t="s">
        <v>139</v>
      </c>
      <c r="E199" s="409" t="s">
        <v>1</v>
      </c>
      <c r="F199" s="410" t="s">
        <v>225</v>
      </c>
      <c r="G199" s="407"/>
      <c r="H199" s="411">
        <v>454</v>
      </c>
      <c r="I199" s="412"/>
      <c r="J199" s="413"/>
      <c r="K199" s="80"/>
      <c r="M199" s="81"/>
      <c r="T199" s="82"/>
      <c r="AT199" s="80" t="s">
        <v>139</v>
      </c>
      <c r="AU199" s="80" t="s">
        <v>137</v>
      </c>
      <c r="AV199" s="79" t="s">
        <v>137</v>
      </c>
      <c r="AW199" s="79" t="s">
        <v>31</v>
      </c>
      <c r="AX199" s="79" t="s">
        <v>82</v>
      </c>
      <c r="AY199" s="80" t="s">
        <v>130</v>
      </c>
    </row>
    <row r="200" spans="2:65" s="9" customFormat="1" ht="24.2" customHeight="1" x14ac:dyDescent="0.25">
      <c r="B200" s="193"/>
      <c r="C200" s="158" t="s">
        <v>226</v>
      </c>
      <c r="D200" s="159" t="s">
        <v>132</v>
      </c>
      <c r="E200" s="160" t="s">
        <v>227</v>
      </c>
      <c r="F200" s="161" t="s">
        <v>228</v>
      </c>
      <c r="G200" s="162" t="s">
        <v>229</v>
      </c>
      <c r="H200" s="163">
        <v>45</v>
      </c>
      <c r="I200" s="450">
        <v>107.29400000000001</v>
      </c>
      <c r="J200" s="493">
        <v>4828.2300000000005</v>
      </c>
      <c r="K200" s="1"/>
      <c r="M200" s="74" t="s">
        <v>1</v>
      </c>
      <c r="N200" s="75" t="s">
        <v>40</v>
      </c>
      <c r="P200" s="76">
        <f>O200*H200</f>
        <v>0</v>
      </c>
      <c r="Q200" s="76">
        <v>2.103E-2</v>
      </c>
      <c r="R200" s="76">
        <f>Q200*H200</f>
        <v>0.94635000000000002</v>
      </c>
      <c r="S200" s="76">
        <v>0</v>
      </c>
      <c r="T200" s="77">
        <f>S200*H200</f>
        <v>0</v>
      </c>
      <c r="AR200" s="43" t="s">
        <v>136</v>
      </c>
      <c r="AT200" s="43" t="s">
        <v>132</v>
      </c>
      <c r="AU200" s="43" t="s">
        <v>137</v>
      </c>
      <c r="AY200" s="1" t="s">
        <v>130</v>
      </c>
      <c r="BE200" s="78">
        <f>IF(N200="základná",J200,0)</f>
        <v>0</v>
      </c>
      <c r="BF200" s="78">
        <f>IF(N200="znížená",J200,0)</f>
        <v>4828.2300000000005</v>
      </c>
      <c r="BG200" s="78">
        <f>IF(N200="zákl. prenesená",J200,0)</f>
        <v>0</v>
      </c>
      <c r="BH200" s="78">
        <f>IF(N200="zníž. prenesená",J200,0)</f>
        <v>0</v>
      </c>
      <c r="BI200" s="78">
        <f>IF(N200="nulová",J200,0)</f>
        <v>0</v>
      </c>
      <c r="BJ200" s="1" t="s">
        <v>137</v>
      </c>
      <c r="BK200" s="78" t="e">
        <f>ROUND(#REF!*H200,2)</f>
        <v>#REF!</v>
      </c>
      <c r="BL200" s="1" t="s">
        <v>136</v>
      </c>
      <c r="BM200" s="43" t="s">
        <v>230</v>
      </c>
    </row>
    <row r="201" spans="2:65" s="9" customFormat="1" ht="37.9" customHeight="1" x14ac:dyDescent="0.25">
      <c r="B201" s="193"/>
      <c r="C201" s="158" t="s">
        <v>231</v>
      </c>
      <c r="D201" s="159" t="s">
        <v>132</v>
      </c>
      <c r="E201" s="160" t="s">
        <v>232</v>
      </c>
      <c r="F201" s="161" t="s">
        <v>233</v>
      </c>
      <c r="G201" s="162" t="s">
        <v>189</v>
      </c>
      <c r="H201" s="163">
        <v>136.80000000000001</v>
      </c>
      <c r="I201" s="450">
        <v>38.071000000000005</v>
      </c>
      <c r="J201" s="493">
        <v>5208.1128000000008</v>
      </c>
      <c r="K201" s="1"/>
      <c r="M201" s="74" t="s">
        <v>1</v>
      </c>
      <c r="N201" s="75" t="s">
        <v>40</v>
      </c>
      <c r="P201" s="76">
        <f>O201*H201</f>
        <v>0</v>
      </c>
      <c r="Q201" s="76">
        <v>1.4999999999999999E-4</v>
      </c>
      <c r="R201" s="76">
        <f>Q201*H201</f>
        <v>2.052E-2</v>
      </c>
      <c r="S201" s="76">
        <v>0</v>
      </c>
      <c r="T201" s="77">
        <f>S201*H201</f>
        <v>0</v>
      </c>
      <c r="AR201" s="43" t="s">
        <v>136</v>
      </c>
      <c r="AT201" s="43" t="s">
        <v>132</v>
      </c>
      <c r="AU201" s="43" t="s">
        <v>137</v>
      </c>
      <c r="AY201" s="1" t="s">
        <v>130</v>
      </c>
      <c r="BE201" s="78">
        <f>IF(N201="základná",J201,0)</f>
        <v>0</v>
      </c>
      <c r="BF201" s="78">
        <f>IF(N201="znížená",J201,0)</f>
        <v>5208.1128000000008</v>
      </c>
      <c r="BG201" s="78">
        <f>IF(N201="zákl. prenesená",J201,0)</f>
        <v>0</v>
      </c>
      <c r="BH201" s="78">
        <f>IF(N201="zníž. prenesená",J201,0)</f>
        <v>0</v>
      </c>
      <c r="BI201" s="78">
        <f>IF(N201="nulová",J201,0)</f>
        <v>0</v>
      </c>
      <c r="BJ201" s="1" t="s">
        <v>137</v>
      </c>
      <c r="BK201" s="78" t="e">
        <f>ROUND(#REF!*H201,2)</f>
        <v>#REF!</v>
      </c>
      <c r="BL201" s="1" t="s">
        <v>136</v>
      </c>
      <c r="BM201" s="43" t="s">
        <v>234</v>
      </c>
    </row>
    <row r="202" spans="2:65" s="93" customFormat="1" ht="33.75" x14ac:dyDescent="0.25">
      <c r="B202" s="205"/>
      <c r="C202" s="394"/>
      <c r="D202" s="395" t="s">
        <v>139</v>
      </c>
      <c r="E202" s="396" t="s">
        <v>1</v>
      </c>
      <c r="F202" s="397" t="s">
        <v>235</v>
      </c>
      <c r="G202" s="394"/>
      <c r="H202" s="396" t="s">
        <v>1</v>
      </c>
      <c r="I202" s="398"/>
      <c r="J202" s="399"/>
      <c r="K202" s="94"/>
      <c r="M202" s="95"/>
      <c r="T202" s="96"/>
      <c r="AT202" s="94" t="s">
        <v>139</v>
      </c>
      <c r="AU202" s="94" t="s">
        <v>137</v>
      </c>
      <c r="AV202" s="93" t="s">
        <v>82</v>
      </c>
      <c r="AW202" s="93" t="s">
        <v>31</v>
      </c>
      <c r="AX202" s="93" t="s">
        <v>74</v>
      </c>
      <c r="AY202" s="94" t="s">
        <v>130</v>
      </c>
    </row>
    <row r="203" spans="2:65" s="93" customFormat="1" ht="11.25" x14ac:dyDescent="0.25">
      <c r="B203" s="205"/>
      <c r="C203" s="436"/>
      <c r="D203" s="425" t="s">
        <v>139</v>
      </c>
      <c r="E203" s="437" t="s">
        <v>1</v>
      </c>
      <c r="F203" s="438" t="s">
        <v>236</v>
      </c>
      <c r="G203" s="436"/>
      <c r="H203" s="437" t="s">
        <v>1</v>
      </c>
      <c r="I203" s="151"/>
      <c r="J203" s="439"/>
      <c r="K203" s="94"/>
      <c r="M203" s="95"/>
      <c r="T203" s="96"/>
      <c r="AT203" s="94" t="s">
        <v>139</v>
      </c>
      <c r="AU203" s="94" t="s">
        <v>137</v>
      </c>
      <c r="AV203" s="93" t="s">
        <v>82</v>
      </c>
      <c r="AW203" s="93" t="s">
        <v>31</v>
      </c>
      <c r="AX203" s="93" t="s">
        <v>74</v>
      </c>
      <c r="AY203" s="94" t="s">
        <v>130</v>
      </c>
    </row>
    <row r="204" spans="2:65" s="93" customFormat="1" ht="33.75" x14ac:dyDescent="0.25">
      <c r="B204" s="205"/>
      <c r="C204" s="436"/>
      <c r="D204" s="425" t="s">
        <v>139</v>
      </c>
      <c r="E204" s="437" t="s">
        <v>1</v>
      </c>
      <c r="F204" s="438" t="s">
        <v>237</v>
      </c>
      <c r="G204" s="436"/>
      <c r="H204" s="437" t="s">
        <v>1</v>
      </c>
      <c r="I204" s="151"/>
      <c r="J204" s="439"/>
      <c r="K204" s="94"/>
      <c r="M204" s="95"/>
      <c r="T204" s="96"/>
      <c r="AT204" s="94" t="s">
        <v>139</v>
      </c>
      <c r="AU204" s="94" t="s">
        <v>137</v>
      </c>
      <c r="AV204" s="93" t="s">
        <v>82</v>
      </c>
      <c r="AW204" s="93" t="s">
        <v>31</v>
      </c>
      <c r="AX204" s="93" t="s">
        <v>74</v>
      </c>
      <c r="AY204" s="94" t="s">
        <v>130</v>
      </c>
    </row>
    <row r="205" spans="2:65" s="93" customFormat="1" ht="11.25" x14ac:dyDescent="0.25">
      <c r="B205" s="205"/>
      <c r="C205" s="436"/>
      <c r="D205" s="425" t="s">
        <v>139</v>
      </c>
      <c r="E205" s="437" t="s">
        <v>1</v>
      </c>
      <c r="F205" s="438" t="s">
        <v>238</v>
      </c>
      <c r="G205" s="436"/>
      <c r="H205" s="437" t="s">
        <v>1</v>
      </c>
      <c r="I205" s="151"/>
      <c r="J205" s="439"/>
      <c r="K205" s="94"/>
      <c r="M205" s="95"/>
      <c r="T205" s="96"/>
      <c r="AT205" s="94" t="s">
        <v>139</v>
      </c>
      <c r="AU205" s="94" t="s">
        <v>137</v>
      </c>
      <c r="AV205" s="93" t="s">
        <v>82</v>
      </c>
      <c r="AW205" s="93" t="s">
        <v>31</v>
      </c>
      <c r="AX205" s="93" t="s">
        <v>74</v>
      </c>
      <c r="AY205" s="94" t="s">
        <v>130</v>
      </c>
    </row>
    <row r="206" spans="2:65" s="79" customFormat="1" ht="11.25" x14ac:dyDescent="0.25">
      <c r="B206" s="203"/>
      <c r="C206" s="400"/>
      <c r="D206" s="401" t="s">
        <v>139</v>
      </c>
      <c r="E206" s="402" t="s">
        <v>1</v>
      </c>
      <c r="F206" s="403" t="s">
        <v>239</v>
      </c>
      <c r="G206" s="400"/>
      <c r="H206" s="404">
        <v>136.80000000000001</v>
      </c>
      <c r="I206" s="405"/>
      <c r="J206" s="406"/>
      <c r="K206" s="80"/>
      <c r="M206" s="81"/>
      <c r="T206" s="82"/>
      <c r="AT206" s="80" t="s">
        <v>139</v>
      </c>
      <c r="AU206" s="80" t="s">
        <v>137</v>
      </c>
      <c r="AV206" s="79" t="s">
        <v>137</v>
      </c>
      <c r="AW206" s="79" t="s">
        <v>31</v>
      </c>
      <c r="AX206" s="79" t="s">
        <v>82</v>
      </c>
      <c r="AY206" s="80" t="s">
        <v>130</v>
      </c>
    </row>
    <row r="207" spans="2:65" s="9" customFormat="1" ht="24.2" customHeight="1" x14ac:dyDescent="0.25">
      <c r="B207" s="193"/>
      <c r="C207" s="158" t="s">
        <v>240</v>
      </c>
      <c r="D207" s="159" t="s">
        <v>132</v>
      </c>
      <c r="E207" s="160" t="s">
        <v>241</v>
      </c>
      <c r="F207" s="161" t="s">
        <v>242</v>
      </c>
      <c r="G207" s="162" t="s">
        <v>189</v>
      </c>
      <c r="H207" s="163">
        <v>136.80000000000001</v>
      </c>
      <c r="I207" s="450">
        <v>32.725000000000001</v>
      </c>
      <c r="J207" s="493">
        <v>4476.7800000000007</v>
      </c>
      <c r="K207" s="1"/>
      <c r="M207" s="74" t="s">
        <v>1</v>
      </c>
      <c r="N207" s="75" t="s">
        <v>40</v>
      </c>
      <c r="P207" s="76">
        <f>O207*H207</f>
        <v>0</v>
      </c>
      <c r="Q207" s="76">
        <v>0</v>
      </c>
      <c r="R207" s="76">
        <f>Q207*H207</f>
        <v>0</v>
      </c>
      <c r="S207" s="76">
        <v>0</v>
      </c>
      <c r="T207" s="77">
        <f>S207*H207</f>
        <v>0</v>
      </c>
      <c r="AR207" s="43" t="s">
        <v>136</v>
      </c>
      <c r="AT207" s="43" t="s">
        <v>132</v>
      </c>
      <c r="AU207" s="43" t="s">
        <v>137</v>
      </c>
      <c r="AY207" s="1" t="s">
        <v>130</v>
      </c>
      <c r="BE207" s="78">
        <f>IF(N207="základná",J207,0)</f>
        <v>0</v>
      </c>
      <c r="BF207" s="78">
        <f>IF(N207="znížená",J207,0)</f>
        <v>4476.7800000000007</v>
      </c>
      <c r="BG207" s="78">
        <f>IF(N207="zákl. prenesená",J207,0)</f>
        <v>0</v>
      </c>
      <c r="BH207" s="78">
        <f>IF(N207="zníž. prenesená",J207,0)</f>
        <v>0</v>
      </c>
      <c r="BI207" s="78">
        <f>IF(N207="nulová",J207,0)</f>
        <v>0</v>
      </c>
      <c r="BJ207" s="1" t="s">
        <v>137</v>
      </c>
      <c r="BK207" s="78" t="e">
        <f>ROUND(#REF!*H207,2)</f>
        <v>#REF!</v>
      </c>
      <c r="BL207" s="1" t="s">
        <v>136</v>
      </c>
      <c r="BM207" s="43" t="s">
        <v>243</v>
      </c>
    </row>
    <row r="208" spans="2:65" s="9" customFormat="1" ht="24.2" customHeight="1" x14ac:dyDescent="0.25">
      <c r="B208" s="193"/>
      <c r="C208" s="177" t="s">
        <v>244</v>
      </c>
      <c r="D208" s="178" t="s">
        <v>179</v>
      </c>
      <c r="E208" s="179" t="s">
        <v>245</v>
      </c>
      <c r="F208" s="180" t="s">
        <v>246</v>
      </c>
      <c r="G208" s="181" t="s">
        <v>166</v>
      </c>
      <c r="H208" s="182">
        <v>21.2</v>
      </c>
      <c r="I208" s="450">
        <v>121.22000000000001</v>
      </c>
      <c r="J208" s="493">
        <v>2569.864</v>
      </c>
      <c r="K208" s="102"/>
      <c r="L208" s="103"/>
      <c r="M208" s="104" t="s">
        <v>1</v>
      </c>
      <c r="N208" s="105" t="s">
        <v>40</v>
      </c>
      <c r="P208" s="76">
        <f>O208*H208</f>
        <v>0</v>
      </c>
      <c r="Q208" s="76">
        <v>1</v>
      </c>
      <c r="R208" s="76">
        <f>Q208*H208</f>
        <v>21.2</v>
      </c>
      <c r="S208" s="76">
        <v>0</v>
      </c>
      <c r="T208" s="77">
        <f>S208*H208</f>
        <v>0</v>
      </c>
      <c r="AR208" s="43" t="s">
        <v>182</v>
      </c>
      <c r="AT208" s="43" t="s">
        <v>179</v>
      </c>
      <c r="AU208" s="43" t="s">
        <v>137</v>
      </c>
      <c r="AY208" s="1" t="s">
        <v>130</v>
      </c>
      <c r="BE208" s="78">
        <f>IF(N208="základná",J208,0)</f>
        <v>0</v>
      </c>
      <c r="BF208" s="78">
        <f>IF(N208="znížená",J208,0)</f>
        <v>2569.864</v>
      </c>
      <c r="BG208" s="78">
        <f>IF(N208="zákl. prenesená",J208,0)</f>
        <v>0</v>
      </c>
      <c r="BH208" s="78">
        <f>IF(N208="zníž. prenesená",J208,0)</f>
        <v>0</v>
      </c>
      <c r="BI208" s="78">
        <f>IF(N208="nulová",J208,0)</f>
        <v>0</v>
      </c>
      <c r="BJ208" s="1" t="s">
        <v>137</v>
      </c>
      <c r="BK208" s="78" t="e">
        <f>ROUND(#REF!*H208,2)</f>
        <v>#REF!</v>
      </c>
      <c r="BL208" s="1" t="s">
        <v>136</v>
      </c>
      <c r="BM208" s="43" t="s">
        <v>247</v>
      </c>
    </row>
    <row r="209" spans="2:65" s="79" customFormat="1" ht="11.25" x14ac:dyDescent="0.25">
      <c r="B209" s="203"/>
      <c r="C209" s="407"/>
      <c r="D209" s="408" t="s">
        <v>139</v>
      </c>
      <c r="E209" s="407"/>
      <c r="F209" s="410" t="s">
        <v>248</v>
      </c>
      <c r="G209" s="407"/>
      <c r="H209" s="411">
        <v>21.2</v>
      </c>
      <c r="I209" s="412"/>
      <c r="J209" s="413"/>
      <c r="K209" s="80"/>
      <c r="M209" s="81"/>
      <c r="T209" s="82"/>
      <c r="AT209" s="80" t="s">
        <v>139</v>
      </c>
      <c r="AU209" s="80" t="s">
        <v>137</v>
      </c>
      <c r="AV209" s="79" t="s">
        <v>137</v>
      </c>
      <c r="AW209" s="79" t="s">
        <v>4</v>
      </c>
      <c r="AX209" s="79" t="s">
        <v>82</v>
      </c>
      <c r="AY209" s="80" t="s">
        <v>130</v>
      </c>
    </row>
    <row r="210" spans="2:65" s="9" customFormat="1" ht="24.2" customHeight="1" x14ac:dyDescent="0.25">
      <c r="B210" s="193"/>
      <c r="C210" s="158" t="s">
        <v>249</v>
      </c>
      <c r="D210" s="159" t="s">
        <v>132</v>
      </c>
      <c r="E210" s="160" t="s">
        <v>250</v>
      </c>
      <c r="F210" s="161" t="s">
        <v>251</v>
      </c>
      <c r="G210" s="162" t="s">
        <v>189</v>
      </c>
      <c r="H210" s="163">
        <v>136.80000000000001</v>
      </c>
      <c r="I210" s="450">
        <v>29.909000000000002</v>
      </c>
      <c r="J210" s="493">
        <v>4091.5512000000008</v>
      </c>
      <c r="K210" s="1"/>
      <c r="M210" s="74" t="s">
        <v>1</v>
      </c>
      <c r="N210" s="75" t="s">
        <v>40</v>
      </c>
      <c r="P210" s="76">
        <f>O210*H210</f>
        <v>0</v>
      </c>
      <c r="Q210" s="76">
        <v>0</v>
      </c>
      <c r="R210" s="76">
        <f>Q210*H210</f>
        <v>0</v>
      </c>
      <c r="S210" s="76">
        <v>0</v>
      </c>
      <c r="T210" s="77">
        <f>S210*H210</f>
        <v>0</v>
      </c>
      <c r="AR210" s="43" t="s">
        <v>136</v>
      </c>
      <c r="AT210" s="43" t="s">
        <v>132</v>
      </c>
      <c r="AU210" s="43" t="s">
        <v>137</v>
      </c>
      <c r="AY210" s="1" t="s">
        <v>130</v>
      </c>
      <c r="BE210" s="78">
        <f>IF(N210="základná",J210,0)</f>
        <v>0</v>
      </c>
      <c r="BF210" s="78">
        <f>IF(N210="znížená",J210,0)</f>
        <v>4091.5512000000008</v>
      </c>
      <c r="BG210" s="78">
        <f>IF(N210="zákl. prenesená",J210,0)</f>
        <v>0</v>
      </c>
      <c r="BH210" s="78">
        <f>IF(N210="zníž. prenesená",J210,0)</f>
        <v>0</v>
      </c>
      <c r="BI210" s="78">
        <f>IF(N210="nulová",J210,0)</f>
        <v>0</v>
      </c>
      <c r="BJ210" s="1" t="s">
        <v>137</v>
      </c>
      <c r="BK210" s="78" t="e">
        <f>ROUND(#REF!*H210,2)</f>
        <v>#REF!</v>
      </c>
      <c r="BL210" s="1" t="s">
        <v>136</v>
      </c>
      <c r="BM210" s="43" t="s">
        <v>252</v>
      </c>
    </row>
    <row r="211" spans="2:65" s="9" customFormat="1" ht="24.2" customHeight="1" x14ac:dyDescent="0.25">
      <c r="B211" s="193"/>
      <c r="C211" s="158" t="s">
        <v>253</v>
      </c>
      <c r="D211" s="159" t="s">
        <v>132</v>
      </c>
      <c r="E211" s="160" t="s">
        <v>254</v>
      </c>
      <c r="F211" s="161" t="s">
        <v>255</v>
      </c>
      <c r="G211" s="162" t="s">
        <v>135</v>
      </c>
      <c r="H211" s="163">
        <v>450</v>
      </c>
      <c r="I211" s="450">
        <v>118.31600000000002</v>
      </c>
      <c r="J211" s="493">
        <v>53242.200000000004</v>
      </c>
      <c r="K211" s="1"/>
      <c r="M211" s="74" t="s">
        <v>1</v>
      </c>
      <c r="N211" s="75" t="s">
        <v>40</v>
      </c>
      <c r="P211" s="76">
        <f>O211*H211</f>
        <v>0</v>
      </c>
      <c r="Q211" s="76">
        <v>3.14E-3</v>
      </c>
      <c r="R211" s="76">
        <f>Q211*H211</f>
        <v>1.413</v>
      </c>
      <c r="S211" s="76">
        <v>0</v>
      </c>
      <c r="T211" s="77">
        <f>S211*H211</f>
        <v>0</v>
      </c>
      <c r="AR211" s="43" t="s">
        <v>136</v>
      </c>
      <c r="AT211" s="43" t="s">
        <v>132</v>
      </c>
      <c r="AU211" s="43" t="s">
        <v>137</v>
      </c>
      <c r="AY211" s="1" t="s">
        <v>130</v>
      </c>
      <c r="BE211" s="78">
        <f>IF(N211="základná",J211,0)</f>
        <v>0</v>
      </c>
      <c r="BF211" s="78">
        <f>IF(N211="znížená",J211,0)</f>
        <v>53242.200000000004</v>
      </c>
      <c r="BG211" s="78">
        <f>IF(N211="zákl. prenesená",J211,0)</f>
        <v>0</v>
      </c>
      <c r="BH211" s="78">
        <f>IF(N211="zníž. prenesená",J211,0)</f>
        <v>0</v>
      </c>
      <c r="BI211" s="78">
        <f>IF(N211="nulová",J211,0)</f>
        <v>0</v>
      </c>
      <c r="BJ211" s="1" t="s">
        <v>137</v>
      </c>
      <c r="BK211" s="78" t="e">
        <f>ROUND(#REF!*H211,2)</f>
        <v>#REF!</v>
      </c>
      <c r="BL211" s="1" t="s">
        <v>136</v>
      </c>
      <c r="BM211" s="43" t="s">
        <v>256</v>
      </c>
    </row>
    <row r="212" spans="2:65" s="79" customFormat="1" ht="11.25" x14ac:dyDescent="0.25">
      <c r="B212" s="203"/>
      <c r="C212" s="407"/>
      <c r="D212" s="408" t="s">
        <v>139</v>
      </c>
      <c r="E212" s="409" t="s">
        <v>1</v>
      </c>
      <c r="F212" s="410" t="s">
        <v>257</v>
      </c>
      <c r="G212" s="407"/>
      <c r="H212" s="411">
        <v>450</v>
      </c>
      <c r="I212" s="412"/>
      <c r="J212" s="413"/>
      <c r="K212" s="80"/>
      <c r="M212" s="81"/>
      <c r="T212" s="82"/>
      <c r="AT212" s="80" t="s">
        <v>139</v>
      </c>
      <c r="AU212" s="80" t="s">
        <v>137</v>
      </c>
      <c r="AV212" s="79" t="s">
        <v>137</v>
      </c>
      <c r="AW212" s="79" t="s">
        <v>31</v>
      </c>
      <c r="AX212" s="79" t="s">
        <v>82</v>
      </c>
      <c r="AY212" s="80" t="s">
        <v>130</v>
      </c>
    </row>
    <row r="213" spans="2:65" s="9" customFormat="1" ht="37.9" customHeight="1" x14ac:dyDescent="0.25">
      <c r="B213" s="193"/>
      <c r="C213" s="158" t="s">
        <v>7</v>
      </c>
      <c r="D213" s="159" t="s">
        <v>132</v>
      </c>
      <c r="E213" s="160" t="s">
        <v>258</v>
      </c>
      <c r="F213" s="161" t="s">
        <v>259</v>
      </c>
      <c r="G213" s="162" t="s">
        <v>135</v>
      </c>
      <c r="H213" s="163">
        <v>140</v>
      </c>
      <c r="I213" s="450">
        <v>12.793000000000001</v>
      </c>
      <c r="J213" s="493">
        <v>1791.0200000000002</v>
      </c>
      <c r="K213" s="1"/>
      <c r="M213" s="74" t="s">
        <v>1</v>
      </c>
      <c r="N213" s="75" t="s">
        <v>40</v>
      </c>
      <c r="P213" s="76">
        <f>O213*H213</f>
        <v>0</v>
      </c>
      <c r="Q213" s="76">
        <v>6.2E-4</v>
      </c>
      <c r="R213" s="76">
        <f>Q213*H213</f>
        <v>8.6800000000000002E-2</v>
      </c>
      <c r="S213" s="76">
        <v>0</v>
      </c>
      <c r="T213" s="77">
        <f>S213*H213</f>
        <v>0</v>
      </c>
      <c r="AR213" s="43" t="s">
        <v>136</v>
      </c>
      <c r="AT213" s="43" t="s">
        <v>132</v>
      </c>
      <c r="AU213" s="43" t="s">
        <v>137</v>
      </c>
      <c r="AY213" s="1" t="s">
        <v>130</v>
      </c>
      <c r="BE213" s="78">
        <f>IF(N213="základná",J213,0)</f>
        <v>0</v>
      </c>
      <c r="BF213" s="78">
        <f>IF(N213="znížená",J213,0)</f>
        <v>1791.0200000000002</v>
      </c>
      <c r="BG213" s="78">
        <f>IF(N213="zákl. prenesená",J213,0)</f>
        <v>0</v>
      </c>
      <c r="BH213" s="78">
        <f>IF(N213="zníž. prenesená",J213,0)</f>
        <v>0</v>
      </c>
      <c r="BI213" s="78">
        <f>IF(N213="nulová",J213,0)</f>
        <v>0</v>
      </c>
      <c r="BJ213" s="1" t="s">
        <v>137</v>
      </c>
      <c r="BK213" s="78" t="e">
        <f>ROUND(#REF!*H213,2)</f>
        <v>#REF!</v>
      </c>
      <c r="BL213" s="1" t="s">
        <v>136</v>
      </c>
      <c r="BM213" s="43" t="s">
        <v>260</v>
      </c>
    </row>
    <row r="214" spans="2:65" s="9" customFormat="1" ht="24.2" customHeight="1" x14ac:dyDescent="0.25">
      <c r="B214" s="193"/>
      <c r="C214" s="158" t="s">
        <v>261</v>
      </c>
      <c r="D214" s="159" t="s">
        <v>132</v>
      </c>
      <c r="E214" s="160" t="s">
        <v>262</v>
      </c>
      <c r="F214" s="161" t="s">
        <v>263</v>
      </c>
      <c r="G214" s="162" t="s">
        <v>135</v>
      </c>
      <c r="H214" s="163">
        <v>120</v>
      </c>
      <c r="I214" s="450">
        <v>5.093</v>
      </c>
      <c r="J214" s="493">
        <v>611.16</v>
      </c>
      <c r="K214" s="1"/>
      <c r="M214" s="74" t="s">
        <v>1</v>
      </c>
      <c r="N214" s="75" t="s">
        <v>40</v>
      </c>
      <c r="P214" s="76">
        <f>O214*H214</f>
        <v>0</v>
      </c>
      <c r="Q214" s="76">
        <v>1.6000000000000001E-3</v>
      </c>
      <c r="R214" s="76">
        <f>Q214*H214</f>
        <v>0.192</v>
      </c>
      <c r="S214" s="76">
        <v>0</v>
      </c>
      <c r="T214" s="77">
        <f>S214*H214</f>
        <v>0</v>
      </c>
      <c r="AR214" s="43" t="s">
        <v>136</v>
      </c>
      <c r="AT214" s="43" t="s">
        <v>132</v>
      </c>
      <c r="AU214" s="43" t="s">
        <v>137</v>
      </c>
      <c r="AY214" s="1" t="s">
        <v>130</v>
      </c>
      <c r="BE214" s="78">
        <f>IF(N214="základná",J214,0)</f>
        <v>0</v>
      </c>
      <c r="BF214" s="78">
        <f>IF(N214="znížená",J214,0)</f>
        <v>611.16</v>
      </c>
      <c r="BG214" s="78">
        <f>IF(N214="zákl. prenesená",J214,0)</f>
        <v>0</v>
      </c>
      <c r="BH214" s="78">
        <f>IF(N214="zníž. prenesená",J214,0)</f>
        <v>0</v>
      </c>
      <c r="BI214" s="78">
        <f>IF(N214="nulová",J214,0)</f>
        <v>0</v>
      </c>
      <c r="BJ214" s="1" t="s">
        <v>137</v>
      </c>
      <c r="BK214" s="78" t="e">
        <f>ROUND(#REF!*H214,2)</f>
        <v>#REF!</v>
      </c>
      <c r="BL214" s="1" t="s">
        <v>136</v>
      </c>
      <c r="BM214" s="43" t="s">
        <v>264</v>
      </c>
    </row>
    <row r="215" spans="2:65" s="93" customFormat="1" ht="11.25" x14ac:dyDescent="0.25">
      <c r="B215" s="205"/>
      <c r="C215" s="394"/>
      <c r="D215" s="395" t="s">
        <v>139</v>
      </c>
      <c r="E215" s="396" t="s">
        <v>1</v>
      </c>
      <c r="F215" s="397" t="s">
        <v>265</v>
      </c>
      <c r="G215" s="394"/>
      <c r="H215" s="396" t="s">
        <v>1</v>
      </c>
      <c r="I215" s="398"/>
      <c r="J215" s="399"/>
      <c r="K215" s="94"/>
      <c r="M215" s="95"/>
      <c r="T215" s="96"/>
      <c r="AT215" s="94" t="s">
        <v>139</v>
      </c>
      <c r="AU215" s="94" t="s">
        <v>137</v>
      </c>
      <c r="AV215" s="93" t="s">
        <v>82</v>
      </c>
      <c r="AW215" s="93" t="s">
        <v>31</v>
      </c>
      <c r="AX215" s="93" t="s">
        <v>74</v>
      </c>
      <c r="AY215" s="94" t="s">
        <v>130</v>
      </c>
    </row>
    <row r="216" spans="2:65" s="79" customFormat="1" ht="11.25" x14ac:dyDescent="0.25">
      <c r="B216" s="203"/>
      <c r="C216" s="400"/>
      <c r="D216" s="401" t="s">
        <v>139</v>
      </c>
      <c r="E216" s="402" t="s">
        <v>1</v>
      </c>
      <c r="F216" s="403" t="s">
        <v>266</v>
      </c>
      <c r="G216" s="400"/>
      <c r="H216" s="404">
        <v>120</v>
      </c>
      <c r="I216" s="405"/>
      <c r="J216" s="406"/>
      <c r="K216" s="80"/>
      <c r="M216" s="81"/>
      <c r="T216" s="82"/>
      <c r="AT216" s="80" t="s">
        <v>139</v>
      </c>
      <c r="AU216" s="80" t="s">
        <v>137</v>
      </c>
      <c r="AV216" s="79" t="s">
        <v>137</v>
      </c>
      <c r="AW216" s="79" t="s">
        <v>31</v>
      </c>
      <c r="AX216" s="79" t="s">
        <v>82</v>
      </c>
      <c r="AY216" s="80" t="s">
        <v>130</v>
      </c>
    </row>
    <row r="217" spans="2:65" s="9" customFormat="1" ht="24.2" customHeight="1" x14ac:dyDescent="0.25">
      <c r="B217" s="193"/>
      <c r="C217" s="158" t="s">
        <v>267</v>
      </c>
      <c r="D217" s="159" t="s">
        <v>132</v>
      </c>
      <c r="E217" s="160" t="s">
        <v>268</v>
      </c>
      <c r="F217" s="161" t="s">
        <v>269</v>
      </c>
      <c r="G217" s="162" t="s">
        <v>143</v>
      </c>
      <c r="H217" s="163">
        <v>7.84</v>
      </c>
      <c r="I217" s="450">
        <v>78.364000000000004</v>
      </c>
      <c r="J217" s="493">
        <v>614.37376000000006</v>
      </c>
      <c r="K217" s="1"/>
      <c r="M217" s="74" t="s">
        <v>1</v>
      </c>
      <c r="N217" s="75" t="s">
        <v>40</v>
      </c>
      <c r="P217" s="76">
        <f>O217*H217</f>
        <v>0</v>
      </c>
      <c r="Q217" s="76">
        <v>2.0659999999999998</v>
      </c>
      <c r="R217" s="76">
        <f>Q217*H217</f>
        <v>16.197439999999997</v>
      </c>
      <c r="S217" s="76">
        <v>0</v>
      </c>
      <c r="T217" s="77">
        <f>S217*H217</f>
        <v>0</v>
      </c>
      <c r="AR217" s="43" t="s">
        <v>136</v>
      </c>
      <c r="AT217" s="43" t="s">
        <v>132</v>
      </c>
      <c r="AU217" s="43" t="s">
        <v>137</v>
      </c>
      <c r="AY217" s="1" t="s">
        <v>130</v>
      </c>
      <c r="BE217" s="78">
        <f>IF(N217="základná",J217,0)</f>
        <v>0</v>
      </c>
      <c r="BF217" s="78">
        <f>IF(N217="znížená",J217,0)</f>
        <v>614.37376000000006</v>
      </c>
      <c r="BG217" s="78">
        <f>IF(N217="zákl. prenesená",J217,0)</f>
        <v>0</v>
      </c>
      <c r="BH217" s="78">
        <f>IF(N217="zníž. prenesená",J217,0)</f>
        <v>0</v>
      </c>
      <c r="BI217" s="78">
        <f>IF(N217="nulová",J217,0)</f>
        <v>0</v>
      </c>
      <c r="BJ217" s="1" t="s">
        <v>137</v>
      </c>
      <c r="BK217" s="78" t="e">
        <f>ROUND(#REF!*H217,2)</f>
        <v>#REF!</v>
      </c>
      <c r="BL217" s="1" t="s">
        <v>136</v>
      </c>
      <c r="BM217" s="43" t="s">
        <v>270</v>
      </c>
    </row>
    <row r="218" spans="2:65" s="93" customFormat="1" ht="11.25" x14ac:dyDescent="0.25">
      <c r="B218" s="205"/>
      <c r="C218" s="394"/>
      <c r="D218" s="395" t="s">
        <v>139</v>
      </c>
      <c r="E218" s="396" t="s">
        <v>1</v>
      </c>
      <c r="F218" s="397" t="s">
        <v>271</v>
      </c>
      <c r="G218" s="394"/>
      <c r="H218" s="396" t="s">
        <v>1</v>
      </c>
      <c r="I218" s="398"/>
      <c r="J218" s="399"/>
      <c r="K218" s="94"/>
      <c r="M218" s="95"/>
      <c r="T218" s="96"/>
      <c r="AT218" s="94" t="s">
        <v>139</v>
      </c>
      <c r="AU218" s="94" t="s">
        <v>137</v>
      </c>
      <c r="AV218" s="93" t="s">
        <v>82</v>
      </c>
      <c r="AW218" s="93" t="s">
        <v>31</v>
      </c>
      <c r="AX218" s="93" t="s">
        <v>74</v>
      </c>
      <c r="AY218" s="94" t="s">
        <v>130</v>
      </c>
    </row>
    <row r="219" spans="2:65" s="79" customFormat="1" ht="11.25" x14ac:dyDescent="0.25">
      <c r="B219" s="203"/>
      <c r="C219" s="400"/>
      <c r="D219" s="401" t="s">
        <v>139</v>
      </c>
      <c r="E219" s="402" t="s">
        <v>1</v>
      </c>
      <c r="F219" s="403" t="s">
        <v>272</v>
      </c>
      <c r="G219" s="400"/>
      <c r="H219" s="404">
        <v>7.84</v>
      </c>
      <c r="I219" s="405"/>
      <c r="J219" s="406"/>
      <c r="K219" s="80"/>
      <c r="M219" s="81"/>
      <c r="T219" s="82"/>
      <c r="AT219" s="80" t="s">
        <v>139</v>
      </c>
      <c r="AU219" s="80" t="s">
        <v>137</v>
      </c>
      <c r="AV219" s="79" t="s">
        <v>137</v>
      </c>
      <c r="AW219" s="79" t="s">
        <v>31</v>
      </c>
      <c r="AX219" s="79" t="s">
        <v>82</v>
      </c>
      <c r="AY219" s="80" t="s">
        <v>130</v>
      </c>
    </row>
    <row r="220" spans="2:65" s="9" customFormat="1" ht="24.2" customHeight="1" x14ac:dyDescent="0.25">
      <c r="B220" s="193"/>
      <c r="C220" s="158" t="s">
        <v>273</v>
      </c>
      <c r="D220" s="159" t="s">
        <v>132</v>
      </c>
      <c r="E220" s="160" t="s">
        <v>274</v>
      </c>
      <c r="F220" s="161" t="s">
        <v>275</v>
      </c>
      <c r="G220" s="162" t="s">
        <v>135</v>
      </c>
      <c r="H220" s="163">
        <v>355</v>
      </c>
      <c r="I220" s="450">
        <v>3.7840000000000003</v>
      </c>
      <c r="J220" s="493">
        <v>1343.3200000000002</v>
      </c>
      <c r="K220" s="1"/>
      <c r="M220" s="74" t="s">
        <v>1</v>
      </c>
      <c r="N220" s="75" t="s">
        <v>40</v>
      </c>
      <c r="P220" s="76">
        <f>O220*H220</f>
        <v>0</v>
      </c>
      <c r="Q220" s="76">
        <v>1.0000000000000001E-5</v>
      </c>
      <c r="R220" s="76">
        <f>Q220*H220</f>
        <v>3.5500000000000002E-3</v>
      </c>
      <c r="S220" s="76">
        <v>0</v>
      </c>
      <c r="T220" s="77">
        <f>S220*H220</f>
        <v>0</v>
      </c>
      <c r="AR220" s="43" t="s">
        <v>136</v>
      </c>
      <c r="AT220" s="43" t="s">
        <v>132</v>
      </c>
      <c r="AU220" s="43" t="s">
        <v>137</v>
      </c>
      <c r="AY220" s="1" t="s">
        <v>130</v>
      </c>
      <c r="BE220" s="78">
        <f>IF(N220="základná",J220,0)</f>
        <v>0</v>
      </c>
      <c r="BF220" s="78">
        <f>IF(N220="znížená",J220,0)</f>
        <v>1343.3200000000002</v>
      </c>
      <c r="BG220" s="78">
        <f>IF(N220="zákl. prenesená",J220,0)</f>
        <v>0</v>
      </c>
      <c r="BH220" s="78">
        <f>IF(N220="zníž. prenesená",J220,0)</f>
        <v>0</v>
      </c>
      <c r="BI220" s="78">
        <f>IF(N220="nulová",J220,0)</f>
        <v>0</v>
      </c>
      <c r="BJ220" s="1" t="s">
        <v>137</v>
      </c>
      <c r="BK220" s="78" t="e">
        <f>ROUND(#REF!*H220,2)</f>
        <v>#REF!</v>
      </c>
      <c r="BL220" s="1" t="s">
        <v>136</v>
      </c>
      <c r="BM220" s="43" t="s">
        <v>276</v>
      </c>
    </row>
    <row r="221" spans="2:65" s="79" customFormat="1" ht="11.25" x14ac:dyDescent="0.25">
      <c r="B221" s="203"/>
      <c r="C221" s="414"/>
      <c r="D221" s="395" t="s">
        <v>139</v>
      </c>
      <c r="E221" s="415" t="s">
        <v>1</v>
      </c>
      <c r="F221" s="416" t="s">
        <v>277</v>
      </c>
      <c r="G221" s="414"/>
      <c r="H221" s="417">
        <v>295</v>
      </c>
      <c r="I221" s="418"/>
      <c r="J221" s="419"/>
      <c r="K221" s="80"/>
      <c r="M221" s="81"/>
      <c r="T221" s="82"/>
      <c r="AT221" s="80" t="s">
        <v>139</v>
      </c>
      <c r="AU221" s="80" t="s">
        <v>137</v>
      </c>
      <c r="AV221" s="79" t="s">
        <v>137</v>
      </c>
      <c r="AW221" s="79" t="s">
        <v>31</v>
      </c>
      <c r="AX221" s="79" t="s">
        <v>74</v>
      </c>
      <c r="AY221" s="80" t="s">
        <v>130</v>
      </c>
    </row>
    <row r="222" spans="2:65" s="79" customFormat="1" ht="11.25" x14ac:dyDescent="0.25">
      <c r="B222" s="203"/>
      <c r="C222" s="424"/>
      <c r="D222" s="425" t="s">
        <v>139</v>
      </c>
      <c r="E222" s="426" t="s">
        <v>1</v>
      </c>
      <c r="F222" s="427" t="s">
        <v>278</v>
      </c>
      <c r="G222" s="424"/>
      <c r="H222" s="428">
        <v>60</v>
      </c>
      <c r="I222" s="147"/>
      <c r="J222" s="429"/>
      <c r="K222" s="80"/>
      <c r="M222" s="81"/>
      <c r="T222" s="82"/>
      <c r="AT222" s="80" t="s">
        <v>139</v>
      </c>
      <c r="AU222" s="80" t="s">
        <v>137</v>
      </c>
      <c r="AV222" s="79" t="s">
        <v>137</v>
      </c>
      <c r="AW222" s="79" t="s">
        <v>31</v>
      </c>
      <c r="AX222" s="79" t="s">
        <v>74</v>
      </c>
      <c r="AY222" s="80" t="s">
        <v>130</v>
      </c>
    </row>
    <row r="223" spans="2:65" s="106" customFormat="1" ht="11.25" x14ac:dyDescent="0.25">
      <c r="B223" s="206"/>
      <c r="C223" s="430"/>
      <c r="D223" s="401" t="s">
        <v>139</v>
      </c>
      <c r="E223" s="431" t="s">
        <v>1</v>
      </c>
      <c r="F223" s="432" t="s">
        <v>154</v>
      </c>
      <c r="G223" s="430"/>
      <c r="H223" s="433">
        <v>355</v>
      </c>
      <c r="I223" s="434"/>
      <c r="J223" s="435"/>
      <c r="K223" s="107"/>
      <c r="M223" s="108"/>
      <c r="T223" s="109"/>
      <c r="AT223" s="107" t="s">
        <v>139</v>
      </c>
      <c r="AU223" s="107" t="s">
        <v>137</v>
      </c>
      <c r="AV223" s="106" t="s">
        <v>136</v>
      </c>
      <c r="AW223" s="106" t="s">
        <v>31</v>
      </c>
      <c r="AX223" s="106" t="s">
        <v>82</v>
      </c>
      <c r="AY223" s="107" t="s">
        <v>130</v>
      </c>
    </row>
    <row r="224" spans="2:65" s="9" customFormat="1" ht="37.9" customHeight="1" x14ac:dyDescent="0.25">
      <c r="B224" s="193"/>
      <c r="C224" s="158" t="s">
        <v>279</v>
      </c>
      <c r="D224" s="159" t="s">
        <v>132</v>
      </c>
      <c r="E224" s="160" t="s">
        <v>280</v>
      </c>
      <c r="F224" s="161" t="s">
        <v>281</v>
      </c>
      <c r="G224" s="162" t="s">
        <v>135</v>
      </c>
      <c r="H224" s="163">
        <v>20</v>
      </c>
      <c r="I224" s="450">
        <v>8.1950000000000003</v>
      </c>
      <c r="J224" s="493">
        <v>163.9</v>
      </c>
      <c r="K224" s="1"/>
      <c r="M224" s="74" t="s">
        <v>1</v>
      </c>
      <c r="N224" s="75" t="s">
        <v>40</v>
      </c>
      <c r="P224" s="76">
        <f>O224*H224</f>
        <v>0</v>
      </c>
      <c r="Q224" s="76">
        <v>1.0000000000000001E-5</v>
      </c>
      <c r="R224" s="76">
        <f>Q224*H224</f>
        <v>2.0000000000000001E-4</v>
      </c>
      <c r="S224" s="76">
        <v>0</v>
      </c>
      <c r="T224" s="77">
        <f>S224*H224</f>
        <v>0</v>
      </c>
      <c r="AR224" s="43" t="s">
        <v>136</v>
      </c>
      <c r="AT224" s="43" t="s">
        <v>132</v>
      </c>
      <c r="AU224" s="43" t="s">
        <v>137</v>
      </c>
      <c r="AY224" s="1" t="s">
        <v>130</v>
      </c>
      <c r="BE224" s="78">
        <f>IF(N224="základná",J224,0)</f>
        <v>0</v>
      </c>
      <c r="BF224" s="78">
        <f>IF(N224="znížená",J224,0)</f>
        <v>163.9</v>
      </c>
      <c r="BG224" s="78">
        <f>IF(N224="zákl. prenesená",J224,0)</f>
        <v>0</v>
      </c>
      <c r="BH224" s="78">
        <f>IF(N224="zníž. prenesená",J224,0)</f>
        <v>0</v>
      </c>
      <c r="BI224" s="78">
        <f>IF(N224="nulová",J224,0)</f>
        <v>0</v>
      </c>
      <c r="BJ224" s="1" t="s">
        <v>137</v>
      </c>
      <c r="BK224" s="78" t="e">
        <f>ROUND(#REF!*H224,2)</f>
        <v>#REF!</v>
      </c>
      <c r="BL224" s="1" t="s">
        <v>136</v>
      </c>
      <c r="BM224" s="43" t="s">
        <v>282</v>
      </c>
    </row>
    <row r="225" spans="2:65" s="79" customFormat="1" ht="11.25" x14ac:dyDescent="0.25">
      <c r="B225" s="203"/>
      <c r="C225" s="407"/>
      <c r="D225" s="408" t="s">
        <v>139</v>
      </c>
      <c r="E225" s="409" t="s">
        <v>1</v>
      </c>
      <c r="F225" s="410" t="s">
        <v>283</v>
      </c>
      <c r="G225" s="407"/>
      <c r="H225" s="411">
        <v>20</v>
      </c>
      <c r="I225" s="412"/>
      <c r="J225" s="413"/>
      <c r="K225" s="80"/>
      <c r="M225" s="81"/>
      <c r="T225" s="82"/>
      <c r="AT225" s="80" t="s">
        <v>139</v>
      </c>
      <c r="AU225" s="80" t="s">
        <v>137</v>
      </c>
      <c r="AV225" s="79" t="s">
        <v>137</v>
      </c>
      <c r="AW225" s="79" t="s">
        <v>31</v>
      </c>
      <c r="AX225" s="79" t="s">
        <v>82</v>
      </c>
      <c r="AY225" s="80" t="s">
        <v>130</v>
      </c>
    </row>
    <row r="226" spans="2:65" s="9" customFormat="1" ht="33" customHeight="1" x14ac:dyDescent="0.25">
      <c r="B226" s="193"/>
      <c r="C226" s="158" t="s">
        <v>284</v>
      </c>
      <c r="D226" s="159" t="s">
        <v>132</v>
      </c>
      <c r="E226" s="160" t="s">
        <v>285</v>
      </c>
      <c r="F226" s="161" t="s">
        <v>286</v>
      </c>
      <c r="G226" s="162" t="s">
        <v>135</v>
      </c>
      <c r="H226" s="163">
        <v>120</v>
      </c>
      <c r="I226" s="450">
        <v>39.182000000000002</v>
      </c>
      <c r="J226" s="493">
        <v>4701.84</v>
      </c>
      <c r="K226" s="1"/>
      <c r="M226" s="74" t="s">
        <v>1</v>
      </c>
      <c r="N226" s="75" t="s">
        <v>40</v>
      </c>
      <c r="P226" s="76">
        <f>O226*H226</f>
        <v>0</v>
      </c>
      <c r="Q226" s="76">
        <v>5.9479999999999998E-2</v>
      </c>
      <c r="R226" s="76">
        <f>Q226*H226</f>
        <v>7.1375999999999999</v>
      </c>
      <c r="S226" s="76">
        <v>0</v>
      </c>
      <c r="T226" s="77">
        <f>S226*H226</f>
        <v>0</v>
      </c>
      <c r="AR226" s="43" t="s">
        <v>136</v>
      </c>
      <c r="AT226" s="43" t="s">
        <v>132</v>
      </c>
      <c r="AU226" s="43" t="s">
        <v>137</v>
      </c>
      <c r="AY226" s="1" t="s">
        <v>130</v>
      </c>
      <c r="BE226" s="78">
        <f>IF(N226="základná",J226,0)</f>
        <v>0</v>
      </c>
      <c r="BF226" s="78">
        <f>IF(N226="znížená",J226,0)</f>
        <v>4701.84</v>
      </c>
      <c r="BG226" s="78">
        <f>IF(N226="zákl. prenesená",J226,0)</f>
        <v>0</v>
      </c>
      <c r="BH226" s="78">
        <f>IF(N226="zníž. prenesená",J226,0)</f>
        <v>0</v>
      </c>
      <c r="BI226" s="78">
        <f>IF(N226="nulová",J226,0)</f>
        <v>0</v>
      </c>
      <c r="BJ226" s="1" t="s">
        <v>137</v>
      </c>
      <c r="BK226" s="78" t="e">
        <f>ROUND(#REF!*H226,2)</f>
        <v>#REF!</v>
      </c>
      <c r="BL226" s="1" t="s">
        <v>136</v>
      </c>
      <c r="BM226" s="43" t="s">
        <v>287</v>
      </c>
    </row>
    <row r="227" spans="2:65" s="9" customFormat="1" ht="21.75" customHeight="1" x14ac:dyDescent="0.25">
      <c r="B227" s="193"/>
      <c r="C227" s="158" t="s">
        <v>288</v>
      </c>
      <c r="D227" s="159" t="s">
        <v>132</v>
      </c>
      <c r="E227" s="160" t="s">
        <v>289</v>
      </c>
      <c r="F227" s="161" t="s">
        <v>290</v>
      </c>
      <c r="G227" s="162" t="s">
        <v>135</v>
      </c>
      <c r="H227" s="163">
        <v>20</v>
      </c>
      <c r="I227" s="450">
        <v>5.7640000000000011</v>
      </c>
      <c r="J227" s="493">
        <v>115.28000000000003</v>
      </c>
      <c r="K227" s="1"/>
      <c r="M227" s="74" t="s">
        <v>1</v>
      </c>
      <c r="N227" s="75" t="s">
        <v>40</v>
      </c>
      <c r="P227" s="76">
        <f>O227*H227</f>
        <v>0</v>
      </c>
      <c r="Q227" s="76">
        <v>0</v>
      </c>
      <c r="R227" s="76">
        <f>Q227*H227</f>
        <v>0</v>
      </c>
      <c r="S227" s="76">
        <v>0</v>
      </c>
      <c r="T227" s="77">
        <f>S227*H227</f>
        <v>0</v>
      </c>
      <c r="AR227" s="43" t="s">
        <v>136</v>
      </c>
      <c r="AT227" s="43" t="s">
        <v>132</v>
      </c>
      <c r="AU227" s="43" t="s">
        <v>137</v>
      </c>
      <c r="AY227" s="1" t="s">
        <v>130</v>
      </c>
      <c r="BE227" s="78">
        <f>IF(N227="základná",J227,0)</f>
        <v>0</v>
      </c>
      <c r="BF227" s="78">
        <f>IF(N227="znížená",J227,0)</f>
        <v>115.28000000000003</v>
      </c>
      <c r="BG227" s="78">
        <f>IF(N227="zákl. prenesená",J227,0)</f>
        <v>0</v>
      </c>
      <c r="BH227" s="78">
        <f>IF(N227="zníž. prenesená",J227,0)</f>
        <v>0</v>
      </c>
      <c r="BI227" s="78">
        <f>IF(N227="nulová",J227,0)</f>
        <v>0</v>
      </c>
      <c r="BJ227" s="1" t="s">
        <v>137</v>
      </c>
      <c r="BK227" s="78" t="e">
        <f>ROUND(#REF!*H227,2)</f>
        <v>#REF!</v>
      </c>
      <c r="BL227" s="1" t="s">
        <v>136</v>
      </c>
      <c r="BM227" s="43" t="s">
        <v>291</v>
      </c>
    </row>
    <row r="228" spans="2:65" s="60" customFormat="1" ht="22.9" customHeight="1" x14ac:dyDescent="0.2">
      <c r="B228" s="202"/>
      <c r="C228" s="363"/>
      <c r="D228" s="364" t="s">
        <v>73</v>
      </c>
      <c r="E228" s="365" t="s">
        <v>168</v>
      </c>
      <c r="F228" s="365" t="s">
        <v>292</v>
      </c>
      <c r="G228" s="363"/>
      <c r="H228" s="363"/>
      <c r="I228" s="366"/>
      <c r="J228" s="445">
        <f>SUM(J229:J247)</f>
        <v>42011.551999999996</v>
      </c>
      <c r="K228" s="62"/>
      <c r="M228" s="64"/>
      <c r="P228" s="65">
        <f>SUM(P229:P247)</f>
        <v>0</v>
      </c>
      <c r="R228" s="65">
        <f>SUM(R229:R247)</f>
        <v>172.38530399999999</v>
      </c>
      <c r="T228" s="66">
        <f>SUM(T229:T247)</f>
        <v>0</v>
      </c>
      <c r="AR228" s="62" t="s">
        <v>82</v>
      </c>
      <c r="AT228" s="67" t="s">
        <v>73</v>
      </c>
      <c r="AU228" s="67" t="s">
        <v>82</v>
      </c>
      <c r="AY228" s="62" t="s">
        <v>130</v>
      </c>
      <c r="BK228" s="68" t="e">
        <f>SUM(BK229:BK247)</f>
        <v>#REF!</v>
      </c>
    </row>
    <row r="229" spans="2:65" s="9" customFormat="1" ht="24.2" customHeight="1" x14ac:dyDescent="0.25">
      <c r="B229" s="193"/>
      <c r="C229" s="158" t="s">
        <v>293</v>
      </c>
      <c r="D229" s="159" t="s">
        <v>132</v>
      </c>
      <c r="E229" s="160" t="s">
        <v>294</v>
      </c>
      <c r="F229" s="161" t="s">
        <v>295</v>
      </c>
      <c r="G229" s="162" t="s">
        <v>189</v>
      </c>
      <c r="H229" s="163">
        <v>120</v>
      </c>
      <c r="I229" s="450">
        <v>75.438000000000002</v>
      </c>
      <c r="J229" s="493">
        <v>9052.56</v>
      </c>
      <c r="K229" s="1"/>
      <c r="M229" s="74" t="s">
        <v>1</v>
      </c>
      <c r="N229" s="75" t="s">
        <v>40</v>
      </c>
      <c r="P229" s="76">
        <f>O229*H229</f>
        <v>0</v>
      </c>
      <c r="Q229" s="76">
        <v>0</v>
      </c>
      <c r="R229" s="76">
        <f>Q229*H229</f>
        <v>0</v>
      </c>
      <c r="S229" s="76">
        <v>0</v>
      </c>
      <c r="T229" s="77">
        <f>S229*H229</f>
        <v>0</v>
      </c>
      <c r="AR229" s="43" t="s">
        <v>136</v>
      </c>
      <c r="AT229" s="43" t="s">
        <v>132</v>
      </c>
      <c r="AU229" s="43" t="s">
        <v>137</v>
      </c>
      <c r="AY229" s="1" t="s">
        <v>130</v>
      </c>
      <c r="BE229" s="78">
        <f>IF(N229="základná",J229,0)</f>
        <v>0</v>
      </c>
      <c r="BF229" s="78">
        <f>IF(N229="znížená",J229,0)</f>
        <v>9052.56</v>
      </c>
      <c r="BG229" s="78">
        <f>IF(N229="zákl. prenesená",J229,0)</f>
        <v>0</v>
      </c>
      <c r="BH229" s="78">
        <f>IF(N229="zníž. prenesená",J229,0)</f>
        <v>0</v>
      </c>
      <c r="BI229" s="78">
        <f>IF(N229="nulová",J229,0)</f>
        <v>0</v>
      </c>
      <c r="BJ229" s="1" t="s">
        <v>137</v>
      </c>
      <c r="BK229" s="78" t="e">
        <f>ROUND(#REF!*H229,2)</f>
        <v>#REF!</v>
      </c>
      <c r="BL229" s="1" t="s">
        <v>136</v>
      </c>
      <c r="BM229" s="43" t="s">
        <v>296</v>
      </c>
    </row>
    <row r="230" spans="2:65" s="9" customFormat="1" ht="24.2" customHeight="1" x14ac:dyDescent="0.25">
      <c r="B230" s="193"/>
      <c r="C230" s="158" t="s">
        <v>297</v>
      </c>
      <c r="D230" s="159" t="s">
        <v>132</v>
      </c>
      <c r="E230" s="160" t="s">
        <v>298</v>
      </c>
      <c r="F230" s="161" t="s">
        <v>299</v>
      </c>
      <c r="G230" s="162" t="s">
        <v>143</v>
      </c>
      <c r="H230" s="163">
        <v>5.0199999999999996</v>
      </c>
      <c r="I230" s="450">
        <v>123.20000000000002</v>
      </c>
      <c r="J230" s="493">
        <v>618.46400000000006</v>
      </c>
      <c r="K230" s="1"/>
      <c r="M230" s="74" t="s">
        <v>1</v>
      </c>
      <c r="N230" s="75" t="s">
        <v>40</v>
      </c>
      <c r="P230" s="76">
        <f>O230*H230</f>
        <v>0</v>
      </c>
      <c r="Q230" s="76">
        <v>2.2252800000000001</v>
      </c>
      <c r="R230" s="76">
        <f>Q230*H230</f>
        <v>11.170905599999999</v>
      </c>
      <c r="S230" s="76">
        <v>0</v>
      </c>
      <c r="T230" s="77">
        <f>S230*H230</f>
        <v>0</v>
      </c>
      <c r="AR230" s="43" t="s">
        <v>136</v>
      </c>
      <c r="AT230" s="43" t="s">
        <v>132</v>
      </c>
      <c r="AU230" s="43" t="s">
        <v>137</v>
      </c>
      <c r="AY230" s="1" t="s">
        <v>130</v>
      </c>
      <c r="BE230" s="78">
        <f>IF(N230="základná",J230,0)</f>
        <v>0</v>
      </c>
      <c r="BF230" s="78">
        <f>IF(N230="znížená",J230,0)</f>
        <v>618.46400000000006</v>
      </c>
      <c r="BG230" s="78">
        <f>IF(N230="zákl. prenesená",J230,0)</f>
        <v>0</v>
      </c>
      <c r="BH230" s="78">
        <f>IF(N230="zníž. prenesená",J230,0)</f>
        <v>0</v>
      </c>
      <c r="BI230" s="78">
        <f>IF(N230="nulová",J230,0)</f>
        <v>0</v>
      </c>
      <c r="BJ230" s="1" t="s">
        <v>137</v>
      </c>
      <c r="BK230" s="78" t="e">
        <f>ROUND(#REF!*H230,2)</f>
        <v>#REF!</v>
      </c>
      <c r="BL230" s="1" t="s">
        <v>136</v>
      </c>
      <c r="BM230" s="43" t="s">
        <v>300</v>
      </c>
    </row>
    <row r="231" spans="2:65" s="79" customFormat="1" ht="11.25" x14ac:dyDescent="0.25">
      <c r="B231" s="203"/>
      <c r="C231" s="407"/>
      <c r="D231" s="408" t="s">
        <v>139</v>
      </c>
      <c r="E231" s="409" t="s">
        <v>1</v>
      </c>
      <c r="F231" s="410" t="s">
        <v>301</v>
      </c>
      <c r="G231" s="407"/>
      <c r="H231" s="411">
        <v>5.0199999999999996</v>
      </c>
      <c r="I231" s="412"/>
      <c r="J231" s="413"/>
      <c r="K231" s="80"/>
      <c r="M231" s="81"/>
      <c r="T231" s="82"/>
      <c r="AT231" s="80" t="s">
        <v>139</v>
      </c>
      <c r="AU231" s="80" t="s">
        <v>137</v>
      </c>
      <c r="AV231" s="79" t="s">
        <v>137</v>
      </c>
      <c r="AW231" s="79" t="s">
        <v>31</v>
      </c>
      <c r="AX231" s="79" t="s">
        <v>82</v>
      </c>
      <c r="AY231" s="80" t="s">
        <v>130</v>
      </c>
    </row>
    <row r="232" spans="2:65" s="9" customFormat="1" ht="24.2" customHeight="1" x14ac:dyDescent="0.25">
      <c r="B232" s="193"/>
      <c r="C232" s="158" t="s">
        <v>302</v>
      </c>
      <c r="D232" s="159" t="s">
        <v>132</v>
      </c>
      <c r="E232" s="160" t="s">
        <v>303</v>
      </c>
      <c r="F232" s="161" t="s">
        <v>304</v>
      </c>
      <c r="G232" s="162" t="s">
        <v>143</v>
      </c>
      <c r="H232" s="163">
        <v>54.72</v>
      </c>
      <c r="I232" s="450">
        <v>147.4</v>
      </c>
      <c r="J232" s="493">
        <v>8065.7280000000001</v>
      </c>
      <c r="K232" s="1"/>
      <c r="M232" s="74" t="s">
        <v>1</v>
      </c>
      <c r="N232" s="75" t="s">
        <v>40</v>
      </c>
      <c r="P232" s="76">
        <f>O232*H232</f>
        <v>0</v>
      </c>
      <c r="Q232" s="76">
        <v>2.3254700000000001</v>
      </c>
      <c r="R232" s="76">
        <f>Q232*H232</f>
        <v>127.24971840000001</v>
      </c>
      <c r="S232" s="76">
        <v>0</v>
      </c>
      <c r="T232" s="77">
        <f>S232*H232</f>
        <v>0</v>
      </c>
      <c r="AR232" s="43" t="s">
        <v>136</v>
      </c>
      <c r="AT232" s="43" t="s">
        <v>132</v>
      </c>
      <c r="AU232" s="43" t="s">
        <v>137</v>
      </c>
      <c r="AY232" s="1" t="s">
        <v>130</v>
      </c>
      <c r="BE232" s="78">
        <f>IF(N232="základná",J232,0)</f>
        <v>0</v>
      </c>
      <c r="BF232" s="78">
        <f>IF(N232="znížená",J232,0)</f>
        <v>8065.7280000000001</v>
      </c>
      <c r="BG232" s="78">
        <f>IF(N232="zákl. prenesená",J232,0)</f>
        <v>0</v>
      </c>
      <c r="BH232" s="78">
        <f>IF(N232="zníž. prenesená",J232,0)</f>
        <v>0</v>
      </c>
      <c r="BI232" s="78">
        <f>IF(N232="nulová",J232,0)</f>
        <v>0</v>
      </c>
      <c r="BJ232" s="1" t="s">
        <v>137</v>
      </c>
      <c r="BK232" s="78" t="e">
        <f>ROUND(#REF!*H232,2)</f>
        <v>#REF!</v>
      </c>
      <c r="BL232" s="1" t="s">
        <v>136</v>
      </c>
      <c r="BM232" s="43" t="s">
        <v>305</v>
      </c>
    </row>
    <row r="233" spans="2:65" s="79" customFormat="1" ht="11.25" x14ac:dyDescent="0.25">
      <c r="B233" s="203"/>
      <c r="C233" s="407"/>
      <c r="D233" s="408" t="s">
        <v>139</v>
      </c>
      <c r="E233" s="409" t="s">
        <v>1</v>
      </c>
      <c r="F233" s="410" t="s">
        <v>306</v>
      </c>
      <c r="G233" s="407"/>
      <c r="H233" s="411">
        <v>54.72</v>
      </c>
      <c r="I233" s="412"/>
      <c r="J233" s="413"/>
      <c r="K233" s="80"/>
      <c r="M233" s="81"/>
      <c r="T233" s="82"/>
      <c r="AT233" s="80" t="s">
        <v>139</v>
      </c>
      <c r="AU233" s="80" t="s">
        <v>137</v>
      </c>
      <c r="AV233" s="79" t="s">
        <v>137</v>
      </c>
      <c r="AW233" s="79" t="s">
        <v>31</v>
      </c>
      <c r="AX233" s="79" t="s">
        <v>82</v>
      </c>
      <c r="AY233" s="80" t="s">
        <v>130</v>
      </c>
    </row>
    <row r="234" spans="2:65" s="9" customFormat="1" ht="24.2" customHeight="1" x14ac:dyDescent="0.25">
      <c r="B234" s="193"/>
      <c r="C234" s="158" t="s">
        <v>307</v>
      </c>
      <c r="D234" s="159" t="s">
        <v>132</v>
      </c>
      <c r="E234" s="160" t="s">
        <v>308</v>
      </c>
      <c r="F234" s="161" t="s">
        <v>309</v>
      </c>
      <c r="G234" s="162" t="s">
        <v>189</v>
      </c>
      <c r="H234" s="163">
        <v>135</v>
      </c>
      <c r="I234" s="450">
        <v>48.400000000000006</v>
      </c>
      <c r="J234" s="493">
        <v>6534.0000000000009</v>
      </c>
      <c r="K234" s="1"/>
      <c r="M234" s="74" t="s">
        <v>1</v>
      </c>
      <c r="N234" s="75" t="s">
        <v>40</v>
      </c>
      <c r="P234" s="76">
        <f>O234*H234</f>
        <v>0</v>
      </c>
      <c r="Q234" s="76">
        <v>3.3500000000000001E-3</v>
      </c>
      <c r="R234" s="76">
        <f>Q234*H234</f>
        <v>0.45225000000000004</v>
      </c>
      <c r="S234" s="76">
        <v>0</v>
      </c>
      <c r="T234" s="77">
        <f>S234*H234</f>
        <v>0</v>
      </c>
      <c r="AR234" s="43" t="s">
        <v>136</v>
      </c>
      <c r="AT234" s="43" t="s">
        <v>132</v>
      </c>
      <c r="AU234" s="43" t="s">
        <v>137</v>
      </c>
      <c r="AY234" s="1" t="s">
        <v>130</v>
      </c>
      <c r="BE234" s="78">
        <f>IF(N234="základná",J234,0)</f>
        <v>0</v>
      </c>
      <c r="BF234" s="78">
        <f>IF(N234="znížená",J234,0)</f>
        <v>6534.0000000000009</v>
      </c>
      <c r="BG234" s="78">
        <f>IF(N234="zákl. prenesená",J234,0)</f>
        <v>0</v>
      </c>
      <c r="BH234" s="78">
        <f>IF(N234="zníž. prenesená",J234,0)</f>
        <v>0</v>
      </c>
      <c r="BI234" s="78">
        <f>IF(N234="nulová",J234,0)</f>
        <v>0</v>
      </c>
      <c r="BJ234" s="1" t="s">
        <v>137</v>
      </c>
      <c r="BK234" s="78" t="e">
        <f>ROUND(#REF!*H234,2)</f>
        <v>#REF!</v>
      </c>
      <c r="BL234" s="1" t="s">
        <v>136</v>
      </c>
      <c r="BM234" s="43" t="s">
        <v>310</v>
      </c>
    </row>
    <row r="235" spans="2:65" s="9" customFormat="1" ht="24.2" customHeight="1" x14ac:dyDescent="0.25">
      <c r="B235" s="193"/>
      <c r="C235" s="158" t="s">
        <v>311</v>
      </c>
      <c r="D235" s="159" t="s">
        <v>132</v>
      </c>
      <c r="E235" s="160" t="s">
        <v>312</v>
      </c>
      <c r="F235" s="161" t="s">
        <v>313</v>
      </c>
      <c r="G235" s="162" t="s">
        <v>189</v>
      </c>
      <c r="H235" s="163">
        <v>135</v>
      </c>
      <c r="I235" s="450">
        <v>17.600000000000001</v>
      </c>
      <c r="J235" s="493">
        <v>2376</v>
      </c>
      <c r="K235" s="1"/>
      <c r="M235" s="74" t="s">
        <v>1</v>
      </c>
      <c r="N235" s="75" t="s">
        <v>40</v>
      </c>
      <c r="P235" s="76">
        <f>O235*H235</f>
        <v>0</v>
      </c>
      <c r="Q235" s="76">
        <v>0</v>
      </c>
      <c r="R235" s="76">
        <f>Q235*H235</f>
        <v>0</v>
      </c>
      <c r="S235" s="76">
        <v>0</v>
      </c>
      <c r="T235" s="77">
        <f>S235*H235</f>
        <v>0</v>
      </c>
      <c r="AR235" s="43" t="s">
        <v>136</v>
      </c>
      <c r="AT235" s="43" t="s">
        <v>132</v>
      </c>
      <c r="AU235" s="43" t="s">
        <v>137</v>
      </c>
      <c r="AY235" s="1" t="s">
        <v>130</v>
      </c>
      <c r="BE235" s="78">
        <f>IF(N235="základná",J235,0)</f>
        <v>0</v>
      </c>
      <c r="BF235" s="78">
        <f>IF(N235="znížená",J235,0)</f>
        <v>2376</v>
      </c>
      <c r="BG235" s="78">
        <f>IF(N235="zákl. prenesená",J235,0)</f>
        <v>0</v>
      </c>
      <c r="BH235" s="78">
        <f>IF(N235="zníž. prenesená",J235,0)</f>
        <v>0</v>
      </c>
      <c r="BI235" s="78">
        <f>IF(N235="nulová",J235,0)</f>
        <v>0</v>
      </c>
      <c r="BJ235" s="1" t="s">
        <v>137</v>
      </c>
      <c r="BK235" s="78" t="e">
        <f>ROUND(#REF!*H235,2)</f>
        <v>#REF!</v>
      </c>
      <c r="BL235" s="1" t="s">
        <v>136</v>
      </c>
      <c r="BM235" s="43" t="s">
        <v>314</v>
      </c>
    </row>
    <row r="236" spans="2:65" s="9" customFormat="1" ht="16.5" customHeight="1" x14ac:dyDescent="0.25">
      <c r="B236" s="193"/>
      <c r="C236" s="158" t="s">
        <v>315</v>
      </c>
      <c r="D236" s="159" t="s">
        <v>132</v>
      </c>
      <c r="E236" s="160" t="s">
        <v>316</v>
      </c>
      <c r="F236" s="161" t="s">
        <v>317</v>
      </c>
      <c r="G236" s="162" t="s">
        <v>166</v>
      </c>
      <c r="H236" s="163">
        <v>3</v>
      </c>
      <c r="I236" s="450">
        <v>1452.0000000000002</v>
      </c>
      <c r="J236" s="493">
        <v>4356.0000000000009</v>
      </c>
      <c r="K236" s="1"/>
      <c r="M236" s="74" t="s">
        <v>1</v>
      </c>
      <c r="N236" s="75" t="s">
        <v>40</v>
      </c>
      <c r="P236" s="76">
        <f>O236*H236</f>
        <v>0</v>
      </c>
      <c r="Q236" s="76">
        <v>1.0152099999999999</v>
      </c>
      <c r="R236" s="76">
        <f>Q236*H236</f>
        <v>3.0456300000000001</v>
      </c>
      <c r="S236" s="76">
        <v>0</v>
      </c>
      <c r="T236" s="77">
        <f>S236*H236</f>
        <v>0</v>
      </c>
      <c r="AR236" s="43" t="s">
        <v>136</v>
      </c>
      <c r="AT236" s="43" t="s">
        <v>132</v>
      </c>
      <c r="AU236" s="43" t="s">
        <v>137</v>
      </c>
      <c r="AY236" s="1" t="s">
        <v>130</v>
      </c>
      <c r="BE236" s="78">
        <f>IF(N236="základná",J236,0)</f>
        <v>0</v>
      </c>
      <c r="BF236" s="78">
        <f>IF(N236="znížená",J236,0)</f>
        <v>4356.0000000000009</v>
      </c>
      <c r="BG236" s="78">
        <f>IF(N236="zákl. prenesená",J236,0)</f>
        <v>0</v>
      </c>
      <c r="BH236" s="78">
        <f>IF(N236="zníž. prenesená",J236,0)</f>
        <v>0</v>
      </c>
      <c r="BI236" s="78">
        <f>IF(N236="nulová",J236,0)</f>
        <v>0</v>
      </c>
      <c r="BJ236" s="1" t="s">
        <v>137</v>
      </c>
      <c r="BK236" s="78" t="e">
        <f>ROUND(#REF!*H236,2)</f>
        <v>#REF!</v>
      </c>
      <c r="BL236" s="1" t="s">
        <v>136</v>
      </c>
      <c r="BM236" s="43" t="s">
        <v>318</v>
      </c>
    </row>
    <row r="237" spans="2:65" s="79" customFormat="1" ht="11.25" x14ac:dyDescent="0.25">
      <c r="B237" s="203"/>
      <c r="C237" s="414"/>
      <c r="D237" s="395" t="s">
        <v>139</v>
      </c>
      <c r="E237" s="415" t="s">
        <v>1</v>
      </c>
      <c r="F237" s="416" t="s">
        <v>319</v>
      </c>
      <c r="G237" s="414"/>
      <c r="H237" s="417">
        <v>1.28</v>
      </c>
      <c r="I237" s="418"/>
      <c r="J237" s="419"/>
      <c r="K237" s="80"/>
      <c r="M237" s="81"/>
      <c r="T237" s="82"/>
      <c r="AT237" s="80" t="s">
        <v>139</v>
      </c>
      <c r="AU237" s="80" t="s">
        <v>137</v>
      </c>
      <c r="AV237" s="79" t="s">
        <v>137</v>
      </c>
      <c r="AW237" s="79" t="s">
        <v>31</v>
      </c>
      <c r="AX237" s="79" t="s">
        <v>74</v>
      </c>
      <c r="AY237" s="80" t="s">
        <v>130</v>
      </c>
    </row>
    <row r="238" spans="2:65" s="79" customFormat="1" ht="11.25" x14ac:dyDescent="0.25">
      <c r="B238" s="203"/>
      <c r="C238" s="424"/>
      <c r="D238" s="425" t="s">
        <v>139</v>
      </c>
      <c r="E238" s="426" t="s">
        <v>1</v>
      </c>
      <c r="F238" s="427" t="s">
        <v>320</v>
      </c>
      <c r="G238" s="424"/>
      <c r="H238" s="428">
        <v>0.15</v>
      </c>
      <c r="I238" s="147"/>
      <c r="J238" s="429"/>
      <c r="K238" s="80"/>
      <c r="M238" s="81"/>
      <c r="T238" s="82"/>
      <c r="AT238" s="80" t="s">
        <v>139</v>
      </c>
      <c r="AU238" s="80" t="s">
        <v>137</v>
      </c>
      <c r="AV238" s="79" t="s">
        <v>137</v>
      </c>
      <c r="AW238" s="79" t="s">
        <v>31</v>
      </c>
      <c r="AX238" s="79" t="s">
        <v>74</v>
      </c>
      <c r="AY238" s="80" t="s">
        <v>130</v>
      </c>
    </row>
    <row r="239" spans="2:65" s="79" customFormat="1" ht="11.25" x14ac:dyDescent="0.25">
      <c r="B239" s="203"/>
      <c r="C239" s="424"/>
      <c r="D239" s="425" t="s">
        <v>139</v>
      </c>
      <c r="E239" s="426" t="s">
        <v>1</v>
      </c>
      <c r="F239" s="427" t="s">
        <v>321</v>
      </c>
      <c r="G239" s="424"/>
      <c r="H239" s="428">
        <v>1.57</v>
      </c>
      <c r="I239" s="147"/>
      <c r="J239" s="429"/>
      <c r="K239" s="80"/>
      <c r="M239" s="81"/>
      <c r="T239" s="82"/>
      <c r="AT239" s="80" t="s">
        <v>139</v>
      </c>
      <c r="AU239" s="80" t="s">
        <v>137</v>
      </c>
      <c r="AV239" s="79" t="s">
        <v>137</v>
      </c>
      <c r="AW239" s="79" t="s">
        <v>31</v>
      </c>
      <c r="AX239" s="79" t="s">
        <v>74</v>
      </c>
      <c r="AY239" s="80" t="s">
        <v>130</v>
      </c>
    </row>
    <row r="240" spans="2:65" s="106" customFormat="1" ht="11.25" x14ac:dyDescent="0.25">
      <c r="B240" s="206"/>
      <c r="C240" s="430"/>
      <c r="D240" s="401" t="s">
        <v>139</v>
      </c>
      <c r="E240" s="431" t="s">
        <v>1</v>
      </c>
      <c r="F240" s="432" t="s">
        <v>154</v>
      </c>
      <c r="G240" s="430"/>
      <c r="H240" s="433">
        <v>3</v>
      </c>
      <c r="I240" s="434"/>
      <c r="J240" s="435"/>
      <c r="K240" s="107"/>
      <c r="M240" s="108"/>
      <c r="T240" s="109"/>
      <c r="AT240" s="107" t="s">
        <v>139</v>
      </c>
      <c r="AU240" s="107" t="s">
        <v>137</v>
      </c>
      <c r="AV240" s="106" t="s">
        <v>136</v>
      </c>
      <c r="AW240" s="106" t="s">
        <v>31</v>
      </c>
      <c r="AX240" s="106" t="s">
        <v>82</v>
      </c>
      <c r="AY240" s="107" t="s">
        <v>130</v>
      </c>
    </row>
    <row r="241" spans="2:65" s="9" customFormat="1" ht="44.25" customHeight="1" x14ac:dyDescent="0.25">
      <c r="B241" s="193"/>
      <c r="C241" s="158" t="s">
        <v>322</v>
      </c>
      <c r="D241" s="159" t="s">
        <v>132</v>
      </c>
      <c r="E241" s="160" t="s">
        <v>323</v>
      </c>
      <c r="F241" s="161" t="s">
        <v>324</v>
      </c>
      <c r="G241" s="162" t="s">
        <v>189</v>
      </c>
      <c r="H241" s="163">
        <v>120</v>
      </c>
      <c r="I241" s="450">
        <v>43.494</v>
      </c>
      <c r="J241" s="493">
        <v>5219.28</v>
      </c>
      <c r="K241" s="1"/>
      <c r="M241" s="74" t="s">
        <v>1</v>
      </c>
      <c r="N241" s="75" t="s">
        <v>40</v>
      </c>
      <c r="P241" s="76">
        <f>O241*H241</f>
        <v>0</v>
      </c>
      <c r="Q241" s="76">
        <v>3.9690000000000003E-2</v>
      </c>
      <c r="R241" s="76">
        <f>Q241*H241</f>
        <v>4.7628000000000004</v>
      </c>
      <c r="S241" s="76">
        <v>0</v>
      </c>
      <c r="T241" s="77">
        <f>S241*H241</f>
        <v>0</v>
      </c>
      <c r="AR241" s="43" t="s">
        <v>136</v>
      </c>
      <c r="AT241" s="43" t="s">
        <v>132</v>
      </c>
      <c r="AU241" s="43" t="s">
        <v>137</v>
      </c>
      <c r="AY241" s="1" t="s">
        <v>130</v>
      </c>
      <c r="BE241" s="78">
        <f>IF(N241="základná",J241,0)</f>
        <v>0</v>
      </c>
      <c r="BF241" s="78">
        <f>IF(N241="znížená",J241,0)</f>
        <v>5219.28</v>
      </c>
      <c r="BG241" s="78">
        <f>IF(N241="zákl. prenesená",J241,0)</f>
        <v>0</v>
      </c>
      <c r="BH241" s="78">
        <f>IF(N241="zníž. prenesená",J241,0)</f>
        <v>0</v>
      </c>
      <c r="BI241" s="78">
        <f>IF(N241="nulová",J241,0)</f>
        <v>0</v>
      </c>
      <c r="BJ241" s="1" t="s">
        <v>137</v>
      </c>
      <c r="BK241" s="78" t="e">
        <f>ROUND(#REF!*H241,2)</f>
        <v>#REF!</v>
      </c>
      <c r="BL241" s="1" t="s">
        <v>136</v>
      </c>
      <c r="BM241" s="43" t="s">
        <v>325</v>
      </c>
    </row>
    <row r="242" spans="2:65" s="79" customFormat="1" ht="22.5" x14ac:dyDescent="0.25">
      <c r="B242" s="203"/>
      <c r="C242" s="407"/>
      <c r="D242" s="408" t="s">
        <v>139</v>
      </c>
      <c r="E242" s="409" t="s">
        <v>1</v>
      </c>
      <c r="F242" s="410" t="s">
        <v>326</v>
      </c>
      <c r="G242" s="407"/>
      <c r="H242" s="411">
        <v>120</v>
      </c>
      <c r="I242" s="412"/>
      <c r="J242" s="413"/>
      <c r="K242" s="80"/>
      <c r="M242" s="81"/>
      <c r="T242" s="82"/>
      <c r="AT242" s="80" t="s">
        <v>139</v>
      </c>
      <c r="AU242" s="80" t="s">
        <v>137</v>
      </c>
      <c r="AV242" s="79" t="s">
        <v>137</v>
      </c>
      <c r="AW242" s="79" t="s">
        <v>31</v>
      </c>
      <c r="AX242" s="79" t="s">
        <v>82</v>
      </c>
      <c r="AY242" s="80" t="s">
        <v>130</v>
      </c>
    </row>
    <row r="243" spans="2:65" s="9" customFormat="1" ht="24.2" customHeight="1" x14ac:dyDescent="0.25">
      <c r="B243" s="193"/>
      <c r="C243" s="177" t="s">
        <v>327</v>
      </c>
      <c r="D243" s="178" t="s">
        <v>179</v>
      </c>
      <c r="E243" s="179" t="s">
        <v>328</v>
      </c>
      <c r="F243" s="180" t="s">
        <v>329</v>
      </c>
      <c r="G243" s="181" t="s">
        <v>229</v>
      </c>
      <c r="H243" s="182">
        <v>6120</v>
      </c>
      <c r="I243" s="450">
        <v>0.94600000000000006</v>
      </c>
      <c r="J243" s="493">
        <v>5789.52</v>
      </c>
      <c r="K243" s="102"/>
      <c r="L243" s="103"/>
      <c r="M243" s="104" t="s">
        <v>1</v>
      </c>
      <c r="N243" s="105" t="s">
        <v>40</v>
      </c>
      <c r="P243" s="76">
        <f>O243*H243</f>
        <v>0</v>
      </c>
      <c r="Q243" s="76">
        <v>4.1999999999999997E-3</v>
      </c>
      <c r="R243" s="76">
        <f>Q243*H243</f>
        <v>25.703999999999997</v>
      </c>
      <c r="S243" s="76">
        <v>0</v>
      </c>
      <c r="T243" s="77">
        <f>S243*H243</f>
        <v>0</v>
      </c>
      <c r="AR243" s="43" t="s">
        <v>182</v>
      </c>
      <c r="AT243" s="43" t="s">
        <v>179</v>
      </c>
      <c r="AU243" s="43" t="s">
        <v>137</v>
      </c>
      <c r="AY243" s="1" t="s">
        <v>130</v>
      </c>
      <c r="BE243" s="78">
        <f>IF(N243="základná",J243,0)</f>
        <v>0</v>
      </c>
      <c r="BF243" s="78">
        <f>IF(N243="znížená",J243,0)</f>
        <v>5789.52</v>
      </c>
      <c r="BG243" s="78">
        <f>IF(N243="zákl. prenesená",J243,0)</f>
        <v>0</v>
      </c>
      <c r="BH243" s="78">
        <f>IF(N243="zníž. prenesená",J243,0)</f>
        <v>0</v>
      </c>
      <c r="BI243" s="78">
        <f>IF(N243="nulová",J243,0)</f>
        <v>0</v>
      </c>
      <c r="BJ243" s="1" t="s">
        <v>137</v>
      </c>
      <c r="BK243" s="78" t="e">
        <f>ROUND(#REF!*H243,2)</f>
        <v>#REF!</v>
      </c>
      <c r="BL243" s="1" t="s">
        <v>136</v>
      </c>
      <c r="BM243" s="43" t="s">
        <v>330</v>
      </c>
    </row>
    <row r="244" spans="2:65" s="93" customFormat="1" ht="22.5" x14ac:dyDescent="0.25">
      <c r="B244" s="205"/>
      <c r="C244" s="394"/>
      <c r="D244" s="395" t="s">
        <v>139</v>
      </c>
      <c r="E244" s="396" t="s">
        <v>1</v>
      </c>
      <c r="F244" s="397" t="s">
        <v>331</v>
      </c>
      <c r="G244" s="394"/>
      <c r="H244" s="396" t="s">
        <v>1</v>
      </c>
      <c r="I244" s="398"/>
      <c r="J244" s="399"/>
      <c r="K244" s="94"/>
      <c r="M244" s="95"/>
      <c r="T244" s="96"/>
      <c r="AT244" s="94" t="s">
        <v>139</v>
      </c>
      <c r="AU244" s="94" t="s">
        <v>137</v>
      </c>
      <c r="AV244" s="93" t="s">
        <v>82</v>
      </c>
      <c r="AW244" s="93" t="s">
        <v>31</v>
      </c>
      <c r="AX244" s="93" t="s">
        <v>74</v>
      </c>
      <c r="AY244" s="94" t="s">
        <v>130</v>
      </c>
    </row>
    <row r="245" spans="2:65" s="93" customFormat="1" ht="11.25" x14ac:dyDescent="0.25">
      <c r="B245" s="205"/>
      <c r="C245" s="436"/>
      <c r="D245" s="425" t="s">
        <v>139</v>
      </c>
      <c r="E245" s="437" t="s">
        <v>1</v>
      </c>
      <c r="F245" s="438" t="s">
        <v>332</v>
      </c>
      <c r="G245" s="436"/>
      <c r="H245" s="437" t="s">
        <v>1</v>
      </c>
      <c r="I245" s="151"/>
      <c r="J245" s="439"/>
      <c r="K245" s="94"/>
      <c r="M245" s="95"/>
      <c r="T245" s="96"/>
      <c r="AT245" s="94" t="s">
        <v>139</v>
      </c>
      <c r="AU245" s="94" t="s">
        <v>137</v>
      </c>
      <c r="AV245" s="93" t="s">
        <v>82</v>
      </c>
      <c r="AW245" s="93" t="s">
        <v>31</v>
      </c>
      <c r="AX245" s="93" t="s">
        <v>74</v>
      </c>
      <c r="AY245" s="94" t="s">
        <v>130</v>
      </c>
    </row>
    <row r="246" spans="2:65" s="79" customFormat="1" ht="11.25" x14ac:dyDescent="0.25">
      <c r="B246" s="203"/>
      <c r="C246" s="424"/>
      <c r="D246" s="425" t="s">
        <v>139</v>
      </c>
      <c r="E246" s="426" t="s">
        <v>1</v>
      </c>
      <c r="F246" s="427" t="s">
        <v>333</v>
      </c>
      <c r="G246" s="424"/>
      <c r="H246" s="428">
        <v>120</v>
      </c>
      <c r="I246" s="147"/>
      <c r="J246" s="429"/>
      <c r="K246" s="80"/>
      <c r="M246" s="81"/>
      <c r="T246" s="82"/>
      <c r="AT246" s="80" t="s">
        <v>139</v>
      </c>
      <c r="AU246" s="80" t="s">
        <v>137</v>
      </c>
      <c r="AV246" s="79" t="s">
        <v>137</v>
      </c>
      <c r="AW246" s="79" t="s">
        <v>31</v>
      </c>
      <c r="AX246" s="79" t="s">
        <v>82</v>
      </c>
      <c r="AY246" s="80" t="s">
        <v>130</v>
      </c>
    </row>
    <row r="247" spans="2:65" s="79" customFormat="1" ht="11.25" x14ac:dyDescent="0.25">
      <c r="B247" s="203"/>
      <c r="C247" s="424"/>
      <c r="D247" s="425" t="s">
        <v>139</v>
      </c>
      <c r="E247" s="424"/>
      <c r="F247" s="427" t="s">
        <v>334</v>
      </c>
      <c r="G247" s="424"/>
      <c r="H247" s="428">
        <v>6120</v>
      </c>
      <c r="I247" s="147"/>
      <c r="J247" s="429"/>
      <c r="K247" s="80"/>
      <c r="M247" s="81"/>
      <c r="T247" s="82"/>
      <c r="AT247" s="80" t="s">
        <v>139</v>
      </c>
      <c r="AU247" s="80" t="s">
        <v>137</v>
      </c>
      <c r="AV247" s="79" t="s">
        <v>137</v>
      </c>
      <c r="AW247" s="79" t="s">
        <v>4</v>
      </c>
      <c r="AX247" s="79" t="s">
        <v>82</v>
      </c>
      <c r="AY247" s="80" t="s">
        <v>130</v>
      </c>
    </row>
    <row r="248" spans="2:65" s="60" customFormat="1" ht="22.9" customHeight="1" x14ac:dyDescent="0.2">
      <c r="B248" s="202"/>
      <c r="C248" s="420"/>
      <c r="D248" s="421" t="s">
        <v>73</v>
      </c>
      <c r="E248" s="422" t="s">
        <v>136</v>
      </c>
      <c r="F248" s="422" t="s">
        <v>335</v>
      </c>
      <c r="G248" s="420"/>
      <c r="H248" s="420"/>
      <c r="I248" s="423"/>
      <c r="J248" s="446">
        <f>SUM(J249:J253)</f>
        <v>203.30783000000002</v>
      </c>
      <c r="K248" s="62"/>
      <c r="M248" s="64"/>
      <c r="P248" s="65">
        <f>SUM(P249:P254)</f>
        <v>0</v>
      </c>
      <c r="R248" s="65">
        <f>SUM(R249:R254)</f>
        <v>0.52628739999999996</v>
      </c>
      <c r="T248" s="66">
        <f>SUM(T249:T254)</f>
        <v>0</v>
      </c>
      <c r="AR248" s="62" t="s">
        <v>82</v>
      </c>
      <c r="AT248" s="67" t="s">
        <v>73</v>
      </c>
      <c r="AU248" s="67" t="s">
        <v>82</v>
      </c>
      <c r="AY248" s="62" t="s">
        <v>130</v>
      </c>
      <c r="BK248" s="68" t="e">
        <f>SUM(BK249:BK254)</f>
        <v>#REF!</v>
      </c>
    </row>
    <row r="249" spans="2:65" s="9" customFormat="1" ht="24.2" customHeight="1" x14ac:dyDescent="0.25">
      <c r="B249" s="193"/>
      <c r="C249" s="158" t="s">
        <v>336</v>
      </c>
      <c r="D249" s="159" t="s">
        <v>132</v>
      </c>
      <c r="E249" s="160" t="s">
        <v>337</v>
      </c>
      <c r="F249" s="161" t="s">
        <v>338</v>
      </c>
      <c r="G249" s="162" t="s">
        <v>166</v>
      </c>
      <c r="H249" s="163">
        <v>0.42</v>
      </c>
      <c r="I249" s="450">
        <v>96.492000000000004</v>
      </c>
      <c r="J249" s="493">
        <v>40.52664</v>
      </c>
      <c r="K249" s="1"/>
      <c r="M249" s="74" t="s">
        <v>1</v>
      </c>
      <c r="N249" s="75" t="s">
        <v>40</v>
      </c>
      <c r="P249" s="76">
        <f>O249*H249</f>
        <v>0</v>
      </c>
      <c r="Q249" s="76">
        <v>1.4970000000000001E-2</v>
      </c>
      <c r="R249" s="76">
        <f>Q249*H249</f>
        <v>6.2874000000000003E-3</v>
      </c>
      <c r="S249" s="76">
        <v>0</v>
      </c>
      <c r="T249" s="77">
        <f>S249*H249</f>
        <v>0</v>
      </c>
      <c r="AR249" s="43" t="s">
        <v>136</v>
      </c>
      <c r="AT249" s="43" t="s">
        <v>132</v>
      </c>
      <c r="AU249" s="43" t="s">
        <v>137</v>
      </c>
      <c r="AY249" s="1" t="s">
        <v>130</v>
      </c>
      <c r="BE249" s="78">
        <f>IF(N249="základná",J249,0)</f>
        <v>0</v>
      </c>
      <c r="BF249" s="78">
        <f>IF(N249="znížená",J249,0)</f>
        <v>40.52664</v>
      </c>
      <c r="BG249" s="78">
        <f>IF(N249="zákl. prenesená",J249,0)</f>
        <v>0</v>
      </c>
      <c r="BH249" s="78">
        <f>IF(N249="zníž. prenesená",J249,0)</f>
        <v>0</v>
      </c>
      <c r="BI249" s="78">
        <f>IF(N249="nulová",J249,0)</f>
        <v>0</v>
      </c>
      <c r="BJ249" s="1" t="s">
        <v>137</v>
      </c>
      <c r="BK249" s="78" t="e">
        <f>ROUND(#REF!*H249,2)</f>
        <v>#REF!</v>
      </c>
      <c r="BL249" s="1" t="s">
        <v>136</v>
      </c>
      <c r="BM249" s="43" t="s">
        <v>339</v>
      </c>
    </row>
    <row r="250" spans="2:65" s="79" customFormat="1" ht="11.25" x14ac:dyDescent="0.25">
      <c r="B250" s="203"/>
      <c r="C250" s="407"/>
      <c r="D250" s="408" t="s">
        <v>139</v>
      </c>
      <c r="E250" s="409" t="s">
        <v>1</v>
      </c>
      <c r="F250" s="410" t="s">
        <v>340</v>
      </c>
      <c r="G250" s="407"/>
      <c r="H250" s="411">
        <v>0.42</v>
      </c>
      <c r="I250" s="412"/>
      <c r="J250" s="413"/>
      <c r="K250" s="80"/>
      <c r="M250" s="81"/>
      <c r="T250" s="82"/>
      <c r="AT250" s="80" t="s">
        <v>139</v>
      </c>
      <c r="AU250" s="80" t="s">
        <v>137</v>
      </c>
      <c r="AV250" s="79" t="s">
        <v>137</v>
      </c>
      <c r="AW250" s="79" t="s">
        <v>31</v>
      </c>
      <c r="AX250" s="79" t="s">
        <v>82</v>
      </c>
      <c r="AY250" s="80" t="s">
        <v>130</v>
      </c>
    </row>
    <row r="251" spans="2:65" s="9" customFormat="1" ht="24.2" customHeight="1" x14ac:dyDescent="0.25">
      <c r="B251" s="193"/>
      <c r="C251" s="177" t="s">
        <v>341</v>
      </c>
      <c r="D251" s="178" t="s">
        <v>179</v>
      </c>
      <c r="E251" s="179" t="s">
        <v>342</v>
      </c>
      <c r="F251" s="180" t="s">
        <v>343</v>
      </c>
      <c r="G251" s="181" t="s">
        <v>166</v>
      </c>
      <c r="H251" s="182">
        <v>0.45</v>
      </c>
      <c r="I251" s="450">
        <v>299.20000000000005</v>
      </c>
      <c r="J251" s="493">
        <v>134.64000000000001</v>
      </c>
      <c r="K251" s="1"/>
      <c r="M251" s="104" t="s">
        <v>1</v>
      </c>
      <c r="N251" s="105" t="s">
        <v>40</v>
      </c>
      <c r="P251" s="76">
        <f>O251*H251</f>
        <v>0</v>
      </c>
      <c r="Q251" s="76">
        <v>1</v>
      </c>
      <c r="R251" s="76">
        <f>Q251*H251</f>
        <v>0.45</v>
      </c>
      <c r="S251" s="76">
        <v>0</v>
      </c>
      <c r="T251" s="77">
        <f>S251*H251</f>
        <v>0</v>
      </c>
      <c r="AR251" s="43" t="s">
        <v>182</v>
      </c>
      <c r="AT251" s="43" t="s">
        <v>179</v>
      </c>
      <c r="AU251" s="43" t="s">
        <v>137</v>
      </c>
      <c r="AY251" s="1" t="s">
        <v>130</v>
      </c>
      <c r="BE251" s="78">
        <f>IF(N251="základná",J251,0)</f>
        <v>0</v>
      </c>
      <c r="BF251" s="78">
        <f>IF(N251="znížená",J251,0)</f>
        <v>134.64000000000001</v>
      </c>
      <c r="BG251" s="78">
        <f>IF(N251="zákl. prenesená",J251,0)</f>
        <v>0</v>
      </c>
      <c r="BH251" s="78">
        <f>IF(N251="zníž. prenesená",J251,0)</f>
        <v>0</v>
      </c>
      <c r="BI251" s="78">
        <f>IF(N251="nulová",J251,0)</f>
        <v>0</v>
      </c>
      <c r="BJ251" s="1" t="s">
        <v>137</v>
      </c>
      <c r="BK251" s="78" t="e">
        <f>ROUND(#REF!*H251,2)</f>
        <v>#REF!</v>
      </c>
      <c r="BL251" s="1" t="s">
        <v>136</v>
      </c>
      <c r="BM251" s="43" t="s">
        <v>344</v>
      </c>
    </row>
    <row r="252" spans="2:65" s="79" customFormat="1" ht="11.25" x14ac:dyDescent="0.25">
      <c r="B252" s="203"/>
      <c r="C252" s="407"/>
      <c r="D252" s="408" t="s">
        <v>139</v>
      </c>
      <c r="E252" s="407"/>
      <c r="F252" s="410" t="s">
        <v>345</v>
      </c>
      <c r="G252" s="407"/>
      <c r="H252" s="411">
        <v>0.45</v>
      </c>
      <c r="I252" s="412"/>
      <c r="J252" s="413"/>
      <c r="K252" s="80"/>
      <c r="M252" s="81"/>
      <c r="T252" s="82"/>
      <c r="AT252" s="80" t="s">
        <v>139</v>
      </c>
      <c r="AU252" s="80" t="s">
        <v>137</v>
      </c>
      <c r="AV252" s="79" t="s">
        <v>137</v>
      </c>
      <c r="AW252" s="79" t="s">
        <v>4</v>
      </c>
      <c r="AX252" s="79" t="s">
        <v>82</v>
      </c>
      <c r="AY252" s="80" t="s">
        <v>130</v>
      </c>
    </row>
    <row r="253" spans="2:65" s="9" customFormat="1" ht="24.2" customHeight="1" x14ac:dyDescent="0.25">
      <c r="B253" s="193"/>
      <c r="C253" s="177" t="s">
        <v>346</v>
      </c>
      <c r="D253" s="178" t="s">
        <v>179</v>
      </c>
      <c r="E253" s="179" t="s">
        <v>347</v>
      </c>
      <c r="F253" s="180" t="s">
        <v>348</v>
      </c>
      <c r="G253" s="181" t="s">
        <v>166</v>
      </c>
      <c r="H253" s="182">
        <v>7.0000000000000007E-2</v>
      </c>
      <c r="I253" s="450">
        <v>402.01700000000005</v>
      </c>
      <c r="J253" s="493">
        <v>28.141190000000005</v>
      </c>
      <c r="K253" s="1"/>
      <c r="M253" s="104" t="s">
        <v>1</v>
      </c>
      <c r="N253" s="105" t="s">
        <v>40</v>
      </c>
      <c r="P253" s="76">
        <f>O253*H253</f>
        <v>0</v>
      </c>
      <c r="Q253" s="76">
        <v>1</v>
      </c>
      <c r="R253" s="76">
        <f>Q253*H253</f>
        <v>7.0000000000000007E-2</v>
      </c>
      <c r="S253" s="76">
        <v>0</v>
      </c>
      <c r="T253" s="77">
        <f>S253*H253</f>
        <v>0</v>
      </c>
      <c r="AR253" s="43" t="s">
        <v>349</v>
      </c>
      <c r="AT253" s="43" t="s">
        <v>179</v>
      </c>
      <c r="AU253" s="43" t="s">
        <v>137</v>
      </c>
      <c r="AY253" s="1" t="s">
        <v>130</v>
      </c>
      <c r="BE253" s="78">
        <f>IF(N253="základná",J253,0)</f>
        <v>0</v>
      </c>
      <c r="BF253" s="78">
        <f>IF(N253="znížená",J253,0)</f>
        <v>28.141190000000005</v>
      </c>
      <c r="BG253" s="78">
        <f>IF(N253="zákl. prenesená",J253,0)</f>
        <v>0</v>
      </c>
      <c r="BH253" s="78">
        <f>IF(N253="zníž. prenesená",J253,0)</f>
        <v>0</v>
      </c>
      <c r="BI253" s="78">
        <f>IF(N253="nulová",J253,0)</f>
        <v>0</v>
      </c>
      <c r="BJ253" s="1" t="s">
        <v>137</v>
      </c>
      <c r="BK253" s="78" t="e">
        <f>ROUND(#REF!*H253,2)</f>
        <v>#REF!</v>
      </c>
      <c r="BL253" s="1" t="s">
        <v>349</v>
      </c>
      <c r="BM253" s="43" t="s">
        <v>350</v>
      </c>
    </row>
    <row r="254" spans="2:65" s="79" customFormat="1" ht="22.5" x14ac:dyDescent="0.25">
      <c r="B254" s="203"/>
      <c r="C254" s="414"/>
      <c r="D254" s="395" t="s">
        <v>139</v>
      </c>
      <c r="E254" s="414"/>
      <c r="F254" s="416" t="s">
        <v>351</v>
      </c>
      <c r="G254" s="414"/>
      <c r="H254" s="417">
        <v>7.0000000000000007E-2</v>
      </c>
      <c r="I254" s="418"/>
      <c r="J254" s="419"/>
      <c r="K254" s="80"/>
      <c r="M254" s="81"/>
      <c r="T254" s="82"/>
      <c r="AT254" s="80" t="s">
        <v>139</v>
      </c>
      <c r="AU254" s="80" t="s">
        <v>137</v>
      </c>
      <c r="AV254" s="79" t="s">
        <v>137</v>
      </c>
      <c r="AW254" s="79" t="s">
        <v>4</v>
      </c>
      <c r="AX254" s="79" t="s">
        <v>82</v>
      </c>
      <c r="AY254" s="80" t="s">
        <v>130</v>
      </c>
    </row>
    <row r="255" spans="2:65" s="60" customFormat="1" ht="22.9" customHeight="1" x14ac:dyDescent="0.2">
      <c r="B255" s="202"/>
      <c r="C255" s="420"/>
      <c r="D255" s="421" t="s">
        <v>73</v>
      </c>
      <c r="E255" s="422" t="s">
        <v>178</v>
      </c>
      <c r="F255" s="422" t="s">
        <v>352</v>
      </c>
      <c r="G255" s="420"/>
      <c r="H255" s="420"/>
      <c r="I255" s="423"/>
      <c r="J255" s="446">
        <f>J256</f>
        <v>289.52000000000004</v>
      </c>
      <c r="K255" s="62"/>
      <c r="M255" s="64"/>
      <c r="P255" s="65">
        <f>P256</f>
        <v>0</v>
      </c>
      <c r="R255" s="65">
        <f>R256</f>
        <v>2.2044000000000001</v>
      </c>
      <c r="T255" s="66">
        <f>T256</f>
        <v>0</v>
      </c>
      <c r="AR255" s="62" t="s">
        <v>82</v>
      </c>
      <c r="AT255" s="67" t="s">
        <v>73</v>
      </c>
      <c r="AU255" s="67" t="s">
        <v>82</v>
      </c>
      <c r="AY255" s="62" t="s">
        <v>130</v>
      </c>
      <c r="BK255" s="68" t="e">
        <f>BK256</f>
        <v>#REF!</v>
      </c>
    </row>
    <row r="256" spans="2:65" s="9" customFormat="1" ht="24.2" customHeight="1" x14ac:dyDescent="0.25">
      <c r="B256" s="193"/>
      <c r="C256" s="158" t="s">
        <v>353</v>
      </c>
      <c r="D256" s="159" t="s">
        <v>132</v>
      </c>
      <c r="E256" s="160" t="s">
        <v>354</v>
      </c>
      <c r="F256" s="161" t="s">
        <v>355</v>
      </c>
      <c r="G256" s="162" t="s">
        <v>135</v>
      </c>
      <c r="H256" s="163">
        <v>5</v>
      </c>
      <c r="I256" s="450">
        <v>57.904000000000003</v>
      </c>
      <c r="J256" s="493">
        <v>289.52000000000004</v>
      </c>
      <c r="K256" s="1"/>
      <c r="M256" s="74" t="s">
        <v>1</v>
      </c>
      <c r="N256" s="75" t="s">
        <v>40</v>
      </c>
      <c r="P256" s="76">
        <f>O256*H256</f>
        <v>0</v>
      </c>
      <c r="Q256" s="76">
        <v>0.44087999999999999</v>
      </c>
      <c r="R256" s="76">
        <f>Q256*H256</f>
        <v>2.2044000000000001</v>
      </c>
      <c r="S256" s="76">
        <v>0</v>
      </c>
      <c r="T256" s="77">
        <f>S256*H256</f>
        <v>0</v>
      </c>
      <c r="AR256" s="43" t="s">
        <v>136</v>
      </c>
      <c r="AT256" s="43" t="s">
        <v>132</v>
      </c>
      <c r="AU256" s="43" t="s">
        <v>137</v>
      </c>
      <c r="AY256" s="1" t="s">
        <v>130</v>
      </c>
      <c r="BE256" s="78">
        <f>IF(N256="základná",J256,0)</f>
        <v>0</v>
      </c>
      <c r="BF256" s="78">
        <f>IF(N256="znížená",J256,0)</f>
        <v>289.52000000000004</v>
      </c>
      <c r="BG256" s="78">
        <f>IF(N256="zákl. prenesená",J256,0)</f>
        <v>0</v>
      </c>
      <c r="BH256" s="78">
        <f>IF(N256="zníž. prenesená",J256,0)</f>
        <v>0</v>
      </c>
      <c r="BI256" s="78">
        <f>IF(N256="nulová",J256,0)</f>
        <v>0</v>
      </c>
      <c r="BJ256" s="1" t="s">
        <v>137</v>
      </c>
      <c r="BK256" s="78" t="e">
        <f>ROUND(#REF!*H256,2)</f>
        <v>#REF!</v>
      </c>
      <c r="BL256" s="1" t="s">
        <v>136</v>
      </c>
      <c r="BM256" s="43" t="s">
        <v>356</v>
      </c>
    </row>
    <row r="257" spans="2:65" s="60" customFormat="1" ht="22.9" customHeight="1" x14ac:dyDescent="0.2">
      <c r="B257" s="202"/>
      <c r="C257" s="363"/>
      <c r="D257" s="364" t="s">
        <v>73</v>
      </c>
      <c r="E257" s="365" t="s">
        <v>186</v>
      </c>
      <c r="F257" s="365" t="s">
        <v>357</v>
      </c>
      <c r="G257" s="363"/>
      <c r="H257" s="363"/>
      <c r="I257" s="366"/>
      <c r="J257" s="445">
        <f>SUM(J258:J265)</f>
        <v>7857.96</v>
      </c>
      <c r="K257" s="62"/>
      <c r="M257" s="64"/>
      <c r="P257" s="65">
        <f>SUM(P258:P265)</f>
        <v>0</v>
      </c>
      <c r="R257" s="65">
        <f>SUM(R258:R265)</f>
        <v>3.0777000000000001</v>
      </c>
      <c r="T257" s="66">
        <f>SUM(T258:T265)</f>
        <v>0</v>
      </c>
      <c r="AR257" s="62" t="s">
        <v>82</v>
      </c>
      <c r="AT257" s="67" t="s">
        <v>73</v>
      </c>
      <c r="AU257" s="67" t="s">
        <v>82</v>
      </c>
      <c r="AY257" s="62" t="s">
        <v>130</v>
      </c>
      <c r="BK257" s="68" t="e">
        <f>SUM(BK258:BK265)</f>
        <v>#REF!</v>
      </c>
    </row>
    <row r="258" spans="2:65" s="9" customFormat="1" ht="24.2" customHeight="1" x14ac:dyDescent="0.25">
      <c r="B258" s="193"/>
      <c r="C258" s="158" t="s">
        <v>358</v>
      </c>
      <c r="D258" s="159" t="s">
        <v>132</v>
      </c>
      <c r="E258" s="160" t="s">
        <v>359</v>
      </c>
      <c r="F258" s="161" t="s">
        <v>360</v>
      </c>
      <c r="G258" s="162" t="s">
        <v>189</v>
      </c>
      <c r="H258" s="163">
        <v>10</v>
      </c>
      <c r="I258" s="450">
        <v>17.259</v>
      </c>
      <c r="J258" s="493">
        <v>172.59</v>
      </c>
      <c r="K258" s="1"/>
      <c r="M258" s="74" t="s">
        <v>1</v>
      </c>
      <c r="N258" s="75" t="s">
        <v>40</v>
      </c>
      <c r="P258" s="76">
        <f>O258*H258</f>
        <v>0</v>
      </c>
      <c r="Q258" s="76">
        <v>6.4000000000000003E-3</v>
      </c>
      <c r="R258" s="76">
        <f>Q258*H258</f>
        <v>6.4000000000000001E-2</v>
      </c>
      <c r="S258" s="76">
        <v>0</v>
      </c>
      <c r="T258" s="77">
        <f>S258*H258</f>
        <v>0</v>
      </c>
      <c r="AR258" s="43" t="s">
        <v>136</v>
      </c>
      <c r="AT258" s="43" t="s">
        <v>132</v>
      </c>
      <c r="AU258" s="43" t="s">
        <v>137</v>
      </c>
      <c r="AY258" s="1" t="s">
        <v>130</v>
      </c>
      <c r="BE258" s="78">
        <f>IF(N258="základná",J258,0)</f>
        <v>0</v>
      </c>
      <c r="BF258" s="78">
        <f>IF(N258="znížená",J258,0)</f>
        <v>172.59</v>
      </c>
      <c r="BG258" s="78">
        <f>IF(N258="zákl. prenesená",J258,0)</f>
        <v>0</v>
      </c>
      <c r="BH258" s="78">
        <f>IF(N258="zníž. prenesená",J258,0)</f>
        <v>0</v>
      </c>
      <c r="BI258" s="78">
        <f>IF(N258="nulová",J258,0)</f>
        <v>0</v>
      </c>
      <c r="BJ258" s="1" t="s">
        <v>137</v>
      </c>
      <c r="BK258" s="78" t="e">
        <f>ROUND(#REF!*H258,2)</f>
        <v>#REF!</v>
      </c>
      <c r="BL258" s="1" t="s">
        <v>136</v>
      </c>
      <c r="BM258" s="43" t="s">
        <v>361</v>
      </c>
    </row>
    <row r="259" spans="2:65" s="79" customFormat="1" ht="11.25" x14ac:dyDescent="0.25">
      <c r="B259" s="203"/>
      <c r="C259" s="407"/>
      <c r="D259" s="408" t="s">
        <v>139</v>
      </c>
      <c r="E259" s="409" t="s">
        <v>1</v>
      </c>
      <c r="F259" s="410" t="s">
        <v>220</v>
      </c>
      <c r="G259" s="407"/>
      <c r="H259" s="411">
        <v>10</v>
      </c>
      <c r="I259" s="412"/>
      <c r="J259" s="413"/>
      <c r="K259" s="80"/>
      <c r="M259" s="81"/>
      <c r="T259" s="82"/>
      <c r="AT259" s="80" t="s">
        <v>139</v>
      </c>
      <c r="AU259" s="80" t="s">
        <v>137</v>
      </c>
      <c r="AV259" s="79" t="s">
        <v>137</v>
      </c>
      <c r="AW259" s="79" t="s">
        <v>31</v>
      </c>
      <c r="AX259" s="79" t="s">
        <v>82</v>
      </c>
      <c r="AY259" s="80" t="s">
        <v>130</v>
      </c>
    </row>
    <row r="260" spans="2:65" s="9" customFormat="1" ht="24.2" customHeight="1" x14ac:dyDescent="0.25">
      <c r="B260" s="193"/>
      <c r="C260" s="158" t="s">
        <v>362</v>
      </c>
      <c r="D260" s="159" t="s">
        <v>132</v>
      </c>
      <c r="E260" s="160" t="s">
        <v>363</v>
      </c>
      <c r="F260" s="161" t="s">
        <v>364</v>
      </c>
      <c r="G260" s="162" t="s">
        <v>189</v>
      </c>
      <c r="H260" s="163">
        <v>10</v>
      </c>
      <c r="I260" s="450">
        <v>23.243000000000002</v>
      </c>
      <c r="J260" s="493">
        <v>232.43</v>
      </c>
      <c r="K260" s="1"/>
      <c r="M260" s="74" t="s">
        <v>1</v>
      </c>
      <c r="N260" s="75" t="s">
        <v>40</v>
      </c>
      <c r="P260" s="76">
        <f>O260*H260</f>
        <v>0</v>
      </c>
      <c r="Q260" s="76">
        <v>9.92E-3</v>
      </c>
      <c r="R260" s="76">
        <f>Q260*H260</f>
        <v>9.9199999999999997E-2</v>
      </c>
      <c r="S260" s="76">
        <v>0</v>
      </c>
      <c r="T260" s="77">
        <f>S260*H260</f>
        <v>0</v>
      </c>
      <c r="AR260" s="43" t="s">
        <v>136</v>
      </c>
      <c r="AT260" s="43" t="s">
        <v>132</v>
      </c>
      <c r="AU260" s="43" t="s">
        <v>137</v>
      </c>
      <c r="AY260" s="1" t="s">
        <v>130</v>
      </c>
      <c r="BE260" s="78">
        <f>IF(N260="základná",J260,0)</f>
        <v>0</v>
      </c>
      <c r="BF260" s="78">
        <f>IF(N260="znížená",J260,0)</f>
        <v>232.43</v>
      </c>
      <c r="BG260" s="78">
        <f>IF(N260="zákl. prenesená",J260,0)</f>
        <v>0</v>
      </c>
      <c r="BH260" s="78">
        <f>IF(N260="zníž. prenesená",J260,0)</f>
        <v>0</v>
      </c>
      <c r="BI260" s="78">
        <f>IF(N260="nulová",J260,0)</f>
        <v>0</v>
      </c>
      <c r="BJ260" s="1" t="s">
        <v>137</v>
      </c>
      <c r="BK260" s="78" t="e">
        <f>ROUND(#REF!*H260,2)</f>
        <v>#REF!</v>
      </c>
      <c r="BL260" s="1" t="s">
        <v>136</v>
      </c>
      <c r="BM260" s="43" t="s">
        <v>365</v>
      </c>
    </row>
    <row r="261" spans="2:65" s="79" customFormat="1" ht="11.25" x14ac:dyDescent="0.25">
      <c r="B261" s="203"/>
      <c r="C261" s="407"/>
      <c r="D261" s="408" t="s">
        <v>139</v>
      </c>
      <c r="E261" s="409" t="s">
        <v>1</v>
      </c>
      <c r="F261" s="410" t="s">
        <v>366</v>
      </c>
      <c r="G261" s="407"/>
      <c r="H261" s="411">
        <v>10</v>
      </c>
      <c r="I261" s="412"/>
      <c r="J261" s="413"/>
      <c r="K261" s="80"/>
      <c r="M261" s="81"/>
      <c r="T261" s="82"/>
      <c r="AT261" s="80" t="s">
        <v>139</v>
      </c>
      <c r="AU261" s="80" t="s">
        <v>137</v>
      </c>
      <c r="AV261" s="79" t="s">
        <v>137</v>
      </c>
      <c r="AW261" s="79" t="s">
        <v>31</v>
      </c>
      <c r="AX261" s="79" t="s">
        <v>82</v>
      </c>
      <c r="AY261" s="80" t="s">
        <v>130</v>
      </c>
    </row>
    <row r="262" spans="2:65" s="9" customFormat="1" ht="21.75" customHeight="1" x14ac:dyDescent="0.25">
      <c r="B262" s="193"/>
      <c r="C262" s="158" t="s">
        <v>367</v>
      </c>
      <c r="D262" s="159" t="s">
        <v>132</v>
      </c>
      <c r="E262" s="160" t="s">
        <v>368</v>
      </c>
      <c r="F262" s="161" t="s">
        <v>369</v>
      </c>
      <c r="G262" s="162" t="s">
        <v>189</v>
      </c>
      <c r="H262" s="163">
        <v>20</v>
      </c>
      <c r="I262" s="450">
        <v>57.2</v>
      </c>
      <c r="J262" s="493">
        <v>1144</v>
      </c>
      <c r="K262" s="1"/>
      <c r="M262" s="74" t="s">
        <v>1</v>
      </c>
      <c r="N262" s="75" t="s">
        <v>40</v>
      </c>
      <c r="P262" s="76">
        <f>O262*H262</f>
        <v>0</v>
      </c>
      <c r="Q262" s="76">
        <v>2.7300000000000001E-2</v>
      </c>
      <c r="R262" s="76">
        <f>Q262*H262</f>
        <v>0.54600000000000004</v>
      </c>
      <c r="S262" s="76">
        <v>0</v>
      </c>
      <c r="T262" s="77">
        <f>S262*H262</f>
        <v>0</v>
      </c>
      <c r="AR262" s="43" t="s">
        <v>136</v>
      </c>
      <c r="AT262" s="43" t="s">
        <v>132</v>
      </c>
      <c r="AU262" s="43" t="s">
        <v>137</v>
      </c>
      <c r="AY262" s="1" t="s">
        <v>130</v>
      </c>
      <c r="BE262" s="78">
        <f>IF(N262="základná",J262,0)</f>
        <v>0</v>
      </c>
      <c r="BF262" s="78">
        <f>IF(N262="znížená",J262,0)</f>
        <v>1144</v>
      </c>
      <c r="BG262" s="78">
        <f>IF(N262="zákl. prenesená",J262,0)</f>
        <v>0</v>
      </c>
      <c r="BH262" s="78">
        <f>IF(N262="zníž. prenesená",J262,0)</f>
        <v>0</v>
      </c>
      <c r="BI262" s="78">
        <f>IF(N262="nulová",J262,0)</f>
        <v>0</v>
      </c>
      <c r="BJ262" s="1" t="s">
        <v>137</v>
      </c>
      <c r="BK262" s="78" t="e">
        <f>ROUND(#REF!*H262,2)</f>
        <v>#REF!</v>
      </c>
      <c r="BL262" s="1" t="s">
        <v>136</v>
      </c>
      <c r="BM262" s="43" t="s">
        <v>370</v>
      </c>
    </row>
    <row r="263" spans="2:65" s="79" customFormat="1" ht="11.25" x14ac:dyDescent="0.25">
      <c r="B263" s="203"/>
      <c r="C263" s="407"/>
      <c r="D263" s="408" t="s">
        <v>139</v>
      </c>
      <c r="E263" s="409" t="s">
        <v>1</v>
      </c>
      <c r="F263" s="410" t="s">
        <v>371</v>
      </c>
      <c r="G263" s="407"/>
      <c r="H263" s="411">
        <v>20</v>
      </c>
      <c r="I263" s="412"/>
      <c r="J263" s="413"/>
      <c r="K263" s="80"/>
      <c r="M263" s="81"/>
      <c r="T263" s="82"/>
      <c r="AT263" s="80" t="s">
        <v>139</v>
      </c>
      <c r="AU263" s="80" t="s">
        <v>137</v>
      </c>
      <c r="AV263" s="79" t="s">
        <v>137</v>
      </c>
      <c r="AW263" s="79" t="s">
        <v>31</v>
      </c>
      <c r="AX263" s="79" t="s">
        <v>82</v>
      </c>
      <c r="AY263" s="80" t="s">
        <v>130</v>
      </c>
    </row>
    <row r="264" spans="2:65" s="9" customFormat="1" ht="24.2" customHeight="1" x14ac:dyDescent="0.25">
      <c r="B264" s="193"/>
      <c r="C264" s="158" t="s">
        <v>372</v>
      </c>
      <c r="D264" s="159" t="s">
        <v>132</v>
      </c>
      <c r="E264" s="160" t="s">
        <v>373</v>
      </c>
      <c r="F264" s="161" t="s">
        <v>374</v>
      </c>
      <c r="G264" s="162" t="s">
        <v>189</v>
      </c>
      <c r="H264" s="163">
        <v>30</v>
      </c>
      <c r="I264" s="450">
        <v>35.794000000000004</v>
      </c>
      <c r="J264" s="493">
        <v>1073.8200000000002</v>
      </c>
      <c r="K264" s="1"/>
      <c r="M264" s="74" t="s">
        <v>1</v>
      </c>
      <c r="N264" s="75" t="s">
        <v>40</v>
      </c>
      <c r="P264" s="76">
        <f>O264*H264</f>
        <v>0</v>
      </c>
      <c r="Q264" s="76">
        <v>1.5789999999999998E-2</v>
      </c>
      <c r="R264" s="76">
        <f>Q264*H264</f>
        <v>0.47369999999999995</v>
      </c>
      <c r="S264" s="76">
        <v>0</v>
      </c>
      <c r="T264" s="77">
        <f>S264*H264</f>
        <v>0</v>
      </c>
      <c r="AR264" s="43" t="s">
        <v>136</v>
      </c>
      <c r="AT264" s="43" t="s">
        <v>132</v>
      </c>
      <c r="AU264" s="43" t="s">
        <v>137</v>
      </c>
      <c r="AY264" s="1" t="s">
        <v>130</v>
      </c>
      <c r="BE264" s="78">
        <f>IF(N264="základná",J264,0)</f>
        <v>0</v>
      </c>
      <c r="BF264" s="78">
        <f>IF(N264="znížená",J264,0)</f>
        <v>1073.8200000000002</v>
      </c>
      <c r="BG264" s="78">
        <f>IF(N264="zákl. prenesená",J264,0)</f>
        <v>0</v>
      </c>
      <c r="BH264" s="78">
        <f>IF(N264="zníž. prenesená",J264,0)</f>
        <v>0</v>
      </c>
      <c r="BI264" s="78">
        <f>IF(N264="nulová",J264,0)</f>
        <v>0</v>
      </c>
      <c r="BJ264" s="1" t="s">
        <v>137</v>
      </c>
      <c r="BK264" s="78" t="e">
        <f>ROUND(#REF!*H264,2)</f>
        <v>#REF!</v>
      </c>
      <c r="BL264" s="1" t="s">
        <v>136</v>
      </c>
      <c r="BM264" s="43" t="s">
        <v>375</v>
      </c>
    </row>
    <row r="265" spans="2:65" s="9" customFormat="1" ht="24.2" customHeight="1" x14ac:dyDescent="0.25">
      <c r="B265" s="193"/>
      <c r="C265" s="158" t="s">
        <v>376</v>
      </c>
      <c r="D265" s="159" t="s">
        <v>132</v>
      </c>
      <c r="E265" s="160" t="s">
        <v>377</v>
      </c>
      <c r="F265" s="161" t="s">
        <v>378</v>
      </c>
      <c r="G265" s="162" t="s">
        <v>189</v>
      </c>
      <c r="H265" s="163">
        <v>120</v>
      </c>
      <c r="I265" s="450">
        <v>43.625999999999998</v>
      </c>
      <c r="J265" s="493">
        <v>5235.12</v>
      </c>
      <c r="K265" s="1"/>
      <c r="M265" s="74" t="s">
        <v>1</v>
      </c>
      <c r="N265" s="75" t="s">
        <v>40</v>
      </c>
      <c r="P265" s="76">
        <f>O265*H265</f>
        <v>0</v>
      </c>
      <c r="Q265" s="76">
        <v>1.5789999999999998E-2</v>
      </c>
      <c r="R265" s="76">
        <f>Q265*H265</f>
        <v>1.8947999999999998</v>
      </c>
      <c r="S265" s="76">
        <v>0</v>
      </c>
      <c r="T265" s="77">
        <f>S265*H265</f>
        <v>0</v>
      </c>
      <c r="AR265" s="43" t="s">
        <v>136</v>
      </c>
      <c r="AT265" s="43" t="s">
        <v>132</v>
      </c>
      <c r="AU265" s="43" t="s">
        <v>137</v>
      </c>
      <c r="AY265" s="1" t="s">
        <v>130</v>
      </c>
      <c r="BE265" s="78">
        <f>IF(N265="základná",J265,0)</f>
        <v>0</v>
      </c>
      <c r="BF265" s="78">
        <f>IF(N265="znížená",J265,0)</f>
        <v>5235.12</v>
      </c>
      <c r="BG265" s="78">
        <f>IF(N265="zákl. prenesená",J265,0)</f>
        <v>0</v>
      </c>
      <c r="BH265" s="78">
        <f>IF(N265="zníž. prenesená",J265,0)</f>
        <v>0</v>
      </c>
      <c r="BI265" s="78">
        <f>IF(N265="nulová",J265,0)</f>
        <v>0</v>
      </c>
      <c r="BJ265" s="1" t="s">
        <v>137</v>
      </c>
      <c r="BK265" s="78" t="e">
        <f>ROUND(#REF!*H265,2)</f>
        <v>#REF!</v>
      </c>
      <c r="BL265" s="1" t="s">
        <v>136</v>
      </c>
      <c r="BM265" s="43" t="s">
        <v>379</v>
      </c>
    </row>
    <row r="266" spans="2:65" s="60" customFormat="1" ht="22.9" customHeight="1" x14ac:dyDescent="0.2">
      <c r="B266" s="202"/>
      <c r="C266" s="363"/>
      <c r="D266" s="364" t="s">
        <v>73</v>
      </c>
      <c r="E266" s="365" t="s">
        <v>182</v>
      </c>
      <c r="F266" s="365" t="s">
        <v>380</v>
      </c>
      <c r="G266" s="363"/>
      <c r="H266" s="363"/>
      <c r="I266" s="366"/>
      <c r="J266" s="445">
        <f>SUM(J267:J274)</f>
        <v>8963.3700000000008</v>
      </c>
      <c r="K266" s="62"/>
      <c r="M266" s="64"/>
      <c r="P266" s="65">
        <f>SUM(P267:P274)</f>
        <v>0</v>
      </c>
      <c r="R266" s="65">
        <f>SUM(R267:R274)</f>
        <v>2.0225900000000001</v>
      </c>
      <c r="T266" s="66">
        <f>SUM(T267:T274)</f>
        <v>0</v>
      </c>
      <c r="AR266" s="62" t="s">
        <v>82</v>
      </c>
      <c r="AT266" s="67" t="s">
        <v>73</v>
      </c>
      <c r="AU266" s="67" t="s">
        <v>82</v>
      </c>
      <c r="AY266" s="62" t="s">
        <v>130</v>
      </c>
      <c r="BK266" s="68" t="e">
        <f>SUM(BK267:BK274)</f>
        <v>#REF!</v>
      </c>
    </row>
    <row r="267" spans="2:65" s="9" customFormat="1" ht="24.2" customHeight="1" x14ac:dyDescent="0.25">
      <c r="B267" s="193"/>
      <c r="C267" s="158" t="s">
        <v>381</v>
      </c>
      <c r="D267" s="159" t="s">
        <v>132</v>
      </c>
      <c r="E267" s="160" t="s">
        <v>382</v>
      </c>
      <c r="F267" s="161" t="s">
        <v>383</v>
      </c>
      <c r="G267" s="162" t="s">
        <v>135</v>
      </c>
      <c r="H267" s="163">
        <v>15</v>
      </c>
      <c r="I267" s="450">
        <v>145.20000000000002</v>
      </c>
      <c r="J267" s="493">
        <v>2178.0000000000005</v>
      </c>
      <c r="K267" s="1"/>
      <c r="M267" s="74" t="s">
        <v>1</v>
      </c>
      <c r="N267" s="75" t="s">
        <v>40</v>
      </c>
      <c r="P267" s="76">
        <f>O267*H267</f>
        <v>0</v>
      </c>
      <c r="Q267" s="76">
        <v>9.0100000000000006E-3</v>
      </c>
      <c r="R267" s="76">
        <f>Q267*H267</f>
        <v>0.13515000000000002</v>
      </c>
      <c r="S267" s="76">
        <v>0</v>
      </c>
      <c r="T267" s="77">
        <f>S267*H267</f>
        <v>0</v>
      </c>
      <c r="AR267" s="43" t="s">
        <v>136</v>
      </c>
      <c r="AT267" s="43" t="s">
        <v>132</v>
      </c>
      <c r="AU267" s="43" t="s">
        <v>137</v>
      </c>
      <c r="AY267" s="1" t="s">
        <v>130</v>
      </c>
      <c r="BE267" s="78">
        <f>IF(N267="základná",J267,0)</f>
        <v>0</v>
      </c>
      <c r="BF267" s="78">
        <f>IF(N267="znížená",J267,0)</f>
        <v>2178.0000000000005</v>
      </c>
      <c r="BG267" s="78">
        <f>IF(N267="zákl. prenesená",J267,0)</f>
        <v>0</v>
      </c>
      <c r="BH267" s="78">
        <f>IF(N267="zníž. prenesená",J267,0)</f>
        <v>0</v>
      </c>
      <c r="BI267" s="78">
        <f>IF(N267="nulová",J267,0)</f>
        <v>0</v>
      </c>
      <c r="BJ267" s="1" t="s">
        <v>137</v>
      </c>
      <c r="BK267" s="78" t="e">
        <f>ROUND(#REF!*H267,2)</f>
        <v>#REF!</v>
      </c>
      <c r="BL267" s="1" t="s">
        <v>136</v>
      </c>
      <c r="BM267" s="43" t="s">
        <v>384</v>
      </c>
    </row>
    <row r="268" spans="2:65" s="79" customFormat="1" ht="22.5" x14ac:dyDescent="0.25">
      <c r="B268" s="203"/>
      <c r="C268" s="407"/>
      <c r="D268" s="408" t="s">
        <v>139</v>
      </c>
      <c r="E268" s="409" t="s">
        <v>1</v>
      </c>
      <c r="F268" s="410" t="s">
        <v>385</v>
      </c>
      <c r="G268" s="407"/>
      <c r="H268" s="411">
        <v>15</v>
      </c>
      <c r="I268" s="412"/>
      <c r="J268" s="413"/>
      <c r="K268" s="80"/>
      <c r="M268" s="81"/>
      <c r="T268" s="82"/>
      <c r="AT268" s="80" t="s">
        <v>139</v>
      </c>
      <c r="AU268" s="80" t="s">
        <v>137</v>
      </c>
      <c r="AV268" s="79" t="s">
        <v>137</v>
      </c>
      <c r="AW268" s="79" t="s">
        <v>31</v>
      </c>
      <c r="AX268" s="79" t="s">
        <v>82</v>
      </c>
      <c r="AY268" s="80" t="s">
        <v>130</v>
      </c>
    </row>
    <row r="269" spans="2:65" s="9" customFormat="1" ht="24.2" customHeight="1" x14ac:dyDescent="0.25">
      <c r="B269" s="193"/>
      <c r="C269" s="158" t="s">
        <v>386</v>
      </c>
      <c r="D269" s="159" t="s">
        <v>132</v>
      </c>
      <c r="E269" s="160" t="s">
        <v>387</v>
      </c>
      <c r="F269" s="161" t="s">
        <v>388</v>
      </c>
      <c r="G269" s="162" t="s">
        <v>135</v>
      </c>
      <c r="H269" s="163">
        <v>10</v>
      </c>
      <c r="I269" s="450">
        <v>64.900000000000006</v>
      </c>
      <c r="J269" s="493">
        <v>649</v>
      </c>
      <c r="K269" s="1"/>
      <c r="M269" s="74" t="s">
        <v>1</v>
      </c>
      <c r="N269" s="75" t="s">
        <v>40</v>
      </c>
      <c r="P269" s="76">
        <f>O269*H269</f>
        <v>0</v>
      </c>
      <c r="Q269" s="76">
        <v>1.0000000000000001E-5</v>
      </c>
      <c r="R269" s="76">
        <f>Q269*H269</f>
        <v>1E-4</v>
      </c>
      <c r="S269" s="76">
        <v>0</v>
      </c>
      <c r="T269" s="77">
        <f>S269*H269</f>
        <v>0</v>
      </c>
      <c r="AR269" s="43" t="s">
        <v>136</v>
      </c>
      <c r="AT269" s="43" t="s">
        <v>132</v>
      </c>
      <c r="AU269" s="43" t="s">
        <v>137</v>
      </c>
      <c r="AY269" s="1" t="s">
        <v>130</v>
      </c>
      <c r="BE269" s="78">
        <f>IF(N269="základná",J269,0)</f>
        <v>0</v>
      </c>
      <c r="BF269" s="78">
        <f>IF(N269="znížená",J269,0)</f>
        <v>649</v>
      </c>
      <c r="BG269" s="78">
        <f>IF(N269="zákl. prenesená",J269,0)</f>
        <v>0</v>
      </c>
      <c r="BH269" s="78">
        <f>IF(N269="zníž. prenesená",J269,0)</f>
        <v>0</v>
      </c>
      <c r="BI269" s="78">
        <f>IF(N269="nulová",J269,0)</f>
        <v>0</v>
      </c>
      <c r="BJ269" s="1" t="s">
        <v>137</v>
      </c>
      <c r="BK269" s="78" t="e">
        <f>ROUND(#REF!*H269,2)</f>
        <v>#REF!</v>
      </c>
      <c r="BL269" s="1" t="s">
        <v>136</v>
      </c>
      <c r="BM269" s="43" t="s">
        <v>389</v>
      </c>
    </row>
    <row r="270" spans="2:65" s="79" customFormat="1" ht="11.25" x14ac:dyDescent="0.25">
      <c r="B270" s="203"/>
      <c r="C270" s="164"/>
      <c r="D270" s="165" t="s">
        <v>139</v>
      </c>
      <c r="E270" s="166" t="s">
        <v>1</v>
      </c>
      <c r="F270" s="167" t="s">
        <v>390</v>
      </c>
      <c r="G270" s="168"/>
      <c r="H270" s="169">
        <v>10</v>
      </c>
      <c r="I270" s="170"/>
      <c r="J270" s="298"/>
      <c r="K270" s="80"/>
      <c r="M270" s="81"/>
      <c r="T270" s="82"/>
      <c r="AT270" s="80" t="s">
        <v>139</v>
      </c>
      <c r="AU270" s="80" t="s">
        <v>137</v>
      </c>
      <c r="AV270" s="79" t="s">
        <v>137</v>
      </c>
      <c r="AW270" s="79" t="s">
        <v>31</v>
      </c>
      <c r="AX270" s="79" t="s">
        <v>82</v>
      </c>
      <c r="AY270" s="80" t="s">
        <v>130</v>
      </c>
    </row>
    <row r="271" spans="2:65" s="9" customFormat="1" ht="24.2" customHeight="1" x14ac:dyDescent="0.25">
      <c r="B271" s="193"/>
      <c r="C271" s="177" t="s">
        <v>391</v>
      </c>
      <c r="D271" s="178" t="s">
        <v>179</v>
      </c>
      <c r="E271" s="179" t="s">
        <v>392</v>
      </c>
      <c r="F271" s="180" t="s">
        <v>393</v>
      </c>
      <c r="G271" s="181" t="s">
        <v>229</v>
      </c>
      <c r="H271" s="182">
        <v>2</v>
      </c>
      <c r="I271" s="450">
        <v>50.435000000000002</v>
      </c>
      <c r="J271" s="493">
        <v>100.87</v>
      </c>
      <c r="K271" s="102"/>
      <c r="L271" s="103"/>
      <c r="M271" s="104" t="s">
        <v>1</v>
      </c>
      <c r="N271" s="105" t="s">
        <v>40</v>
      </c>
      <c r="P271" s="76">
        <f>O271*H271</f>
        <v>0</v>
      </c>
      <c r="Q271" s="76">
        <v>1.6670000000000001E-2</v>
      </c>
      <c r="R271" s="76">
        <f>Q271*H271</f>
        <v>3.3340000000000002E-2</v>
      </c>
      <c r="S271" s="76">
        <v>0</v>
      </c>
      <c r="T271" s="77">
        <f>S271*H271</f>
        <v>0</v>
      </c>
      <c r="AR271" s="43" t="s">
        <v>182</v>
      </c>
      <c r="AT271" s="43" t="s">
        <v>179</v>
      </c>
      <c r="AU271" s="43" t="s">
        <v>137</v>
      </c>
      <c r="AY271" s="1" t="s">
        <v>130</v>
      </c>
      <c r="BE271" s="78">
        <f>IF(N271="základná",J271,0)</f>
        <v>0</v>
      </c>
      <c r="BF271" s="78">
        <f>IF(N271="znížená",J271,0)</f>
        <v>100.87</v>
      </c>
      <c r="BG271" s="78">
        <f>IF(N271="zákl. prenesená",J271,0)</f>
        <v>0</v>
      </c>
      <c r="BH271" s="78">
        <f>IF(N271="zníž. prenesená",J271,0)</f>
        <v>0</v>
      </c>
      <c r="BI271" s="78">
        <f>IF(N271="nulová",J271,0)</f>
        <v>0</v>
      </c>
      <c r="BJ271" s="1" t="s">
        <v>137</v>
      </c>
      <c r="BK271" s="78" t="e">
        <f>ROUND(#REF!*H271,2)</f>
        <v>#REF!</v>
      </c>
      <c r="BL271" s="1" t="s">
        <v>136</v>
      </c>
      <c r="BM271" s="43" t="s">
        <v>394</v>
      </c>
    </row>
    <row r="272" spans="2:65" s="79" customFormat="1" ht="11.25" x14ac:dyDescent="0.25">
      <c r="B272" s="203"/>
      <c r="C272" s="164"/>
      <c r="D272" s="165" t="s">
        <v>139</v>
      </c>
      <c r="E272" s="168"/>
      <c r="F272" s="167" t="s">
        <v>395</v>
      </c>
      <c r="G272" s="168"/>
      <c r="H272" s="169">
        <v>2</v>
      </c>
      <c r="I272" s="170"/>
      <c r="J272" s="298"/>
      <c r="K272" s="80"/>
      <c r="M272" s="81"/>
      <c r="T272" s="82"/>
      <c r="AT272" s="80" t="s">
        <v>139</v>
      </c>
      <c r="AU272" s="80" t="s">
        <v>137</v>
      </c>
      <c r="AV272" s="79" t="s">
        <v>137</v>
      </c>
      <c r="AW272" s="79" t="s">
        <v>4</v>
      </c>
      <c r="AX272" s="79" t="s">
        <v>82</v>
      </c>
      <c r="AY272" s="80" t="s">
        <v>130</v>
      </c>
    </row>
    <row r="273" spans="2:65" s="9" customFormat="1" ht="16.5" customHeight="1" x14ac:dyDescent="0.25">
      <c r="B273" s="193"/>
      <c r="C273" s="158" t="s">
        <v>396</v>
      </c>
      <c r="D273" s="159" t="s">
        <v>132</v>
      </c>
      <c r="E273" s="160" t="s">
        <v>397</v>
      </c>
      <c r="F273" s="161" t="s">
        <v>398</v>
      </c>
      <c r="G273" s="162" t="s">
        <v>135</v>
      </c>
      <c r="H273" s="163">
        <v>50</v>
      </c>
      <c r="I273" s="450">
        <v>23.5</v>
      </c>
      <c r="J273" s="493">
        <v>1175</v>
      </c>
      <c r="K273" s="1"/>
      <c r="M273" s="74" t="s">
        <v>1</v>
      </c>
      <c r="N273" s="75" t="s">
        <v>40</v>
      </c>
      <c r="P273" s="76">
        <f>O273*H273</f>
        <v>0</v>
      </c>
      <c r="Q273" s="76">
        <v>3.3E-4</v>
      </c>
      <c r="R273" s="76">
        <f>Q273*H273</f>
        <v>1.6500000000000001E-2</v>
      </c>
      <c r="S273" s="76">
        <v>0</v>
      </c>
      <c r="T273" s="77">
        <f>S273*H273</f>
        <v>0</v>
      </c>
      <c r="AR273" s="43" t="s">
        <v>136</v>
      </c>
      <c r="AT273" s="43" t="s">
        <v>132</v>
      </c>
      <c r="AU273" s="43" t="s">
        <v>137</v>
      </c>
      <c r="AY273" s="1" t="s">
        <v>130</v>
      </c>
      <c r="BE273" s="78">
        <f>IF(N273="základná",J273,0)</f>
        <v>0</v>
      </c>
      <c r="BF273" s="78">
        <f>IF(N273="znížená",J273,0)</f>
        <v>1175</v>
      </c>
      <c r="BG273" s="78">
        <f>IF(N273="zákl. prenesená",J273,0)</f>
        <v>0</v>
      </c>
      <c r="BH273" s="78">
        <f>IF(N273="zníž. prenesená",J273,0)</f>
        <v>0</v>
      </c>
      <c r="BI273" s="78">
        <f>IF(N273="nulová",J273,0)</f>
        <v>0</v>
      </c>
      <c r="BJ273" s="1" t="s">
        <v>137</v>
      </c>
      <c r="BK273" s="78" t="e">
        <f>ROUND(#REF!*H273,2)</f>
        <v>#REF!</v>
      </c>
      <c r="BL273" s="1" t="s">
        <v>136</v>
      </c>
      <c r="BM273" s="43" t="s">
        <v>399</v>
      </c>
    </row>
    <row r="274" spans="2:65" s="9" customFormat="1" ht="24.2" customHeight="1" x14ac:dyDescent="0.25">
      <c r="B274" s="193"/>
      <c r="C274" s="177" t="s">
        <v>400</v>
      </c>
      <c r="D274" s="178" t="s">
        <v>179</v>
      </c>
      <c r="E274" s="179" t="s">
        <v>401</v>
      </c>
      <c r="F274" s="180" t="s">
        <v>402</v>
      </c>
      <c r="G274" s="181" t="s">
        <v>135</v>
      </c>
      <c r="H274" s="182">
        <v>50</v>
      </c>
      <c r="I274" s="450">
        <v>97.21</v>
      </c>
      <c r="J274" s="493">
        <v>4860.5</v>
      </c>
      <c r="K274" s="102"/>
      <c r="L274" s="103"/>
      <c r="M274" s="104" t="s">
        <v>1</v>
      </c>
      <c r="N274" s="105" t="s">
        <v>40</v>
      </c>
      <c r="P274" s="76">
        <f>O274*H274</f>
        <v>0</v>
      </c>
      <c r="Q274" s="76">
        <v>3.6749999999999998E-2</v>
      </c>
      <c r="R274" s="76">
        <f>Q274*H274</f>
        <v>1.8374999999999999</v>
      </c>
      <c r="S274" s="76">
        <v>0</v>
      </c>
      <c r="T274" s="77">
        <f>S274*H274</f>
        <v>0</v>
      </c>
      <c r="AR274" s="43" t="s">
        <v>182</v>
      </c>
      <c r="AT274" s="43" t="s">
        <v>179</v>
      </c>
      <c r="AU274" s="43" t="s">
        <v>137</v>
      </c>
      <c r="AY274" s="1" t="s">
        <v>130</v>
      </c>
      <c r="BE274" s="78">
        <f>IF(N274="základná",J274,0)</f>
        <v>0</v>
      </c>
      <c r="BF274" s="78">
        <f>IF(N274="znížená",J274,0)</f>
        <v>4860.5</v>
      </c>
      <c r="BG274" s="78">
        <f>IF(N274="zákl. prenesená",J274,0)</f>
        <v>0</v>
      </c>
      <c r="BH274" s="78">
        <f>IF(N274="zníž. prenesená",J274,0)</f>
        <v>0</v>
      </c>
      <c r="BI274" s="78">
        <f>IF(N274="nulová",J274,0)</f>
        <v>0</v>
      </c>
      <c r="BJ274" s="1" t="s">
        <v>137</v>
      </c>
      <c r="BK274" s="78" t="e">
        <f>ROUND(#REF!*H274,2)</f>
        <v>#REF!</v>
      </c>
      <c r="BL274" s="1" t="s">
        <v>136</v>
      </c>
      <c r="BM274" s="43" t="s">
        <v>403</v>
      </c>
    </row>
    <row r="275" spans="2:65" s="60" customFormat="1" ht="22.9" customHeight="1" x14ac:dyDescent="0.2">
      <c r="B275" s="202"/>
      <c r="C275" s="153"/>
      <c r="D275" s="154" t="s">
        <v>73</v>
      </c>
      <c r="E275" s="155" t="s">
        <v>201</v>
      </c>
      <c r="F275" s="155" t="s">
        <v>404</v>
      </c>
      <c r="G275" s="156"/>
      <c r="H275" s="156"/>
      <c r="I275" s="157"/>
      <c r="J275" s="447">
        <f>SUM(J276:J301)</f>
        <v>16784.9935</v>
      </c>
      <c r="K275" s="62"/>
      <c r="M275" s="64"/>
      <c r="P275" s="65">
        <f>SUM(P276:P301)</f>
        <v>0</v>
      </c>
      <c r="R275" s="65">
        <f>SUM(R276:R301)</f>
        <v>3.4506300000000008</v>
      </c>
      <c r="T275" s="66">
        <f>SUM(T276:T301)</f>
        <v>0.39</v>
      </c>
      <c r="AR275" s="62" t="s">
        <v>82</v>
      </c>
      <c r="AT275" s="67" t="s">
        <v>73</v>
      </c>
      <c r="AU275" s="67" t="s">
        <v>82</v>
      </c>
      <c r="AY275" s="62" t="s">
        <v>130</v>
      </c>
      <c r="BK275" s="68" t="e">
        <f>SUM(BK276:BK301)</f>
        <v>#REF!</v>
      </c>
    </row>
    <row r="276" spans="2:65" s="9" customFormat="1" ht="24.2" customHeight="1" x14ac:dyDescent="0.25">
      <c r="B276" s="193"/>
      <c r="C276" s="158" t="s">
        <v>405</v>
      </c>
      <c r="D276" s="159" t="s">
        <v>132</v>
      </c>
      <c r="E276" s="160" t="s">
        <v>406</v>
      </c>
      <c r="F276" s="161" t="s">
        <v>407</v>
      </c>
      <c r="G276" s="162" t="s">
        <v>135</v>
      </c>
      <c r="H276" s="163">
        <v>18</v>
      </c>
      <c r="I276" s="450">
        <v>42.900000000000006</v>
      </c>
      <c r="J276" s="493">
        <v>772.2</v>
      </c>
      <c r="K276" s="1"/>
      <c r="M276" s="74" t="s">
        <v>1</v>
      </c>
      <c r="N276" s="75" t="s">
        <v>40</v>
      </c>
      <c r="P276" s="76">
        <f>O276*H276</f>
        <v>0</v>
      </c>
      <c r="Q276" s="76">
        <v>0.11254</v>
      </c>
      <c r="R276" s="76">
        <f>Q276*H276</f>
        <v>2.0257200000000002</v>
      </c>
      <c r="S276" s="76">
        <v>0</v>
      </c>
      <c r="T276" s="77">
        <f>S276*H276</f>
        <v>0</v>
      </c>
      <c r="AR276" s="43" t="s">
        <v>136</v>
      </c>
      <c r="AT276" s="43" t="s">
        <v>132</v>
      </c>
      <c r="AU276" s="43" t="s">
        <v>137</v>
      </c>
      <c r="AY276" s="1" t="s">
        <v>130</v>
      </c>
      <c r="BE276" s="78">
        <f>IF(N276="základná",J276,0)</f>
        <v>0</v>
      </c>
      <c r="BF276" s="78">
        <f>IF(N276="znížená",J276,0)</f>
        <v>772.2</v>
      </c>
      <c r="BG276" s="78">
        <f>IF(N276="zákl. prenesená",J276,0)</f>
        <v>0</v>
      </c>
      <c r="BH276" s="78">
        <f>IF(N276="zníž. prenesená",J276,0)</f>
        <v>0</v>
      </c>
      <c r="BI276" s="78">
        <f>IF(N276="nulová",J276,0)</f>
        <v>0</v>
      </c>
      <c r="BJ276" s="1" t="s">
        <v>137</v>
      </c>
      <c r="BK276" s="78" t="e">
        <f>ROUND(#REF!*H276,2)</f>
        <v>#REF!</v>
      </c>
      <c r="BL276" s="1" t="s">
        <v>136</v>
      </c>
      <c r="BM276" s="43" t="s">
        <v>408</v>
      </c>
    </row>
    <row r="277" spans="2:65" s="93" customFormat="1" ht="11.25" x14ac:dyDescent="0.25">
      <c r="B277" s="205"/>
      <c r="C277" s="394"/>
      <c r="D277" s="395" t="s">
        <v>139</v>
      </c>
      <c r="E277" s="396" t="s">
        <v>1</v>
      </c>
      <c r="F277" s="397" t="s">
        <v>409</v>
      </c>
      <c r="G277" s="394"/>
      <c r="H277" s="396" t="s">
        <v>1</v>
      </c>
      <c r="I277" s="398"/>
      <c r="J277" s="399"/>
      <c r="K277" s="94"/>
      <c r="M277" s="95"/>
      <c r="T277" s="96"/>
      <c r="AT277" s="94" t="s">
        <v>139</v>
      </c>
      <c r="AU277" s="94" t="s">
        <v>137</v>
      </c>
      <c r="AV277" s="93" t="s">
        <v>82</v>
      </c>
      <c r="AW277" s="93" t="s">
        <v>31</v>
      </c>
      <c r="AX277" s="93" t="s">
        <v>74</v>
      </c>
      <c r="AY277" s="94" t="s">
        <v>130</v>
      </c>
    </row>
    <row r="278" spans="2:65" s="79" customFormat="1" ht="11.25" x14ac:dyDescent="0.25">
      <c r="B278" s="203"/>
      <c r="C278" s="400"/>
      <c r="D278" s="401" t="s">
        <v>139</v>
      </c>
      <c r="E278" s="402" t="s">
        <v>1</v>
      </c>
      <c r="F278" s="403" t="s">
        <v>410</v>
      </c>
      <c r="G278" s="400"/>
      <c r="H278" s="404">
        <v>18</v>
      </c>
      <c r="I278" s="405"/>
      <c r="J278" s="406"/>
      <c r="K278" s="80"/>
      <c r="M278" s="81"/>
      <c r="T278" s="82"/>
      <c r="AT278" s="80" t="s">
        <v>139</v>
      </c>
      <c r="AU278" s="80" t="s">
        <v>137</v>
      </c>
      <c r="AV278" s="79" t="s">
        <v>137</v>
      </c>
      <c r="AW278" s="79" t="s">
        <v>31</v>
      </c>
      <c r="AX278" s="79" t="s">
        <v>82</v>
      </c>
      <c r="AY278" s="80" t="s">
        <v>130</v>
      </c>
    </row>
    <row r="279" spans="2:65" s="9" customFormat="1" ht="37.9" customHeight="1" x14ac:dyDescent="0.25">
      <c r="B279" s="193"/>
      <c r="C279" s="177" t="s">
        <v>411</v>
      </c>
      <c r="D279" s="178" t="s">
        <v>179</v>
      </c>
      <c r="E279" s="179" t="s">
        <v>412</v>
      </c>
      <c r="F279" s="180" t="s">
        <v>413</v>
      </c>
      <c r="G279" s="181" t="s">
        <v>135</v>
      </c>
      <c r="H279" s="182">
        <v>18</v>
      </c>
      <c r="I279" s="450">
        <v>290.40000000000003</v>
      </c>
      <c r="J279" s="493">
        <v>5227.2000000000007</v>
      </c>
      <c r="K279" s="102"/>
      <c r="L279" s="103"/>
      <c r="M279" s="104" t="s">
        <v>1</v>
      </c>
      <c r="N279" s="105" t="s">
        <v>40</v>
      </c>
      <c r="P279" s="76">
        <f>O279*H279</f>
        <v>0</v>
      </c>
      <c r="Q279" s="76">
        <v>1.2E-2</v>
      </c>
      <c r="R279" s="76">
        <f>Q279*H279</f>
        <v>0.216</v>
      </c>
      <c r="S279" s="76">
        <v>0</v>
      </c>
      <c r="T279" s="77">
        <f>S279*H279</f>
        <v>0</v>
      </c>
      <c r="AR279" s="43" t="s">
        <v>182</v>
      </c>
      <c r="AT279" s="43" t="s">
        <v>179</v>
      </c>
      <c r="AU279" s="43" t="s">
        <v>137</v>
      </c>
      <c r="AY279" s="1" t="s">
        <v>130</v>
      </c>
      <c r="BE279" s="78">
        <f>IF(N279="základná",J279,0)</f>
        <v>0</v>
      </c>
      <c r="BF279" s="78">
        <f>IF(N279="znížená",J279,0)</f>
        <v>5227.2000000000007</v>
      </c>
      <c r="BG279" s="78">
        <f>IF(N279="zákl. prenesená",J279,0)</f>
        <v>0</v>
      </c>
      <c r="BH279" s="78">
        <f>IF(N279="zníž. prenesená",J279,0)</f>
        <v>0</v>
      </c>
      <c r="BI279" s="78">
        <f>IF(N279="nulová",J279,0)</f>
        <v>0</v>
      </c>
      <c r="BJ279" s="1" t="s">
        <v>137</v>
      </c>
      <c r="BK279" s="78" t="e">
        <f>ROUND(#REF!*H279,2)</f>
        <v>#REF!</v>
      </c>
      <c r="BL279" s="1" t="s">
        <v>136</v>
      </c>
      <c r="BM279" s="43" t="s">
        <v>414</v>
      </c>
    </row>
    <row r="280" spans="2:65" s="9" customFormat="1" ht="33" customHeight="1" x14ac:dyDescent="0.25">
      <c r="B280" s="193"/>
      <c r="C280" s="158" t="s">
        <v>415</v>
      </c>
      <c r="D280" s="159" t="s">
        <v>132</v>
      </c>
      <c r="E280" s="160" t="s">
        <v>416</v>
      </c>
      <c r="F280" s="161" t="s">
        <v>417</v>
      </c>
      <c r="G280" s="162" t="s">
        <v>135</v>
      </c>
      <c r="H280" s="163">
        <v>16</v>
      </c>
      <c r="I280" s="450">
        <v>32.907600000000002</v>
      </c>
      <c r="J280" s="493">
        <v>526.52160000000003</v>
      </c>
      <c r="K280" s="1"/>
      <c r="M280" s="74" t="s">
        <v>1</v>
      </c>
      <c r="N280" s="75" t="s">
        <v>40</v>
      </c>
      <c r="P280" s="76">
        <f>O280*H280</f>
        <v>0</v>
      </c>
      <c r="Q280" s="76">
        <v>4.8000000000000001E-4</v>
      </c>
      <c r="R280" s="76">
        <f>Q280*H280</f>
        <v>7.6800000000000002E-3</v>
      </c>
      <c r="S280" s="76">
        <v>0</v>
      </c>
      <c r="T280" s="77">
        <f>S280*H280</f>
        <v>0</v>
      </c>
      <c r="AR280" s="43" t="s">
        <v>136</v>
      </c>
      <c r="AT280" s="43" t="s">
        <v>132</v>
      </c>
      <c r="AU280" s="43" t="s">
        <v>137</v>
      </c>
      <c r="AY280" s="1" t="s">
        <v>130</v>
      </c>
      <c r="BE280" s="78">
        <f>IF(N280="základná",J280,0)</f>
        <v>0</v>
      </c>
      <c r="BF280" s="78">
        <f>IF(N280="znížená",J280,0)</f>
        <v>526.52160000000003</v>
      </c>
      <c r="BG280" s="78">
        <f>IF(N280="zákl. prenesená",J280,0)</f>
        <v>0</v>
      </c>
      <c r="BH280" s="78">
        <f>IF(N280="zníž. prenesená",J280,0)</f>
        <v>0</v>
      </c>
      <c r="BI280" s="78">
        <f>IF(N280="nulová",J280,0)</f>
        <v>0</v>
      </c>
      <c r="BJ280" s="1" t="s">
        <v>137</v>
      </c>
      <c r="BK280" s="78" t="e">
        <f>ROUND(#REF!*H280,2)</f>
        <v>#REF!</v>
      </c>
      <c r="BL280" s="1" t="s">
        <v>136</v>
      </c>
      <c r="BM280" s="43" t="s">
        <v>418</v>
      </c>
    </row>
    <row r="281" spans="2:65" s="79" customFormat="1" ht="11.25" x14ac:dyDescent="0.25">
      <c r="B281" s="203"/>
      <c r="C281" s="414"/>
      <c r="D281" s="395" t="s">
        <v>139</v>
      </c>
      <c r="E281" s="415" t="s">
        <v>1</v>
      </c>
      <c r="F281" s="416" t="s">
        <v>419</v>
      </c>
      <c r="G281" s="414"/>
      <c r="H281" s="417">
        <v>16</v>
      </c>
      <c r="I281" s="418"/>
      <c r="J281" s="419"/>
      <c r="K281" s="80"/>
      <c r="M281" s="81"/>
      <c r="T281" s="82"/>
      <c r="AT281" s="80" t="s">
        <v>139</v>
      </c>
      <c r="AU281" s="80" t="s">
        <v>137</v>
      </c>
      <c r="AV281" s="79" t="s">
        <v>137</v>
      </c>
      <c r="AW281" s="79" t="s">
        <v>31</v>
      </c>
      <c r="AX281" s="79" t="s">
        <v>74</v>
      </c>
      <c r="AY281" s="80" t="s">
        <v>130</v>
      </c>
    </row>
    <row r="282" spans="2:65" s="106" customFormat="1" ht="11.25" x14ac:dyDescent="0.25">
      <c r="B282" s="206"/>
      <c r="C282" s="430"/>
      <c r="D282" s="401" t="s">
        <v>139</v>
      </c>
      <c r="E282" s="431" t="s">
        <v>1</v>
      </c>
      <c r="F282" s="432" t="s">
        <v>154</v>
      </c>
      <c r="G282" s="430"/>
      <c r="H282" s="433">
        <v>16</v>
      </c>
      <c r="I282" s="434"/>
      <c r="J282" s="435"/>
      <c r="K282" s="107"/>
      <c r="M282" s="108"/>
      <c r="T282" s="109"/>
      <c r="AT282" s="107" t="s">
        <v>139</v>
      </c>
      <c r="AU282" s="107" t="s">
        <v>137</v>
      </c>
      <c r="AV282" s="106" t="s">
        <v>136</v>
      </c>
      <c r="AW282" s="106" t="s">
        <v>31</v>
      </c>
      <c r="AX282" s="106" t="s">
        <v>82</v>
      </c>
      <c r="AY282" s="107" t="s">
        <v>130</v>
      </c>
    </row>
    <row r="283" spans="2:65" s="9" customFormat="1" ht="24.2" customHeight="1" x14ac:dyDescent="0.25">
      <c r="B283" s="193"/>
      <c r="C283" s="158" t="s">
        <v>420</v>
      </c>
      <c r="D283" s="159" t="s">
        <v>132</v>
      </c>
      <c r="E283" s="160" t="s">
        <v>421</v>
      </c>
      <c r="F283" s="161" t="s">
        <v>422</v>
      </c>
      <c r="G283" s="162" t="s">
        <v>189</v>
      </c>
      <c r="H283" s="163">
        <v>4</v>
      </c>
      <c r="I283" s="450">
        <v>69.300000000000011</v>
      </c>
      <c r="J283" s="493">
        <v>277.20000000000005</v>
      </c>
      <c r="K283" s="1"/>
      <c r="M283" s="74" t="s">
        <v>1</v>
      </c>
      <c r="N283" s="75" t="s">
        <v>40</v>
      </c>
      <c r="P283" s="76">
        <f>O283*H283</f>
        <v>0</v>
      </c>
      <c r="Q283" s="76">
        <v>6.3000000000000003E-4</v>
      </c>
      <c r="R283" s="76">
        <f>Q283*H283</f>
        <v>2.5200000000000001E-3</v>
      </c>
      <c r="S283" s="76">
        <v>0</v>
      </c>
      <c r="T283" s="77">
        <f>S283*H283</f>
        <v>0</v>
      </c>
      <c r="AR283" s="43" t="s">
        <v>136</v>
      </c>
      <c r="AT283" s="43" t="s">
        <v>132</v>
      </c>
      <c r="AU283" s="43" t="s">
        <v>137</v>
      </c>
      <c r="AY283" s="1" t="s">
        <v>130</v>
      </c>
      <c r="BE283" s="78">
        <f>IF(N283="základná",J283,0)</f>
        <v>0</v>
      </c>
      <c r="BF283" s="78">
        <f>IF(N283="znížená",J283,0)</f>
        <v>277.20000000000005</v>
      </c>
      <c r="BG283" s="78">
        <f>IF(N283="zákl. prenesená",J283,0)</f>
        <v>0</v>
      </c>
      <c r="BH283" s="78">
        <f>IF(N283="zníž. prenesená",J283,0)</f>
        <v>0</v>
      </c>
      <c r="BI283" s="78">
        <f>IF(N283="nulová",J283,0)</f>
        <v>0</v>
      </c>
      <c r="BJ283" s="1" t="s">
        <v>137</v>
      </c>
      <c r="BK283" s="78" t="e">
        <f>ROUND(#REF!*H283,2)</f>
        <v>#REF!</v>
      </c>
      <c r="BL283" s="1" t="s">
        <v>136</v>
      </c>
      <c r="BM283" s="43" t="s">
        <v>423</v>
      </c>
    </row>
    <row r="284" spans="2:65" s="79" customFormat="1" ht="11.25" x14ac:dyDescent="0.25">
      <c r="B284" s="203"/>
      <c r="C284" s="407"/>
      <c r="D284" s="408" t="s">
        <v>139</v>
      </c>
      <c r="E284" s="409" t="s">
        <v>1</v>
      </c>
      <c r="F284" s="410" t="s">
        <v>424</v>
      </c>
      <c r="G284" s="407"/>
      <c r="H284" s="411">
        <v>4</v>
      </c>
      <c r="I284" s="412"/>
      <c r="J284" s="413"/>
      <c r="K284" s="80"/>
      <c r="M284" s="81"/>
      <c r="T284" s="82"/>
      <c r="AT284" s="80" t="s">
        <v>139</v>
      </c>
      <c r="AU284" s="80" t="s">
        <v>137</v>
      </c>
      <c r="AV284" s="79" t="s">
        <v>137</v>
      </c>
      <c r="AW284" s="79" t="s">
        <v>31</v>
      </c>
      <c r="AX284" s="79" t="s">
        <v>82</v>
      </c>
      <c r="AY284" s="80" t="s">
        <v>130</v>
      </c>
    </row>
    <row r="285" spans="2:65" s="9" customFormat="1" ht="24.2" customHeight="1" x14ac:dyDescent="0.25">
      <c r="B285" s="193"/>
      <c r="C285" s="158" t="s">
        <v>425</v>
      </c>
      <c r="D285" s="159" t="s">
        <v>132</v>
      </c>
      <c r="E285" s="160" t="s">
        <v>426</v>
      </c>
      <c r="F285" s="161" t="s">
        <v>427</v>
      </c>
      <c r="G285" s="162" t="s">
        <v>229</v>
      </c>
      <c r="H285" s="163">
        <v>4</v>
      </c>
      <c r="I285" s="450">
        <v>137.5</v>
      </c>
      <c r="J285" s="493">
        <v>550</v>
      </c>
      <c r="K285" s="1"/>
      <c r="M285" s="74" t="s">
        <v>1</v>
      </c>
      <c r="N285" s="75" t="s">
        <v>40</v>
      </c>
      <c r="P285" s="76">
        <f>O285*H285</f>
        <v>0</v>
      </c>
      <c r="Q285" s="76">
        <v>2.4000000000000001E-4</v>
      </c>
      <c r="R285" s="76">
        <f>Q285*H285</f>
        <v>9.6000000000000002E-4</v>
      </c>
      <c r="S285" s="76">
        <v>0</v>
      </c>
      <c r="T285" s="77">
        <f>S285*H285</f>
        <v>0</v>
      </c>
      <c r="AR285" s="43" t="s">
        <v>136</v>
      </c>
      <c r="AT285" s="43" t="s">
        <v>132</v>
      </c>
      <c r="AU285" s="43" t="s">
        <v>137</v>
      </c>
      <c r="AY285" s="1" t="s">
        <v>130</v>
      </c>
      <c r="BE285" s="78">
        <f>IF(N285="základná",J285,0)</f>
        <v>0</v>
      </c>
      <c r="BF285" s="78">
        <f>IF(N285="znížená",J285,0)</f>
        <v>550</v>
      </c>
      <c r="BG285" s="78">
        <f>IF(N285="zákl. prenesená",J285,0)</f>
        <v>0</v>
      </c>
      <c r="BH285" s="78">
        <f>IF(N285="zníž. prenesená",J285,0)</f>
        <v>0</v>
      </c>
      <c r="BI285" s="78">
        <f>IF(N285="nulová",J285,0)</f>
        <v>0</v>
      </c>
      <c r="BJ285" s="1" t="s">
        <v>137</v>
      </c>
      <c r="BK285" s="78" t="e">
        <f>ROUND(#REF!*H285,2)</f>
        <v>#REF!</v>
      </c>
      <c r="BL285" s="1" t="s">
        <v>136</v>
      </c>
      <c r="BM285" s="43" t="s">
        <v>428</v>
      </c>
    </row>
    <row r="286" spans="2:65" s="79" customFormat="1" ht="11.25" x14ac:dyDescent="0.25">
      <c r="B286" s="203"/>
      <c r="C286" s="407"/>
      <c r="D286" s="408" t="s">
        <v>139</v>
      </c>
      <c r="E286" s="409" t="s">
        <v>1</v>
      </c>
      <c r="F286" s="410" t="s">
        <v>429</v>
      </c>
      <c r="G286" s="407"/>
      <c r="H286" s="411">
        <v>4</v>
      </c>
      <c r="I286" s="412"/>
      <c r="J286" s="413"/>
      <c r="K286" s="80"/>
      <c r="M286" s="81"/>
      <c r="T286" s="82"/>
      <c r="AT286" s="80" t="s">
        <v>139</v>
      </c>
      <c r="AU286" s="80" t="s">
        <v>137</v>
      </c>
      <c r="AV286" s="79" t="s">
        <v>137</v>
      </c>
      <c r="AW286" s="79" t="s">
        <v>31</v>
      </c>
      <c r="AX286" s="79" t="s">
        <v>82</v>
      </c>
      <c r="AY286" s="80" t="s">
        <v>130</v>
      </c>
    </row>
    <row r="287" spans="2:65" s="9" customFormat="1" ht="16.5" customHeight="1" x14ac:dyDescent="0.25">
      <c r="B287" s="193"/>
      <c r="C287" s="158" t="s">
        <v>430</v>
      </c>
      <c r="D287" s="159" t="s">
        <v>132</v>
      </c>
      <c r="E287" s="160" t="s">
        <v>431</v>
      </c>
      <c r="F287" s="161" t="s">
        <v>432</v>
      </c>
      <c r="G287" s="162" t="s">
        <v>229</v>
      </c>
      <c r="H287" s="163">
        <v>360</v>
      </c>
      <c r="I287" s="450">
        <v>12.65</v>
      </c>
      <c r="J287" s="493">
        <v>4554</v>
      </c>
      <c r="K287" s="1"/>
      <c r="M287" s="74" t="s">
        <v>1</v>
      </c>
      <c r="N287" s="75" t="s">
        <v>40</v>
      </c>
      <c r="P287" s="76">
        <f>O287*H287</f>
        <v>0</v>
      </c>
      <c r="Q287" s="76">
        <v>3.2000000000000002E-3</v>
      </c>
      <c r="R287" s="76">
        <f>Q287*H287</f>
        <v>1.1520000000000001</v>
      </c>
      <c r="S287" s="76">
        <v>0</v>
      </c>
      <c r="T287" s="77">
        <f>S287*H287</f>
        <v>0</v>
      </c>
      <c r="AR287" s="43" t="s">
        <v>136</v>
      </c>
      <c r="AT287" s="43" t="s">
        <v>132</v>
      </c>
      <c r="AU287" s="43" t="s">
        <v>137</v>
      </c>
      <c r="AY287" s="1" t="s">
        <v>130</v>
      </c>
      <c r="BE287" s="78">
        <f>IF(N287="základná",J287,0)</f>
        <v>0</v>
      </c>
      <c r="BF287" s="78">
        <f>IF(N287="znížená",J287,0)</f>
        <v>4554</v>
      </c>
      <c r="BG287" s="78">
        <f>IF(N287="zákl. prenesená",J287,0)</f>
        <v>0</v>
      </c>
      <c r="BH287" s="78">
        <f>IF(N287="zníž. prenesená",J287,0)</f>
        <v>0</v>
      </c>
      <c r="BI287" s="78">
        <f>IF(N287="nulová",J287,0)</f>
        <v>0</v>
      </c>
      <c r="BJ287" s="1" t="s">
        <v>137</v>
      </c>
      <c r="BK287" s="78" t="e">
        <f>ROUND(#REF!*H287,2)</f>
        <v>#REF!</v>
      </c>
      <c r="BL287" s="1" t="s">
        <v>136</v>
      </c>
      <c r="BM287" s="43" t="s">
        <v>433</v>
      </c>
    </row>
    <row r="288" spans="2:65" s="93" customFormat="1" ht="22.5" x14ac:dyDescent="0.25">
      <c r="B288" s="205"/>
      <c r="C288" s="394"/>
      <c r="D288" s="395" t="s">
        <v>139</v>
      </c>
      <c r="E288" s="396" t="s">
        <v>1</v>
      </c>
      <c r="F288" s="397" t="s">
        <v>434</v>
      </c>
      <c r="G288" s="394"/>
      <c r="H288" s="396" t="s">
        <v>1</v>
      </c>
      <c r="I288" s="398"/>
      <c r="J288" s="399"/>
      <c r="K288" s="94"/>
      <c r="M288" s="95"/>
      <c r="T288" s="96"/>
      <c r="AT288" s="94" t="s">
        <v>139</v>
      </c>
      <c r="AU288" s="94" t="s">
        <v>137</v>
      </c>
      <c r="AV288" s="93" t="s">
        <v>82</v>
      </c>
      <c r="AW288" s="93" t="s">
        <v>31</v>
      </c>
      <c r="AX288" s="93" t="s">
        <v>74</v>
      </c>
      <c r="AY288" s="94" t="s">
        <v>130</v>
      </c>
    </row>
    <row r="289" spans="2:65" s="79" customFormat="1" ht="11.25" x14ac:dyDescent="0.25">
      <c r="B289" s="203"/>
      <c r="C289" s="400"/>
      <c r="D289" s="401" t="s">
        <v>139</v>
      </c>
      <c r="E289" s="402" t="s">
        <v>1</v>
      </c>
      <c r="F289" s="403" t="s">
        <v>435</v>
      </c>
      <c r="G289" s="400"/>
      <c r="H289" s="404">
        <v>360</v>
      </c>
      <c r="I289" s="405"/>
      <c r="J289" s="406"/>
      <c r="K289" s="80"/>
      <c r="M289" s="81"/>
      <c r="T289" s="82"/>
      <c r="AT289" s="80" t="s">
        <v>139</v>
      </c>
      <c r="AU289" s="80" t="s">
        <v>137</v>
      </c>
      <c r="AV289" s="79" t="s">
        <v>137</v>
      </c>
      <c r="AW289" s="79" t="s">
        <v>31</v>
      </c>
      <c r="AX289" s="79" t="s">
        <v>82</v>
      </c>
      <c r="AY289" s="80" t="s">
        <v>130</v>
      </c>
    </row>
    <row r="290" spans="2:65" s="9" customFormat="1" ht="37.9" customHeight="1" x14ac:dyDescent="0.25">
      <c r="B290" s="193"/>
      <c r="C290" s="158" t="s">
        <v>436</v>
      </c>
      <c r="D290" s="159" t="s">
        <v>132</v>
      </c>
      <c r="E290" s="160" t="s">
        <v>437</v>
      </c>
      <c r="F290" s="161" t="s">
        <v>438</v>
      </c>
      <c r="G290" s="162" t="s">
        <v>229</v>
      </c>
      <c r="H290" s="163">
        <v>45</v>
      </c>
      <c r="I290" s="450">
        <v>20.900000000000002</v>
      </c>
      <c r="J290" s="493">
        <v>940.50000000000011</v>
      </c>
      <c r="K290" s="1"/>
      <c r="M290" s="74" t="s">
        <v>1</v>
      </c>
      <c r="N290" s="75" t="s">
        <v>40</v>
      </c>
      <c r="P290" s="76">
        <f>O290*H290</f>
        <v>0</v>
      </c>
      <c r="Q290" s="76">
        <v>3.5E-4</v>
      </c>
      <c r="R290" s="76">
        <f>Q290*H290</f>
        <v>1.575E-2</v>
      </c>
      <c r="S290" s="76">
        <v>0</v>
      </c>
      <c r="T290" s="77">
        <f>S290*H290</f>
        <v>0</v>
      </c>
      <c r="AR290" s="43" t="s">
        <v>136</v>
      </c>
      <c r="AT290" s="43" t="s">
        <v>132</v>
      </c>
      <c r="AU290" s="43" t="s">
        <v>137</v>
      </c>
      <c r="AY290" s="1" t="s">
        <v>130</v>
      </c>
      <c r="BE290" s="78">
        <f>IF(N290="základná",J290,0)</f>
        <v>0</v>
      </c>
      <c r="BF290" s="78">
        <f>IF(N290="znížená",J290,0)</f>
        <v>940.50000000000011</v>
      </c>
      <c r="BG290" s="78">
        <f>IF(N290="zákl. prenesená",J290,0)</f>
        <v>0</v>
      </c>
      <c r="BH290" s="78">
        <f>IF(N290="zníž. prenesená",J290,0)</f>
        <v>0</v>
      </c>
      <c r="BI290" s="78">
        <f>IF(N290="nulová",J290,0)</f>
        <v>0</v>
      </c>
      <c r="BJ290" s="1" t="s">
        <v>137</v>
      </c>
      <c r="BK290" s="78" t="e">
        <f>ROUND(#REF!*H290,2)</f>
        <v>#REF!</v>
      </c>
      <c r="BL290" s="1" t="s">
        <v>136</v>
      </c>
      <c r="BM290" s="43" t="s">
        <v>439</v>
      </c>
    </row>
    <row r="291" spans="2:65" s="9" customFormat="1" ht="24.2" customHeight="1" x14ac:dyDescent="0.25">
      <c r="B291" s="193"/>
      <c r="C291" s="158" t="s">
        <v>440</v>
      </c>
      <c r="D291" s="159" t="s">
        <v>132</v>
      </c>
      <c r="E291" s="160" t="s">
        <v>441</v>
      </c>
      <c r="F291" s="161" t="s">
        <v>442</v>
      </c>
      <c r="G291" s="162" t="s">
        <v>443</v>
      </c>
      <c r="H291" s="163">
        <v>1000</v>
      </c>
      <c r="I291" s="450">
        <v>2.2000000000000002</v>
      </c>
      <c r="J291" s="493">
        <v>2200</v>
      </c>
      <c r="K291" s="1"/>
      <c r="M291" s="74" t="s">
        <v>1</v>
      </c>
      <c r="N291" s="75" t="s">
        <v>40</v>
      </c>
      <c r="P291" s="76">
        <f>O291*H291</f>
        <v>0</v>
      </c>
      <c r="Q291" s="76">
        <v>3.0000000000000001E-5</v>
      </c>
      <c r="R291" s="76">
        <f>Q291*H291</f>
        <v>3.0000000000000002E-2</v>
      </c>
      <c r="S291" s="76">
        <v>3.8999999999999999E-4</v>
      </c>
      <c r="T291" s="77">
        <f>S291*H291</f>
        <v>0.39</v>
      </c>
      <c r="AR291" s="43" t="s">
        <v>136</v>
      </c>
      <c r="AT291" s="43" t="s">
        <v>132</v>
      </c>
      <c r="AU291" s="43" t="s">
        <v>137</v>
      </c>
      <c r="AY291" s="1" t="s">
        <v>130</v>
      </c>
      <c r="BE291" s="78">
        <f>IF(N291="základná",J291,0)</f>
        <v>0</v>
      </c>
      <c r="BF291" s="78">
        <f>IF(N291="znížená",J291,0)</f>
        <v>2200</v>
      </c>
      <c r="BG291" s="78">
        <f>IF(N291="zákl. prenesená",J291,0)</f>
        <v>0</v>
      </c>
      <c r="BH291" s="78">
        <f>IF(N291="zníž. prenesená",J291,0)</f>
        <v>0</v>
      </c>
      <c r="BI291" s="78">
        <f>IF(N291="nulová",J291,0)</f>
        <v>0</v>
      </c>
      <c r="BJ291" s="1" t="s">
        <v>137</v>
      </c>
      <c r="BK291" s="78" t="e">
        <f>ROUND(#REF!*H291,2)</f>
        <v>#REF!</v>
      </c>
      <c r="BL291" s="1" t="s">
        <v>136</v>
      </c>
      <c r="BM291" s="43" t="s">
        <v>444</v>
      </c>
    </row>
    <row r="292" spans="2:65" s="93" customFormat="1" ht="11.25" x14ac:dyDescent="0.25">
      <c r="B292" s="205"/>
      <c r="C292" s="394"/>
      <c r="D292" s="395" t="s">
        <v>139</v>
      </c>
      <c r="E292" s="396" t="s">
        <v>1</v>
      </c>
      <c r="F292" s="397" t="s">
        <v>445</v>
      </c>
      <c r="G292" s="394"/>
      <c r="H292" s="396" t="s">
        <v>1</v>
      </c>
      <c r="I292" s="398"/>
      <c r="J292" s="399"/>
      <c r="K292" s="94"/>
      <c r="M292" s="95"/>
      <c r="T292" s="96"/>
      <c r="AT292" s="94" t="s">
        <v>139</v>
      </c>
      <c r="AU292" s="94" t="s">
        <v>137</v>
      </c>
      <c r="AV292" s="93" t="s">
        <v>82</v>
      </c>
      <c r="AW292" s="93" t="s">
        <v>31</v>
      </c>
      <c r="AX292" s="93" t="s">
        <v>74</v>
      </c>
      <c r="AY292" s="94" t="s">
        <v>130</v>
      </c>
    </row>
    <row r="293" spans="2:65" s="79" customFormat="1" ht="11.25" x14ac:dyDescent="0.25">
      <c r="B293" s="203"/>
      <c r="C293" s="400"/>
      <c r="D293" s="401" t="s">
        <v>139</v>
      </c>
      <c r="E293" s="402" t="s">
        <v>1</v>
      </c>
      <c r="F293" s="403" t="s">
        <v>446</v>
      </c>
      <c r="G293" s="400"/>
      <c r="H293" s="404">
        <v>1000</v>
      </c>
      <c r="I293" s="405"/>
      <c r="J293" s="406"/>
      <c r="K293" s="80"/>
      <c r="M293" s="81"/>
      <c r="T293" s="82"/>
      <c r="AT293" s="80" t="s">
        <v>139</v>
      </c>
      <c r="AU293" s="80" t="s">
        <v>137</v>
      </c>
      <c r="AV293" s="79" t="s">
        <v>137</v>
      </c>
      <c r="AW293" s="79" t="s">
        <v>31</v>
      </c>
      <c r="AX293" s="79" t="s">
        <v>82</v>
      </c>
      <c r="AY293" s="80" t="s">
        <v>130</v>
      </c>
    </row>
    <row r="294" spans="2:65" s="9" customFormat="1" ht="16.5" customHeight="1" x14ac:dyDescent="0.25">
      <c r="B294" s="193"/>
      <c r="C294" s="158" t="s">
        <v>447</v>
      </c>
      <c r="D294" s="159" t="s">
        <v>132</v>
      </c>
      <c r="E294" s="160" t="s">
        <v>448</v>
      </c>
      <c r="F294" s="161" t="s">
        <v>449</v>
      </c>
      <c r="G294" s="162" t="s">
        <v>189</v>
      </c>
      <c r="H294" s="163">
        <v>10</v>
      </c>
      <c r="I294" s="450">
        <v>169.4</v>
      </c>
      <c r="J294" s="493">
        <v>1694</v>
      </c>
      <c r="K294" s="1"/>
      <c r="M294" s="74" t="s">
        <v>1</v>
      </c>
      <c r="N294" s="75" t="s">
        <v>40</v>
      </c>
      <c r="P294" s="76">
        <f>O294*H294</f>
        <v>0</v>
      </c>
      <c r="Q294" s="76">
        <v>0</v>
      </c>
      <c r="R294" s="76">
        <f>Q294*H294</f>
        <v>0</v>
      </c>
      <c r="S294" s="76">
        <v>0</v>
      </c>
      <c r="T294" s="77">
        <f>S294*H294</f>
        <v>0</v>
      </c>
      <c r="AR294" s="43" t="s">
        <v>136</v>
      </c>
      <c r="AT294" s="43" t="s">
        <v>132</v>
      </c>
      <c r="AU294" s="43" t="s">
        <v>137</v>
      </c>
      <c r="AY294" s="1" t="s">
        <v>130</v>
      </c>
      <c r="BE294" s="78">
        <f>IF(N294="základná",J294,0)</f>
        <v>0</v>
      </c>
      <c r="BF294" s="78">
        <f>IF(N294="znížená",J294,0)</f>
        <v>1694</v>
      </c>
      <c r="BG294" s="78">
        <f>IF(N294="zákl. prenesená",J294,0)</f>
        <v>0</v>
      </c>
      <c r="BH294" s="78">
        <f>IF(N294="zníž. prenesená",J294,0)</f>
        <v>0</v>
      </c>
      <c r="BI294" s="78">
        <f>IF(N294="nulová",J294,0)</f>
        <v>0</v>
      </c>
      <c r="BJ294" s="1" t="s">
        <v>137</v>
      </c>
      <c r="BK294" s="78" t="e">
        <f>ROUND(#REF!*H294,2)</f>
        <v>#REF!</v>
      </c>
      <c r="BL294" s="1" t="s">
        <v>136</v>
      </c>
      <c r="BM294" s="43" t="s">
        <v>450</v>
      </c>
    </row>
    <row r="295" spans="2:65" s="93" customFormat="1" ht="11.25" x14ac:dyDescent="0.25">
      <c r="B295" s="205"/>
      <c r="C295" s="394"/>
      <c r="D295" s="395" t="s">
        <v>139</v>
      </c>
      <c r="E295" s="396" t="s">
        <v>1</v>
      </c>
      <c r="F295" s="397" t="s">
        <v>451</v>
      </c>
      <c r="G295" s="394"/>
      <c r="H295" s="396" t="s">
        <v>1</v>
      </c>
      <c r="I295" s="398"/>
      <c r="J295" s="399"/>
      <c r="K295" s="94"/>
      <c r="M295" s="95"/>
      <c r="T295" s="96"/>
      <c r="AT295" s="94" t="s">
        <v>139</v>
      </c>
      <c r="AU295" s="94" t="s">
        <v>137</v>
      </c>
      <c r="AV295" s="93" t="s">
        <v>82</v>
      </c>
      <c r="AW295" s="93" t="s">
        <v>31</v>
      </c>
      <c r="AX295" s="93" t="s">
        <v>74</v>
      </c>
      <c r="AY295" s="94" t="s">
        <v>130</v>
      </c>
    </row>
    <row r="296" spans="2:65" s="79" customFormat="1" ht="11.25" x14ac:dyDescent="0.25">
      <c r="B296" s="203"/>
      <c r="C296" s="400"/>
      <c r="D296" s="401" t="s">
        <v>139</v>
      </c>
      <c r="E296" s="402" t="s">
        <v>1</v>
      </c>
      <c r="F296" s="403" t="s">
        <v>452</v>
      </c>
      <c r="G296" s="400"/>
      <c r="H296" s="404">
        <v>10</v>
      </c>
      <c r="I296" s="405"/>
      <c r="J296" s="406"/>
      <c r="K296" s="80"/>
      <c r="M296" s="81"/>
      <c r="T296" s="82"/>
      <c r="AT296" s="80" t="s">
        <v>139</v>
      </c>
      <c r="AU296" s="80" t="s">
        <v>137</v>
      </c>
      <c r="AV296" s="79" t="s">
        <v>137</v>
      </c>
      <c r="AW296" s="79" t="s">
        <v>31</v>
      </c>
      <c r="AX296" s="79" t="s">
        <v>82</v>
      </c>
      <c r="AY296" s="80" t="s">
        <v>130</v>
      </c>
    </row>
    <row r="297" spans="2:65" s="9" customFormat="1" ht="24.2" customHeight="1" x14ac:dyDescent="0.25">
      <c r="B297" s="193"/>
      <c r="C297" s="158" t="s">
        <v>453</v>
      </c>
      <c r="D297" s="159" t="s">
        <v>132</v>
      </c>
      <c r="E297" s="160" t="s">
        <v>454</v>
      </c>
      <c r="F297" s="161" t="s">
        <v>455</v>
      </c>
      <c r="G297" s="162" t="s">
        <v>166</v>
      </c>
      <c r="H297" s="163">
        <v>0.39</v>
      </c>
      <c r="I297" s="450">
        <v>39.160000000000004</v>
      </c>
      <c r="J297" s="493">
        <v>15.272400000000001</v>
      </c>
      <c r="K297" s="1"/>
      <c r="M297" s="74" t="s">
        <v>1</v>
      </c>
      <c r="N297" s="75" t="s">
        <v>40</v>
      </c>
      <c r="P297" s="76">
        <f>O297*H297</f>
        <v>0</v>
      </c>
      <c r="Q297" s="76">
        <v>0</v>
      </c>
      <c r="R297" s="76">
        <f>Q297*H297</f>
        <v>0</v>
      </c>
      <c r="S297" s="76">
        <v>0</v>
      </c>
      <c r="T297" s="77">
        <f>S297*H297</f>
        <v>0</v>
      </c>
      <c r="AR297" s="43" t="s">
        <v>136</v>
      </c>
      <c r="AT297" s="43" t="s">
        <v>132</v>
      </c>
      <c r="AU297" s="43" t="s">
        <v>137</v>
      </c>
      <c r="AY297" s="1" t="s">
        <v>130</v>
      </c>
      <c r="BE297" s="78">
        <f>IF(N297="základná",J297,0)</f>
        <v>0</v>
      </c>
      <c r="BF297" s="78">
        <f>IF(N297="znížená",J297,0)</f>
        <v>15.272400000000001</v>
      </c>
      <c r="BG297" s="78">
        <f>IF(N297="zákl. prenesená",J297,0)</f>
        <v>0</v>
      </c>
      <c r="BH297" s="78">
        <f>IF(N297="zníž. prenesená",J297,0)</f>
        <v>0</v>
      </c>
      <c r="BI297" s="78">
        <f>IF(N297="nulová",J297,0)</f>
        <v>0</v>
      </c>
      <c r="BJ297" s="1" t="s">
        <v>137</v>
      </c>
      <c r="BK297" s="78" t="e">
        <f>ROUND(#REF!*H297,2)</f>
        <v>#REF!</v>
      </c>
      <c r="BL297" s="1" t="s">
        <v>136</v>
      </c>
      <c r="BM297" s="43" t="s">
        <v>456</v>
      </c>
    </row>
    <row r="298" spans="2:65" s="9" customFormat="1" ht="24.2" customHeight="1" x14ac:dyDescent="0.25">
      <c r="B298" s="193"/>
      <c r="C298" s="158" t="s">
        <v>457</v>
      </c>
      <c r="D298" s="159" t="s">
        <v>132</v>
      </c>
      <c r="E298" s="160" t="s">
        <v>458</v>
      </c>
      <c r="F298" s="161" t="s">
        <v>459</v>
      </c>
      <c r="G298" s="162" t="s">
        <v>166</v>
      </c>
      <c r="H298" s="163">
        <v>11.31</v>
      </c>
      <c r="I298" s="450">
        <v>0.55000000000000004</v>
      </c>
      <c r="J298" s="493">
        <v>6.2205000000000004</v>
      </c>
      <c r="K298" s="1"/>
      <c r="M298" s="74" t="s">
        <v>1</v>
      </c>
      <c r="N298" s="75" t="s">
        <v>40</v>
      </c>
      <c r="P298" s="76">
        <f>O298*H298</f>
        <v>0</v>
      </c>
      <c r="Q298" s="76">
        <v>0</v>
      </c>
      <c r="R298" s="76">
        <f>Q298*H298</f>
        <v>0</v>
      </c>
      <c r="S298" s="76">
        <v>0</v>
      </c>
      <c r="T298" s="77">
        <f>S298*H298</f>
        <v>0</v>
      </c>
      <c r="AR298" s="43" t="s">
        <v>136</v>
      </c>
      <c r="AT298" s="43" t="s">
        <v>132</v>
      </c>
      <c r="AU298" s="43" t="s">
        <v>137</v>
      </c>
      <c r="AY298" s="1" t="s">
        <v>130</v>
      </c>
      <c r="BE298" s="78">
        <f>IF(N298="základná",J298,0)</f>
        <v>0</v>
      </c>
      <c r="BF298" s="78">
        <f>IF(N298="znížená",J298,0)</f>
        <v>6.2205000000000004</v>
      </c>
      <c r="BG298" s="78">
        <f>IF(N298="zákl. prenesená",J298,0)</f>
        <v>0</v>
      </c>
      <c r="BH298" s="78">
        <f>IF(N298="zníž. prenesená",J298,0)</f>
        <v>0</v>
      </c>
      <c r="BI298" s="78">
        <f>IF(N298="nulová",J298,0)</f>
        <v>0</v>
      </c>
      <c r="BJ298" s="1" t="s">
        <v>137</v>
      </c>
      <c r="BK298" s="78" t="e">
        <f>ROUND(#REF!*H298,2)</f>
        <v>#REF!</v>
      </c>
      <c r="BL298" s="1" t="s">
        <v>136</v>
      </c>
      <c r="BM298" s="43" t="s">
        <v>460</v>
      </c>
    </row>
    <row r="299" spans="2:65" s="79" customFormat="1" ht="11.25" x14ac:dyDescent="0.25">
      <c r="B299" s="203"/>
      <c r="C299" s="407"/>
      <c r="D299" s="408" t="s">
        <v>139</v>
      </c>
      <c r="E299" s="407"/>
      <c r="F299" s="410" t="s">
        <v>461</v>
      </c>
      <c r="G299" s="407"/>
      <c r="H299" s="411">
        <v>11.31</v>
      </c>
      <c r="I299" s="412"/>
      <c r="J299" s="413"/>
      <c r="K299" s="80"/>
      <c r="M299" s="81"/>
      <c r="T299" s="82"/>
      <c r="AT299" s="80" t="s">
        <v>139</v>
      </c>
      <c r="AU299" s="80" t="s">
        <v>137</v>
      </c>
      <c r="AV299" s="79" t="s">
        <v>137</v>
      </c>
      <c r="AW299" s="79" t="s">
        <v>4</v>
      </c>
      <c r="AX299" s="79" t="s">
        <v>82</v>
      </c>
      <c r="AY299" s="80" t="s">
        <v>130</v>
      </c>
    </row>
    <row r="300" spans="2:65" s="9" customFormat="1" ht="24.2" customHeight="1" x14ac:dyDescent="0.25">
      <c r="B300" s="193"/>
      <c r="C300" s="158" t="s">
        <v>462</v>
      </c>
      <c r="D300" s="159" t="s">
        <v>132</v>
      </c>
      <c r="E300" s="160" t="s">
        <v>463</v>
      </c>
      <c r="F300" s="161" t="s">
        <v>464</v>
      </c>
      <c r="G300" s="162" t="s">
        <v>166</v>
      </c>
      <c r="H300" s="163">
        <v>0.39</v>
      </c>
      <c r="I300" s="450">
        <v>39.6</v>
      </c>
      <c r="J300" s="493">
        <v>15.444000000000001</v>
      </c>
      <c r="K300" s="1"/>
      <c r="M300" s="74" t="s">
        <v>1</v>
      </c>
      <c r="N300" s="75" t="s">
        <v>40</v>
      </c>
      <c r="P300" s="76">
        <f>O300*H300</f>
        <v>0</v>
      </c>
      <c r="Q300" s="76">
        <v>0</v>
      </c>
      <c r="R300" s="76">
        <f>Q300*H300</f>
        <v>0</v>
      </c>
      <c r="S300" s="76">
        <v>0</v>
      </c>
      <c r="T300" s="77">
        <f>S300*H300</f>
        <v>0</v>
      </c>
      <c r="AR300" s="43" t="s">
        <v>136</v>
      </c>
      <c r="AT300" s="43" t="s">
        <v>132</v>
      </c>
      <c r="AU300" s="43" t="s">
        <v>137</v>
      </c>
      <c r="AY300" s="1" t="s">
        <v>130</v>
      </c>
      <c r="BE300" s="78">
        <f>IF(N300="základná",J300,0)</f>
        <v>0</v>
      </c>
      <c r="BF300" s="78">
        <f>IF(N300="znížená",J300,0)</f>
        <v>15.444000000000001</v>
      </c>
      <c r="BG300" s="78">
        <f>IF(N300="zákl. prenesená",J300,0)</f>
        <v>0</v>
      </c>
      <c r="BH300" s="78">
        <f>IF(N300="zníž. prenesená",J300,0)</f>
        <v>0</v>
      </c>
      <c r="BI300" s="78">
        <f>IF(N300="nulová",J300,0)</f>
        <v>0</v>
      </c>
      <c r="BJ300" s="1" t="s">
        <v>137</v>
      </c>
      <c r="BK300" s="78" t="e">
        <f>ROUND(#REF!*H300,2)</f>
        <v>#REF!</v>
      </c>
      <c r="BL300" s="1" t="s">
        <v>136</v>
      </c>
      <c r="BM300" s="43" t="s">
        <v>465</v>
      </c>
    </row>
    <row r="301" spans="2:65" s="9" customFormat="1" ht="24.2" customHeight="1" x14ac:dyDescent="0.25">
      <c r="B301" s="193"/>
      <c r="C301" s="158" t="s">
        <v>466</v>
      </c>
      <c r="D301" s="159" t="s">
        <v>132</v>
      </c>
      <c r="E301" s="160" t="s">
        <v>467</v>
      </c>
      <c r="F301" s="161" t="s">
        <v>468</v>
      </c>
      <c r="G301" s="162" t="s">
        <v>166</v>
      </c>
      <c r="H301" s="163">
        <v>0.39</v>
      </c>
      <c r="I301" s="450">
        <v>16.5</v>
      </c>
      <c r="J301" s="493">
        <v>6.4350000000000005</v>
      </c>
      <c r="K301" s="1"/>
      <c r="M301" s="74" t="s">
        <v>1</v>
      </c>
      <c r="N301" s="75" t="s">
        <v>40</v>
      </c>
      <c r="P301" s="76">
        <f>O301*H301</f>
        <v>0</v>
      </c>
      <c r="Q301" s="76">
        <v>0</v>
      </c>
      <c r="R301" s="76">
        <f>Q301*H301</f>
        <v>0</v>
      </c>
      <c r="S301" s="76">
        <v>0</v>
      </c>
      <c r="T301" s="77">
        <f>S301*H301</f>
        <v>0</v>
      </c>
      <c r="AR301" s="43" t="s">
        <v>136</v>
      </c>
      <c r="AT301" s="43" t="s">
        <v>132</v>
      </c>
      <c r="AU301" s="43" t="s">
        <v>137</v>
      </c>
      <c r="AY301" s="1" t="s">
        <v>130</v>
      </c>
      <c r="BE301" s="78">
        <f>IF(N301="základná",J301,0)</f>
        <v>0</v>
      </c>
      <c r="BF301" s="78">
        <f>IF(N301="znížená",J301,0)</f>
        <v>6.4350000000000005</v>
      </c>
      <c r="BG301" s="78">
        <f>IF(N301="zákl. prenesená",J301,0)</f>
        <v>0</v>
      </c>
      <c r="BH301" s="78">
        <f>IF(N301="zníž. prenesená",J301,0)</f>
        <v>0</v>
      </c>
      <c r="BI301" s="78">
        <f>IF(N301="nulová",J301,0)</f>
        <v>0</v>
      </c>
      <c r="BJ301" s="1" t="s">
        <v>137</v>
      </c>
      <c r="BK301" s="78" t="e">
        <f>ROUND(#REF!*H301,2)</f>
        <v>#REF!</v>
      </c>
      <c r="BL301" s="1" t="s">
        <v>136</v>
      </c>
      <c r="BM301" s="43" t="s">
        <v>469</v>
      </c>
    </row>
    <row r="302" spans="2:65" s="60" customFormat="1" ht="22.9" customHeight="1" x14ac:dyDescent="0.2">
      <c r="B302" s="202"/>
      <c r="C302" s="363"/>
      <c r="D302" s="364" t="s">
        <v>73</v>
      </c>
      <c r="E302" s="365" t="s">
        <v>470</v>
      </c>
      <c r="F302" s="365" t="s">
        <v>471</v>
      </c>
      <c r="G302" s="363"/>
      <c r="H302" s="363"/>
      <c r="I302" s="366"/>
      <c r="J302" s="445">
        <f>J303</f>
        <v>6776.31</v>
      </c>
      <c r="K302" s="62"/>
      <c r="M302" s="64"/>
      <c r="P302" s="65">
        <f>P303</f>
        <v>0</v>
      </c>
      <c r="R302" s="65">
        <f>R303</f>
        <v>0</v>
      </c>
      <c r="T302" s="66">
        <f>T303</f>
        <v>0</v>
      </c>
      <c r="AR302" s="62" t="s">
        <v>82</v>
      </c>
      <c r="AT302" s="67" t="s">
        <v>73</v>
      </c>
      <c r="AU302" s="67" t="s">
        <v>82</v>
      </c>
      <c r="AY302" s="62" t="s">
        <v>130</v>
      </c>
      <c r="BK302" s="68" t="e">
        <f>BK303</f>
        <v>#REF!</v>
      </c>
    </row>
    <row r="303" spans="2:65" s="9" customFormat="1" ht="33" customHeight="1" x14ac:dyDescent="0.25">
      <c r="B303" s="193"/>
      <c r="C303" s="158" t="s">
        <v>472</v>
      </c>
      <c r="D303" s="159" t="s">
        <v>132</v>
      </c>
      <c r="E303" s="160" t="s">
        <v>473</v>
      </c>
      <c r="F303" s="161" t="s">
        <v>474</v>
      </c>
      <c r="G303" s="162" t="s">
        <v>166</v>
      </c>
      <c r="H303" s="163">
        <v>280.58</v>
      </c>
      <c r="I303" s="450">
        <v>24.15</v>
      </c>
      <c r="J303" s="493">
        <v>6776.31</v>
      </c>
      <c r="K303" s="1"/>
      <c r="M303" s="74"/>
      <c r="N303" s="75"/>
      <c r="P303" s="76"/>
      <c r="Q303" s="76"/>
      <c r="R303" s="76"/>
      <c r="S303" s="76"/>
      <c r="T303" s="77"/>
      <c r="AR303" s="43" t="s">
        <v>136</v>
      </c>
      <c r="AT303" s="43" t="s">
        <v>132</v>
      </c>
      <c r="AU303" s="43" t="s">
        <v>137</v>
      </c>
      <c r="AY303" s="1" t="s">
        <v>130</v>
      </c>
      <c r="BE303" s="78">
        <f>IF(N303="základná",J303,0)</f>
        <v>0</v>
      </c>
      <c r="BF303" s="78">
        <f>IF(N303="znížená",J303,0)</f>
        <v>0</v>
      </c>
      <c r="BG303" s="78">
        <f>IF(N303="zákl. prenesená",J303,0)</f>
        <v>0</v>
      </c>
      <c r="BH303" s="78">
        <f>IF(N303="zníž. prenesená",J303,0)</f>
        <v>0</v>
      </c>
      <c r="BI303" s="78">
        <f>IF(N303="nulová",J303,0)</f>
        <v>0</v>
      </c>
      <c r="BJ303" s="1" t="s">
        <v>137</v>
      </c>
      <c r="BK303" s="78" t="e">
        <f>ROUND(#REF!*H303,2)</f>
        <v>#REF!</v>
      </c>
      <c r="BL303" s="1" t="s">
        <v>136</v>
      </c>
      <c r="BM303" s="43" t="s">
        <v>475</v>
      </c>
    </row>
    <row r="304" spans="2:65" s="60" customFormat="1" ht="25.9" customHeight="1" x14ac:dyDescent="0.2">
      <c r="B304" s="202"/>
      <c r="C304" s="440"/>
      <c r="D304" s="441" t="s">
        <v>73</v>
      </c>
      <c r="E304" s="442" t="s">
        <v>476</v>
      </c>
      <c r="F304" s="442" t="s">
        <v>477</v>
      </c>
      <c r="G304" s="440"/>
      <c r="H304" s="440"/>
      <c r="I304" s="443"/>
      <c r="J304" s="448">
        <f>SUM(J305,J319)</f>
        <v>21124.037000000004</v>
      </c>
      <c r="K304" s="62"/>
      <c r="M304" s="64"/>
      <c r="P304" s="65">
        <f>P305+P319</f>
        <v>0</v>
      </c>
      <c r="R304" s="65">
        <f>R305+R319</f>
        <v>1.3013400000000002</v>
      </c>
      <c r="T304" s="66">
        <f>T305+T319</f>
        <v>0</v>
      </c>
      <c r="AR304" s="62" t="s">
        <v>137</v>
      </c>
      <c r="AT304" s="67" t="s">
        <v>73</v>
      </c>
      <c r="AU304" s="67" t="s">
        <v>74</v>
      </c>
      <c r="AY304" s="62" t="s">
        <v>130</v>
      </c>
      <c r="BK304" s="68" t="e">
        <f>BK305+BK319</f>
        <v>#REF!</v>
      </c>
    </row>
    <row r="305" spans="2:65" s="60" customFormat="1" ht="22.9" customHeight="1" x14ac:dyDescent="0.2">
      <c r="B305" s="202"/>
      <c r="C305" s="420"/>
      <c r="D305" s="421" t="s">
        <v>73</v>
      </c>
      <c r="E305" s="422" t="s">
        <v>478</v>
      </c>
      <c r="F305" s="422" t="s">
        <v>479</v>
      </c>
      <c r="G305" s="420"/>
      <c r="H305" s="420"/>
      <c r="I305" s="423"/>
      <c r="J305" s="446">
        <f>SUM(J306:J318)</f>
        <v>1582.24</v>
      </c>
      <c r="K305" s="62"/>
      <c r="M305" s="64"/>
      <c r="P305" s="65">
        <f>SUM(P306:P318)</f>
        <v>0</v>
      </c>
      <c r="R305" s="65">
        <f>SUM(R306:R318)</f>
        <v>0.60124</v>
      </c>
      <c r="T305" s="66">
        <f>SUM(T306:T318)</f>
        <v>0</v>
      </c>
      <c r="AR305" s="62" t="s">
        <v>137</v>
      </c>
      <c r="AT305" s="67" t="s">
        <v>73</v>
      </c>
      <c r="AU305" s="67" t="s">
        <v>82</v>
      </c>
      <c r="AY305" s="62" t="s">
        <v>130</v>
      </c>
      <c r="BK305" s="68" t="e">
        <f>SUM(BK306:BK318)</f>
        <v>#REF!</v>
      </c>
    </row>
    <row r="306" spans="2:65" s="9" customFormat="1" ht="24.2" customHeight="1" x14ac:dyDescent="0.25">
      <c r="B306" s="193"/>
      <c r="C306" s="158" t="s">
        <v>480</v>
      </c>
      <c r="D306" s="159" t="s">
        <v>132</v>
      </c>
      <c r="E306" s="160" t="s">
        <v>481</v>
      </c>
      <c r="F306" s="161" t="s">
        <v>482</v>
      </c>
      <c r="G306" s="162" t="s">
        <v>189</v>
      </c>
      <c r="H306" s="163">
        <v>130</v>
      </c>
      <c r="I306" s="450">
        <v>0.16500000000000001</v>
      </c>
      <c r="J306" s="493">
        <v>21.45</v>
      </c>
      <c r="K306" s="1"/>
      <c r="M306" s="74" t="s">
        <v>1</v>
      </c>
      <c r="N306" s="75" t="s">
        <v>40</v>
      </c>
      <c r="P306" s="76">
        <f>O306*H306</f>
        <v>0</v>
      </c>
      <c r="Q306" s="76">
        <v>0</v>
      </c>
      <c r="R306" s="76">
        <f>Q306*H306</f>
        <v>0</v>
      </c>
      <c r="S306" s="76">
        <v>0</v>
      </c>
      <c r="T306" s="77">
        <f>S306*H306</f>
        <v>0</v>
      </c>
      <c r="AR306" s="43" t="s">
        <v>240</v>
      </c>
      <c r="AT306" s="43" t="s">
        <v>132</v>
      </c>
      <c r="AU306" s="43" t="s">
        <v>137</v>
      </c>
      <c r="AY306" s="1" t="s">
        <v>130</v>
      </c>
      <c r="BE306" s="78">
        <f>IF(N306="základná",J306,0)</f>
        <v>0</v>
      </c>
      <c r="BF306" s="78">
        <f>IF(N306="znížená",J306,0)</f>
        <v>21.45</v>
      </c>
      <c r="BG306" s="78">
        <f>IF(N306="zákl. prenesená",J306,0)</f>
        <v>0</v>
      </c>
      <c r="BH306" s="78">
        <f>IF(N306="zníž. prenesená",J306,0)</f>
        <v>0</v>
      </c>
      <c r="BI306" s="78">
        <f>IF(N306="nulová",J306,0)</f>
        <v>0</v>
      </c>
      <c r="BJ306" s="1" t="s">
        <v>137</v>
      </c>
      <c r="BK306" s="78" t="e">
        <f>ROUND(#REF!*H306,2)</f>
        <v>#REF!</v>
      </c>
      <c r="BL306" s="1" t="s">
        <v>240</v>
      </c>
      <c r="BM306" s="43" t="s">
        <v>483</v>
      </c>
    </row>
    <row r="307" spans="2:65" s="9" customFormat="1" ht="16.5" customHeight="1" x14ac:dyDescent="0.25">
      <c r="B307" s="193"/>
      <c r="C307" s="177" t="s">
        <v>484</v>
      </c>
      <c r="D307" s="178" t="s">
        <v>179</v>
      </c>
      <c r="E307" s="179" t="s">
        <v>485</v>
      </c>
      <c r="F307" s="180" t="s">
        <v>486</v>
      </c>
      <c r="G307" s="181" t="s">
        <v>166</v>
      </c>
      <c r="H307" s="182">
        <v>0.05</v>
      </c>
      <c r="I307" s="450">
        <v>1540.0000000000002</v>
      </c>
      <c r="J307" s="493">
        <v>77.000000000000014</v>
      </c>
      <c r="K307" s="102"/>
      <c r="L307" s="103"/>
      <c r="M307" s="104" t="s">
        <v>1</v>
      </c>
      <c r="N307" s="105" t="s">
        <v>40</v>
      </c>
      <c r="P307" s="76">
        <f>O307*H307</f>
        <v>0</v>
      </c>
      <c r="Q307" s="76">
        <v>1</v>
      </c>
      <c r="R307" s="76">
        <f>Q307*H307</f>
        <v>0.05</v>
      </c>
      <c r="S307" s="76">
        <v>0</v>
      </c>
      <c r="T307" s="77">
        <f>S307*H307</f>
        <v>0</v>
      </c>
      <c r="AR307" s="43" t="s">
        <v>315</v>
      </c>
      <c r="AT307" s="43" t="s">
        <v>179</v>
      </c>
      <c r="AU307" s="43" t="s">
        <v>137</v>
      </c>
      <c r="AY307" s="1" t="s">
        <v>130</v>
      </c>
      <c r="BE307" s="78">
        <f>IF(N307="základná",J307,0)</f>
        <v>0</v>
      </c>
      <c r="BF307" s="78">
        <f>IF(N307="znížená",J307,0)</f>
        <v>77.000000000000014</v>
      </c>
      <c r="BG307" s="78">
        <f>IF(N307="zákl. prenesená",J307,0)</f>
        <v>0</v>
      </c>
      <c r="BH307" s="78">
        <f>IF(N307="zníž. prenesená",J307,0)</f>
        <v>0</v>
      </c>
      <c r="BI307" s="78">
        <f>IF(N307="nulová",J307,0)</f>
        <v>0</v>
      </c>
      <c r="BJ307" s="1" t="s">
        <v>137</v>
      </c>
      <c r="BK307" s="78" t="e">
        <f>ROUND(#REF!*H307,2)</f>
        <v>#REF!</v>
      </c>
      <c r="BL307" s="1" t="s">
        <v>240</v>
      </c>
      <c r="BM307" s="43" t="s">
        <v>487</v>
      </c>
    </row>
    <row r="308" spans="2:65" s="79" customFormat="1" ht="11.25" x14ac:dyDescent="0.25">
      <c r="B308" s="203"/>
      <c r="C308" s="407"/>
      <c r="D308" s="408" t="s">
        <v>139</v>
      </c>
      <c r="E308" s="407"/>
      <c r="F308" s="410" t="s">
        <v>488</v>
      </c>
      <c r="G308" s="407"/>
      <c r="H308" s="411">
        <v>0.05</v>
      </c>
      <c r="I308" s="412"/>
      <c r="J308" s="413"/>
      <c r="K308" s="80"/>
      <c r="M308" s="81"/>
      <c r="T308" s="82"/>
      <c r="AT308" s="80" t="s">
        <v>139</v>
      </c>
      <c r="AU308" s="80" t="s">
        <v>137</v>
      </c>
      <c r="AV308" s="79" t="s">
        <v>137</v>
      </c>
      <c r="AW308" s="79" t="s">
        <v>4</v>
      </c>
      <c r="AX308" s="79" t="s">
        <v>82</v>
      </c>
      <c r="AY308" s="80" t="s">
        <v>130</v>
      </c>
    </row>
    <row r="309" spans="2:65" s="9" customFormat="1" ht="24.2" customHeight="1" x14ac:dyDescent="0.25">
      <c r="B309" s="193"/>
      <c r="C309" s="158" t="s">
        <v>489</v>
      </c>
      <c r="D309" s="159" t="s">
        <v>132</v>
      </c>
      <c r="E309" s="160" t="s">
        <v>490</v>
      </c>
      <c r="F309" s="161" t="s">
        <v>491</v>
      </c>
      <c r="G309" s="162" t="s">
        <v>189</v>
      </c>
      <c r="H309" s="163">
        <v>260</v>
      </c>
      <c r="I309" s="450">
        <v>0.20900000000000002</v>
      </c>
      <c r="J309" s="493">
        <v>54.34</v>
      </c>
      <c r="K309" s="1"/>
      <c r="M309" s="74" t="s">
        <v>1</v>
      </c>
      <c r="N309" s="75" t="s">
        <v>40</v>
      </c>
      <c r="P309" s="76">
        <f>O309*H309</f>
        <v>0</v>
      </c>
      <c r="Q309" s="76">
        <v>0</v>
      </c>
      <c r="R309" s="76">
        <f>Q309*H309</f>
        <v>0</v>
      </c>
      <c r="S309" s="76">
        <v>0</v>
      </c>
      <c r="T309" s="77">
        <f>S309*H309</f>
        <v>0</v>
      </c>
      <c r="AR309" s="43" t="s">
        <v>240</v>
      </c>
      <c r="AT309" s="43" t="s">
        <v>132</v>
      </c>
      <c r="AU309" s="43" t="s">
        <v>137</v>
      </c>
      <c r="AY309" s="1" t="s">
        <v>130</v>
      </c>
      <c r="BE309" s="78">
        <f>IF(N309="základná",J309,0)</f>
        <v>0</v>
      </c>
      <c r="BF309" s="78">
        <f>IF(N309="znížená",J309,0)</f>
        <v>54.34</v>
      </c>
      <c r="BG309" s="78">
        <f>IF(N309="zákl. prenesená",J309,0)</f>
        <v>0</v>
      </c>
      <c r="BH309" s="78">
        <f>IF(N309="zníž. prenesená",J309,0)</f>
        <v>0</v>
      </c>
      <c r="BI309" s="78">
        <f>IF(N309="nulová",J309,0)</f>
        <v>0</v>
      </c>
      <c r="BJ309" s="1" t="s">
        <v>137</v>
      </c>
      <c r="BK309" s="78" t="e">
        <f>ROUND(#REF!*H309,2)</f>
        <v>#REF!</v>
      </c>
      <c r="BL309" s="1" t="s">
        <v>240</v>
      </c>
      <c r="BM309" s="43" t="s">
        <v>492</v>
      </c>
    </row>
    <row r="310" spans="2:65" s="9" customFormat="1" ht="16.5" customHeight="1" x14ac:dyDescent="0.25">
      <c r="B310" s="193"/>
      <c r="C310" s="177" t="s">
        <v>493</v>
      </c>
      <c r="D310" s="178" t="s">
        <v>179</v>
      </c>
      <c r="E310" s="179" t="s">
        <v>494</v>
      </c>
      <c r="F310" s="180" t="s">
        <v>495</v>
      </c>
      <c r="G310" s="181" t="s">
        <v>166</v>
      </c>
      <c r="H310" s="182">
        <v>0.22</v>
      </c>
      <c r="I310" s="450">
        <v>1540.0000000000002</v>
      </c>
      <c r="J310" s="493">
        <v>338.80000000000007</v>
      </c>
      <c r="K310" s="102"/>
      <c r="L310" s="103"/>
      <c r="M310" s="104" t="s">
        <v>1</v>
      </c>
      <c r="N310" s="105" t="s">
        <v>40</v>
      </c>
      <c r="P310" s="76">
        <f>O310*H310</f>
        <v>0</v>
      </c>
      <c r="Q310" s="76">
        <v>1</v>
      </c>
      <c r="R310" s="76">
        <f>Q310*H310</f>
        <v>0.22</v>
      </c>
      <c r="S310" s="76">
        <v>0</v>
      </c>
      <c r="T310" s="77">
        <f>S310*H310</f>
        <v>0</v>
      </c>
      <c r="AR310" s="43" t="s">
        <v>315</v>
      </c>
      <c r="AT310" s="43" t="s">
        <v>179</v>
      </c>
      <c r="AU310" s="43" t="s">
        <v>137</v>
      </c>
      <c r="AY310" s="1" t="s">
        <v>130</v>
      </c>
      <c r="BE310" s="78">
        <f>IF(N310="základná",J310,0)</f>
        <v>0</v>
      </c>
      <c r="BF310" s="78">
        <f>IF(N310="znížená",J310,0)</f>
        <v>338.80000000000007</v>
      </c>
      <c r="BG310" s="78">
        <f>IF(N310="zákl. prenesená",J310,0)</f>
        <v>0</v>
      </c>
      <c r="BH310" s="78">
        <f>IF(N310="zníž. prenesená",J310,0)</f>
        <v>0</v>
      </c>
      <c r="BI310" s="78">
        <f>IF(N310="nulová",J310,0)</f>
        <v>0</v>
      </c>
      <c r="BJ310" s="1" t="s">
        <v>137</v>
      </c>
      <c r="BK310" s="78" t="e">
        <f>ROUND(#REF!*H310,2)</f>
        <v>#REF!</v>
      </c>
      <c r="BL310" s="1" t="s">
        <v>240</v>
      </c>
      <c r="BM310" s="43" t="s">
        <v>496</v>
      </c>
    </row>
    <row r="311" spans="2:65" s="79" customFormat="1" ht="11.25" x14ac:dyDescent="0.25">
      <c r="B311" s="203"/>
      <c r="C311" s="407"/>
      <c r="D311" s="408" t="s">
        <v>139</v>
      </c>
      <c r="E311" s="407"/>
      <c r="F311" s="410" t="s">
        <v>497</v>
      </c>
      <c r="G311" s="407"/>
      <c r="H311" s="411">
        <v>0.22</v>
      </c>
      <c r="I311" s="412"/>
      <c r="J311" s="413"/>
      <c r="K311" s="80"/>
      <c r="M311" s="81"/>
      <c r="T311" s="82"/>
      <c r="AT311" s="80" t="s">
        <v>139</v>
      </c>
      <c r="AU311" s="80" t="s">
        <v>137</v>
      </c>
      <c r="AV311" s="79" t="s">
        <v>137</v>
      </c>
      <c r="AW311" s="79" t="s">
        <v>4</v>
      </c>
      <c r="AX311" s="79" t="s">
        <v>82</v>
      </c>
      <c r="AY311" s="80" t="s">
        <v>130</v>
      </c>
    </row>
    <row r="312" spans="2:65" s="9" customFormat="1" ht="21.75" customHeight="1" x14ac:dyDescent="0.25">
      <c r="B312" s="193"/>
      <c r="C312" s="158" t="s">
        <v>498</v>
      </c>
      <c r="D312" s="159" t="s">
        <v>132</v>
      </c>
      <c r="E312" s="160" t="s">
        <v>499</v>
      </c>
      <c r="F312" s="161" t="s">
        <v>500</v>
      </c>
      <c r="G312" s="162" t="s">
        <v>189</v>
      </c>
      <c r="H312" s="163">
        <v>130</v>
      </c>
      <c r="I312" s="450">
        <v>0.60500000000000009</v>
      </c>
      <c r="J312" s="493">
        <v>78.650000000000006</v>
      </c>
      <c r="K312" s="1"/>
      <c r="M312" s="74" t="s">
        <v>1</v>
      </c>
      <c r="N312" s="75" t="s">
        <v>40</v>
      </c>
      <c r="P312" s="76">
        <f>O312*H312</f>
        <v>0</v>
      </c>
      <c r="Q312" s="76">
        <v>0</v>
      </c>
      <c r="R312" s="76">
        <f>Q312*H312</f>
        <v>0</v>
      </c>
      <c r="S312" s="76">
        <v>0</v>
      </c>
      <c r="T312" s="77">
        <f>S312*H312</f>
        <v>0</v>
      </c>
      <c r="AR312" s="43" t="s">
        <v>240</v>
      </c>
      <c r="AT312" s="43" t="s">
        <v>132</v>
      </c>
      <c r="AU312" s="43" t="s">
        <v>137</v>
      </c>
      <c r="AY312" s="1" t="s">
        <v>130</v>
      </c>
      <c r="BE312" s="78">
        <f>IF(N312="základná",J312,0)</f>
        <v>0</v>
      </c>
      <c r="BF312" s="78">
        <f>IF(N312="znížená",J312,0)</f>
        <v>78.650000000000006</v>
      </c>
      <c r="BG312" s="78">
        <f>IF(N312="zákl. prenesená",J312,0)</f>
        <v>0</v>
      </c>
      <c r="BH312" s="78">
        <f>IF(N312="zníž. prenesená",J312,0)</f>
        <v>0</v>
      </c>
      <c r="BI312" s="78">
        <f>IF(N312="nulová",J312,0)</f>
        <v>0</v>
      </c>
      <c r="BJ312" s="1" t="s">
        <v>137</v>
      </c>
      <c r="BK312" s="78" t="e">
        <f>ROUND(#REF!*H312,2)</f>
        <v>#REF!</v>
      </c>
      <c r="BL312" s="1" t="s">
        <v>240</v>
      </c>
      <c r="BM312" s="43" t="s">
        <v>501</v>
      </c>
    </row>
    <row r="313" spans="2:65" s="9" customFormat="1" ht="16.5" customHeight="1" x14ac:dyDescent="0.25">
      <c r="B313" s="193"/>
      <c r="C313" s="177" t="s">
        <v>502</v>
      </c>
      <c r="D313" s="178" t="s">
        <v>179</v>
      </c>
      <c r="E313" s="179" t="s">
        <v>503</v>
      </c>
      <c r="F313" s="180" t="s">
        <v>504</v>
      </c>
      <c r="G313" s="181" t="s">
        <v>189</v>
      </c>
      <c r="H313" s="182">
        <v>156</v>
      </c>
      <c r="I313" s="450">
        <v>1.6060000000000001</v>
      </c>
      <c r="J313" s="493">
        <v>250.536</v>
      </c>
      <c r="K313" s="102"/>
      <c r="L313" s="103"/>
      <c r="M313" s="104" t="s">
        <v>1</v>
      </c>
      <c r="N313" s="105" t="s">
        <v>40</v>
      </c>
      <c r="P313" s="76">
        <f>O313*H313</f>
        <v>0</v>
      </c>
      <c r="Q313" s="76">
        <v>1.3999999999999999E-4</v>
      </c>
      <c r="R313" s="76">
        <f>Q313*H313</f>
        <v>2.1839999999999998E-2</v>
      </c>
      <c r="S313" s="76">
        <v>0</v>
      </c>
      <c r="T313" s="77">
        <f>S313*H313</f>
        <v>0</v>
      </c>
      <c r="AR313" s="43" t="s">
        <v>315</v>
      </c>
      <c r="AT313" s="43" t="s">
        <v>179</v>
      </c>
      <c r="AU313" s="43" t="s">
        <v>137</v>
      </c>
      <c r="AY313" s="1" t="s">
        <v>130</v>
      </c>
      <c r="BE313" s="78">
        <f>IF(N313="základná",J313,0)</f>
        <v>0</v>
      </c>
      <c r="BF313" s="78">
        <f>IF(N313="znížená",J313,0)</f>
        <v>250.536</v>
      </c>
      <c r="BG313" s="78">
        <f>IF(N313="zákl. prenesená",J313,0)</f>
        <v>0</v>
      </c>
      <c r="BH313" s="78">
        <f>IF(N313="zníž. prenesená",J313,0)</f>
        <v>0</v>
      </c>
      <c r="BI313" s="78">
        <f>IF(N313="nulová",J313,0)</f>
        <v>0</v>
      </c>
      <c r="BJ313" s="1" t="s">
        <v>137</v>
      </c>
      <c r="BK313" s="78" t="e">
        <f>ROUND(#REF!*H313,2)</f>
        <v>#REF!</v>
      </c>
      <c r="BL313" s="1" t="s">
        <v>240</v>
      </c>
      <c r="BM313" s="43" t="s">
        <v>505</v>
      </c>
    </row>
    <row r="314" spans="2:65" s="79" customFormat="1" ht="11.25" x14ac:dyDescent="0.25">
      <c r="B314" s="203"/>
      <c r="C314" s="407"/>
      <c r="D314" s="408" t="s">
        <v>139</v>
      </c>
      <c r="E314" s="407"/>
      <c r="F314" s="410" t="s">
        <v>506</v>
      </c>
      <c r="G314" s="407"/>
      <c r="H314" s="411">
        <v>156</v>
      </c>
      <c r="I314" s="412"/>
      <c r="J314" s="413"/>
      <c r="K314" s="80"/>
      <c r="M314" s="81"/>
      <c r="T314" s="82"/>
      <c r="AT314" s="80" t="s">
        <v>139</v>
      </c>
      <c r="AU314" s="80" t="s">
        <v>137</v>
      </c>
      <c r="AV314" s="79" t="s">
        <v>137</v>
      </c>
      <c r="AW314" s="79" t="s">
        <v>4</v>
      </c>
      <c r="AX314" s="79" t="s">
        <v>82</v>
      </c>
      <c r="AY314" s="80" t="s">
        <v>130</v>
      </c>
    </row>
    <row r="315" spans="2:65" s="9" customFormat="1" ht="24.2" customHeight="1" x14ac:dyDescent="0.25">
      <c r="B315" s="193"/>
      <c r="C315" s="158" t="s">
        <v>507</v>
      </c>
      <c r="D315" s="159" t="s">
        <v>132</v>
      </c>
      <c r="E315" s="160" t="s">
        <v>508</v>
      </c>
      <c r="F315" s="161" t="s">
        <v>509</v>
      </c>
      <c r="G315" s="162" t="s">
        <v>189</v>
      </c>
      <c r="H315" s="163">
        <v>130</v>
      </c>
      <c r="I315" s="450">
        <v>3.718</v>
      </c>
      <c r="J315" s="493">
        <v>483.34</v>
      </c>
      <c r="K315" s="1"/>
      <c r="M315" s="74" t="s">
        <v>1</v>
      </c>
      <c r="N315" s="75" t="s">
        <v>40</v>
      </c>
      <c r="P315" s="76">
        <f>O315*H315</f>
        <v>0</v>
      </c>
      <c r="Q315" s="76">
        <v>8.0000000000000007E-5</v>
      </c>
      <c r="R315" s="76">
        <f>Q315*H315</f>
        <v>1.0400000000000001E-2</v>
      </c>
      <c r="S315" s="76">
        <v>0</v>
      </c>
      <c r="T315" s="77">
        <f>S315*H315</f>
        <v>0</v>
      </c>
      <c r="AR315" s="43" t="s">
        <v>240</v>
      </c>
      <c r="AT315" s="43" t="s">
        <v>132</v>
      </c>
      <c r="AU315" s="43" t="s">
        <v>137</v>
      </c>
      <c r="AY315" s="1" t="s">
        <v>130</v>
      </c>
      <c r="BE315" s="78">
        <f>IF(N315="základná",J315,0)</f>
        <v>0</v>
      </c>
      <c r="BF315" s="78">
        <f>IF(N315="znížená",J315,0)</f>
        <v>483.34</v>
      </c>
      <c r="BG315" s="78">
        <f>IF(N315="zákl. prenesená",J315,0)</f>
        <v>0</v>
      </c>
      <c r="BH315" s="78">
        <f>IF(N315="zníž. prenesená",J315,0)</f>
        <v>0</v>
      </c>
      <c r="BI315" s="78">
        <f>IF(N315="nulová",J315,0)</f>
        <v>0</v>
      </c>
      <c r="BJ315" s="1" t="s">
        <v>137</v>
      </c>
      <c r="BK315" s="78" t="e">
        <f>ROUND(#REF!*H315,2)</f>
        <v>#REF!</v>
      </c>
      <c r="BL315" s="1" t="s">
        <v>240</v>
      </c>
      <c r="BM315" s="43" t="s">
        <v>510</v>
      </c>
    </row>
    <row r="316" spans="2:65" s="9" customFormat="1" ht="37.9" customHeight="1" x14ac:dyDescent="0.25">
      <c r="B316" s="193"/>
      <c r="C316" s="177" t="s">
        <v>511</v>
      </c>
      <c r="D316" s="178" t="s">
        <v>179</v>
      </c>
      <c r="E316" s="179" t="s">
        <v>512</v>
      </c>
      <c r="F316" s="180" t="s">
        <v>513</v>
      </c>
      <c r="G316" s="181" t="s">
        <v>189</v>
      </c>
      <c r="H316" s="182">
        <v>149.5</v>
      </c>
      <c r="I316" s="450">
        <v>1.7160000000000002</v>
      </c>
      <c r="J316" s="493">
        <v>256.54200000000003</v>
      </c>
      <c r="K316" s="102"/>
      <c r="L316" s="103"/>
      <c r="M316" s="104" t="s">
        <v>1</v>
      </c>
      <c r="N316" s="105" t="s">
        <v>40</v>
      </c>
      <c r="P316" s="76">
        <f>O316*H316</f>
        <v>0</v>
      </c>
      <c r="Q316" s="76">
        <v>2E-3</v>
      </c>
      <c r="R316" s="76">
        <f>Q316*H316</f>
        <v>0.29899999999999999</v>
      </c>
      <c r="S316" s="76">
        <v>0</v>
      </c>
      <c r="T316" s="77">
        <f>S316*H316</f>
        <v>0</v>
      </c>
      <c r="AR316" s="43" t="s">
        <v>315</v>
      </c>
      <c r="AT316" s="43" t="s">
        <v>179</v>
      </c>
      <c r="AU316" s="43" t="s">
        <v>137</v>
      </c>
      <c r="AY316" s="1" t="s">
        <v>130</v>
      </c>
      <c r="BE316" s="78">
        <f>IF(N316="základná",J316,0)</f>
        <v>0</v>
      </c>
      <c r="BF316" s="78">
        <f>IF(N316="znížená",J316,0)</f>
        <v>256.54200000000003</v>
      </c>
      <c r="BG316" s="78">
        <f>IF(N316="zákl. prenesená",J316,0)</f>
        <v>0</v>
      </c>
      <c r="BH316" s="78">
        <f>IF(N316="zníž. prenesená",J316,0)</f>
        <v>0</v>
      </c>
      <c r="BI316" s="78">
        <f>IF(N316="nulová",J316,0)</f>
        <v>0</v>
      </c>
      <c r="BJ316" s="1" t="s">
        <v>137</v>
      </c>
      <c r="BK316" s="78" t="e">
        <f>ROUND(#REF!*H316,2)</f>
        <v>#REF!</v>
      </c>
      <c r="BL316" s="1" t="s">
        <v>240</v>
      </c>
      <c r="BM316" s="43" t="s">
        <v>514</v>
      </c>
    </row>
    <row r="317" spans="2:65" s="79" customFormat="1" ht="11.25" x14ac:dyDescent="0.25">
      <c r="B317" s="203"/>
      <c r="C317" s="407"/>
      <c r="D317" s="408" t="s">
        <v>139</v>
      </c>
      <c r="E317" s="407"/>
      <c r="F317" s="410" t="s">
        <v>515</v>
      </c>
      <c r="G317" s="407"/>
      <c r="H317" s="411">
        <v>149.5</v>
      </c>
      <c r="I317" s="412"/>
      <c r="J317" s="413"/>
      <c r="K317" s="80"/>
      <c r="M317" s="81"/>
      <c r="T317" s="82"/>
      <c r="AT317" s="80" t="s">
        <v>139</v>
      </c>
      <c r="AU317" s="80" t="s">
        <v>137</v>
      </c>
      <c r="AV317" s="79" t="s">
        <v>137</v>
      </c>
      <c r="AW317" s="79" t="s">
        <v>4</v>
      </c>
      <c r="AX317" s="79" t="s">
        <v>82</v>
      </c>
      <c r="AY317" s="80" t="s">
        <v>130</v>
      </c>
    </row>
    <row r="318" spans="2:65" s="9" customFormat="1" ht="24.2" customHeight="1" x14ac:dyDescent="0.25">
      <c r="B318" s="193"/>
      <c r="C318" s="158" t="s">
        <v>516</v>
      </c>
      <c r="D318" s="159" t="s">
        <v>132</v>
      </c>
      <c r="E318" s="160" t="s">
        <v>517</v>
      </c>
      <c r="F318" s="161" t="s">
        <v>518</v>
      </c>
      <c r="G318" s="162" t="s">
        <v>166</v>
      </c>
      <c r="H318" s="163">
        <v>0.6</v>
      </c>
      <c r="I318" s="450">
        <v>35.970000000000006</v>
      </c>
      <c r="J318" s="493">
        <v>21.582000000000004</v>
      </c>
      <c r="K318" s="1"/>
      <c r="M318" s="74" t="s">
        <v>1</v>
      </c>
      <c r="N318" s="75" t="s">
        <v>40</v>
      </c>
      <c r="P318" s="76">
        <f>O318*H318</f>
        <v>0</v>
      </c>
      <c r="Q318" s="76">
        <v>0</v>
      </c>
      <c r="R318" s="76">
        <f>Q318*H318</f>
        <v>0</v>
      </c>
      <c r="S318" s="76">
        <v>0</v>
      </c>
      <c r="T318" s="77">
        <f>S318*H318</f>
        <v>0</v>
      </c>
      <c r="AR318" s="43" t="s">
        <v>240</v>
      </c>
      <c r="AT318" s="43" t="s">
        <v>132</v>
      </c>
      <c r="AU318" s="43" t="s">
        <v>137</v>
      </c>
      <c r="AY318" s="1" t="s">
        <v>130</v>
      </c>
      <c r="BE318" s="78">
        <f>IF(N318="základná",J318,0)</f>
        <v>0</v>
      </c>
      <c r="BF318" s="78">
        <f>IF(N318="znížená",J318,0)</f>
        <v>21.582000000000004</v>
      </c>
      <c r="BG318" s="78">
        <f>IF(N318="zákl. prenesená",J318,0)</f>
        <v>0</v>
      </c>
      <c r="BH318" s="78">
        <f>IF(N318="zníž. prenesená",J318,0)</f>
        <v>0</v>
      </c>
      <c r="BI318" s="78">
        <f>IF(N318="nulová",J318,0)</f>
        <v>0</v>
      </c>
      <c r="BJ318" s="1" t="s">
        <v>137</v>
      </c>
      <c r="BK318" s="78" t="e">
        <f>ROUND(#REF!*H318,2)</f>
        <v>#REF!</v>
      </c>
      <c r="BL318" s="1" t="s">
        <v>240</v>
      </c>
      <c r="BM318" s="43" t="s">
        <v>519</v>
      </c>
    </row>
    <row r="319" spans="2:65" s="60" customFormat="1" ht="22.9" customHeight="1" x14ac:dyDescent="0.2">
      <c r="B319" s="202"/>
      <c r="C319" s="363"/>
      <c r="D319" s="364" t="s">
        <v>73</v>
      </c>
      <c r="E319" s="365" t="s">
        <v>520</v>
      </c>
      <c r="F319" s="365" t="s">
        <v>521</v>
      </c>
      <c r="G319" s="363"/>
      <c r="H319" s="363"/>
      <c r="I319" s="366"/>
      <c r="J319" s="445">
        <f>SUM(J320:J323)</f>
        <v>19541.797000000002</v>
      </c>
      <c r="K319" s="62"/>
      <c r="M319" s="64"/>
      <c r="P319" s="65">
        <f>SUM(P320:P323)</f>
        <v>0</v>
      </c>
      <c r="R319" s="65">
        <f>SUM(R320:R323)</f>
        <v>0.70010000000000006</v>
      </c>
      <c r="T319" s="66">
        <f>SUM(T320:T323)</f>
        <v>0</v>
      </c>
      <c r="AR319" s="62" t="s">
        <v>137</v>
      </c>
      <c r="AT319" s="67" t="s">
        <v>73</v>
      </c>
      <c r="AU319" s="67" t="s">
        <v>82</v>
      </c>
      <c r="AY319" s="62" t="s">
        <v>130</v>
      </c>
      <c r="BK319" s="68" t="e">
        <f>SUM(BK320:BK323)</f>
        <v>#REF!</v>
      </c>
    </row>
    <row r="320" spans="2:65" s="9" customFormat="1" ht="24.2" customHeight="1" x14ac:dyDescent="0.25">
      <c r="B320" s="193"/>
      <c r="C320" s="158" t="s">
        <v>522</v>
      </c>
      <c r="D320" s="159" t="s">
        <v>132</v>
      </c>
      <c r="E320" s="160" t="s">
        <v>523</v>
      </c>
      <c r="F320" s="161" t="s">
        <v>524</v>
      </c>
      <c r="G320" s="162" t="s">
        <v>189</v>
      </c>
      <c r="H320" s="163">
        <v>10</v>
      </c>
      <c r="I320" s="450">
        <v>1936.0000000000002</v>
      </c>
      <c r="J320" s="493">
        <v>19360.000000000004</v>
      </c>
      <c r="K320" s="1"/>
      <c r="M320" s="74" t="s">
        <v>1</v>
      </c>
      <c r="N320" s="75" t="s">
        <v>40</v>
      </c>
      <c r="P320" s="76">
        <f>O320*H320</f>
        <v>0</v>
      </c>
      <c r="Q320" s="76">
        <v>7.0010000000000003E-2</v>
      </c>
      <c r="R320" s="76">
        <f>Q320*H320</f>
        <v>0.70010000000000006</v>
      </c>
      <c r="S320" s="76">
        <v>0</v>
      </c>
      <c r="T320" s="77">
        <f>S320*H320</f>
        <v>0</v>
      </c>
      <c r="AR320" s="43" t="s">
        <v>240</v>
      </c>
      <c r="AT320" s="43" t="s">
        <v>132</v>
      </c>
      <c r="AU320" s="43" t="s">
        <v>137</v>
      </c>
      <c r="AY320" s="1" t="s">
        <v>130</v>
      </c>
      <c r="BE320" s="78">
        <f>IF(N320="základná",J320,0)</f>
        <v>0</v>
      </c>
      <c r="BF320" s="78">
        <f>IF(N320="znížená",J320,0)</f>
        <v>19360.000000000004</v>
      </c>
      <c r="BG320" s="78">
        <f>IF(N320="zákl. prenesená",J320,0)</f>
        <v>0</v>
      </c>
      <c r="BH320" s="78">
        <f>IF(N320="zníž. prenesená",J320,0)</f>
        <v>0</v>
      </c>
      <c r="BI320" s="78">
        <f>IF(N320="nulová",J320,0)</f>
        <v>0</v>
      </c>
      <c r="BJ320" s="1" t="s">
        <v>137</v>
      </c>
      <c r="BK320" s="78" t="e">
        <f>ROUND(#REF!*H320,2)</f>
        <v>#REF!</v>
      </c>
      <c r="BL320" s="1" t="s">
        <v>240</v>
      </c>
      <c r="BM320" s="43" t="s">
        <v>525</v>
      </c>
    </row>
    <row r="321" spans="2:65" s="93" customFormat="1" ht="11.25" x14ac:dyDescent="0.25">
      <c r="B321" s="205"/>
      <c r="C321" s="394"/>
      <c r="D321" s="395" t="s">
        <v>139</v>
      </c>
      <c r="E321" s="396" t="s">
        <v>1</v>
      </c>
      <c r="F321" s="397" t="s">
        <v>526</v>
      </c>
      <c r="G321" s="394"/>
      <c r="H321" s="396" t="s">
        <v>1</v>
      </c>
      <c r="I321" s="398"/>
      <c r="J321" s="399"/>
      <c r="K321" s="94"/>
      <c r="M321" s="95"/>
      <c r="T321" s="96"/>
      <c r="AT321" s="94" t="s">
        <v>139</v>
      </c>
      <c r="AU321" s="94" t="s">
        <v>137</v>
      </c>
      <c r="AV321" s="93" t="s">
        <v>82</v>
      </c>
      <c r="AW321" s="93" t="s">
        <v>31</v>
      </c>
      <c r="AX321" s="93" t="s">
        <v>74</v>
      </c>
      <c r="AY321" s="94" t="s">
        <v>130</v>
      </c>
    </row>
    <row r="322" spans="2:65" s="79" customFormat="1" ht="11.25" x14ac:dyDescent="0.25">
      <c r="B322" s="203"/>
      <c r="C322" s="400"/>
      <c r="D322" s="401" t="s">
        <v>139</v>
      </c>
      <c r="E322" s="402" t="s">
        <v>1</v>
      </c>
      <c r="F322" s="403" t="s">
        <v>220</v>
      </c>
      <c r="G322" s="400"/>
      <c r="H322" s="404">
        <v>10</v>
      </c>
      <c r="I322" s="405"/>
      <c r="J322" s="406"/>
      <c r="K322" s="80"/>
      <c r="M322" s="81"/>
      <c r="T322" s="82"/>
      <c r="AT322" s="80" t="s">
        <v>139</v>
      </c>
      <c r="AU322" s="80" t="s">
        <v>137</v>
      </c>
      <c r="AV322" s="79" t="s">
        <v>137</v>
      </c>
      <c r="AW322" s="79" t="s">
        <v>31</v>
      </c>
      <c r="AX322" s="79" t="s">
        <v>82</v>
      </c>
      <c r="AY322" s="80" t="s">
        <v>130</v>
      </c>
    </row>
    <row r="323" spans="2:65" s="9" customFormat="1" ht="24.2" customHeight="1" x14ac:dyDescent="0.25">
      <c r="B323" s="193"/>
      <c r="C323" s="158" t="s">
        <v>527</v>
      </c>
      <c r="D323" s="159" t="s">
        <v>132</v>
      </c>
      <c r="E323" s="160" t="s">
        <v>528</v>
      </c>
      <c r="F323" s="161" t="s">
        <v>529</v>
      </c>
      <c r="G323" s="162" t="s">
        <v>166</v>
      </c>
      <c r="H323" s="163">
        <v>0.7</v>
      </c>
      <c r="I323" s="450">
        <v>259.71000000000004</v>
      </c>
      <c r="J323" s="493">
        <v>181.79700000000003</v>
      </c>
      <c r="K323" s="1"/>
      <c r="M323" s="74" t="s">
        <v>1</v>
      </c>
      <c r="N323" s="75" t="s">
        <v>40</v>
      </c>
      <c r="P323" s="76">
        <f>O323*H323</f>
        <v>0</v>
      </c>
      <c r="Q323" s="76">
        <v>0</v>
      </c>
      <c r="R323" s="76">
        <f>Q323*H323</f>
        <v>0</v>
      </c>
      <c r="S323" s="76">
        <v>0</v>
      </c>
      <c r="T323" s="77">
        <f>S323*H323</f>
        <v>0</v>
      </c>
      <c r="AR323" s="43" t="s">
        <v>240</v>
      </c>
      <c r="AT323" s="43" t="s">
        <v>132</v>
      </c>
      <c r="AU323" s="43" t="s">
        <v>137</v>
      </c>
      <c r="AY323" s="1" t="s">
        <v>130</v>
      </c>
      <c r="BE323" s="78">
        <f>IF(N323="základná",J323,0)</f>
        <v>0</v>
      </c>
      <c r="BF323" s="78">
        <f>IF(N323="znížená",J323,0)</f>
        <v>181.79700000000003</v>
      </c>
      <c r="BG323" s="78">
        <f>IF(N323="zákl. prenesená",J323,0)</f>
        <v>0</v>
      </c>
      <c r="BH323" s="78">
        <f>IF(N323="zníž. prenesená",J323,0)</f>
        <v>0</v>
      </c>
      <c r="BI323" s="78">
        <f>IF(N323="nulová",J323,0)</f>
        <v>0</v>
      </c>
      <c r="BJ323" s="1" t="s">
        <v>137</v>
      </c>
      <c r="BK323" s="78" t="e">
        <f>ROUND(#REF!*H323,2)</f>
        <v>#REF!</v>
      </c>
      <c r="BL323" s="1" t="s">
        <v>240</v>
      </c>
      <c r="BM323" s="43" t="s">
        <v>530</v>
      </c>
    </row>
    <row r="324" spans="2:65" s="60" customFormat="1" ht="25.9" customHeight="1" x14ac:dyDescent="0.2">
      <c r="B324" s="202"/>
      <c r="C324" s="440"/>
      <c r="D324" s="441" t="s">
        <v>73</v>
      </c>
      <c r="E324" s="442" t="s">
        <v>179</v>
      </c>
      <c r="F324" s="442" t="s">
        <v>531</v>
      </c>
      <c r="G324" s="440"/>
      <c r="H324" s="440"/>
      <c r="I324" s="443"/>
      <c r="J324" s="448">
        <f>J325</f>
        <v>715</v>
      </c>
      <c r="K324" s="62"/>
      <c r="M324" s="64"/>
      <c r="P324" s="65">
        <f>P325</f>
        <v>0</v>
      </c>
      <c r="R324" s="65">
        <f>R325</f>
        <v>0</v>
      </c>
      <c r="T324" s="66">
        <f>T325</f>
        <v>0</v>
      </c>
      <c r="AR324" s="62" t="s">
        <v>168</v>
      </c>
      <c r="AT324" s="67" t="s">
        <v>73</v>
      </c>
      <c r="AU324" s="67" t="s">
        <v>74</v>
      </c>
      <c r="AY324" s="62" t="s">
        <v>130</v>
      </c>
      <c r="BK324" s="68" t="e">
        <f>BK325</f>
        <v>#REF!</v>
      </c>
    </row>
    <row r="325" spans="2:65" s="60" customFormat="1" ht="22.9" customHeight="1" x14ac:dyDescent="0.2">
      <c r="B325" s="202"/>
      <c r="C325" s="420"/>
      <c r="D325" s="421" t="s">
        <v>73</v>
      </c>
      <c r="E325" s="422" t="s">
        <v>532</v>
      </c>
      <c r="F325" s="422" t="s">
        <v>533</v>
      </c>
      <c r="G325" s="420"/>
      <c r="H325" s="420"/>
      <c r="I325" s="423"/>
      <c r="J325" s="446">
        <f>J326</f>
        <v>715</v>
      </c>
      <c r="K325" s="62"/>
      <c r="M325" s="64"/>
      <c r="P325" s="65">
        <f>P326</f>
        <v>0</v>
      </c>
      <c r="R325" s="65">
        <f>R326</f>
        <v>0</v>
      </c>
      <c r="T325" s="66">
        <f>T326</f>
        <v>0</v>
      </c>
      <c r="AR325" s="62" t="s">
        <v>168</v>
      </c>
      <c r="AT325" s="67" t="s">
        <v>73</v>
      </c>
      <c r="AU325" s="67" t="s">
        <v>82</v>
      </c>
      <c r="AY325" s="62" t="s">
        <v>130</v>
      </c>
      <c r="BK325" s="68" t="e">
        <f>BK326</f>
        <v>#REF!</v>
      </c>
    </row>
    <row r="326" spans="2:65" s="9" customFormat="1" ht="33" customHeight="1" x14ac:dyDescent="0.25">
      <c r="B326" s="207"/>
      <c r="C326" s="183" t="s">
        <v>534</v>
      </c>
      <c r="D326" s="184" t="s">
        <v>132</v>
      </c>
      <c r="E326" s="185" t="s">
        <v>535</v>
      </c>
      <c r="F326" s="186" t="s">
        <v>537</v>
      </c>
      <c r="G326" s="187" t="s">
        <v>135</v>
      </c>
      <c r="H326" s="188">
        <v>50</v>
      </c>
      <c r="I326" s="451">
        <v>14.3</v>
      </c>
      <c r="J326" s="494">
        <v>715</v>
      </c>
      <c r="K326" s="1"/>
      <c r="M326" s="110" t="s">
        <v>1</v>
      </c>
      <c r="N326" s="111" t="s">
        <v>40</v>
      </c>
      <c r="O326" s="112"/>
      <c r="P326" s="113">
        <f>O326*H326</f>
        <v>0</v>
      </c>
      <c r="Q326" s="113">
        <v>0</v>
      </c>
      <c r="R326" s="113">
        <f>Q326*H326</f>
        <v>0</v>
      </c>
      <c r="S326" s="113">
        <v>0</v>
      </c>
      <c r="T326" s="114">
        <f>S326*H326</f>
        <v>0</v>
      </c>
      <c r="AR326" s="43" t="s">
        <v>484</v>
      </c>
      <c r="AT326" s="43" t="s">
        <v>132</v>
      </c>
      <c r="AU326" s="43" t="s">
        <v>137</v>
      </c>
      <c r="AY326" s="1" t="s">
        <v>130</v>
      </c>
      <c r="BE326" s="78">
        <f>IF(N326="základná",J326,0)</f>
        <v>0</v>
      </c>
      <c r="BF326" s="78">
        <f>IF(N326="znížená",J326,0)</f>
        <v>715</v>
      </c>
      <c r="BG326" s="78">
        <f>IF(N326="zákl. prenesená",J326,0)</f>
        <v>0</v>
      </c>
      <c r="BH326" s="78">
        <f>IF(N326="zníž. prenesená",J326,0)</f>
        <v>0</v>
      </c>
      <c r="BI326" s="78">
        <f>IF(N326="nulová",J326,0)</f>
        <v>0</v>
      </c>
      <c r="BJ326" s="1" t="s">
        <v>137</v>
      </c>
      <c r="BK326" s="78" t="e">
        <f>ROUND(#REF!*H326,2)</f>
        <v>#REF!</v>
      </c>
      <c r="BL326" s="1" t="s">
        <v>484</v>
      </c>
      <c r="BM326" s="43" t="s">
        <v>536</v>
      </c>
    </row>
    <row r="327" spans="2:65" s="9" customFormat="1" ht="6.95" customHeight="1" x14ac:dyDescent="0.25">
      <c r="B327" s="208"/>
      <c r="C327" s="209"/>
      <c r="D327" s="209"/>
      <c r="E327" s="209"/>
      <c r="F327" s="209"/>
      <c r="G327" s="209"/>
      <c r="H327" s="209"/>
      <c r="I327" s="210"/>
      <c r="J327" s="299"/>
      <c r="K327" s="1"/>
    </row>
    <row r="336" spans="2:65" x14ac:dyDescent="0.25">
      <c r="J336" s="145"/>
    </row>
    <row r="343" spans="10:10" ht="25.5" customHeight="1" x14ac:dyDescent="0.35">
      <c r="J343" s="146"/>
    </row>
  </sheetData>
  <autoFilter ref="C153:C326"/>
  <mergeCells count="9">
    <mergeCell ref="E87:H87"/>
    <mergeCell ref="E143:H143"/>
    <mergeCell ref="E145:H145"/>
    <mergeCell ref="K2:V2"/>
    <mergeCell ref="E7:H7"/>
    <mergeCell ref="E9:H9"/>
    <mergeCell ref="E18:H18"/>
    <mergeCell ref="E27:H27"/>
    <mergeCell ref="E85:H85"/>
  </mergeCells>
  <pageMargins left="0.7" right="0.7" top="0.75" bottom="0.75" header="0.3" footer="0.3"/>
  <pageSetup paperSize="9" scale="1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I216"/>
  <sheetViews>
    <sheetView showGridLines="0" workbookViewId="0">
      <selection activeCell="E21" sqref="E21"/>
    </sheetView>
  </sheetViews>
  <sheetFormatPr defaultRowHeight="15" x14ac:dyDescent="0.25"/>
  <cols>
    <col min="1" max="1" width="7.14062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3.5703125" style="25" customWidth="1"/>
    <col min="10" max="10" width="19.140625" style="25" customWidth="1"/>
    <col min="11" max="11" width="2" customWidth="1"/>
    <col min="12" max="12" width="8" customWidth="1"/>
    <col min="13" max="13" width="9.28515625" hidden="1" customWidth="1"/>
    <col min="14" max="14" width="9.140625" hidden="1" customWidth="1"/>
    <col min="15" max="20" width="12.140625" hidden="1" customWidth="1"/>
    <col min="21" max="21" width="14" customWidth="1"/>
    <col min="22" max="22" width="9.42578125" customWidth="1"/>
    <col min="23" max="23" width="12.85546875" customWidth="1"/>
    <col min="24" max="24" width="14" customWidth="1"/>
    <col min="25" max="25" width="9.42578125" customWidth="1"/>
    <col min="26" max="26" width="12.85546875" customWidth="1"/>
    <col min="27" max="27" width="14" customWidth="1"/>
  </cols>
  <sheetData>
    <row r="2" spans="2:42" ht="36.950000000000003" customHeight="1" x14ac:dyDescent="0.25">
      <c r="L2" s="564"/>
      <c r="M2" s="564"/>
      <c r="N2" s="564"/>
      <c r="O2" s="564"/>
      <c r="P2" s="564"/>
      <c r="Q2" s="564"/>
      <c r="R2" s="564"/>
      <c r="S2" s="564"/>
      <c r="T2" s="564"/>
      <c r="U2" s="564"/>
      <c r="AP2" s="1" t="s">
        <v>86</v>
      </c>
    </row>
    <row r="3" spans="2:42" ht="6.95" customHeight="1" x14ac:dyDescent="0.25">
      <c r="B3" s="2"/>
      <c r="C3" s="3"/>
      <c r="D3" s="3"/>
      <c r="E3" s="3"/>
      <c r="F3" s="3"/>
      <c r="G3" s="3"/>
      <c r="H3" s="3"/>
      <c r="I3" s="115"/>
      <c r="J3" s="115"/>
      <c r="K3" s="3"/>
      <c r="L3" s="4"/>
      <c r="AP3" s="1" t="s">
        <v>74</v>
      </c>
    </row>
    <row r="4" spans="2:42" ht="24.95" customHeight="1" x14ac:dyDescent="0.25">
      <c r="B4" s="4"/>
      <c r="D4" s="5" t="s">
        <v>93</v>
      </c>
      <c r="L4" s="4"/>
      <c r="M4" s="27" t="s">
        <v>9</v>
      </c>
      <c r="AP4" s="1" t="s">
        <v>4</v>
      </c>
    </row>
    <row r="5" spans="2:42" ht="6.95" customHeight="1" x14ac:dyDescent="0.25">
      <c r="B5" s="4"/>
      <c r="L5" s="4"/>
    </row>
    <row r="6" spans="2:42" ht="12" customHeight="1" x14ac:dyDescent="0.25">
      <c r="B6" s="4"/>
      <c r="D6" s="6" t="s">
        <v>14</v>
      </c>
      <c r="L6" s="4"/>
    </row>
    <row r="7" spans="2:42" ht="26.25" customHeight="1" x14ac:dyDescent="0.25">
      <c r="B7" s="4"/>
      <c r="E7" s="568" t="str">
        <f>'[1]Rekapitulácia stavby'!K6</f>
        <v>Bratislava, areál MV SR Šancová 1, rekonštrukcia poškodených oporných múrov</v>
      </c>
      <c r="F7" s="569"/>
      <c r="G7" s="569"/>
      <c r="H7" s="569"/>
      <c r="L7" s="4"/>
    </row>
    <row r="8" spans="2:42" s="9" customFormat="1" ht="12" customHeight="1" x14ac:dyDescent="0.25">
      <c r="B8" s="8"/>
      <c r="D8" s="6" t="s">
        <v>94</v>
      </c>
      <c r="I8" s="116"/>
      <c r="J8" s="116"/>
      <c r="L8" s="8"/>
    </row>
    <row r="9" spans="2:42" s="9" customFormat="1" ht="16.5" customHeight="1" x14ac:dyDescent="0.25">
      <c r="B9" s="8"/>
      <c r="E9" s="566" t="s">
        <v>538</v>
      </c>
      <c r="F9" s="567"/>
      <c r="G9" s="567"/>
      <c r="H9" s="567"/>
      <c r="I9" s="116"/>
      <c r="J9" s="116"/>
      <c r="L9" s="8"/>
    </row>
    <row r="10" spans="2:42" s="9" customFormat="1" x14ac:dyDescent="0.25">
      <c r="B10" s="8"/>
      <c r="I10" s="116"/>
      <c r="J10" s="116"/>
      <c r="L10" s="8"/>
    </row>
    <row r="11" spans="2:42" s="9" customFormat="1" ht="12" customHeight="1" x14ac:dyDescent="0.25">
      <c r="B11" s="8"/>
      <c r="D11" s="6" t="s">
        <v>16</v>
      </c>
      <c r="F11" s="7" t="s">
        <v>87</v>
      </c>
      <c r="I11" s="117"/>
      <c r="J11" s="118" t="s">
        <v>1</v>
      </c>
      <c r="L11" s="8"/>
    </row>
    <row r="12" spans="2:42" s="9" customFormat="1" ht="12" customHeight="1" x14ac:dyDescent="0.25">
      <c r="B12" s="8"/>
      <c r="D12" s="6" t="s">
        <v>19</v>
      </c>
      <c r="F12" s="7" t="s">
        <v>539</v>
      </c>
      <c r="I12" s="117"/>
      <c r="J12" s="119" t="s">
        <v>22</v>
      </c>
      <c r="L12" s="8"/>
    </row>
    <row r="13" spans="2:42" s="9" customFormat="1" ht="10.9" customHeight="1" x14ac:dyDescent="0.25">
      <c r="B13" s="8"/>
      <c r="I13" s="116"/>
      <c r="J13" s="116"/>
      <c r="L13" s="8"/>
    </row>
    <row r="14" spans="2:42" s="9" customFormat="1" ht="12" customHeight="1" x14ac:dyDescent="0.25">
      <c r="B14" s="8"/>
      <c r="D14" s="6" t="s">
        <v>23</v>
      </c>
      <c r="I14" s="117"/>
      <c r="J14" s="118" t="s">
        <v>1</v>
      </c>
      <c r="L14" s="8"/>
    </row>
    <row r="15" spans="2:42" s="9" customFormat="1" ht="18" customHeight="1" x14ac:dyDescent="0.25">
      <c r="B15" s="8"/>
      <c r="E15" s="7" t="s">
        <v>25</v>
      </c>
      <c r="I15" s="117"/>
      <c r="J15" s="118" t="s">
        <v>1</v>
      </c>
      <c r="L15" s="8"/>
    </row>
    <row r="16" spans="2:42" s="9" customFormat="1" ht="6.95" customHeight="1" x14ac:dyDescent="0.25">
      <c r="B16" s="8"/>
      <c r="I16" s="116"/>
      <c r="J16" s="116"/>
      <c r="L16" s="8"/>
    </row>
    <row r="17" spans="2:12" s="9" customFormat="1" ht="12" customHeight="1" x14ac:dyDescent="0.25">
      <c r="B17" s="8"/>
      <c r="D17" s="6" t="s">
        <v>27</v>
      </c>
      <c r="I17" s="117"/>
      <c r="J17" s="120" t="s">
        <v>28</v>
      </c>
      <c r="L17" s="8"/>
    </row>
    <row r="18" spans="2:12" s="9" customFormat="1" ht="18" customHeight="1" x14ac:dyDescent="0.25">
      <c r="B18" s="8"/>
      <c r="E18" s="570"/>
      <c r="F18" s="571"/>
      <c r="G18" s="571"/>
      <c r="H18" s="571"/>
      <c r="I18" s="117"/>
      <c r="J18" s="120" t="s">
        <v>28</v>
      </c>
      <c r="L18" s="8"/>
    </row>
    <row r="19" spans="2:12" s="9" customFormat="1" ht="6.95" customHeight="1" x14ac:dyDescent="0.25">
      <c r="B19" s="8"/>
      <c r="I19" s="116"/>
      <c r="J19" s="116"/>
      <c r="L19" s="8"/>
    </row>
    <row r="20" spans="2:12" s="9" customFormat="1" ht="12" customHeight="1" x14ac:dyDescent="0.25">
      <c r="B20" s="8"/>
      <c r="D20" s="6" t="s">
        <v>29</v>
      </c>
      <c r="I20" s="117"/>
      <c r="J20" s="118" t="s">
        <v>1</v>
      </c>
      <c r="L20" s="8"/>
    </row>
    <row r="21" spans="2:12" s="9" customFormat="1" ht="18" customHeight="1" x14ac:dyDescent="0.25">
      <c r="B21" s="8"/>
      <c r="E21" s="7" t="s">
        <v>30</v>
      </c>
      <c r="I21" s="117"/>
      <c r="J21" s="118" t="s">
        <v>1</v>
      </c>
      <c r="L21" s="8"/>
    </row>
    <row r="22" spans="2:12" s="9" customFormat="1" ht="6.95" customHeight="1" x14ac:dyDescent="0.25">
      <c r="B22" s="8"/>
      <c r="I22" s="116"/>
      <c r="J22" s="116"/>
      <c r="L22" s="8"/>
    </row>
    <row r="23" spans="2:12" s="9" customFormat="1" ht="12" customHeight="1" x14ac:dyDescent="0.25">
      <c r="B23" s="8"/>
      <c r="D23" s="6" t="s">
        <v>32</v>
      </c>
      <c r="I23" s="117"/>
      <c r="J23" s="118" t="s">
        <v>1</v>
      </c>
      <c r="L23" s="8"/>
    </row>
    <row r="24" spans="2:12" s="9" customFormat="1" ht="18" customHeight="1" x14ac:dyDescent="0.25">
      <c r="B24" s="8"/>
      <c r="E24" s="7" t="s">
        <v>30</v>
      </c>
      <c r="I24" s="117"/>
      <c r="J24" s="118" t="s">
        <v>1</v>
      </c>
      <c r="L24" s="8"/>
    </row>
    <row r="25" spans="2:12" s="9" customFormat="1" ht="6.95" customHeight="1" x14ac:dyDescent="0.25">
      <c r="B25" s="8"/>
      <c r="I25" s="116"/>
      <c r="J25" s="116"/>
      <c r="L25" s="8"/>
    </row>
    <row r="26" spans="2:12" s="9" customFormat="1" ht="12" customHeight="1" x14ac:dyDescent="0.25">
      <c r="B26" s="8"/>
      <c r="D26" s="6" t="s">
        <v>33</v>
      </c>
      <c r="I26" s="116"/>
      <c r="J26" s="116"/>
      <c r="L26" s="8"/>
    </row>
    <row r="27" spans="2:12" s="29" customFormat="1" ht="16.5" customHeight="1" x14ac:dyDescent="0.25">
      <c r="B27" s="28"/>
      <c r="E27" s="572" t="s">
        <v>1</v>
      </c>
      <c r="F27" s="572"/>
      <c r="G27" s="572"/>
      <c r="H27" s="572"/>
      <c r="I27" s="121"/>
      <c r="J27" s="121"/>
      <c r="L27" s="28"/>
    </row>
    <row r="28" spans="2:12" s="9" customFormat="1" ht="6.95" customHeight="1" x14ac:dyDescent="0.25">
      <c r="B28" s="8"/>
      <c r="I28" s="116"/>
      <c r="J28" s="116"/>
      <c r="L28" s="8"/>
    </row>
    <row r="29" spans="2:12" s="9" customFormat="1" ht="6.95" customHeight="1" x14ac:dyDescent="0.25">
      <c r="B29" s="8"/>
      <c r="D29" s="19"/>
      <c r="E29" s="19"/>
      <c r="F29" s="19"/>
      <c r="G29" s="19"/>
      <c r="H29" s="19"/>
      <c r="I29" s="122"/>
      <c r="J29" s="122"/>
      <c r="K29" s="19"/>
      <c r="L29" s="8"/>
    </row>
    <row r="30" spans="2:12" s="9" customFormat="1" ht="25.35" customHeight="1" x14ac:dyDescent="0.25">
      <c r="B30" s="8"/>
      <c r="D30" s="31" t="s">
        <v>34</v>
      </c>
      <c r="I30" s="116"/>
      <c r="J30" s="123">
        <v>99451.15</v>
      </c>
      <c r="L30" s="8"/>
    </row>
    <row r="31" spans="2:12" s="9" customFormat="1" ht="6.95" customHeight="1" x14ac:dyDescent="0.25">
      <c r="B31" s="8"/>
      <c r="D31" s="19"/>
      <c r="E31" s="19"/>
      <c r="F31" s="19"/>
      <c r="G31" s="19"/>
      <c r="H31" s="19"/>
      <c r="I31" s="122"/>
      <c r="J31" s="122"/>
      <c r="K31" s="19"/>
      <c r="L31" s="8"/>
    </row>
    <row r="32" spans="2:12" s="9" customFormat="1" ht="14.45" customHeight="1" x14ac:dyDescent="0.25">
      <c r="B32" s="8"/>
      <c r="F32" s="32" t="s">
        <v>36</v>
      </c>
      <c r="I32" s="124"/>
      <c r="J32" s="124" t="s">
        <v>37</v>
      </c>
      <c r="L32" s="8"/>
    </row>
    <row r="33" spans="2:12" s="9" customFormat="1" ht="14.45" customHeight="1" x14ac:dyDescent="0.25">
      <c r="B33" s="8"/>
      <c r="D33" s="33" t="s">
        <v>38</v>
      </c>
      <c r="E33" s="11" t="s">
        <v>39</v>
      </c>
      <c r="F33" s="34">
        <f>ROUND((SUM(BA157:BA215)),  2)</f>
        <v>0</v>
      </c>
      <c r="G33" s="35"/>
      <c r="H33" s="35"/>
      <c r="I33" s="125"/>
      <c r="J33" s="126">
        <v>0</v>
      </c>
      <c r="L33" s="8"/>
    </row>
    <row r="34" spans="2:12" s="9" customFormat="1" ht="14.45" customHeight="1" x14ac:dyDescent="0.25">
      <c r="B34" s="8"/>
      <c r="E34" s="11" t="s">
        <v>40</v>
      </c>
      <c r="F34" s="34">
        <f>ROUND((SUM(BB157:BB215)),  2)</f>
        <v>99451.15</v>
      </c>
      <c r="G34" s="35"/>
      <c r="H34" s="35"/>
      <c r="I34" s="125"/>
      <c r="J34" s="126">
        <v>19890.23</v>
      </c>
      <c r="L34" s="8"/>
    </row>
    <row r="35" spans="2:12" s="9" customFormat="1" ht="14.45" hidden="1" customHeight="1" x14ac:dyDescent="0.25">
      <c r="B35" s="8"/>
      <c r="E35" s="6" t="s">
        <v>41</v>
      </c>
      <c r="F35" s="36">
        <f>ROUND((SUM(BC157:BC215)),  2)</f>
        <v>0</v>
      </c>
      <c r="I35" s="127"/>
      <c r="J35" s="128">
        <v>0</v>
      </c>
      <c r="L35" s="8"/>
    </row>
    <row r="36" spans="2:12" s="9" customFormat="1" ht="14.45" hidden="1" customHeight="1" x14ac:dyDescent="0.25">
      <c r="B36" s="8"/>
      <c r="E36" s="6" t="s">
        <v>42</v>
      </c>
      <c r="F36" s="36">
        <f>ROUND((SUM(BD157:BD215)),  2)</f>
        <v>0</v>
      </c>
      <c r="I36" s="127"/>
      <c r="J36" s="128">
        <v>0</v>
      </c>
      <c r="L36" s="8"/>
    </row>
    <row r="37" spans="2:12" s="9" customFormat="1" ht="14.45" hidden="1" customHeight="1" x14ac:dyDescent="0.25">
      <c r="B37" s="8"/>
      <c r="E37" s="11" t="s">
        <v>43</v>
      </c>
      <c r="F37" s="34">
        <f>ROUND((SUM(BE157:BE215)),  2)</f>
        <v>0</v>
      </c>
      <c r="G37" s="35"/>
      <c r="H37" s="35"/>
      <c r="I37" s="125"/>
      <c r="J37" s="126">
        <v>0</v>
      </c>
      <c r="L37" s="8"/>
    </row>
    <row r="38" spans="2:12" s="9" customFormat="1" ht="6.95" customHeight="1" x14ac:dyDescent="0.25">
      <c r="B38" s="8"/>
      <c r="I38" s="116"/>
      <c r="J38" s="116"/>
      <c r="L38" s="8"/>
    </row>
    <row r="39" spans="2:12" s="9" customFormat="1" ht="25.35" customHeight="1" x14ac:dyDescent="0.25">
      <c r="B39" s="8"/>
      <c r="C39" s="467"/>
      <c r="D39" s="466" t="s">
        <v>44</v>
      </c>
      <c r="E39" s="459"/>
      <c r="F39" s="459"/>
      <c r="G39" s="460" t="s">
        <v>45</v>
      </c>
      <c r="H39" s="461" t="s">
        <v>46</v>
      </c>
      <c r="I39" s="459"/>
      <c r="J39" s="462">
        <v>119341.37999999999</v>
      </c>
      <c r="K39" s="465"/>
      <c r="L39" s="8"/>
    </row>
    <row r="40" spans="2:12" s="9" customFormat="1" ht="14.45" customHeight="1" x14ac:dyDescent="0.25">
      <c r="B40" s="8"/>
      <c r="I40" s="116"/>
      <c r="J40" s="116"/>
      <c r="L40" s="8"/>
    </row>
    <row r="41" spans="2:12" ht="14.45" customHeight="1" x14ac:dyDescent="0.25">
      <c r="B41" s="4"/>
      <c r="L41" s="4"/>
    </row>
    <row r="42" spans="2:12" ht="14.45" customHeight="1" x14ac:dyDescent="0.25">
      <c r="B42" s="4"/>
      <c r="L42" s="4"/>
    </row>
    <row r="43" spans="2:12" ht="14.45" customHeight="1" x14ac:dyDescent="0.25">
      <c r="B43" s="4"/>
      <c r="L43" s="4"/>
    </row>
    <row r="44" spans="2:12" ht="14.45" customHeight="1" x14ac:dyDescent="0.25">
      <c r="B44" s="4"/>
      <c r="L44" s="4"/>
    </row>
    <row r="45" spans="2:12" ht="14.45" customHeight="1" x14ac:dyDescent="0.25">
      <c r="B45" s="4"/>
      <c r="L45" s="4"/>
    </row>
    <row r="46" spans="2:12" ht="14.45" customHeight="1" x14ac:dyDescent="0.25">
      <c r="B46" s="4"/>
      <c r="L46" s="4"/>
    </row>
    <row r="47" spans="2:12" ht="14.45" customHeight="1" x14ac:dyDescent="0.25">
      <c r="B47" s="4"/>
      <c r="L47" s="4"/>
    </row>
    <row r="48" spans="2:12" ht="14.45" customHeight="1" x14ac:dyDescent="0.25">
      <c r="B48" s="4"/>
      <c r="L48" s="4"/>
    </row>
    <row r="49" spans="2:12" ht="14.45" customHeight="1" x14ac:dyDescent="0.25">
      <c r="B49" s="4"/>
      <c r="L49" s="4"/>
    </row>
    <row r="50" spans="2:12" s="9" customFormat="1" ht="14.45" customHeight="1" x14ac:dyDescent="0.25">
      <c r="B50" s="8"/>
      <c r="D50" s="12" t="s">
        <v>47</v>
      </c>
      <c r="E50" s="13"/>
      <c r="F50" s="13"/>
      <c r="G50" s="12" t="s">
        <v>48</v>
      </c>
      <c r="H50" s="13"/>
      <c r="I50" s="131"/>
      <c r="J50" s="131"/>
      <c r="K50" s="13"/>
      <c r="L50" s="8"/>
    </row>
    <row r="51" spans="2:12" x14ac:dyDescent="0.25">
      <c r="B51" s="4"/>
      <c r="L51" s="4"/>
    </row>
    <row r="52" spans="2:12" x14ac:dyDescent="0.25">
      <c r="B52" s="4"/>
      <c r="L52" s="4"/>
    </row>
    <row r="53" spans="2:12" x14ac:dyDescent="0.25">
      <c r="B53" s="4"/>
      <c r="L53" s="4"/>
    </row>
    <row r="54" spans="2:12" x14ac:dyDescent="0.25">
      <c r="B54" s="4"/>
      <c r="L54" s="4"/>
    </row>
    <row r="55" spans="2:12" x14ac:dyDescent="0.25">
      <c r="B55" s="4"/>
      <c r="L55" s="4"/>
    </row>
    <row r="56" spans="2:12" x14ac:dyDescent="0.25">
      <c r="B56" s="4"/>
      <c r="L56" s="4"/>
    </row>
    <row r="57" spans="2:12" x14ac:dyDescent="0.25">
      <c r="B57" s="4"/>
      <c r="L57" s="4"/>
    </row>
    <row r="58" spans="2:12" x14ac:dyDescent="0.25">
      <c r="B58" s="4"/>
      <c r="L58" s="4"/>
    </row>
    <row r="59" spans="2:12" x14ac:dyDescent="0.25">
      <c r="B59" s="4"/>
      <c r="L59" s="4"/>
    </row>
    <row r="60" spans="2:12" x14ac:dyDescent="0.25">
      <c r="B60" s="4"/>
      <c r="L60" s="4"/>
    </row>
    <row r="61" spans="2:12" s="9" customFormat="1" x14ac:dyDescent="0.25">
      <c r="B61" s="8"/>
      <c r="D61" s="14" t="s">
        <v>49</v>
      </c>
      <c r="E61" s="10"/>
      <c r="F61" s="42" t="s">
        <v>50</v>
      </c>
      <c r="G61" s="14" t="s">
        <v>49</v>
      </c>
      <c r="H61" s="10"/>
      <c r="I61" s="132"/>
      <c r="J61" s="133" t="s">
        <v>50</v>
      </c>
      <c r="K61" s="10"/>
      <c r="L61" s="8"/>
    </row>
    <row r="62" spans="2:12" x14ac:dyDescent="0.25">
      <c r="B62" s="4"/>
      <c r="L62" s="4"/>
    </row>
    <row r="63" spans="2:12" x14ac:dyDescent="0.25">
      <c r="B63" s="4"/>
      <c r="L63" s="4"/>
    </row>
    <row r="64" spans="2:12" x14ac:dyDescent="0.25">
      <c r="B64" s="4"/>
      <c r="L64" s="4"/>
    </row>
    <row r="65" spans="2:12" s="9" customFormat="1" x14ac:dyDescent="0.25">
      <c r="B65" s="8"/>
      <c r="D65" s="12" t="s">
        <v>51</v>
      </c>
      <c r="E65" s="13"/>
      <c r="F65" s="13"/>
      <c r="G65" s="12" t="s">
        <v>52</v>
      </c>
      <c r="H65" s="13"/>
      <c r="I65" s="131"/>
      <c r="J65" s="131"/>
      <c r="K65" s="13"/>
      <c r="L65" s="8"/>
    </row>
    <row r="66" spans="2:12" x14ac:dyDescent="0.25">
      <c r="B66" s="4"/>
      <c r="L66" s="4"/>
    </row>
    <row r="67" spans="2:12" x14ac:dyDescent="0.25">
      <c r="B67" s="4"/>
      <c r="L67" s="4"/>
    </row>
    <row r="68" spans="2:12" x14ac:dyDescent="0.25">
      <c r="B68" s="4"/>
      <c r="L68" s="4"/>
    </row>
    <row r="69" spans="2:12" x14ac:dyDescent="0.25">
      <c r="B69" s="4"/>
      <c r="L69" s="4"/>
    </row>
    <row r="70" spans="2:12" x14ac:dyDescent="0.25">
      <c r="B70" s="4"/>
      <c r="L70" s="4"/>
    </row>
    <row r="71" spans="2:12" x14ac:dyDescent="0.25">
      <c r="B71" s="4"/>
      <c r="L71" s="4"/>
    </row>
    <row r="72" spans="2:12" x14ac:dyDescent="0.25">
      <c r="B72" s="4"/>
      <c r="L72" s="4"/>
    </row>
    <row r="73" spans="2:12" x14ac:dyDescent="0.25">
      <c r="B73" s="4"/>
      <c r="L73" s="4"/>
    </row>
    <row r="74" spans="2:12" x14ac:dyDescent="0.25">
      <c r="B74" s="4"/>
      <c r="L74" s="4"/>
    </row>
    <row r="75" spans="2:12" x14ac:dyDescent="0.25">
      <c r="B75" s="4"/>
      <c r="L75" s="4"/>
    </row>
    <row r="76" spans="2:12" s="9" customFormat="1" x14ac:dyDescent="0.25">
      <c r="B76" s="8"/>
      <c r="D76" s="14" t="s">
        <v>49</v>
      </c>
      <c r="E76" s="10"/>
      <c r="F76" s="42" t="s">
        <v>50</v>
      </c>
      <c r="G76" s="14" t="s">
        <v>49</v>
      </c>
      <c r="H76" s="10"/>
      <c r="I76" s="132"/>
      <c r="J76" s="133" t="s">
        <v>50</v>
      </c>
      <c r="K76" s="10"/>
      <c r="L76" s="8"/>
    </row>
    <row r="77" spans="2:12" s="9" customFormat="1" ht="14.45" customHeight="1" x14ac:dyDescent="0.25">
      <c r="B77" s="15"/>
      <c r="C77" s="16"/>
      <c r="D77" s="16"/>
      <c r="E77" s="16"/>
      <c r="F77" s="16"/>
      <c r="G77" s="16"/>
      <c r="H77" s="16"/>
      <c r="I77" s="134"/>
      <c r="J77" s="134"/>
      <c r="K77" s="16"/>
      <c r="L77" s="8"/>
    </row>
    <row r="81" spans="2:43" s="9" customFormat="1" ht="6.95" customHeight="1" x14ac:dyDescent="0.25">
      <c r="B81" s="17"/>
      <c r="C81" s="18"/>
      <c r="D81" s="18"/>
      <c r="E81" s="18"/>
      <c r="F81" s="18"/>
      <c r="G81" s="18"/>
      <c r="H81" s="18"/>
      <c r="I81" s="135"/>
      <c r="J81" s="135"/>
      <c r="K81" s="18"/>
      <c r="L81" s="8"/>
    </row>
    <row r="82" spans="2:43" s="9" customFormat="1" ht="24.95" customHeight="1" x14ac:dyDescent="0.25">
      <c r="B82" s="8"/>
      <c r="C82" s="5" t="s">
        <v>96</v>
      </c>
      <c r="I82" s="116"/>
      <c r="J82" s="116"/>
      <c r="L82" s="8"/>
    </row>
    <row r="83" spans="2:43" s="9" customFormat="1" ht="6.95" customHeight="1" x14ac:dyDescent="0.25">
      <c r="B83" s="8"/>
      <c r="I83" s="116"/>
      <c r="J83" s="116"/>
      <c r="L83" s="8"/>
    </row>
    <row r="84" spans="2:43" s="9" customFormat="1" ht="12" customHeight="1" x14ac:dyDescent="0.25">
      <c r="B84" s="8"/>
      <c r="C84" s="6" t="s">
        <v>14</v>
      </c>
      <c r="I84" s="116"/>
      <c r="J84" s="116"/>
      <c r="L84" s="8"/>
    </row>
    <row r="85" spans="2:43" s="9" customFormat="1" ht="26.25" customHeight="1" x14ac:dyDescent="0.25">
      <c r="B85" s="8"/>
      <c r="E85" s="568" t="str">
        <f>E7</f>
        <v>Bratislava, areál MV SR Šancová 1, rekonštrukcia poškodených oporných múrov</v>
      </c>
      <c r="F85" s="569"/>
      <c r="G85" s="569"/>
      <c r="H85" s="569"/>
      <c r="I85" s="116"/>
      <c r="J85" s="116"/>
      <c r="L85" s="8"/>
    </row>
    <row r="86" spans="2:43" s="9" customFormat="1" ht="12" customHeight="1" x14ac:dyDescent="0.25">
      <c r="B86" s="8"/>
      <c r="C86" s="6" t="s">
        <v>94</v>
      </c>
      <c r="I86" s="116"/>
      <c r="J86" s="116"/>
      <c r="L86" s="8"/>
    </row>
    <row r="87" spans="2:43" s="9" customFormat="1" ht="16.5" customHeight="1" x14ac:dyDescent="0.25">
      <c r="B87" s="8"/>
      <c r="E87" s="566" t="str">
        <f>E9</f>
        <v>SO 02 - Rekonštrukcia spevnených plôch</v>
      </c>
      <c r="F87" s="567"/>
      <c r="G87" s="567"/>
      <c r="H87" s="567"/>
      <c r="I87" s="116"/>
      <c r="J87" s="116"/>
      <c r="L87" s="8"/>
    </row>
    <row r="88" spans="2:43" s="9" customFormat="1" ht="6.95" customHeight="1" x14ac:dyDescent="0.25">
      <c r="B88" s="8"/>
      <c r="I88" s="116"/>
      <c r="J88" s="116"/>
      <c r="L88" s="8"/>
    </row>
    <row r="89" spans="2:43" s="9" customFormat="1" ht="12" customHeight="1" x14ac:dyDescent="0.25">
      <c r="B89" s="8"/>
      <c r="C89" s="6" t="s">
        <v>19</v>
      </c>
      <c r="F89" s="7" t="str">
        <f>F12</f>
        <v xml:space="preserve"> Bratislava</v>
      </c>
      <c r="I89" s="117"/>
      <c r="J89" s="119" t="s">
        <v>22</v>
      </c>
      <c r="L89" s="8"/>
    </row>
    <row r="90" spans="2:43" s="9" customFormat="1" ht="6.95" customHeight="1" x14ac:dyDescent="0.25">
      <c r="B90" s="8"/>
      <c r="I90" s="116"/>
      <c r="J90" s="116"/>
      <c r="L90" s="8"/>
    </row>
    <row r="91" spans="2:43" s="9" customFormat="1" ht="40.15" customHeight="1" x14ac:dyDescent="0.25">
      <c r="B91" s="8"/>
      <c r="C91" s="6" t="s">
        <v>23</v>
      </c>
      <c r="F91" s="7" t="str">
        <f>E15</f>
        <v>MV SR, Pribinova 2, 81272 Bratislava</v>
      </c>
      <c r="I91" s="117"/>
      <c r="J91" s="136" t="s">
        <v>30</v>
      </c>
      <c r="L91" s="8"/>
    </row>
    <row r="92" spans="2:43" s="9" customFormat="1" ht="40.15" customHeight="1" x14ac:dyDescent="0.25">
      <c r="B92" s="8"/>
      <c r="C92" s="6" t="s">
        <v>27</v>
      </c>
      <c r="F92" s="7" t="str">
        <f>IF(E18="","",E18)</f>
        <v/>
      </c>
      <c r="I92" s="117"/>
      <c r="J92" s="136" t="s">
        <v>30</v>
      </c>
      <c r="L92" s="8"/>
    </row>
    <row r="93" spans="2:43" s="9" customFormat="1" ht="10.35" customHeight="1" x14ac:dyDescent="0.25">
      <c r="B93" s="8"/>
      <c r="I93" s="116"/>
      <c r="J93" s="116"/>
      <c r="L93" s="8"/>
    </row>
    <row r="94" spans="2:43" s="9" customFormat="1" ht="29.25" customHeight="1" x14ac:dyDescent="0.25">
      <c r="B94" s="8"/>
      <c r="C94" s="489" t="s">
        <v>97</v>
      </c>
      <c r="D94" s="467"/>
      <c r="E94" s="467"/>
      <c r="F94" s="467"/>
      <c r="G94" s="467"/>
      <c r="H94" s="467"/>
      <c r="I94" s="467"/>
      <c r="J94" s="490" t="s">
        <v>98</v>
      </c>
      <c r="L94" s="8"/>
    </row>
    <row r="95" spans="2:43" s="9" customFormat="1" ht="10.35" customHeight="1" x14ac:dyDescent="0.25">
      <c r="B95" s="8"/>
      <c r="I95" s="116"/>
      <c r="J95" s="116"/>
      <c r="L95" s="8"/>
    </row>
    <row r="96" spans="2:43" s="9" customFormat="1" ht="22.9" customHeight="1" x14ac:dyDescent="0.25">
      <c r="B96" s="8"/>
      <c r="C96" s="44" t="s">
        <v>99</v>
      </c>
      <c r="I96" s="116"/>
      <c r="J96" s="123">
        <v>99451.150039999993</v>
      </c>
      <c r="L96" s="8"/>
      <c r="AQ96" s="1" t="s">
        <v>100</v>
      </c>
    </row>
    <row r="97" spans="2:12" s="46" customFormat="1" ht="24.95" customHeight="1" x14ac:dyDescent="0.25">
      <c r="B97" s="45"/>
      <c r="D97" s="47" t="s">
        <v>101</v>
      </c>
      <c r="E97" s="48"/>
      <c r="F97" s="48"/>
      <c r="G97" s="48"/>
      <c r="H97" s="48"/>
      <c r="I97" s="138"/>
      <c r="J97" s="139">
        <v>99451.150039999993</v>
      </c>
      <c r="L97" s="45"/>
    </row>
    <row r="98" spans="2:12" s="51" customFormat="1" ht="19.899999999999999" customHeight="1" x14ac:dyDescent="0.25">
      <c r="B98" s="50"/>
      <c r="D98" s="52" t="s">
        <v>102</v>
      </c>
      <c r="E98" s="53"/>
      <c r="F98" s="53"/>
      <c r="G98" s="53"/>
      <c r="H98" s="53"/>
      <c r="I98" s="140"/>
      <c r="J98" s="141">
        <v>21518.735700000001</v>
      </c>
      <c r="L98" s="50"/>
    </row>
    <row r="99" spans="2:12" s="51" customFormat="1" ht="19.899999999999999" customHeight="1" x14ac:dyDescent="0.25">
      <c r="B99" s="50"/>
      <c r="D99" s="52" t="s">
        <v>103</v>
      </c>
      <c r="E99" s="53"/>
      <c r="F99" s="53"/>
      <c r="G99" s="53"/>
      <c r="H99" s="53"/>
      <c r="I99" s="140"/>
      <c r="J99" s="141">
        <v>2680.5130000000004</v>
      </c>
      <c r="L99" s="50"/>
    </row>
    <row r="100" spans="2:12" s="51" customFormat="1" ht="19.899999999999999" customHeight="1" x14ac:dyDescent="0.25">
      <c r="B100" s="50"/>
      <c r="D100" s="52" t="s">
        <v>106</v>
      </c>
      <c r="E100" s="53"/>
      <c r="F100" s="53"/>
      <c r="G100" s="53"/>
      <c r="H100" s="53"/>
      <c r="I100" s="140"/>
      <c r="J100" s="141">
        <v>40169.342839999998</v>
      </c>
      <c r="L100" s="50"/>
    </row>
    <row r="101" spans="2:12" s="51" customFormat="1" ht="19.899999999999999" customHeight="1" x14ac:dyDescent="0.25">
      <c r="B101" s="50"/>
      <c r="D101" s="52" t="s">
        <v>109</v>
      </c>
      <c r="E101" s="53"/>
      <c r="F101" s="53"/>
      <c r="G101" s="53"/>
      <c r="H101" s="53"/>
      <c r="I101" s="140"/>
      <c r="J101" s="141">
        <v>24747.223819999999</v>
      </c>
      <c r="L101" s="50"/>
    </row>
    <row r="102" spans="2:12" s="51" customFormat="1" ht="19.899999999999999" customHeight="1" x14ac:dyDescent="0.25">
      <c r="B102" s="50"/>
      <c r="D102" s="52" t="s">
        <v>110</v>
      </c>
      <c r="E102" s="53"/>
      <c r="F102" s="53"/>
      <c r="G102" s="53"/>
      <c r="H102" s="53"/>
      <c r="I102" s="140"/>
      <c r="J102" s="141">
        <v>10335.33468</v>
      </c>
      <c r="L102" s="50"/>
    </row>
    <row r="103" spans="2:12" s="9" customFormat="1" ht="21.75" customHeight="1" x14ac:dyDescent="0.25">
      <c r="B103" s="8"/>
      <c r="I103" s="116"/>
      <c r="J103" s="116"/>
      <c r="L103" s="8"/>
    </row>
    <row r="104" spans="2:12" s="9" customFormat="1" ht="6.95" customHeight="1" x14ac:dyDescent="0.25">
      <c r="B104" s="15"/>
      <c r="C104" s="16"/>
      <c r="D104" s="16"/>
      <c r="E104" s="16"/>
      <c r="F104" s="16"/>
      <c r="G104" s="16"/>
      <c r="H104" s="16"/>
      <c r="I104" s="134"/>
      <c r="J104" s="134"/>
      <c r="K104" s="16"/>
      <c r="L104" s="8"/>
    </row>
    <row r="143" spans="2:12" s="9" customFormat="1" ht="6.95" customHeight="1" x14ac:dyDescent="0.25">
      <c r="B143" s="17"/>
      <c r="C143" s="18"/>
      <c r="D143" s="18"/>
      <c r="E143" s="18"/>
      <c r="F143" s="18"/>
      <c r="G143" s="18"/>
      <c r="H143" s="18"/>
      <c r="I143" s="135"/>
      <c r="J143" s="135"/>
      <c r="K143" s="18"/>
      <c r="L143" s="8"/>
    </row>
    <row r="144" spans="2:12" s="9" customFormat="1" ht="24.95" customHeight="1" x14ac:dyDescent="0.25">
      <c r="B144" s="8"/>
      <c r="C144" s="5" t="s">
        <v>116</v>
      </c>
      <c r="I144" s="116"/>
      <c r="J144" s="116"/>
      <c r="L144" s="8"/>
    </row>
    <row r="145" spans="2:61" s="9" customFormat="1" ht="6.95" customHeight="1" x14ac:dyDescent="0.25">
      <c r="B145" s="8"/>
      <c r="I145" s="116"/>
      <c r="J145" s="116"/>
      <c r="L145" s="8"/>
    </row>
    <row r="146" spans="2:61" s="9" customFormat="1" ht="12" customHeight="1" x14ac:dyDescent="0.25">
      <c r="B146" s="8"/>
      <c r="C146" s="6" t="s">
        <v>14</v>
      </c>
      <c r="I146" s="116"/>
      <c r="J146" s="116"/>
      <c r="L146" s="8"/>
    </row>
    <row r="147" spans="2:61" s="9" customFormat="1" ht="26.25" customHeight="1" x14ac:dyDescent="0.25">
      <c r="B147" s="8"/>
      <c r="E147" s="568" t="str">
        <f>E7</f>
        <v>Bratislava, areál MV SR Šancová 1, rekonštrukcia poškodených oporných múrov</v>
      </c>
      <c r="F147" s="569"/>
      <c r="G147" s="569"/>
      <c r="H147" s="569"/>
      <c r="I147" s="116"/>
      <c r="J147" s="116"/>
      <c r="L147" s="8"/>
    </row>
    <row r="148" spans="2:61" s="9" customFormat="1" ht="12" customHeight="1" x14ac:dyDescent="0.25">
      <c r="B148" s="8"/>
      <c r="C148" s="6" t="s">
        <v>94</v>
      </c>
      <c r="I148" s="116"/>
      <c r="J148" s="116"/>
      <c r="L148" s="8"/>
    </row>
    <row r="149" spans="2:61" s="9" customFormat="1" ht="16.5" customHeight="1" x14ac:dyDescent="0.25">
      <c r="B149" s="8"/>
      <c r="E149" s="566" t="str">
        <f>E9</f>
        <v>SO 02 - Rekonštrukcia spevnených plôch</v>
      </c>
      <c r="F149" s="567"/>
      <c r="G149" s="567"/>
      <c r="H149" s="567"/>
      <c r="I149" s="116"/>
      <c r="J149" s="116"/>
      <c r="L149" s="8"/>
    </row>
    <row r="150" spans="2:61" s="9" customFormat="1" ht="6.95" customHeight="1" x14ac:dyDescent="0.25">
      <c r="B150" s="8"/>
      <c r="I150" s="116"/>
      <c r="J150" s="116"/>
      <c r="L150" s="8"/>
    </row>
    <row r="151" spans="2:61" s="9" customFormat="1" ht="12" customHeight="1" x14ac:dyDescent="0.25">
      <c r="B151" s="8"/>
      <c r="C151" s="6" t="s">
        <v>19</v>
      </c>
      <c r="F151" s="7" t="str">
        <f>F12</f>
        <v xml:space="preserve"> Bratislava</v>
      </c>
      <c r="I151" s="117"/>
      <c r="J151" s="119" t="s">
        <v>22</v>
      </c>
      <c r="L151" s="8"/>
    </row>
    <row r="152" spans="2:61" s="9" customFormat="1" ht="6.95" customHeight="1" x14ac:dyDescent="0.25">
      <c r="B152" s="8"/>
      <c r="I152" s="116"/>
      <c r="J152" s="116"/>
      <c r="L152" s="8"/>
    </row>
    <row r="153" spans="2:61" s="9" customFormat="1" ht="40.15" customHeight="1" x14ac:dyDescent="0.25">
      <c r="B153" s="8"/>
      <c r="C153" s="6" t="s">
        <v>23</v>
      </c>
      <c r="F153" s="7" t="str">
        <f>E15</f>
        <v>MV SR, Pribinova 2, 81272 Bratislava</v>
      </c>
      <c r="I153" s="117"/>
      <c r="J153" s="136" t="s">
        <v>30</v>
      </c>
      <c r="L153" s="8"/>
    </row>
    <row r="154" spans="2:61" s="9" customFormat="1" ht="39.75" customHeight="1" x14ac:dyDescent="0.25">
      <c r="B154" s="8"/>
      <c r="C154" s="6" t="s">
        <v>27</v>
      </c>
      <c r="F154" s="7" t="str">
        <f>IF(E18="","",E18)</f>
        <v/>
      </c>
      <c r="I154" s="117"/>
      <c r="J154" s="136" t="s">
        <v>30</v>
      </c>
      <c r="L154" s="8"/>
    </row>
    <row r="155" spans="2:61" s="9" customFormat="1" ht="10.35" customHeight="1" x14ac:dyDescent="0.25">
      <c r="B155" s="8"/>
      <c r="I155" s="116"/>
      <c r="J155" s="116"/>
      <c r="L155" s="8"/>
    </row>
    <row r="156" spans="2:61" s="55" customFormat="1" ht="29.25" customHeight="1" x14ac:dyDescent="0.25">
      <c r="B156" s="56"/>
      <c r="C156" s="295" t="s">
        <v>117</v>
      </c>
      <c r="D156" s="296" t="s">
        <v>59</v>
      </c>
      <c r="E156" s="296" t="s">
        <v>55</v>
      </c>
      <c r="F156" s="296" t="s">
        <v>56</v>
      </c>
      <c r="G156" s="296" t="s">
        <v>118</v>
      </c>
      <c r="H156" s="296" t="s">
        <v>119</v>
      </c>
      <c r="I156" s="296" t="s">
        <v>991</v>
      </c>
      <c r="J156" s="297" t="s">
        <v>1018</v>
      </c>
      <c r="K156" s="495"/>
      <c r="L156" s="56"/>
      <c r="M156" s="20" t="s">
        <v>1</v>
      </c>
      <c r="N156" s="21" t="s">
        <v>38</v>
      </c>
      <c r="O156" s="21" t="s">
        <v>122</v>
      </c>
      <c r="P156" s="21" t="s">
        <v>123</v>
      </c>
      <c r="Q156" s="21" t="s">
        <v>124</v>
      </c>
      <c r="R156" s="21" t="s">
        <v>125</v>
      </c>
      <c r="S156" s="21" t="s">
        <v>126</v>
      </c>
      <c r="T156" s="22" t="s">
        <v>127</v>
      </c>
    </row>
    <row r="157" spans="2:61" s="9" customFormat="1" ht="22.9" customHeight="1" x14ac:dyDescent="0.25">
      <c r="B157" s="8"/>
      <c r="C157" s="24" t="s">
        <v>99</v>
      </c>
      <c r="I157" s="142"/>
      <c r="J157" s="142">
        <f>J158</f>
        <v>99451.147360000003</v>
      </c>
      <c r="K157" s="142"/>
      <c r="L157" s="8"/>
      <c r="M157" s="23"/>
      <c r="N157" s="19"/>
      <c r="O157" s="19"/>
      <c r="P157" s="57">
        <f>P158</f>
        <v>0</v>
      </c>
      <c r="Q157" s="19"/>
      <c r="R157" s="57">
        <f>R158</f>
        <v>971.63861359999999</v>
      </c>
      <c r="S157" s="19"/>
      <c r="T157" s="58">
        <f>T158</f>
        <v>307.26373000000001</v>
      </c>
      <c r="AP157" s="1" t="s">
        <v>73</v>
      </c>
      <c r="AQ157" s="1" t="s">
        <v>100</v>
      </c>
      <c r="BG157" s="59" t="e">
        <f>BG158</f>
        <v>#REF!</v>
      </c>
    </row>
    <row r="158" spans="2:61" s="60" customFormat="1" ht="25.9" customHeight="1" x14ac:dyDescent="0.2">
      <c r="B158" s="61"/>
      <c r="D158" s="62" t="s">
        <v>73</v>
      </c>
      <c r="E158" s="63" t="s">
        <v>128</v>
      </c>
      <c r="F158" s="63" t="s">
        <v>129</v>
      </c>
      <c r="I158" s="143"/>
      <c r="J158" s="143">
        <f>SUM(J159,J174,J180,J186,J214)</f>
        <v>99451.147360000003</v>
      </c>
      <c r="K158" s="143"/>
      <c r="L158" s="61"/>
      <c r="M158" s="64"/>
      <c r="P158" s="65">
        <f>P159+P174+P180+P186+P214</f>
        <v>0</v>
      </c>
      <c r="R158" s="65">
        <f>R159+R174+R180+R186+R214</f>
        <v>971.63861359999999</v>
      </c>
      <c r="T158" s="66">
        <f>T159+T174+T180+T186+T214</f>
        <v>307.26373000000001</v>
      </c>
      <c r="AN158" s="62" t="s">
        <v>82</v>
      </c>
      <c r="AP158" s="67" t="s">
        <v>73</v>
      </c>
      <c r="AQ158" s="67" t="s">
        <v>74</v>
      </c>
      <c r="AU158" s="62" t="s">
        <v>130</v>
      </c>
      <c r="BG158" s="68" t="e">
        <f>BG159+BG174+BG180+BG186+BG214</f>
        <v>#REF!</v>
      </c>
    </row>
    <row r="159" spans="2:61" s="60" customFormat="1" ht="22.9" customHeight="1" x14ac:dyDescent="0.2">
      <c r="B159" s="61"/>
      <c r="D159" s="62" t="s">
        <v>73</v>
      </c>
      <c r="E159" s="69" t="s">
        <v>82</v>
      </c>
      <c r="F159" s="69" t="s">
        <v>131</v>
      </c>
      <c r="I159" s="144"/>
      <c r="J159" s="144">
        <f>SUM(J160:J173)</f>
        <v>20663.387699999999</v>
      </c>
      <c r="K159" s="496"/>
      <c r="L159" s="61"/>
      <c r="M159" s="64"/>
      <c r="P159" s="65">
        <f>SUM(P160:P173)</f>
        <v>0</v>
      </c>
      <c r="R159" s="65">
        <f>SUM(R160:R173)</f>
        <v>384.3</v>
      </c>
      <c r="T159" s="66">
        <f>SUM(T160:T173)</f>
        <v>0</v>
      </c>
      <c r="AN159" s="62" t="s">
        <v>82</v>
      </c>
      <c r="AP159" s="67" t="s">
        <v>73</v>
      </c>
      <c r="AQ159" s="67" t="s">
        <v>82</v>
      </c>
      <c r="AU159" s="62" t="s">
        <v>130</v>
      </c>
      <c r="BG159" s="68" t="e">
        <f>SUM(BG160:BG173)</f>
        <v>#REF!</v>
      </c>
    </row>
    <row r="160" spans="2:61" s="9" customFormat="1" ht="21.75" customHeight="1" x14ac:dyDescent="0.25">
      <c r="B160" s="8"/>
      <c r="C160" s="70" t="s">
        <v>82</v>
      </c>
      <c r="D160" s="70" t="s">
        <v>132</v>
      </c>
      <c r="E160" s="71" t="s">
        <v>540</v>
      </c>
      <c r="F160" s="72" t="s">
        <v>541</v>
      </c>
      <c r="G160" s="73" t="s">
        <v>143</v>
      </c>
      <c r="H160" s="247">
        <v>15</v>
      </c>
      <c r="I160" s="452">
        <v>30.052000000000003</v>
      </c>
      <c r="J160" s="252">
        <v>450.78000000000003</v>
      </c>
      <c r="K160" s="497"/>
      <c r="L160" s="8"/>
      <c r="M160" s="74" t="s">
        <v>1</v>
      </c>
      <c r="N160" s="75" t="s">
        <v>40</v>
      </c>
      <c r="P160" s="76">
        <f t="shared" ref="P160:P173" si="0">O160*H160</f>
        <v>0</v>
      </c>
      <c r="Q160" s="76">
        <v>0</v>
      </c>
      <c r="R160" s="76">
        <f t="shared" ref="R160:R173" si="1">Q160*H160</f>
        <v>0</v>
      </c>
      <c r="S160" s="76">
        <v>0</v>
      </c>
      <c r="T160" s="77">
        <f t="shared" ref="T160:T173" si="2">S160*H160</f>
        <v>0</v>
      </c>
      <c r="AN160" s="43" t="s">
        <v>136</v>
      </c>
      <c r="AP160" s="43" t="s">
        <v>132</v>
      </c>
      <c r="AQ160" s="43" t="s">
        <v>137</v>
      </c>
      <c r="AU160" s="1" t="s">
        <v>130</v>
      </c>
      <c r="BA160" s="78">
        <f t="shared" ref="BA160:BA173" si="3">IF(N160="základná",J160,0)</f>
        <v>0</v>
      </c>
      <c r="BB160" s="78">
        <f t="shared" ref="BB160:BB173" si="4">IF(N160="znížená",J160,0)</f>
        <v>450.78000000000003</v>
      </c>
      <c r="BC160" s="78">
        <f t="shared" ref="BC160:BC173" si="5">IF(N160="zákl. prenesená",J160,0)</f>
        <v>0</v>
      </c>
      <c r="BD160" s="78">
        <f t="shared" ref="BD160:BD173" si="6">IF(N160="zníž. prenesená",J160,0)</f>
        <v>0</v>
      </c>
      <c r="BE160" s="78">
        <f t="shared" ref="BE160:BE173" si="7">IF(N160="nulová",J160,0)</f>
        <v>0</v>
      </c>
      <c r="BF160" s="1" t="s">
        <v>137</v>
      </c>
      <c r="BG160" s="78" t="e">
        <f>ROUND(#REF!*H160,2)</f>
        <v>#REF!</v>
      </c>
      <c r="BH160" s="1" t="s">
        <v>136</v>
      </c>
      <c r="BI160" s="43" t="s">
        <v>542</v>
      </c>
    </row>
    <row r="161" spans="2:61" s="9" customFormat="1" ht="37.9" customHeight="1" x14ac:dyDescent="0.25">
      <c r="B161" s="8"/>
      <c r="C161" s="70" t="s">
        <v>137</v>
      </c>
      <c r="D161" s="70" t="s">
        <v>132</v>
      </c>
      <c r="E161" s="71" t="s">
        <v>543</v>
      </c>
      <c r="F161" s="72" t="s">
        <v>544</v>
      </c>
      <c r="G161" s="73" t="s">
        <v>143</v>
      </c>
      <c r="H161" s="247">
        <v>15</v>
      </c>
      <c r="I161" s="452">
        <v>0.68200000000000005</v>
      </c>
      <c r="J161" s="252">
        <v>10.23</v>
      </c>
      <c r="K161" s="497"/>
      <c r="L161" s="8"/>
      <c r="M161" s="74" t="s">
        <v>1</v>
      </c>
      <c r="N161" s="75" t="s">
        <v>40</v>
      </c>
      <c r="P161" s="76">
        <f t="shared" si="0"/>
        <v>0</v>
      </c>
      <c r="Q161" s="76">
        <v>0</v>
      </c>
      <c r="R161" s="76">
        <f t="shared" si="1"/>
        <v>0</v>
      </c>
      <c r="S161" s="76">
        <v>0</v>
      </c>
      <c r="T161" s="77">
        <f t="shared" si="2"/>
        <v>0</v>
      </c>
      <c r="AN161" s="43" t="s">
        <v>136</v>
      </c>
      <c r="AP161" s="43" t="s">
        <v>132</v>
      </c>
      <c r="AQ161" s="43" t="s">
        <v>137</v>
      </c>
      <c r="AU161" s="1" t="s">
        <v>130</v>
      </c>
      <c r="BA161" s="78">
        <f t="shared" si="3"/>
        <v>0</v>
      </c>
      <c r="BB161" s="78">
        <f t="shared" si="4"/>
        <v>10.23</v>
      </c>
      <c r="BC161" s="78">
        <f t="shared" si="5"/>
        <v>0</v>
      </c>
      <c r="BD161" s="78">
        <f t="shared" si="6"/>
        <v>0</v>
      </c>
      <c r="BE161" s="78">
        <f t="shared" si="7"/>
        <v>0</v>
      </c>
      <c r="BF161" s="1" t="s">
        <v>137</v>
      </c>
      <c r="BG161" s="78" t="e">
        <f>ROUND(#REF!*H161,2)</f>
        <v>#REF!</v>
      </c>
      <c r="BH161" s="1" t="s">
        <v>136</v>
      </c>
      <c r="BI161" s="43" t="s">
        <v>545</v>
      </c>
    </row>
    <row r="162" spans="2:61" s="9" customFormat="1" ht="37.9" customHeight="1" x14ac:dyDescent="0.25">
      <c r="B162" s="8"/>
      <c r="C162" s="70" t="s">
        <v>168</v>
      </c>
      <c r="D162" s="70" t="s">
        <v>132</v>
      </c>
      <c r="E162" s="71" t="s">
        <v>546</v>
      </c>
      <c r="F162" s="72" t="s">
        <v>547</v>
      </c>
      <c r="G162" s="73" t="s">
        <v>143</v>
      </c>
      <c r="H162" s="247">
        <v>15</v>
      </c>
      <c r="I162" s="452">
        <v>4.9060000000000006</v>
      </c>
      <c r="J162" s="252">
        <v>73.59</v>
      </c>
      <c r="K162" s="497"/>
      <c r="L162" s="8"/>
      <c r="M162" s="74" t="s">
        <v>1</v>
      </c>
      <c r="N162" s="75" t="s">
        <v>40</v>
      </c>
      <c r="P162" s="76">
        <f t="shared" si="0"/>
        <v>0</v>
      </c>
      <c r="Q162" s="76">
        <v>0</v>
      </c>
      <c r="R162" s="76">
        <f t="shared" si="1"/>
        <v>0</v>
      </c>
      <c r="S162" s="76">
        <v>0</v>
      </c>
      <c r="T162" s="77">
        <f t="shared" si="2"/>
        <v>0</v>
      </c>
      <c r="AN162" s="43" t="s">
        <v>136</v>
      </c>
      <c r="AP162" s="43" t="s">
        <v>132</v>
      </c>
      <c r="AQ162" s="43" t="s">
        <v>137</v>
      </c>
      <c r="AU162" s="1" t="s">
        <v>130</v>
      </c>
      <c r="BA162" s="78">
        <f t="shared" si="3"/>
        <v>0</v>
      </c>
      <c r="BB162" s="78">
        <f t="shared" si="4"/>
        <v>73.59</v>
      </c>
      <c r="BC162" s="78">
        <f t="shared" si="5"/>
        <v>0</v>
      </c>
      <c r="BD162" s="78">
        <f t="shared" si="6"/>
        <v>0</v>
      </c>
      <c r="BE162" s="78">
        <f t="shared" si="7"/>
        <v>0</v>
      </c>
      <c r="BF162" s="1" t="s">
        <v>137</v>
      </c>
      <c r="BG162" s="78" t="e">
        <f>ROUND(#REF!*H162,2)</f>
        <v>#REF!</v>
      </c>
      <c r="BH162" s="1" t="s">
        <v>136</v>
      </c>
      <c r="BI162" s="43" t="s">
        <v>548</v>
      </c>
    </row>
    <row r="163" spans="2:61" s="9" customFormat="1" ht="44.25" customHeight="1" x14ac:dyDescent="0.25">
      <c r="B163" s="8"/>
      <c r="C163" s="70" t="s">
        <v>136</v>
      </c>
      <c r="D163" s="70" t="s">
        <v>132</v>
      </c>
      <c r="E163" s="71" t="s">
        <v>549</v>
      </c>
      <c r="F163" s="72" t="s">
        <v>550</v>
      </c>
      <c r="G163" s="73" t="s">
        <v>143</v>
      </c>
      <c r="H163" s="247">
        <v>405</v>
      </c>
      <c r="I163" s="452">
        <v>0.48400000000000004</v>
      </c>
      <c r="J163" s="252">
        <v>196.02</v>
      </c>
      <c r="K163" s="497"/>
      <c r="L163" s="8"/>
      <c r="M163" s="74" t="s">
        <v>1</v>
      </c>
      <c r="N163" s="75" t="s">
        <v>40</v>
      </c>
      <c r="P163" s="76">
        <f t="shared" si="0"/>
        <v>0</v>
      </c>
      <c r="Q163" s="76">
        <v>0</v>
      </c>
      <c r="R163" s="76">
        <f t="shared" si="1"/>
        <v>0</v>
      </c>
      <c r="S163" s="76">
        <v>0</v>
      </c>
      <c r="T163" s="77">
        <f t="shared" si="2"/>
        <v>0</v>
      </c>
      <c r="AN163" s="43" t="s">
        <v>136</v>
      </c>
      <c r="AP163" s="43" t="s">
        <v>132</v>
      </c>
      <c r="AQ163" s="43" t="s">
        <v>137</v>
      </c>
      <c r="AU163" s="1" t="s">
        <v>130</v>
      </c>
      <c r="BA163" s="78">
        <f t="shared" si="3"/>
        <v>0</v>
      </c>
      <c r="BB163" s="78">
        <f t="shared" si="4"/>
        <v>196.02</v>
      </c>
      <c r="BC163" s="78">
        <f t="shared" si="5"/>
        <v>0</v>
      </c>
      <c r="BD163" s="78">
        <f t="shared" si="6"/>
        <v>0</v>
      </c>
      <c r="BE163" s="78">
        <f t="shared" si="7"/>
        <v>0</v>
      </c>
      <c r="BF163" s="1" t="s">
        <v>137</v>
      </c>
      <c r="BG163" s="78" t="e">
        <f>ROUND(#REF!*H163,2)</f>
        <v>#REF!</v>
      </c>
      <c r="BH163" s="1" t="s">
        <v>136</v>
      </c>
      <c r="BI163" s="43" t="s">
        <v>551</v>
      </c>
    </row>
    <row r="164" spans="2:61" s="9" customFormat="1" ht="24.2" customHeight="1" x14ac:dyDescent="0.25">
      <c r="B164" s="8"/>
      <c r="C164" s="70" t="s">
        <v>178</v>
      </c>
      <c r="D164" s="70" t="s">
        <v>132</v>
      </c>
      <c r="E164" s="71" t="s">
        <v>552</v>
      </c>
      <c r="F164" s="72" t="s">
        <v>157</v>
      </c>
      <c r="G164" s="73" t="s">
        <v>143</v>
      </c>
      <c r="H164" s="247">
        <v>15</v>
      </c>
      <c r="I164" s="452">
        <v>4.5320000000000009</v>
      </c>
      <c r="J164" s="252">
        <v>67.980000000000018</v>
      </c>
      <c r="K164" s="497"/>
      <c r="L164" s="8"/>
      <c r="M164" s="74" t="s">
        <v>1</v>
      </c>
      <c r="N164" s="75" t="s">
        <v>40</v>
      </c>
      <c r="P164" s="76">
        <f t="shared" si="0"/>
        <v>0</v>
      </c>
      <c r="Q164" s="76">
        <v>0</v>
      </c>
      <c r="R164" s="76">
        <f t="shared" si="1"/>
        <v>0</v>
      </c>
      <c r="S164" s="76">
        <v>0</v>
      </c>
      <c r="T164" s="77">
        <f t="shared" si="2"/>
        <v>0</v>
      </c>
      <c r="AN164" s="43" t="s">
        <v>136</v>
      </c>
      <c r="AP164" s="43" t="s">
        <v>132</v>
      </c>
      <c r="AQ164" s="43" t="s">
        <v>137</v>
      </c>
      <c r="AU164" s="1" t="s">
        <v>130</v>
      </c>
      <c r="BA164" s="78">
        <f t="shared" si="3"/>
        <v>0</v>
      </c>
      <c r="BB164" s="78">
        <f t="shared" si="4"/>
        <v>67.980000000000018</v>
      </c>
      <c r="BC164" s="78">
        <f t="shared" si="5"/>
        <v>0</v>
      </c>
      <c r="BD164" s="78">
        <f t="shared" si="6"/>
        <v>0</v>
      </c>
      <c r="BE164" s="78">
        <f t="shared" si="7"/>
        <v>0</v>
      </c>
      <c r="BF164" s="1" t="s">
        <v>137</v>
      </c>
      <c r="BG164" s="78" t="e">
        <f>ROUND(#REF!*H164,2)</f>
        <v>#REF!</v>
      </c>
      <c r="BH164" s="1" t="s">
        <v>136</v>
      </c>
      <c r="BI164" s="43" t="s">
        <v>553</v>
      </c>
    </row>
    <row r="165" spans="2:61" s="9" customFormat="1" ht="24.2" customHeight="1" x14ac:dyDescent="0.25">
      <c r="B165" s="8"/>
      <c r="C165" s="70" t="s">
        <v>186</v>
      </c>
      <c r="D165" s="70" t="s">
        <v>132</v>
      </c>
      <c r="E165" s="71" t="s">
        <v>554</v>
      </c>
      <c r="F165" s="72" t="s">
        <v>555</v>
      </c>
      <c r="G165" s="73" t="s">
        <v>143</v>
      </c>
      <c r="H165" s="247">
        <v>213.5</v>
      </c>
      <c r="I165" s="452">
        <v>2.8</v>
      </c>
      <c r="J165" s="252">
        <v>597.79999999999995</v>
      </c>
      <c r="K165" s="497"/>
      <c r="L165" s="8"/>
      <c r="M165" s="74" t="s">
        <v>1</v>
      </c>
      <c r="N165" s="75" t="s">
        <v>40</v>
      </c>
      <c r="P165" s="76">
        <f t="shared" si="0"/>
        <v>0</v>
      </c>
      <c r="Q165" s="76">
        <v>0</v>
      </c>
      <c r="R165" s="76">
        <f t="shared" si="1"/>
        <v>0</v>
      </c>
      <c r="S165" s="76">
        <v>0</v>
      </c>
      <c r="T165" s="77">
        <f t="shared" si="2"/>
        <v>0</v>
      </c>
      <c r="AN165" s="43" t="s">
        <v>136</v>
      </c>
      <c r="AP165" s="43" t="s">
        <v>132</v>
      </c>
      <c r="AQ165" s="43" t="s">
        <v>137</v>
      </c>
      <c r="AU165" s="1" t="s">
        <v>130</v>
      </c>
      <c r="BA165" s="78">
        <f t="shared" si="3"/>
        <v>0</v>
      </c>
      <c r="BB165" s="78">
        <f t="shared" si="4"/>
        <v>597.79999999999995</v>
      </c>
      <c r="BC165" s="78">
        <f t="shared" si="5"/>
        <v>0</v>
      </c>
      <c r="BD165" s="78">
        <f t="shared" si="6"/>
        <v>0</v>
      </c>
      <c r="BE165" s="78">
        <f t="shared" si="7"/>
        <v>0</v>
      </c>
      <c r="BF165" s="1" t="s">
        <v>137</v>
      </c>
      <c r="BG165" s="78" t="e">
        <f>ROUND(#REF!*H165,2)</f>
        <v>#REF!</v>
      </c>
      <c r="BH165" s="1" t="s">
        <v>136</v>
      </c>
      <c r="BI165" s="43" t="s">
        <v>556</v>
      </c>
    </row>
    <row r="166" spans="2:61" s="9" customFormat="1" ht="33" customHeight="1" x14ac:dyDescent="0.25">
      <c r="B166" s="8"/>
      <c r="C166" s="70" t="s">
        <v>193</v>
      </c>
      <c r="D166" s="70" t="s">
        <v>132</v>
      </c>
      <c r="E166" s="71" t="s">
        <v>557</v>
      </c>
      <c r="F166" s="72" t="s">
        <v>558</v>
      </c>
      <c r="G166" s="73" t="s">
        <v>143</v>
      </c>
      <c r="H166" s="247">
        <v>213.5</v>
      </c>
      <c r="I166" s="452">
        <v>1.22</v>
      </c>
      <c r="J166" s="252">
        <v>260.46999999999997</v>
      </c>
      <c r="K166" s="497"/>
      <c r="L166" s="8"/>
      <c r="M166" s="74" t="s">
        <v>1</v>
      </c>
      <c r="N166" s="75" t="s">
        <v>40</v>
      </c>
      <c r="P166" s="76">
        <f t="shared" si="0"/>
        <v>0</v>
      </c>
      <c r="Q166" s="76">
        <v>0</v>
      </c>
      <c r="R166" s="76">
        <f t="shared" si="1"/>
        <v>0</v>
      </c>
      <c r="S166" s="76">
        <v>0</v>
      </c>
      <c r="T166" s="77">
        <f t="shared" si="2"/>
        <v>0</v>
      </c>
      <c r="AN166" s="43" t="s">
        <v>136</v>
      </c>
      <c r="AP166" s="43" t="s">
        <v>132</v>
      </c>
      <c r="AQ166" s="43" t="s">
        <v>137</v>
      </c>
      <c r="AU166" s="1" t="s">
        <v>130</v>
      </c>
      <c r="BA166" s="78">
        <f t="shared" si="3"/>
        <v>0</v>
      </c>
      <c r="BB166" s="78">
        <f t="shared" si="4"/>
        <v>260.46999999999997</v>
      </c>
      <c r="BC166" s="78">
        <f t="shared" si="5"/>
        <v>0</v>
      </c>
      <c r="BD166" s="78">
        <f t="shared" si="6"/>
        <v>0</v>
      </c>
      <c r="BE166" s="78">
        <f t="shared" si="7"/>
        <v>0</v>
      </c>
      <c r="BF166" s="1" t="s">
        <v>137</v>
      </c>
      <c r="BG166" s="78" t="e">
        <f>ROUND(#REF!*H166,2)</f>
        <v>#REF!</v>
      </c>
      <c r="BH166" s="1" t="s">
        <v>136</v>
      </c>
      <c r="BI166" s="43" t="s">
        <v>559</v>
      </c>
    </row>
    <row r="167" spans="2:61" s="9" customFormat="1" ht="24.2" customHeight="1" x14ac:dyDescent="0.25">
      <c r="B167" s="8"/>
      <c r="C167" s="70" t="s">
        <v>182</v>
      </c>
      <c r="D167" s="70" t="s">
        <v>132</v>
      </c>
      <c r="E167" s="71" t="s">
        <v>560</v>
      </c>
      <c r="F167" s="72" t="s">
        <v>561</v>
      </c>
      <c r="G167" s="73" t="s">
        <v>143</v>
      </c>
      <c r="H167" s="247">
        <v>213.5</v>
      </c>
      <c r="I167" s="452">
        <v>4.12</v>
      </c>
      <c r="J167" s="252">
        <v>879.62</v>
      </c>
      <c r="K167" s="497"/>
      <c r="L167" s="8"/>
      <c r="M167" s="74" t="s">
        <v>1</v>
      </c>
      <c r="N167" s="75" t="s">
        <v>40</v>
      </c>
      <c r="P167" s="76">
        <f t="shared" si="0"/>
        <v>0</v>
      </c>
      <c r="Q167" s="76">
        <v>0</v>
      </c>
      <c r="R167" s="76">
        <f t="shared" si="1"/>
        <v>0</v>
      </c>
      <c r="S167" s="76">
        <v>0</v>
      </c>
      <c r="T167" s="77">
        <f t="shared" si="2"/>
        <v>0</v>
      </c>
      <c r="AN167" s="43" t="s">
        <v>136</v>
      </c>
      <c r="AP167" s="43" t="s">
        <v>132</v>
      </c>
      <c r="AQ167" s="43" t="s">
        <v>137</v>
      </c>
      <c r="AU167" s="1" t="s">
        <v>130</v>
      </c>
      <c r="BA167" s="78">
        <f t="shared" si="3"/>
        <v>0</v>
      </c>
      <c r="BB167" s="78">
        <f t="shared" si="4"/>
        <v>879.62</v>
      </c>
      <c r="BC167" s="78">
        <f t="shared" si="5"/>
        <v>0</v>
      </c>
      <c r="BD167" s="78">
        <f t="shared" si="6"/>
        <v>0</v>
      </c>
      <c r="BE167" s="78">
        <f t="shared" si="7"/>
        <v>0</v>
      </c>
      <c r="BF167" s="1" t="s">
        <v>137</v>
      </c>
      <c r="BG167" s="78" t="e">
        <f>ROUND(#REF!*H167,2)</f>
        <v>#REF!</v>
      </c>
      <c r="BH167" s="1" t="s">
        <v>136</v>
      </c>
      <c r="BI167" s="43" t="s">
        <v>562</v>
      </c>
    </row>
    <row r="168" spans="2:61" s="9" customFormat="1" ht="44.25" customHeight="1" x14ac:dyDescent="0.25">
      <c r="B168" s="8"/>
      <c r="C168" s="70" t="s">
        <v>201</v>
      </c>
      <c r="D168" s="70" t="s">
        <v>132</v>
      </c>
      <c r="E168" s="71" t="s">
        <v>563</v>
      </c>
      <c r="F168" s="72" t="s">
        <v>564</v>
      </c>
      <c r="G168" s="73" t="s">
        <v>143</v>
      </c>
      <c r="H168" s="247">
        <v>213.5</v>
      </c>
      <c r="I168" s="452">
        <v>4.46</v>
      </c>
      <c r="J168" s="252">
        <v>952.21</v>
      </c>
      <c r="K168" s="497"/>
      <c r="L168" s="8"/>
      <c r="M168" s="74" t="s">
        <v>1</v>
      </c>
      <c r="N168" s="75" t="s">
        <v>40</v>
      </c>
      <c r="P168" s="76">
        <f t="shared" si="0"/>
        <v>0</v>
      </c>
      <c r="Q168" s="76">
        <v>0</v>
      </c>
      <c r="R168" s="76">
        <f t="shared" si="1"/>
        <v>0</v>
      </c>
      <c r="S168" s="76">
        <v>0</v>
      </c>
      <c r="T168" s="77">
        <f t="shared" si="2"/>
        <v>0</v>
      </c>
      <c r="AN168" s="43" t="s">
        <v>136</v>
      </c>
      <c r="AP168" s="43" t="s">
        <v>132</v>
      </c>
      <c r="AQ168" s="43" t="s">
        <v>137</v>
      </c>
      <c r="AU168" s="1" t="s">
        <v>130</v>
      </c>
      <c r="BA168" s="78">
        <f t="shared" si="3"/>
        <v>0</v>
      </c>
      <c r="BB168" s="78">
        <f t="shared" si="4"/>
        <v>952.21</v>
      </c>
      <c r="BC168" s="78">
        <f t="shared" si="5"/>
        <v>0</v>
      </c>
      <c r="BD168" s="78">
        <f t="shared" si="6"/>
        <v>0</v>
      </c>
      <c r="BE168" s="78">
        <f t="shared" si="7"/>
        <v>0</v>
      </c>
      <c r="BF168" s="1" t="s">
        <v>137</v>
      </c>
      <c r="BG168" s="78" t="e">
        <f>ROUND(#REF!*H168,2)</f>
        <v>#REF!</v>
      </c>
      <c r="BH168" s="1" t="s">
        <v>136</v>
      </c>
      <c r="BI168" s="43" t="s">
        <v>565</v>
      </c>
    </row>
    <row r="169" spans="2:61" s="9" customFormat="1" ht="49.15" customHeight="1" x14ac:dyDescent="0.25">
      <c r="B169" s="8"/>
      <c r="C169" s="70" t="s">
        <v>205</v>
      </c>
      <c r="D169" s="70" t="s">
        <v>132</v>
      </c>
      <c r="E169" s="71" t="s">
        <v>566</v>
      </c>
      <c r="F169" s="72" t="s">
        <v>567</v>
      </c>
      <c r="G169" s="73" t="s">
        <v>143</v>
      </c>
      <c r="H169" s="247">
        <v>5764.5</v>
      </c>
      <c r="I169" s="452">
        <v>0.44</v>
      </c>
      <c r="J169" s="252">
        <v>2536.38</v>
      </c>
      <c r="K169" s="497"/>
      <c r="L169" s="8"/>
      <c r="M169" s="74" t="s">
        <v>1</v>
      </c>
      <c r="N169" s="75" t="s">
        <v>40</v>
      </c>
      <c r="P169" s="76">
        <f t="shared" si="0"/>
        <v>0</v>
      </c>
      <c r="Q169" s="76">
        <v>0</v>
      </c>
      <c r="R169" s="76">
        <f t="shared" si="1"/>
        <v>0</v>
      </c>
      <c r="S169" s="76">
        <v>0</v>
      </c>
      <c r="T169" s="77">
        <f t="shared" si="2"/>
        <v>0</v>
      </c>
      <c r="AN169" s="43" t="s">
        <v>136</v>
      </c>
      <c r="AP169" s="43" t="s">
        <v>132</v>
      </c>
      <c r="AQ169" s="43" t="s">
        <v>137</v>
      </c>
      <c r="AU169" s="1" t="s">
        <v>130</v>
      </c>
      <c r="BA169" s="78">
        <f t="shared" si="3"/>
        <v>0</v>
      </c>
      <c r="BB169" s="78">
        <f t="shared" si="4"/>
        <v>2536.38</v>
      </c>
      <c r="BC169" s="78">
        <f t="shared" si="5"/>
        <v>0</v>
      </c>
      <c r="BD169" s="78">
        <f t="shared" si="6"/>
        <v>0</v>
      </c>
      <c r="BE169" s="78">
        <f t="shared" si="7"/>
        <v>0</v>
      </c>
      <c r="BF169" s="1" t="s">
        <v>137</v>
      </c>
      <c r="BG169" s="78" t="e">
        <f>ROUND(#REF!*H169,2)</f>
        <v>#REF!</v>
      </c>
      <c r="BH169" s="1" t="s">
        <v>136</v>
      </c>
      <c r="BI169" s="43" t="s">
        <v>568</v>
      </c>
    </row>
    <row r="170" spans="2:61" s="9" customFormat="1" ht="24.2" customHeight="1" x14ac:dyDescent="0.25">
      <c r="B170" s="8"/>
      <c r="C170" s="70" t="s">
        <v>209</v>
      </c>
      <c r="D170" s="70" t="s">
        <v>132</v>
      </c>
      <c r="E170" s="71" t="s">
        <v>569</v>
      </c>
      <c r="F170" s="72" t="s">
        <v>570</v>
      </c>
      <c r="G170" s="73" t="s">
        <v>143</v>
      </c>
      <c r="H170" s="247">
        <v>213.5</v>
      </c>
      <c r="I170" s="452">
        <v>6.2700000000000005</v>
      </c>
      <c r="J170" s="252">
        <v>1338.6450000000002</v>
      </c>
      <c r="K170" s="497"/>
      <c r="L170" s="8"/>
      <c r="M170" s="74" t="s">
        <v>1</v>
      </c>
      <c r="N170" s="75" t="s">
        <v>40</v>
      </c>
      <c r="P170" s="76">
        <f t="shared" si="0"/>
        <v>0</v>
      </c>
      <c r="Q170" s="76">
        <v>0</v>
      </c>
      <c r="R170" s="76">
        <f t="shared" si="1"/>
        <v>0</v>
      </c>
      <c r="S170" s="76">
        <v>0</v>
      </c>
      <c r="T170" s="77">
        <f t="shared" si="2"/>
        <v>0</v>
      </c>
      <c r="AN170" s="43" t="s">
        <v>136</v>
      </c>
      <c r="AP170" s="43" t="s">
        <v>132</v>
      </c>
      <c r="AQ170" s="43" t="s">
        <v>137</v>
      </c>
      <c r="AU170" s="1" t="s">
        <v>130</v>
      </c>
      <c r="BA170" s="78">
        <f t="shared" si="3"/>
        <v>0</v>
      </c>
      <c r="BB170" s="78">
        <f t="shared" si="4"/>
        <v>1338.6450000000002</v>
      </c>
      <c r="BC170" s="78">
        <f t="shared" si="5"/>
        <v>0</v>
      </c>
      <c r="BD170" s="78">
        <f t="shared" si="6"/>
        <v>0</v>
      </c>
      <c r="BE170" s="78">
        <f t="shared" si="7"/>
        <v>0</v>
      </c>
      <c r="BF170" s="1" t="s">
        <v>137</v>
      </c>
      <c r="BG170" s="78" t="e">
        <f>ROUND(#REF!*H170,2)</f>
        <v>#REF!</v>
      </c>
      <c r="BH170" s="1" t="s">
        <v>136</v>
      </c>
      <c r="BI170" s="43" t="s">
        <v>571</v>
      </c>
    </row>
    <row r="171" spans="2:61" s="9" customFormat="1" ht="16.5" customHeight="1" x14ac:dyDescent="0.25">
      <c r="B171" s="8"/>
      <c r="C171" s="97" t="s">
        <v>213</v>
      </c>
      <c r="D171" s="97" t="s">
        <v>179</v>
      </c>
      <c r="E171" s="98" t="s">
        <v>572</v>
      </c>
      <c r="F171" s="99" t="s">
        <v>573</v>
      </c>
      <c r="G171" s="100" t="s">
        <v>166</v>
      </c>
      <c r="H171" s="248">
        <v>384.3</v>
      </c>
      <c r="I171" s="452">
        <v>25.410000000000004</v>
      </c>
      <c r="J171" s="252">
        <v>9765.0630000000019</v>
      </c>
      <c r="K171" s="498"/>
      <c r="L171" s="101"/>
      <c r="M171" s="104" t="s">
        <v>1</v>
      </c>
      <c r="N171" s="105" t="s">
        <v>40</v>
      </c>
      <c r="P171" s="76">
        <f t="shared" si="0"/>
        <v>0</v>
      </c>
      <c r="Q171" s="76">
        <v>1</v>
      </c>
      <c r="R171" s="76">
        <f t="shared" si="1"/>
        <v>384.3</v>
      </c>
      <c r="S171" s="76">
        <v>0</v>
      </c>
      <c r="T171" s="77">
        <f t="shared" si="2"/>
        <v>0</v>
      </c>
      <c r="AN171" s="43" t="s">
        <v>182</v>
      </c>
      <c r="AP171" s="43" t="s">
        <v>179</v>
      </c>
      <c r="AQ171" s="43" t="s">
        <v>137</v>
      </c>
      <c r="AU171" s="1" t="s">
        <v>130</v>
      </c>
      <c r="BA171" s="78">
        <f t="shared" si="3"/>
        <v>0</v>
      </c>
      <c r="BB171" s="78">
        <f t="shared" si="4"/>
        <v>9765.0630000000019</v>
      </c>
      <c r="BC171" s="78">
        <f t="shared" si="5"/>
        <v>0</v>
      </c>
      <c r="BD171" s="78">
        <f t="shared" si="6"/>
        <v>0</v>
      </c>
      <c r="BE171" s="78">
        <f t="shared" si="7"/>
        <v>0</v>
      </c>
      <c r="BF171" s="1" t="s">
        <v>137</v>
      </c>
      <c r="BG171" s="78" t="e">
        <f>ROUND(#REF!*H171,2)</f>
        <v>#REF!</v>
      </c>
      <c r="BH171" s="1" t="s">
        <v>136</v>
      </c>
      <c r="BI171" s="43" t="s">
        <v>574</v>
      </c>
    </row>
    <row r="172" spans="2:61" s="9" customFormat="1" ht="21.75" customHeight="1" x14ac:dyDescent="0.25">
      <c r="B172" s="8"/>
      <c r="C172" s="70" t="s">
        <v>221</v>
      </c>
      <c r="D172" s="70" t="s">
        <v>132</v>
      </c>
      <c r="E172" s="71" t="s">
        <v>575</v>
      </c>
      <c r="F172" s="72" t="s">
        <v>576</v>
      </c>
      <c r="G172" s="73" t="s">
        <v>189</v>
      </c>
      <c r="H172" s="247">
        <v>496.65</v>
      </c>
      <c r="I172" s="452">
        <v>0.41800000000000004</v>
      </c>
      <c r="J172" s="252">
        <v>207.59970000000001</v>
      </c>
      <c r="K172" s="497"/>
      <c r="L172" s="8"/>
      <c r="M172" s="74" t="s">
        <v>1</v>
      </c>
      <c r="N172" s="75" t="s">
        <v>40</v>
      </c>
      <c r="P172" s="76">
        <f t="shared" si="0"/>
        <v>0</v>
      </c>
      <c r="Q172" s="76">
        <v>0</v>
      </c>
      <c r="R172" s="76">
        <f t="shared" si="1"/>
        <v>0</v>
      </c>
      <c r="S172" s="76">
        <v>0</v>
      </c>
      <c r="T172" s="77">
        <f t="shared" si="2"/>
        <v>0</v>
      </c>
      <c r="AN172" s="43" t="s">
        <v>136</v>
      </c>
      <c r="AP172" s="43" t="s">
        <v>132</v>
      </c>
      <c r="AQ172" s="43" t="s">
        <v>137</v>
      </c>
      <c r="AU172" s="1" t="s">
        <v>130</v>
      </c>
      <c r="BA172" s="78">
        <f t="shared" si="3"/>
        <v>0</v>
      </c>
      <c r="BB172" s="78">
        <f t="shared" si="4"/>
        <v>207.59970000000001</v>
      </c>
      <c r="BC172" s="78">
        <f t="shared" si="5"/>
        <v>0</v>
      </c>
      <c r="BD172" s="78">
        <f t="shared" si="6"/>
        <v>0</v>
      </c>
      <c r="BE172" s="78">
        <f t="shared" si="7"/>
        <v>0</v>
      </c>
      <c r="BF172" s="1" t="s">
        <v>137</v>
      </c>
      <c r="BG172" s="78" t="e">
        <f>ROUND(#REF!*H172,2)</f>
        <v>#REF!</v>
      </c>
      <c r="BH172" s="1" t="s">
        <v>136</v>
      </c>
      <c r="BI172" s="43" t="s">
        <v>577</v>
      </c>
    </row>
    <row r="173" spans="2:61" s="9" customFormat="1" ht="24.2" customHeight="1" x14ac:dyDescent="0.25">
      <c r="B173" s="8"/>
      <c r="C173" s="70" t="s">
        <v>226</v>
      </c>
      <c r="D173" s="70" t="s">
        <v>132</v>
      </c>
      <c r="E173" s="71" t="s">
        <v>578</v>
      </c>
      <c r="F173" s="72" t="s">
        <v>579</v>
      </c>
      <c r="G173" s="73" t="s">
        <v>166</v>
      </c>
      <c r="H173" s="247">
        <v>332.7</v>
      </c>
      <c r="I173" s="452">
        <v>10</v>
      </c>
      <c r="J173" s="252">
        <v>3327</v>
      </c>
      <c r="K173" s="497"/>
      <c r="L173" s="8"/>
      <c r="M173" s="74" t="s">
        <v>1</v>
      </c>
      <c r="N173" s="75" t="s">
        <v>40</v>
      </c>
      <c r="P173" s="76">
        <f t="shared" si="0"/>
        <v>0</v>
      </c>
      <c r="Q173" s="76">
        <v>0</v>
      </c>
      <c r="R173" s="76">
        <f t="shared" si="1"/>
        <v>0</v>
      </c>
      <c r="S173" s="76">
        <v>0</v>
      </c>
      <c r="T173" s="77">
        <f t="shared" si="2"/>
        <v>0</v>
      </c>
      <c r="AN173" s="43" t="s">
        <v>136</v>
      </c>
      <c r="AP173" s="43" t="s">
        <v>132</v>
      </c>
      <c r="AQ173" s="43" t="s">
        <v>137</v>
      </c>
      <c r="AU173" s="1" t="s">
        <v>130</v>
      </c>
      <c r="BA173" s="78">
        <f t="shared" si="3"/>
        <v>0</v>
      </c>
      <c r="BB173" s="78">
        <f t="shared" si="4"/>
        <v>3327</v>
      </c>
      <c r="BC173" s="78">
        <f t="shared" si="5"/>
        <v>0</v>
      </c>
      <c r="BD173" s="78">
        <f t="shared" si="6"/>
        <v>0</v>
      </c>
      <c r="BE173" s="78">
        <f t="shared" si="7"/>
        <v>0</v>
      </c>
      <c r="BF173" s="1" t="s">
        <v>137</v>
      </c>
      <c r="BG173" s="78" t="e">
        <f>ROUND(#REF!*H173,2)</f>
        <v>#REF!</v>
      </c>
      <c r="BH173" s="1" t="s">
        <v>136</v>
      </c>
      <c r="BI173" s="43" t="s">
        <v>580</v>
      </c>
    </row>
    <row r="174" spans="2:61" s="60" customFormat="1" ht="22.9" customHeight="1" x14ac:dyDescent="0.2">
      <c r="B174" s="61"/>
      <c r="D174" s="62" t="s">
        <v>73</v>
      </c>
      <c r="E174" s="69" t="s">
        <v>137</v>
      </c>
      <c r="F174" s="69" t="s">
        <v>185</v>
      </c>
      <c r="I174" s="144"/>
      <c r="J174" s="144">
        <f>SUM(J175:J179)</f>
        <v>2680.5130000000004</v>
      </c>
      <c r="K174" s="496"/>
      <c r="L174" s="61"/>
      <c r="M174" s="64"/>
      <c r="P174" s="65">
        <f>SUM(P175:P179)</f>
        <v>0</v>
      </c>
      <c r="R174" s="65">
        <f>SUM(R175:R179)</f>
        <v>46.600880000000004</v>
      </c>
      <c r="T174" s="66">
        <f>SUM(T175:T179)</f>
        <v>0</v>
      </c>
      <c r="AN174" s="62" t="s">
        <v>82</v>
      </c>
      <c r="AP174" s="67" t="s">
        <v>73</v>
      </c>
      <c r="AQ174" s="67" t="s">
        <v>82</v>
      </c>
      <c r="AU174" s="62" t="s">
        <v>130</v>
      </c>
      <c r="BG174" s="68" t="e">
        <f>SUM(BG175:BG179)</f>
        <v>#REF!</v>
      </c>
    </row>
    <row r="175" spans="2:61" s="9" customFormat="1" ht="24.2" customHeight="1" x14ac:dyDescent="0.25">
      <c r="B175" s="8"/>
      <c r="C175" s="70" t="s">
        <v>231</v>
      </c>
      <c r="D175" s="70" t="s">
        <v>132</v>
      </c>
      <c r="E175" s="71" t="s">
        <v>581</v>
      </c>
      <c r="F175" s="72" t="s">
        <v>582</v>
      </c>
      <c r="G175" s="73" t="s">
        <v>143</v>
      </c>
      <c r="H175" s="247">
        <v>15</v>
      </c>
      <c r="I175" s="452">
        <v>41.414999999999999</v>
      </c>
      <c r="J175" s="252">
        <v>621.22500000000002</v>
      </c>
      <c r="K175" s="497"/>
      <c r="L175" s="8"/>
      <c r="M175" s="74" t="s">
        <v>1</v>
      </c>
      <c r="N175" s="75" t="s">
        <v>40</v>
      </c>
      <c r="P175" s="76">
        <f>O175*H175</f>
        <v>0</v>
      </c>
      <c r="Q175" s="76">
        <v>1.9205000000000001</v>
      </c>
      <c r="R175" s="76">
        <f>Q175*H175</f>
        <v>28.807500000000001</v>
      </c>
      <c r="S175" s="76">
        <v>0</v>
      </c>
      <c r="T175" s="77">
        <f>S175*H175</f>
        <v>0</v>
      </c>
      <c r="AN175" s="43" t="s">
        <v>136</v>
      </c>
      <c r="AP175" s="43" t="s">
        <v>132</v>
      </c>
      <c r="AQ175" s="43" t="s">
        <v>137</v>
      </c>
      <c r="AU175" s="1" t="s">
        <v>130</v>
      </c>
      <c r="BA175" s="78">
        <f>IF(N175="základná",J175,0)</f>
        <v>0</v>
      </c>
      <c r="BB175" s="78">
        <f>IF(N175="znížená",J175,0)</f>
        <v>621.22500000000002</v>
      </c>
      <c r="BC175" s="78">
        <f>IF(N175="zákl. prenesená",J175,0)</f>
        <v>0</v>
      </c>
      <c r="BD175" s="78">
        <f>IF(N175="zníž. prenesená",J175,0)</f>
        <v>0</v>
      </c>
      <c r="BE175" s="78">
        <f>IF(N175="nulová",J175,0)</f>
        <v>0</v>
      </c>
      <c r="BF175" s="1" t="s">
        <v>137</v>
      </c>
      <c r="BG175" s="78" t="e">
        <f>ROUND(#REF!*H175,2)</f>
        <v>#REF!</v>
      </c>
      <c r="BH175" s="1" t="s">
        <v>136</v>
      </c>
      <c r="BI175" s="43" t="s">
        <v>583</v>
      </c>
    </row>
    <row r="176" spans="2:61" s="9" customFormat="1" ht="24.2" customHeight="1" x14ac:dyDescent="0.25">
      <c r="B176" s="8"/>
      <c r="C176" s="70" t="s">
        <v>240</v>
      </c>
      <c r="D176" s="70" t="s">
        <v>132</v>
      </c>
      <c r="E176" s="71" t="s">
        <v>584</v>
      </c>
      <c r="F176" s="72" t="s">
        <v>585</v>
      </c>
      <c r="G176" s="73" t="s">
        <v>189</v>
      </c>
      <c r="H176" s="247">
        <v>130</v>
      </c>
      <c r="I176" s="452">
        <v>2.75</v>
      </c>
      <c r="J176" s="252">
        <v>357.5</v>
      </c>
      <c r="K176" s="497"/>
      <c r="L176" s="8"/>
      <c r="M176" s="74" t="s">
        <v>1</v>
      </c>
      <c r="N176" s="75" t="s">
        <v>40</v>
      </c>
      <c r="P176" s="76">
        <f>O176*H176</f>
        <v>0</v>
      </c>
      <c r="Q176" s="76">
        <v>1.8000000000000001E-4</v>
      </c>
      <c r="R176" s="76">
        <f>Q176*H176</f>
        <v>2.3400000000000001E-2</v>
      </c>
      <c r="S176" s="76">
        <v>0</v>
      </c>
      <c r="T176" s="77">
        <f>S176*H176</f>
        <v>0</v>
      </c>
      <c r="AN176" s="43" t="s">
        <v>136</v>
      </c>
      <c r="AP176" s="43" t="s">
        <v>132</v>
      </c>
      <c r="AQ176" s="43" t="s">
        <v>137</v>
      </c>
      <c r="AU176" s="1" t="s">
        <v>130</v>
      </c>
      <c r="BA176" s="78">
        <f>IF(N176="základná",J176,0)</f>
        <v>0</v>
      </c>
      <c r="BB176" s="78">
        <f>IF(N176="znížená",J176,0)</f>
        <v>357.5</v>
      </c>
      <c r="BC176" s="78">
        <f>IF(N176="zákl. prenesená",J176,0)</f>
        <v>0</v>
      </c>
      <c r="BD176" s="78">
        <f>IF(N176="zníž. prenesená",J176,0)</f>
        <v>0</v>
      </c>
      <c r="BE176" s="78">
        <f>IF(N176="nulová",J176,0)</f>
        <v>0</v>
      </c>
      <c r="BF176" s="1" t="s">
        <v>137</v>
      </c>
      <c r="BG176" s="78" t="e">
        <f>ROUND(#REF!*H176,2)</f>
        <v>#REF!</v>
      </c>
      <c r="BH176" s="1" t="s">
        <v>136</v>
      </c>
      <c r="BI176" s="43" t="s">
        <v>586</v>
      </c>
    </row>
    <row r="177" spans="2:61" s="9" customFormat="1" ht="16.5" customHeight="1" x14ac:dyDescent="0.25">
      <c r="B177" s="8"/>
      <c r="C177" s="97" t="s">
        <v>244</v>
      </c>
      <c r="D177" s="97" t="s">
        <v>179</v>
      </c>
      <c r="E177" s="98" t="s">
        <v>194</v>
      </c>
      <c r="F177" s="99" t="s">
        <v>195</v>
      </c>
      <c r="G177" s="100" t="s">
        <v>189</v>
      </c>
      <c r="H177" s="248">
        <v>133.9</v>
      </c>
      <c r="I177" s="452">
        <v>3.08</v>
      </c>
      <c r="J177" s="252">
        <v>412.41200000000003</v>
      </c>
      <c r="K177" s="498"/>
      <c r="L177" s="101"/>
      <c r="M177" s="104" t="s">
        <v>1</v>
      </c>
      <c r="N177" s="105" t="s">
        <v>40</v>
      </c>
      <c r="P177" s="76">
        <f>O177*H177</f>
        <v>0</v>
      </c>
      <c r="Q177" s="76">
        <v>2.0000000000000001E-4</v>
      </c>
      <c r="R177" s="76">
        <f>Q177*H177</f>
        <v>2.6780000000000002E-2</v>
      </c>
      <c r="S177" s="76">
        <v>0</v>
      </c>
      <c r="T177" s="77">
        <f>S177*H177</f>
        <v>0</v>
      </c>
      <c r="X177" s="78"/>
      <c r="AN177" s="43" t="s">
        <v>182</v>
      </c>
      <c r="AP177" s="43" t="s">
        <v>179</v>
      </c>
      <c r="AQ177" s="43" t="s">
        <v>137</v>
      </c>
      <c r="AU177" s="1" t="s">
        <v>130</v>
      </c>
      <c r="BA177" s="78">
        <f>IF(N177="základná",J177,0)</f>
        <v>0</v>
      </c>
      <c r="BB177" s="78">
        <f>IF(N177="znížená",J177,0)</f>
        <v>412.41200000000003</v>
      </c>
      <c r="BC177" s="78">
        <f>IF(N177="zákl. prenesená",J177,0)</f>
        <v>0</v>
      </c>
      <c r="BD177" s="78">
        <f>IF(N177="zníž. prenesená",J177,0)</f>
        <v>0</v>
      </c>
      <c r="BE177" s="78">
        <f>IF(N177="nulová",J177,0)</f>
        <v>0</v>
      </c>
      <c r="BF177" s="1" t="s">
        <v>137</v>
      </c>
      <c r="BG177" s="78" t="e">
        <f>ROUND(#REF!*H177,2)</f>
        <v>#REF!</v>
      </c>
      <c r="BH177" s="1" t="s">
        <v>136</v>
      </c>
      <c r="BI177" s="43" t="s">
        <v>587</v>
      </c>
    </row>
    <row r="178" spans="2:61" s="9" customFormat="1" ht="33" customHeight="1" x14ac:dyDescent="0.25">
      <c r="B178" s="8"/>
      <c r="C178" s="70" t="s">
        <v>249</v>
      </c>
      <c r="D178" s="70" t="s">
        <v>132</v>
      </c>
      <c r="E178" s="71" t="s">
        <v>588</v>
      </c>
      <c r="F178" s="72" t="s">
        <v>589</v>
      </c>
      <c r="G178" s="73" t="s">
        <v>135</v>
      </c>
      <c r="H178" s="247">
        <v>60</v>
      </c>
      <c r="I178" s="452">
        <v>8.25</v>
      </c>
      <c r="J178" s="252">
        <v>495</v>
      </c>
      <c r="K178" s="497"/>
      <c r="L178" s="8"/>
      <c r="M178" s="74" t="s">
        <v>1</v>
      </c>
      <c r="N178" s="75" t="s">
        <v>40</v>
      </c>
      <c r="P178" s="76">
        <f>O178*H178</f>
        <v>0</v>
      </c>
      <c r="Q178" s="76">
        <v>0.29470000000000002</v>
      </c>
      <c r="R178" s="76">
        <f>Q178*H178</f>
        <v>17.682000000000002</v>
      </c>
      <c r="S178" s="76">
        <v>0</v>
      </c>
      <c r="T178" s="77">
        <f>S178*H178</f>
        <v>0</v>
      </c>
      <c r="X178" s="78"/>
      <c r="AN178" s="43" t="s">
        <v>136</v>
      </c>
      <c r="AP178" s="43" t="s">
        <v>132</v>
      </c>
      <c r="AQ178" s="43" t="s">
        <v>137</v>
      </c>
      <c r="AU178" s="1" t="s">
        <v>130</v>
      </c>
      <c r="BA178" s="78">
        <f>IF(N178="základná",J178,0)</f>
        <v>0</v>
      </c>
      <c r="BB178" s="78">
        <f>IF(N178="znížená",J178,0)</f>
        <v>495</v>
      </c>
      <c r="BC178" s="78">
        <f>IF(N178="zákl. prenesená",J178,0)</f>
        <v>0</v>
      </c>
      <c r="BD178" s="78">
        <f>IF(N178="zníž. prenesená",J178,0)</f>
        <v>0</v>
      </c>
      <c r="BE178" s="78">
        <f>IF(N178="nulová",J178,0)</f>
        <v>0</v>
      </c>
      <c r="BF178" s="1" t="s">
        <v>137</v>
      </c>
      <c r="BG178" s="78" t="e">
        <f>ROUND(#REF!*H178,2)</f>
        <v>#REF!</v>
      </c>
      <c r="BH178" s="1" t="s">
        <v>136</v>
      </c>
      <c r="BI178" s="43" t="s">
        <v>590</v>
      </c>
    </row>
    <row r="179" spans="2:61" s="9" customFormat="1" ht="24.2" customHeight="1" x14ac:dyDescent="0.25">
      <c r="B179" s="8"/>
      <c r="C179" s="97" t="s">
        <v>253</v>
      </c>
      <c r="D179" s="97" t="s">
        <v>179</v>
      </c>
      <c r="E179" s="98" t="s">
        <v>591</v>
      </c>
      <c r="F179" s="99" t="s">
        <v>592</v>
      </c>
      <c r="G179" s="100" t="s">
        <v>135</v>
      </c>
      <c r="H179" s="248">
        <v>61.2</v>
      </c>
      <c r="I179" s="452">
        <v>12.980000000000002</v>
      </c>
      <c r="J179" s="252">
        <v>794.3760000000002</v>
      </c>
      <c r="K179" s="498"/>
      <c r="L179" s="101"/>
      <c r="M179" s="104" t="s">
        <v>1</v>
      </c>
      <c r="N179" s="105" t="s">
        <v>40</v>
      </c>
      <c r="P179" s="76">
        <f>O179*H179</f>
        <v>0</v>
      </c>
      <c r="Q179" s="76">
        <v>1E-3</v>
      </c>
      <c r="R179" s="76">
        <f>Q179*H179</f>
        <v>6.1200000000000004E-2</v>
      </c>
      <c r="S179" s="76">
        <v>0</v>
      </c>
      <c r="T179" s="77">
        <f>S179*H179</f>
        <v>0</v>
      </c>
      <c r="X179" s="78"/>
      <c r="AN179" s="43" t="s">
        <v>182</v>
      </c>
      <c r="AP179" s="43" t="s">
        <v>179</v>
      </c>
      <c r="AQ179" s="43" t="s">
        <v>137</v>
      </c>
      <c r="AU179" s="1" t="s">
        <v>130</v>
      </c>
      <c r="BA179" s="78">
        <f>IF(N179="základná",J179,0)</f>
        <v>0</v>
      </c>
      <c r="BB179" s="78">
        <f>IF(N179="znížená",J179,0)</f>
        <v>794.3760000000002</v>
      </c>
      <c r="BC179" s="78">
        <f>IF(N179="zákl. prenesená",J179,0)</f>
        <v>0</v>
      </c>
      <c r="BD179" s="78">
        <f>IF(N179="zníž. prenesená",J179,0)</f>
        <v>0</v>
      </c>
      <c r="BE179" s="78">
        <f>IF(N179="nulová",J179,0)</f>
        <v>0</v>
      </c>
      <c r="BF179" s="1" t="s">
        <v>137</v>
      </c>
      <c r="BG179" s="78" t="e">
        <f>ROUND(#REF!*H179,2)</f>
        <v>#REF!</v>
      </c>
      <c r="BH179" s="1" t="s">
        <v>136</v>
      </c>
      <c r="BI179" s="43" t="s">
        <v>593</v>
      </c>
    </row>
    <row r="180" spans="2:61" s="60" customFormat="1" ht="22.9" customHeight="1" x14ac:dyDescent="0.2">
      <c r="B180" s="61"/>
      <c r="D180" s="62" t="s">
        <v>73</v>
      </c>
      <c r="E180" s="69" t="s">
        <v>178</v>
      </c>
      <c r="F180" s="69" t="s">
        <v>352</v>
      </c>
      <c r="I180" s="144"/>
      <c r="J180" s="144">
        <f>SUM(J181:J185)</f>
        <v>40169.342839999998</v>
      </c>
      <c r="K180" s="496"/>
      <c r="L180" s="61"/>
      <c r="M180" s="64"/>
      <c r="P180" s="65">
        <f>SUM(P181:P185)</f>
        <v>0</v>
      </c>
      <c r="R180" s="65">
        <f>SUM(R181:R185)</f>
        <v>512.06677359999992</v>
      </c>
      <c r="T180" s="66">
        <f>SUM(T181:T185)</f>
        <v>0</v>
      </c>
      <c r="X180" s="249"/>
      <c r="AN180" s="62" t="s">
        <v>82</v>
      </c>
      <c r="AP180" s="67" t="s">
        <v>73</v>
      </c>
      <c r="AQ180" s="67" t="s">
        <v>82</v>
      </c>
      <c r="AU180" s="62" t="s">
        <v>130</v>
      </c>
      <c r="BG180" s="68" t="e">
        <f>SUM(BG181:BG185)</f>
        <v>#REF!</v>
      </c>
    </row>
    <row r="181" spans="2:61" s="9" customFormat="1" ht="24.2" customHeight="1" x14ac:dyDescent="0.25">
      <c r="B181" s="8"/>
      <c r="C181" s="70" t="s">
        <v>7</v>
      </c>
      <c r="D181" s="70" t="s">
        <v>132</v>
      </c>
      <c r="E181" s="71" t="s">
        <v>594</v>
      </c>
      <c r="F181" s="72" t="s">
        <v>595</v>
      </c>
      <c r="G181" s="73" t="s">
        <v>189</v>
      </c>
      <c r="H181" s="247">
        <v>448.35</v>
      </c>
      <c r="I181" s="452">
        <v>7.15</v>
      </c>
      <c r="J181" s="252">
        <v>3205.7025000000003</v>
      </c>
      <c r="K181" s="497"/>
      <c r="L181" s="8"/>
      <c r="M181" s="74" t="s">
        <v>1</v>
      </c>
      <c r="N181" s="75" t="s">
        <v>40</v>
      </c>
      <c r="P181" s="76">
        <f>O181*H181</f>
        <v>0</v>
      </c>
      <c r="Q181" s="76">
        <v>0.37080000000000002</v>
      </c>
      <c r="R181" s="76">
        <f>Q181*H181</f>
        <v>166.24818000000002</v>
      </c>
      <c r="S181" s="76">
        <v>0</v>
      </c>
      <c r="T181" s="77">
        <f>S181*H181</f>
        <v>0</v>
      </c>
      <c r="X181" s="78"/>
      <c r="AN181" s="43" t="s">
        <v>136</v>
      </c>
      <c r="AP181" s="43" t="s">
        <v>132</v>
      </c>
      <c r="AQ181" s="43" t="s">
        <v>137</v>
      </c>
      <c r="AU181" s="1" t="s">
        <v>130</v>
      </c>
      <c r="BA181" s="78">
        <f>IF(N181="základná",J181,0)</f>
        <v>0</v>
      </c>
      <c r="BB181" s="78">
        <f>IF(N181="znížená",J181,0)</f>
        <v>3205.7025000000003</v>
      </c>
      <c r="BC181" s="78">
        <f>IF(N181="zákl. prenesená",J181,0)</f>
        <v>0</v>
      </c>
      <c r="BD181" s="78">
        <f>IF(N181="zníž. prenesená",J181,0)</f>
        <v>0</v>
      </c>
      <c r="BE181" s="78">
        <f>IF(N181="nulová",J181,0)</f>
        <v>0</v>
      </c>
      <c r="BF181" s="1" t="s">
        <v>137</v>
      </c>
      <c r="BG181" s="78" t="e">
        <f>ROUND(#REF!*H181,2)</f>
        <v>#REF!</v>
      </c>
      <c r="BH181" s="1" t="s">
        <v>136</v>
      </c>
      <c r="BI181" s="43" t="s">
        <v>596</v>
      </c>
    </row>
    <row r="182" spans="2:61" s="9" customFormat="1" ht="37.9" customHeight="1" x14ac:dyDescent="0.25">
      <c r="B182" s="8"/>
      <c r="C182" s="70" t="s">
        <v>261</v>
      </c>
      <c r="D182" s="70" t="s">
        <v>132</v>
      </c>
      <c r="E182" s="71" t="s">
        <v>597</v>
      </c>
      <c r="F182" s="72" t="s">
        <v>598</v>
      </c>
      <c r="G182" s="73" t="s">
        <v>189</v>
      </c>
      <c r="H182" s="247">
        <v>439.81</v>
      </c>
      <c r="I182" s="452">
        <v>13.574000000000002</v>
      </c>
      <c r="J182" s="252">
        <v>5969.9809400000004</v>
      </c>
      <c r="K182" s="497"/>
      <c r="L182" s="8"/>
      <c r="M182" s="74" t="s">
        <v>1</v>
      </c>
      <c r="N182" s="75" t="s">
        <v>40</v>
      </c>
      <c r="P182" s="76">
        <f>O182*H182</f>
        <v>0</v>
      </c>
      <c r="Q182" s="76">
        <v>0.35914000000000001</v>
      </c>
      <c r="R182" s="76">
        <f>Q182*H182</f>
        <v>157.9533634</v>
      </c>
      <c r="S182" s="76">
        <v>0</v>
      </c>
      <c r="T182" s="77">
        <f>S182*H182</f>
        <v>0</v>
      </c>
      <c r="X182" s="78"/>
      <c r="AN182" s="43" t="s">
        <v>136</v>
      </c>
      <c r="AP182" s="43" t="s">
        <v>132</v>
      </c>
      <c r="AQ182" s="43" t="s">
        <v>137</v>
      </c>
      <c r="AU182" s="1" t="s">
        <v>130</v>
      </c>
      <c r="BA182" s="78">
        <f>IF(N182="základná",J182,0)</f>
        <v>0</v>
      </c>
      <c r="BB182" s="78">
        <f>IF(N182="znížená",J182,0)</f>
        <v>5969.9809400000004</v>
      </c>
      <c r="BC182" s="78">
        <f>IF(N182="zákl. prenesená",J182,0)</f>
        <v>0</v>
      </c>
      <c r="BD182" s="78">
        <f>IF(N182="zníž. prenesená",J182,0)</f>
        <v>0</v>
      </c>
      <c r="BE182" s="78">
        <f>IF(N182="nulová",J182,0)</f>
        <v>0</v>
      </c>
      <c r="BF182" s="1" t="s">
        <v>137</v>
      </c>
      <c r="BG182" s="78" t="e">
        <f>ROUND(#REF!*H182,2)</f>
        <v>#REF!</v>
      </c>
      <c r="BH182" s="1" t="s">
        <v>136</v>
      </c>
      <c r="BI182" s="43" t="s">
        <v>599</v>
      </c>
    </row>
    <row r="183" spans="2:61" s="9" customFormat="1" ht="60" x14ac:dyDescent="0.25">
      <c r="B183" s="8"/>
      <c r="C183" s="70" t="s">
        <v>267</v>
      </c>
      <c r="D183" s="70" t="s">
        <v>132</v>
      </c>
      <c r="E183" s="71" t="s">
        <v>600</v>
      </c>
      <c r="F183" s="72" t="s">
        <v>601</v>
      </c>
      <c r="G183" s="73" t="s">
        <v>189</v>
      </c>
      <c r="H183" s="247">
        <v>435.54</v>
      </c>
      <c r="I183" s="452">
        <v>63.910000000000004</v>
      </c>
      <c r="J183" s="252">
        <v>27835.361400000002</v>
      </c>
      <c r="K183" s="497"/>
      <c r="L183" s="8"/>
      <c r="M183" s="74" t="s">
        <v>1</v>
      </c>
      <c r="N183" s="75" t="s">
        <v>40</v>
      </c>
      <c r="P183" s="76">
        <f>O183*H183</f>
        <v>0</v>
      </c>
      <c r="Q183" s="76">
        <v>0.41063</v>
      </c>
      <c r="R183" s="76">
        <f>Q183*H183</f>
        <v>178.84579020000001</v>
      </c>
      <c r="S183" s="76">
        <v>0</v>
      </c>
      <c r="T183" s="77">
        <f>S183*H183</f>
        <v>0</v>
      </c>
      <c r="X183" s="250"/>
      <c r="AN183" s="43" t="s">
        <v>136</v>
      </c>
      <c r="AP183" s="43" t="s">
        <v>132</v>
      </c>
      <c r="AQ183" s="43" t="s">
        <v>137</v>
      </c>
      <c r="AU183" s="1" t="s">
        <v>130</v>
      </c>
      <c r="BA183" s="78">
        <f>IF(N183="základná",J183,0)</f>
        <v>0</v>
      </c>
      <c r="BB183" s="78">
        <f>IF(N183="znížená",J183,0)</f>
        <v>27835.361400000002</v>
      </c>
      <c r="BC183" s="78">
        <f>IF(N183="zákl. prenesená",J183,0)</f>
        <v>0</v>
      </c>
      <c r="BD183" s="78">
        <f>IF(N183="zníž. prenesená",J183,0)</f>
        <v>0</v>
      </c>
      <c r="BE183" s="78">
        <f>IF(N183="nulová",J183,0)</f>
        <v>0</v>
      </c>
      <c r="BF183" s="1" t="s">
        <v>137</v>
      </c>
      <c r="BG183" s="78" t="e">
        <f>ROUND(#REF!*H183,2)</f>
        <v>#REF!</v>
      </c>
      <c r="BH183" s="1" t="s">
        <v>136</v>
      </c>
      <c r="BI183" s="43" t="s">
        <v>602</v>
      </c>
    </row>
    <row r="184" spans="2:61" s="9" customFormat="1" ht="44.25" customHeight="1" x14ac:dyDescent="0.25">
      <c r="B184" s="8"/>
      <c r="C184" s="70" t="s">
        <v>273</v>
      </c>
      <c r="D184" s="70" t="s">
        <v>132</v>
      </c>
      <c r="E184" s="71" t="s">
        <v>603</v>
      </c>
      <c r="F184" s="72" t="s">
        <v>604</v>
      </c>
      <c r="G184" s="73" t="s">
        <v>189</v>
      </c>
      <c r="H184" s="247">
        <v>27</v>
      </c>
      <c r="I184" s="452">
        <v>35.354000000000006</v>
      </c>
      <c r="J184" s="252">
        <v>954.55800000000022</v>
      </c>
      <c r="K184" s="497"/>
      <c r="L184" s="8"/>
      <c r="M184" s="74" t="s">
        <v>1</v>
      </c>
      <c r="N184" s="75" t="s">
        <v>40</v>
      </c>
      <c r="P184" s="76">
        <f>O184*H184</f>
        <v>0</v>
      </c>
      <c r="Q184" s="76">
        <v>0.25331999999999999</v>
      </c>
      <c r="R184" s="76">
        <f>Q184*H184</f>
        <v>6.8396399999999993</v>
      </c>
      <c r="S184" s="76">
        <v>0</v>
      </c>
      <c r="T184" s="77">
        <f>S184*H184</f>
        <v>0</v>
      </c>
      <c r="V184" s="251"/>
      <c r="AN184" s="43" t="s">
        <v>136</v>
      </c>
      <c r="AP184" s="43" t="s">
        <v>132</v>
      </c>
      <c r="AQ184" s="43" t="s">
        <v>137</v>
      </c>
      <c r="AU184" s="1" t="s">
        <v>130</v>
      </c>
      <c r="BA184" s="78">
        <f>IF(N184="základná",J184,0)</f>
        <v>0</v>
      </c>
      <c r="BB184" s="78">
        <f>IF(N184="znížená",J184,0)</f>
        <v>954.55800000000022</v>
      </c>
      <c r="BC184" s="78">
        <f>IF(N184="zákl. prenesená",J184,0)</f>
        <v>0</v>
      </c>
      <c r="BD184" s="78">
        <f>IF(N184="zníž. prenesená",J184,0)</f>
        <v>0</v>
      </c>
      <c r="BE184" s="78">
        <f>IF(N184="nulová",J184,0)</f>
        <v>0</v>
      </c>
      <c r="BF184" s="1" t="s">
        <v>137</v>
      </c>
      <c r="BG184" s="78" t="e">
        <f>ROUND(#REF!*H184,2)</f>
        <v>#REF!</v>
      </c>
      <c r="BH184" s="1" t="s">
        <v>136</v>
      </c>
      <c r="BI184" s="43" t="s">
        <v>605</v>
      </c>
    </row>
    <row r="185" spans="2:61" s="9" customFormat="1" ht="36" x14ac:dyDescent="0.25">
      <c r="B185" s="8"/>
      <c r="C185" s="97" t="s">
        <v>279</v>
      </c>
      <c r="D185" s="97" t="s">
        <v>179</v>
      </c>
      <c r="E185" s="98" t="s">
        <v>606</v>
      </c>
      <c r="F185" s="99" t="s">
        <v>607</v>
      </c>
      <c r="G185" s="100" t="s">
        <v>166</v>
      </c>
      <c r="H185" s="248">
        <v>6.3</v>
      </c>
      <c r="I185" s="452">
        <v>349.8</v>
      </c>
      <c r="J185" s="252">
        <v>2203.7400000000002</v>
      </c>
      <c r="K185" s="498"/>
      <c r="L185" s="101"/>
      <c r="M185" s="104" t="s">
        <v>1</v>
      </c>
      <c r="N185" s="105" t="s">
        <v>40</v>
      </c>
      <c r="P185" s="76">
        <f>O185*H185</f>
        <v>0</v>
      </c>
      <c r="Q185" s="76">
        <v>0.34599999999999997</v>
      </c>
      <c r="R185" s="76">
        <f>Q185*H185</f>
        <v>2.1797999999999997</v>
      </c>
      <c r="S185" s="76">
        <v>0</v>
      </c>
      <c r="T185" s="77">
        <f>S185*H185</f>
        <v>0</v>
      </c>
      <c r="AN185" s="43" t="s">
        <v>182</v>
      </c>
      <c r="AP185" s="43" t="s">
        <v>179</v>
      </c>
      <c r="AQ185" s="43" t="s">
        <v>137</v>
      </c>
      <c r="AU185" s="1" t="s">
        <v>130</v>
      </c>
      <c r="BA185" s="78">
        <f>IF(N185="základná",J185,0)</f>
        <v>0</v>
      </c>
      <c r="BB185" s="78">
        <f>IF(N185="znížená",J185,0)</f>
        <v>2203.7400000000002</v>
      </c>
      <c r="BC185" s="78">
        <f>IF(N185="zákl. prenesená",J185,0)</f>
        <v>0</v>
      </c>
      <c r="BD185" s="78">
        <f>IF(N185="zníž. prenesená",J185,0)</f>
        <v>0</v>
      </c>
      <c r="BE185" s="78">
        <f>IF(N185="nulová",J185,0)</f>
        <v>0</v>
      </c>
      <c r="BF185" s="1" t="s">
        <v>137</v>
      </c>
      <c r="BG185" s="78" t="e">
        <f>ROUND(#REF!*H185,2)</f>
        <v>#REF!</v>
      </c>
      <c r="BH185" s="1" t="s">
        <v>136</v>
      </c>
      <c r="BI185" s="43" t="s">
        <v>608</v>
      </c>
    </row>
    <row r="186" spans="2:61" s="60" customFormat="1" ht="22.9" customHeight="1" x14ac:dyDescent="0.2">
      <c r="B186" s="61"/>
      <c r="D186" s="62" t="s">
        <v>73</v>
      </c>
      <c r="E186" s="69" t="s">
        <v>201</v>
      </c>
      <c r="F186" s="69" t="s">
        <v>404</v>
      </c>
      <c r="I186" s="144"/>
      <c r="J186" s="144">
        <f>SUM(J187:J213)</f>
        <v>24747.223819999999</v>
      </c>
      <c r="K186" s="496"/>
      <c r="L186" s="61"/>
      <c r="M186" s="64"/>
      <c r="P186" s="65">
        <f>SUM(P187:P213)</f>
        <v>0</v>
      </c>
      <c r="R186" s="65">
        <f>SUM(R187:R213)</f>
        <v>28.670960000000001</v>
      </c>
      <c r="T186" s="66">
        <f>SUM(T187:T213)</f>
        <v>307.26373000000001</v>
      </c>
      <c r="AN186" s="62" t="s">
        <v>82</v>
      </c>
      <c r="AP186" s="67" t="s">
        <v>73</v>
      </c>
      <c r="AQ186" s="67" t="s">
        <v>82</v>
      </c>
      <c r="AU186" s="62" t="s">
        <v>130</v>
      </c>
      <c r="BG186" s="68" t="e">
        <f>SUM(BG187:BG213)</f>
        <v>#REF!</v>
      </c>
    </row>
    <row r="187" spans="2:61" s="9" customFormat="1" ht="33" customHeight="1" x14ac:dyDescent="0.25">
      <c r="B187" s="8"/>
      <c r="C187" s="70" t="s">
        <v>284</v>
      </c>
      <c r="D187" s="70" t="s">
        <v>132</v>
      </c>
      <c r="E187" s="71" t="s">
        <v>609</v>
      </c>
      <c r="F187" s="72" t="s">
        <v>610</v>
      </c>
      <c r="G187" s="73" t="s">
        <v>189</v>
      </c>
      <c r="H187" s="247">
        <v>482.46</v>
      </c>
      <c r="I187" s="452">
        <v>1.7050000000000003</v>
      </c>
      <c r="J187" s="252">
        <v>822.59430000000009</v>
      </c>
      <c r="K187" s="497"/>
      <c r="L187" s="8"/>
      <c r="M187" s="74" t="s">
        <v>1</v>
      </c>
      <c r="N187" s="75" t="s">
        <v>40</v>
      </c>
      <c r="P187" s="76">
        <f t="shared" ref="P187:P213" si="8">O187*H187</f>
        <v>0</v>
      </c>
      <c r="Q187" s="76">
        <v>0</v>
      </c>
      <c r="R187" s="76">
        <f t="shared" ref="R187:R213" si="9">Q187*H187</f>
        <v>0</v>
      </c>
      <c r="S187" s="76">
        <v>0.13800000000000001</v>
      </c>
      <c r="T187" s="77">
        <f t="shared" ref="T187:T213" si="10">S187*H187</f>
        <v>66.579480000000004</v>
      </c>
      <c r="AN187" s="43" t="s">
        <v>136</v>
      </c>
      <c r="AP187" s="43" t="s">
        <v>132</v>
      </c>
      <c r="AQ187" s="43" t="s">
        <v>137</v>
      </c>
      <c r="AU187" s="1" t="s">
        <v>130</v>
      </c>
      <c r="BA187" s="78">
        <f t="shared" ref="BA187:BA213" si="11">IF(N187="základná",J187,0)</f>
        <v>0</v>
      </c>
      <c r="BB187" s="78">
        <f t="shared" ref="BB187:BB213" si="12">IF(N187="znížená",J187,0)</f>
        <v>822.59430000000009</v>
      </c>
      <c r="BC187" s="78">
        <f t="shared" ref="BC187:BC213" si="13">IF(N187="zákl. prenesená",J187,0)</f>
        <v>0</v>
      </c>
      <c r="BD187" s="78">
        <f t="shared" ref="BD187:BD213" si="14">IF(N187="zníž. prenesená",J187,0)</f>
        <v>0</v>
      </c>
      <c r="BE187" s="78">
        <f t="shared" ref="BE187:BE213" si="15">IF(N187="nulová",J187,0)</f>
        <v>0</v>
      </c>
      <c r="BF187" s="1" t="s">
        <v>137</v>
      </c>
      <c r="BG187" s="78" t="e">
        <f>ROUND(#REF!*H187,2)</f>
        <v>#REF!</v>
      </c>
      <c r="BH187" s="1" t="s">
        <v>136</v>
      </c>
      <c r="BI187" s="43" t="s">
        <v>611</v>
      </c>
    </row>
    <row r="188" spans="2:61" s="9" customFormat="1" ht="37.9" customHeight="1" x14ac:dyDescent="0.25">
      <c r="B188" s="8"/>
      <c r="C188" s="70" t="s">
        <v>288</v>
      </c>
      <c r="D188" s="70" t="s">
        <v>132</v>
      </c>
      <c r="E188" s="71" t="s">
        <v>612</v>
      </c>
      <c r="F188" s="72" t="s">
        <v>613</v>
      </c>
      <c r="G188" s="73" t="s">
        <v>189</v>
      </c>
      <c r="H188" s="247">
        <v>496.65</v>
      </c>
      <c r="I188" s="452">
        <v>3.234</v>
      </c>
      <c r="J188" s="252">
        <v>1606.1660999999999</v>
      </c>
      <c r="K188" s="497"/>
      <c r="L188" s="8"/>
      <c r="M188" s="74" t="s">
        <v>1</v>
      </c>
      <c r="N188" s="75" t="s">
        <v>40</v>
      </c>
      <c r="P188" s="76">
        <f t="shared" si="8"/>
        <v>0</v>
      </c>
      <c r="Q188" s="76">
        <v>0</v>
      </c>
      <c r="R188" s="76">
        <f t="shared" si="9"/>
        <v>0</v>
      </c>
      <c r="S188" s="76">
        <v>0.24</v>
      </c>
      <c r="T188" s="77">
        <f t="shared" si="10"/>
        <v>119.19599999999998</v>
      </c>
      <c r="AN188" s="43" t="s">
        <v>136</v>
      </c>
      <c r="AP188" s="43" t="s">
        <v>132</v>
      </c>
      <c r="AQ188" s="43" t="s">
        <v>137</v>
      </c>
      <c r="AU188" s="1" t="s">
        <v>130</v>
      </c>
      <c r="BA188" s="78">
        <f t="shared" si="11"/>
        <v>0</v>
      </c>
      <c r="BB188" s="78">
        <f t="shared" si="12"/>
        <v>1606.1660999999999</v>
      </c>
      <c r="BC188" s="78">
        <f t="shared" si="13"/>
        <v>0</v>
      </c>
      <c r="BD188" s="78">
        <f t="shared" si="14"/>
        <v>0</v>
      </c>
      <c r="BE188" s="78">
        <f t="shared" si="15"/>
        <v>0</v>
      </c>
      <c r="BF188" s="1" t="s">
        <v>137</v>
      </c>
      <c r="BG188" s="78" t="e">
        <f>ROUND(#REF!*H188,2)</f>
        <v>#REF!</v>
      </c>
      <c r="BH188" s="1" t="s">
        <v>136</v>
      </c>
      <c r="BI188" s="43" t="s">
        <v>614</v>
      </c>
    </row>
    <row r="189" spans="2:61" s="9" customFormat="1" ht="33" customHeight="1" x14ac:dyDescent="0.25">
      <c r="B189" s="8"/>
      <c r="C189" s="70" t="s">
        <v>293</v>
      </c>
      <c r="D189" s="70" t="s">
        <v>132</v>
      </c>
      <c r="E189" s="71" t="s">
        <v>615</v>
      </c>
      <c r="F189" s="72" t="s">
        <v>616</v>
      </c>
      <c r="G189" s="73" t="s">
        <v>189</v>
      </c>
      <c r="H189" s="247">
        <v>487.19</v>
      </c>
      <c r="I189" s="452">
        <v>8.7560000000000002</v>
      </c>
      <c r="J189" s="252">
        <v>4265.8356400000002</v>
      </c>
      <c r="K189" s="497"/>
      <c r="L189" s="8"/>
      <c r="M189" s="74" t="s">
        <v>1</v>
      </c>
      <c r="N189" s="75" t="s">
        <v>40</v>
      </c>
      <c r="P189" s="76">
        <f t="shared" si="8"/>
        <v>0</v>
      </c>
      <c r="Q189" s="76">
        <v>0</v>
      </c>
      <c r="R189" s="76">
        <f t="shared" si="9"/>
        <v>0</v>
      </c>
      <c r="S189" s="76">
        <v>0.22500000000000001</v>
      </c>
      <c r="T189" s="77">
        <f t="shared" si="10"/>
        <v>109.61775</v>
      </c>
      <c r="AN189" s="43" t="s">
        <v>136</v>
      </c>
      <c r="AP189" s="43" t="s">
        <v>132</v>
      </c>
      <c r="AQ189" s="43" t="s">
        <v>137</v>
      </c>
      <c r="AU189" s="1" t="s">
        <v>130</v>
      </c>
      <c r="BA189" s="78">
        <f t="shared" si="11"/>
        <v>0</v>
      </c>
      <c r="BB189" s="78">
        <f t="shared" si="12"/>
        <v>4265.8356400000002</v>
      </c>
      <c r="BC189" s="78">
        <f t="shared" si="13"/>
        <v>0</v>
      </c>
      <c r="BD189" s="78">
        <f t="shared" si="14"/>
        <v>0</v>
      </c>
      <c r="BE189" s="78">
        <f t="shared" si="15"/>
        <v>0</v>
      </c>
      <c r="BF189" s="1" t="s">
        <v>137</v>
      </c>
      <c r="BG189" s="78" t="e">
        <f>ROUND(#REF!*H189,2)</f>
        <v>#REF!</v>
      </c>
      <c r="BH189" s="1" t="s">
        <v>136</v>
      </c>
      <c r="BI189" s="43" t="s">
        <v>617</v>
      </c>
    </row>
    <row r="190" spans="2:61" s="9" customFormat="1" ht="16.5" customHeight="1" x14ac:dyDescent="0.25">
      <c r="B190" s="8"/>
      <c r="C190" s="70" t="s">
        <v>297</v>
      </c>
      <c r="D190" s="70" t="s">
        <v>132</v>
      </c>
      <c r="E190" s="71" t="s">
        <v>618</v>
      </c>
      <c r="F190" s="72" t="s">
        <v>619</v>
      </c>
      <c r="G190" s="73" t="s">
        <v>135</v>
      </c>
      <c r="H190" s="247">
        <v>32</v>
      </c>
      <c r="I190" s="452">
        <v>1.7050000000000003</v>
      </c>
      <c r="J190" s="252">
        <v>54.560000000000009</v>
      </c>
      <c r="K190" s="497"/>
      <c r="L190" s="8"/>
      <c r="M190" s="74" t="s">
        <v>1</v>
      </c>
      <c r="N190" s="75" t="s">
        <v>40</v>
      </c>
      <c r="P190" s="76">
        <f t="shared" si="8"/>
        <v>0</v>
      </c>
      <c r="Q190" s="76">
        <v>0</v>
      </c>
      <c r="R190" s="76">
        <f t="shared" si="9"/>
        <v>0</v>
      </c>
      <c r="S190" s="76">
        <v>0.28999999999999998</v>
      </c>
      <c r="T190" s="77">
        <f t="shared" si="10"/>
        <v>9.2799999999999994</v>
      </c>
      <c r="AN190" s="43" t="s">
        <v>136</v>
      </c>
      <c r="AP190" s="43" t="s">
        <v>132</v>
      </c>
      <c r="AQ190" s="43" t="s">
        <v>137</v>
      </c>
      <c r="AU190" s="1" t="s">
        <v>130</v>
      </c>
      <c r="BA190" s="78">
        <f t="shared" si="11"/>
        <v>0</v>
      </c>
      <c r="BB190" s="78">
        <f t="shared" si="12"/>
        <v>54.560000000000009</v>
      </c>
      <c r="BC190" s="78">
        <f t="shared" si="13"/>
        <v>0</v>
      </c>
      <c r="BD190" s="78">
        <f t="shared" si="14"/>
        <v>0</v>
      </c>
      <c r="BE190" s="78">
        <f t="shared" si="15"/>
        <v>0</v>
      </c>
      <c r="BF190" s="1" t="s">
        <v>137</v>
      </c>
      <c r="BG190" s="78" t="e">
        <f>ROUND(#REF!*H190,2)</f>
        <v>#REF!</v>
      </c>
      <c r="BH190" s="1" t="s">
        <v>136</v>
      </c>
      <c r="BI190" s="43" t="s">
        <v>620</v>
      </c>
    </row>
    <row r="191" spans="2:61" s="9" customFormat="1" ht="24.2" customHeight="1" x14ac:dyDescent="0.25">
      <c r="B191" s="8"/>
      <c r="C191" s="70" t="s">
        <v>302</v>
      </c>
      <c r="D191" s="70" t="s">
        <v>132</v>
      </c>
      <c r="E191" s="71" t="s">
        <v>621</v>
      </c>
      <c r="F191" s="72" t="s">
        <v>622</v>
      </c>
      <c r="G191" s="73" t="s">
        <v>135</v>
      </c>
      <c r="H191" s="247">
        <v>17.3</v>
      </c>
      <c r="I191" s="452">
        <v>1.7050000000000003</v>
      </c>
      <c r="J191" s="252">
        <v>29.496500000000005</v>
      </c>
      <c r="K191" s="497"/>
      <c r="L191" s="8"/>
      <c r="M191" s="74" t="s">
        <v>1</v>
      </c>
      <c r="N191" s="75" t="s">
        <v>40</v>
      </c>
      <c r="P191" s="76">
        <f t="shared" si="8"/>
        <v>0</v>
      </c>
      <c r="Q191" s="76">
        <v>0</v>
      </c>
      <c r="R191" s="76">
        <f t="shared" si="9"/>
        <v>0</v>
      </c>
      <c r="S191" s="76">
        <v>0.14499999999999999</v>
      </c>
      <c r="T191" s="77">
        <f t="shared" si="10"/>
        <v>2.5084999999999997</v>
      </c>
      <c r="AN191" s="43" t="s">
        <v>136</v>
      </c>
      <c r="AP191" s="43" t="s">
        <v>132</v>
      </c>
      <c r="AQ191" s="43" t="s">
        <v>137</v>
      </c>
      <c r="AU191" s="1" t="s">
        <v>130</v>
      </c>
      <c r="BA191" s="78">
        <f t="shared" si="11"/>
        <v>0</v>
      </c>
      <c r="BB191" s="78">
        <f t="shared" si="12"/>
        <v>29.496500000000005</v>
      </c>
      <c r="BC191" s="78">
        <f t="shared" si="13"/>
        <v>0</v>
      </c>
      <c r="BD191" s="78">
        <f t="shared" si="14"/>
        <v>0</v>
      </c>
      <c r="BE191" s="78">
        <f t="shared" si="15"/>
        <v>0</v>
      </c>
      <c r="BF191" s="1" t="s">
        <v>137</v>
      </c>
      <c r="BG191" s="78" t="e">
        <f>ROUND(#REF!*H191,2)</f>
        <v>#REF!</v>
      </c>
      <c r="BH191" s="1" t="s">
        <v>136</v>
      </c>
      <c r="BI191" s="43" t="s">
        <v>623</v>
      </c>
    </row>
    <row r="192" spans="2:61" s="9" customFormat="1" ht="24.2" customHeight="1" x14ac:dyDescent="0.25">
      <c r="B192" s="8"/>
      <c r="C192" s="70" t="s">
        <v>307</v>
      </c>
      <c r="D192" s="70" t="s">
        <v>132</v>
      </c>
      <c r="E192" s="71" t="s">
        <v>624</v>
      </c>
      <c r="F192" s="72" t="s">
        <v>625</v>
      </c>
      <c r="G192" s="73" t="s">
        <v>229</v>
      </c>
      <c r="H192" s="247">
        <v>1</v>
      </c>
      <c r="I192" s="452">
        <v>8.8000000000000007</v>
      </c>
      <c r="J192" s="252">
        <v>8.8000000000000007</v>
      </c>
      <c r="K192" s="497"/>
      <c r="L192" s="8"/>
      <c r="M192" s="74" t="s">
        <v>1</v>
      </c>
      <c r="N192" s="75" t="s">
        <v>40</v>
      </c>
      <c r="P192" s="76">
        <f t="shared" si="8"/>
        <v>0</v>
      </c>
      <c r="Q192" s="76">
        <v>0</v>
      </c>
      <c r="R192" s="76">
        <f t="shared" si="9"/>
        <v>0</v>
      </c>
      <c r="S192" s="76">
        <v>8.2000000000000003E-2</v>
      </c>
      <c r="T192" s="77">
        <f t="shared" si="10"/>
        <v>8.2000000000000003E-2</v>
      </c>
      <c r="AN192" s="43" t="s">
        <v>136</v>
      </c>
      <c r="AP192" s="43" t="s">
        <v>132</v>
      </c>
      <c r="AQ192" s="43" t="s">
        <v>137</v>
      </c>
      <c r="AU192" s="1" t="s">
        <v>130</v>
      </c>
      <c r="BA192" s="78">
        <f t="shared" si="11"/>
        <v>0</v>
      </c>
      <c r="BB192" s="78">
        <f t="shared" si="12"/>
        <v>8.8000000000000007</v>
      </c>
      <c r="BC192" s="78">
        <f t="shared" si="13"/>
        <v>0</v>
      </c>
      <c r="BD192" s="78">
        <f t="shared" si="14"/>
        <v>0</v>
      </c>
      <c r="BE192" s="78">
        <f t="shared" si="15"/>
        <v>0</v>
      </c>
      <c r="BF192" s="1" t="s">
        <v>137</v>
      </c>
      <c r="BG192" s="78" t="e">
        <f>ROUND(#REF!*H192,2)</f>
        <v>#REF!</v>
      </c>
      <c r="BH192" s="1" t="s">
        <v>136</v>
      </c>
      <c r="BI192" s="43" t="s">
        <v>626</v>
      </c>
    </row>
    <row r="193" spans="2:61" s="9" customFormat="1" ht="37.9" customHeight="1" x14ac:dyDescent="0.25">
      <c r="B193" s="8"/>
      <c r="C193" s="70" t="s">
        <v>311</v>
      </c>
      <c r="D193" s="70" t="s">
        <v>132</v>
      </c>
      <c r="E193" s="71" t="s">
        <v>627</v>
      </c>
      <c r="F193" s="72" t="s">
        <v>628</v>
      </c>
      <c r="G193" s="73" t="s">
        <v>135</v>
      </c>
      <c r="H193" s="247">
        <v>55.5</v>
      </c>
      <c r="I193" s="452">
        <v>20.130000000000003</v>
      </c>
      <c r="J193" s="252">
        <v>1117.2150000000001</v>
      </c>
      <c r="K193" s="497"/>
      <c r="L193" s="8"/>
      <c r="M193" s="74" t="s">
        <v>1</v>
      </c>
      <c r="N193" s="75" t="s">
        <v>40</v>
      </c>
      <c r="P193" s="76">
        <f t="shared" si="8"/>
        <v>0</v>
      </c>
      <c r="Q193" s="76">
        <v>0.31356000000000001</v>
      </c>
      <c r="R193" s="76">
        <f t="shared" si="9"/>
        <v>17.40258</v>
      </c>
      <c r="S193" s="76">
        <v>0</v>
      </c>
      <c r="T193" s="77">
        <f t="shared" si="10"/>
        <v>0</v>
      </c>
      <c r="AN193" s="43" t="s">
        <v>136</v>
      </c>
      <c r="AP193" s="43" t="s">
        <v>132</v>
      </c>
      <c r="AQ193" s="43" t="s">
        <v>137</v>
      </c>
      <c r="AU193" s="1" t="s">
        <v>130</v>
      </c>
      <c r="BA193" s="78">
        <f t="shared" si="11"/>
        <v>0</v>
      </c>
      <c r="BB193" s="78">
        <f t="shared" si="12"/>
        <v>1117.2150000000001</v>
      </c>
      <c r="BC193" s="78">
        <f t="shared" si="13"/>
        <v>0</v>
      </c>
      <c r="BD193" s="78">
        <f t="shared" si="14"/>
        <v>0</v>
      </c>
      <c r="BE193" s="78">
        <f t="shared" si="15"/>
        <v>0</v>
      </c>
      <c r="BF193" s="1" t="s">
        <v>137</v>
      </c>
      <c r="BG193" s="78" t="e">
        <f>ROUND(#REF!*H193,2)</f>
        <v>#REF!</v>
      </c>
      <c r="BH193" s="1" t="s">
        <v>136</v>
      </c>
      <c r="BI193" s="43" t="s">
        <v>629</v>
      </c>
    </row>
    <row r="194" spans="2:61" s="9" customFormat="1" ht="48" x14ac:dyDescent="0.25">
      <c r="B194" s="8"/>
      <c r="C194" s="97" t="s">
        <v>315</v>
      </c>
      <c r="D194" s="97" t="s">
        <v>179</v>
      </c>
      <c r="E194" s="98" t="s">
        <v>630</v>
      </c>
      <c r="F194" s="99" t="s">
        <v>631</v>
      </c>
      <c r="G194" s="100" t="s">
        <v>229</v>
      </c>
      <c r="H194" s="248">
        <v>54</v>
      </c>
      <c r="I194" s="452">
        <v>63.415000000000006</v>
      </c>
      <c r="J194" s="252">
        <v>3424.4100000000003</v>
      </c>
      <c r="K194" s="498"/>
      <c r="L194" s="101"/>
      <c r="M194" s="104" t="s">
        <v>1</v>
      </c>
      <c r="N194" s="105" t="s">
        <v>40</v>
      </c>
      <c r="P194" s="76">
        <f t="shared" si="8"/>
        <v>0</v>
      </c>
      <c r="Q194" s="76">
        <v>5.8500000000000003E-2</v>
      </c>
      <c r="R194" s="76">
        <f t="shared" si="9"/>
        <v>3.1590000000000003</v>
      </c>
      <c r="S194" s="76">
        <v>0</v>
      </c>
      <c r="T194" s="77">
        <f t="shared" si="10"/>
        <v>0</v>
      </c>
      <c r="AN194" s="43" t="s">
        <v>182</v>
      </c>
      <c r="AP194" s="43" t="s">
        <v>179</v>
      </c>
      <c r="AQ194" s="43" t="s">
        <v>137</v>
      </c>
      <c r="AU194" s="1" t="s">
        <v>130</v>
      </c>
      <c r="BA194" s="78">
        <f t="shared" si="11"/>
        <v>0</v>
      </c>
      <c r="BB194" s="78">
        <f t="shared" si="12"/>
        <v>3424.4100000000003</v>
      </c>
      <c r="BC194" s="78">
        <f t="shared" si="13"/>
        <v>0</v>
      </c>
      <c r="BD194" s="78">
        <f t="shared" si="14"/>
        <v>0</v>
      </c>
      <c r="BE194" s="78">
        <f t="shared" si="15"/>
        <v>0</v>
      </c>
      <c r="BF194" s="1" t="s">
        <v>137</v>
      </c>
      <c r="BG194" s="78" t="e">
        <f>ROUND(#REF!*H194,2)</f>
        <v>#REF!</v>
      </c>
      <c r="BH194" s="1" t="s">
        <v>136</v>
      </c>
      <c r="BI194" s="43" t="s">
        <v>632</v>
      </c>
    </row>
    <row r="195" spans="2:61" s="9" customFormat="1" ht="48" x14ac:dyDescent="0.25">
      <c r="B195" s="8"/>
      <c r="C195" s="97" t="s">
        <v>322</v>
      </c>
      <c r="D195" s="97" t="s">
        <v>179</v>
      </c>
      <c r="E195" s="98" t="s">
        <v>633</v>
      </c>
      <c r="F195" s="99" t="s">
        <v>634</v>
      </c>
      <c r="G195" s="100" t="s">
        <v>229</v>
      </c>
      <c r="H195" s="248">
        <v>4</v>
      </c>
      <c r="I195" s="452">
        <v>73.7</v>
      </c>
      <c r="J195" s="252">
        <v>294.8</v>
      </c>
      <c r="K195" s="498"/>
      <c r="L195" s="101"/>
      <c r="M195" s="104" t="s">
        <v>1</v>
      </c>
      <c r="N195" s="105" t="s">
        <v>40</v>
      </c>
      <c r="P195" s="76">
        <f t="shared" si="8"/>
        <v>0</v>
      </c>
      <c r="Q195" s="76">
        <v>8.2000000000000003E-2</v>
      </c>
      <c r="R195" s="76">
        <f t="shared" si="9"/>
        <v>0.32800000000000001</v>
      </c>
      <c r="S195" s="76">
        <v>0</v>
      </c>
      <c r="T195" s="77">
        <f t="shared" si="10"/>
        <v>0</v>
      </c>
      <c r="AN195" s="43" t="s">
        <v>182</v>
      </c>
      <c r="AP195" s="43" t="s">
        <v>179</v>
      </c>
      <c r="AQ195" s="43" t="s">
        <v>137</v>
      </c>
      <c r="AU195" s="1" t="s">
        <v>130</v>
      </c>
      <c r="BA195" s="78">
        <f t="shared" si="11"/>
        <v>0</v>
      </c>
      <c r="BB195" s="78">
        <f t="shared" si="12"/>
        <v>294.8</v>
      </c>
      <c r="BC195" s="78">
        <f t="shared" si="13"/>
        <v>0</v>
      </c>
      <c r="BD195" s="78">
        <f t="shared" si="14"/>
        <v>0</v>
      </c>
      <c r="BE195" s="78">
        <f t="shared" si="15"/>
        <v>0</v>
      </c>
      <c r="BF195" s="1" t="s">
        <v>137</v>
      </c>
      <c r="BG195" s="78" t="e">
        <f>ROUND(#REF!*H195,2)</f>
        <v>#REF!</v>
      </c>
      <c r="BH195" s="1" t="s">
        <v>136</v>
      </c>
      <c r="BI195" s="43" t="s">
        <v>635</v>
      </c>
    </row>
    <row r="196" spans="2:61" s="9" customFormat="1" ht="36" x14ac:dyDescent="0.25">
      <c r="B196" s="8"/>
      <c r="C196" s="97" t="s">
        <v>327</v>
      </c>
      <c r="D196" s="97" t="s">
        <v>179</v>
      </c>
      <c r="E196" s="98" t="s">
        <v>636</v>
      </c>
      <c r="F196" s="99" t="s">
        <v>637</v>
      </c>
      <c r="G196" s="100" t="s">
        <v>229</v>
      </c>
      <c r="H196" s="248">
        <v>4</v>
      </c>
      <c r="I196" s="452">
        <v>92.4</v>
      </c>
      <c r="J196" s="252">
        <v>369.6</v>
      </c>
      <c r="K196" s="498"/>
      <c r="L196" s="101"/>
      <c r="M196" s="104" t="s">
        <v>1</v>
      </c>
      <c r="N196" s="105" t="s">
        <v>40</v>
      </c>
      <c r="P196" s="76">
        <f t="shared" si="8"/>
        <v>0</v>
      </c>
      <c r="Q196" s="76">
        <v>3.6999999999999999E-4</v>
      </c>
      <c r="R196" s="76">
        <f t="shared" si="9"/>
        <v>1.48E-3</v>
      </c>
      <c r="S196" s="76">
        <v>0</v>
      </c>
      <c r="T196" s="77">
        <f t="shared" si="10"/>
        <v>0</v>
      </c>
      <c r="AN196" s="43" t="s">
        <v>182</v>
      </c>
      <c r="AP196" s="43" t="s">
        <v>179</v>
      </c>
      <c r="AQ196" s="43" t="s">
        <v>137</v>
      </c>
      <c r="AU196" s="1" t="s">
        <v>130</v>
      </c>
      <c r="BA196" s="78">
        <f t="shared" si="11"/>
        <v>0</v>
      </c>
      <c r="BB196" s="78">
        <f t="shared" si="12"/>
        <v>369.6</v>
      </c>
      <c r="BC196" s="78">
        <f t="shared" si="13"/>
        <v>0</v>
      </c>
      <c r="BD196" s="78">
        <f t="shared" si="14"/>
        <v>0</v>
      </c>
      <c r="BE196" s="78">
        <f t="shared" si="15"/>
        <v>0</v>
      </c>
      <c r="BF196" s="1" t="s">
        <v>137</v>
      </c>
      <c r="BG196" s="78" t="e">
        <f>ROUND(#REF!*H196,2)</f>
        <v>#REF!</v>
      </c>
      <c r="BH196" s="1" t="s">
        <v>136</v>
      </c>
      <c r="BI196" s="43" t="s">
        <v>638</v>
      </c>
    </row>
    <row r="197" spans="2:61" s="9" customFormat="1" ht="48" x14ac:dyDescent="0.25">
      <c r="B197" s="8"/>
      <c r="C197" s="97" t="s">
        <v>336</v>
      </c>
      <c r="D197" s="97" t="s">
        <v>179</v>
      </c>
      <c r="E197" s="98" t="s">
        <v>639</v>
      </c>
      <c r="F197" s="99" t="s">
        <v>640</v>
      </c>
      <c r="G197" s="100" t="s">
        <v>229</v>
      </c>
      <c r="H197" s="248">
        <v>4</v>
      </c>
      <c r="I197" s="452">
        <v>6.6000000000000005</v>
      </c>
      <c r="J197" s="252">
        <v>26.400000000000002</v>
      </c>
      <c r="K197" s="498"/>
      <c r="L197" s="101"/>
      <c r="M197" s="104" t="s">
        <v>1</v>
      </c>
      <c r="N197" s="105" t="s">
        <v>40</v>
      </c>
      <c r="P197" s="76">
        <f t="shared" si="8"/>
        <v>0</v>
      </c>
      <c r="Q197" s="76">
        <v>5.9999999999999995E-4</v>
      </c>
      <c r="R197" s="76">
        <f t="shared" si="9"/>
        <v>2.3999999999999998E-3</v>
      </c>
      <c r="S197" s="76">
        <v>0</v>
      </c>
      <c r="T197" s="77">
        <f t="shared" si="10"/>
        <v>0</v>
      </c>
      <c r="AN197" s="43" t="s">
        <v>182</v>
      </c>
      <c r="AP197" s="43" t="s">
        <v>179</v>
      </c>
      <c r="AQ197" s="43" t="s">
        <v>137</v>
      </c>
      <c r="AU197" s="1" t="s">
        <v>130</v>
      </c>
      <c r="BA197" s="78">
        <f t="shared" si="11"/>
        <v>0</v>
      </c>
      <c r="BB197" s="78">
        <f t="shared" si="12"/>
        <v>26.400000000000002</v>
      </c>
      <c r="BC197" s="78">
        <f t="shared" si="13"/>
        <v>0</v>
      </c>
      <c r="BD197" s="78">
        <f t="shared" si="14"/>
        <v>0</v>
      </c>
      <c r="BE197" s="78">
        <f t="shared" si="15"/>
        <v>0</v>
      </c>
      <c r="BF197" s="1" t="s">
        <v>137</v>
      </c>
      <c r="BG197" s="78" t="e">
        <f>ROUND(#REF!*H197,2)</f>
        <v>#REF!</v>
      </c>
      <c r="BH197" s="1" t="s">
        <v>136</v>
      </c>
      <c r="BI197" s="43" t="s">
        <v>641</v>
      </c>
    </row>
    <row r="198" spans="2:61" s="9" customFormat="1" ht="60" x14ac:dyDescent="0.25">
      <c r="B198" s="8"/>
      <c r="C198" s="97" t="s">
        <v>341</v>
      </c>
      <c r="D198" s="97" t="s">
        <v>179</v>
      </c>
      <c r="E198" s="98" t="s">
        <v>642</v>
      </c>
      <c r="F198" s="99" t="s">
        <v>643</v>
      </c>
      <c r="G198" s="100" t="s">
        <v>229</v>
      </c>
      <c r="H198" s="248">
        <v>111</v>
      </c>
      <c r="I198" s="452">
        <v>48.400000000000006</v>
      </c>
      <c r="J198" s="252">
        <v>5372.4000000000005</v>
      </c>
      <c r="K198" s="498"/>
      <c r="L198" s="101"/>
      <c r="M198" s="104" t="s">
        <v>1</v>
      </c>
      <c r="N198" s="105" t="s">
        <v>40</v>
      </c>
      <c r="P198" s="76">
        <f t="shared" si="8"/>
        <v>0</v>
      </c>
      <c r="Q198" s="76">
        <v>7.0000000000000001E-3</v>
      </c>
      <c r="R198" s="76">
        <f t="shared" si="9"/>
        <v>0.77700000000000002</v>
      </c>
      <c r="S198" s="76">
        <v>0</v>
      </c>
      <c r="T198" s="77">
        <f t="shared" si="10"/>
        <v>0</v>
      </c>
      <c r="AN198" s="43" t="s">
        <v>182</v>
      </c>
      <c r="AP198" s="43" t="s">
        <v>179</v>
      </c>
      <c r="AQ198" s="43" t="s">
        <v>137</v>
      </c>
      <c r="AU198" s="1" t="s">
        <v>130</v>
      </c>
      <c r="BA198" s="78">
        <f t="shared" si="11"/>
        <v>0</v>
      </c>
      <c r="BB198" s="78">
        <f t="shared" si="12"/>
        <v>5372.4000000000005</v>
      </c>
      <c r="BC198" s="78">
        <f t="shared" si="13"/>
        <v>0</v>
      </c>
      <c r="BD198" s="78">
        <f t="shared" si="14"/>
        <v>0</v>
      </c>
      <c r="BE198" s="78">
        <f t="shared" si="15"/>
        <v>0</v>
      </c>
      <c r="BF198" s="1" t="s">
        <v>137</v>
      </c>
      <c r="BG198" s="78" t="e">
        <f>ROUND(#REF!*H198,2)</f>
        <v>#REF!</v>
      </c>
      <c r="BH198" s="1" t="s">
        <v>136</v>
      </c>
      <c r="BI198" s="43" t="s">
        <v>644</v>
      </c>
    </row>
    <row r="199" spans="2:61" s="9" customFormat="1" ht="33" customHeight="1" x14ac:dyDescent="0.25">
      <c r="B199" s="8"/>
      <c r="C199" s="70" t="s">
        <v>346</v>
      </c>
      <c r="D199" s="70" t="s">
        <v>132</v>
      </c>
      <c r="E199" s="71" t="s">
        <v>645</v>
      </c>
      <c r="F199" s="72" t="s">
        <v>646</v>
      </c>
      <c r="G199" s="73" t="s">
        <v>229</v>
      </c>
      <c r="H199" s="247">
        <v>2</v>
      </c>
      <c r="I199" s="452">
        <v>26.851000000000003</v>
      </c>
      <c r="J199" s="252">
        <v>53.702000000000005</v>
      </c>
      <c r="K199" s="497"/>
      <c r="L199" s="8"/>
      <c r="M199" s="74" t="s">
        <v>1</v>
      </c>
      <c r="N199" s="75" t="s">
        <v>40</v>
      </c>
      <c r="P199" s="76">
        <f t="shared" si="8"/>
        <v>0</v>
      </c>
      <c r="Q199" s="76">
        <v>3.0000000000000001E-5</v>
      </c>
      <c r="R199" s="76">
        <f t="shared" si="9"/>
        <v>6.0000000000000002E-5</v>
      </c>
      <c r="S199" s="76">
        <v>0</v>
      </c>
      <c r="T199" s="77">
        <f t="shared" si="10"/>
        <v>0</v>
      </c>
      <c r="AN199" s="43" t="s">
        <v>136</v>
      </c>
      <c r="AP199" s="43" t="s">
        <v>132</v>
      </c>
      <c r="AQ199" s="43" t="s">
        <v>137</v>
      </c>
      <c r="AU199" s="1" t="s">
        <v>130</v>
      </c>
      <c r="BA199" s="78">
        <f t="shared" si="11"/>
        <v>0</v>
      </c>
      <c r="BB199" s="78">
        <f t="shared" si="12"/>
        <v>53.702000000000005</v>
      </c>
      <c r="BC199" s="78">
        <f t="shared" si="13"/>
        <v>0</v>
      </c>
      <c r="BD199" s="78">
        <f t="shared" si="14"/>
        <v>0</v>
      </c>
      <c r="BE199" s="78">
        <f t="shared" si="15"/>
        <v>0</v>
      </c>
      <c r="BF199" s="1" t="s">
        <v>137</v>
      </c>
      <c r="BG199" s="78" t="e">
        <f>ROUND(#REF!*H199,2)</f>
        <v>#REF!</v>
      </c>
      <c r="BH199" s="1" t="s">
        <v>136</v>
      </c>
      <c r="BI199" s="43" t="s">
        <v>647</v>
      </c>
    </row>
    <row r="200" spans="2:61" s="9" customFormat="1" ht="24.2" customHeight="1" x14ac:dyDescent="0.25">
      <c r="B200" s="8"/>
      <c r="C200" s="97" t="s">
        <v>353</v>
      </c>
      <c r="D200" s="97" t="s">
        <v>179</v>
      </c>
      <c r="E200" s="98" t="s">
        <v>648</v>
      </c>
      <c r="F200" s="99" t="s">
        <v>649</v>
      </c>
      <c r="G200" s="100" t="s">
        <v>229</v>
      </c>
      <c r="H200" s="248">
        <v>2</v>
      </c>
      <c r="I200" s="452">
        <v>42.064000000000007</v>
      </c>
      <c r="J200" s="252">
        <v>84.128000000000014</v>
      </c>
      <c r="K200" s="498"/>
      <c r="L200" s="101"/>
      <c r="M200" s="104" t="s">
        <v>1</v>
      </c>
      <c r="N200" s="105" t="s">
        <v>40</v>
      </c>
      <c r="P200" s="76">
        <f t="shared" si="8"/>
        <v>0</v>
      </c>
      <c r="Q200" s="76">
        <v>9.3000000000000005E-4</v>
      </c>
      <c r="R200" s="76">
        <f t="shared" si="9"/>
        <v>1.8600000000000001E-3</v>
      </c>
      <c r="S200" s="76">
        <v>0</v>
      </c>
      <c r="T200" s="77">
        <f t="shared" si="10"/>
        <v>0</v>
      </c>
      <c r="AN200" s="43" t="s">
        <v>182</v>
      </c>
      <c r="AP200" s="43" t="s">
        <v>179</v>
      </c>
      <c r="AQ200" s="43" t="s">
        <v>137</v>
      </c>
      <c r="AU200" s="1" t="s">
        <v>130</v>
      </c>
      <c r="BA200" s="78">
        <f t="shared" si="11"/>
        <v>0</v>
      </c>
      <c r="BB200" s="78">
        <f t="shared" si="12"/>
        <v>84.128000000000014</v>
      </c>
      <c r="BC200" s="78">
        <f t="shared" si="13"/>
        <v>0</v>
      </c>
      <c r="BD200" s="78">
        <f t="shared" si="14"/>
        <v>0</v>
      </c>
      <c r="BE200" s="78">
        <f t="shared" si="15"/>
        <v>0</v>
      </c>
      <c r="BF200" s="1" t="s">
        <v>137</v>
      </c>
      <c r="BG200" s="78" t="e">
        <f>ROUND(#REF!*H200,2)</f>
        <v>#REF!</v>
      </c>
      <c r="BH200" s="1" t="s">
        <v>136</v>
      </c>
      <c r="BI200" s="43" t="s">
        <v>650</v>
      </c>
    </row>
    <row r="201" spans="2:61" s="9" customFormat="1" ht="24.2" customHeight="1" x14ac:dyDescent="0.25">
      <c r="B201" s="8"/>
      <c r="C201" s="70" t="s">
        <v>358</v>
      </c>
      <c r="D201" s="70" t="s">
        <v>132</v>
      </c>
      <c r="E201" s="71" t="s">
        <v>651</v>
      </c>
      <c r="F201" s="72" t="s">
        <v>652</v>
      </c>
      <c r="G201" s="73" t="s">
        <v>229</v>
      </c>
      <c r="H201" s="247">
        <v>1</v>
      </c>
      <c r="I201" s="452">
        <v>12.430000000000001</v>
      </c>
      <c r="J201" s="252">
        <v>12.430000000000001</v>
      </c>
      <c r="K201" s="497"/>
      <c r="L201" s="8"/>
      <c r="M201" s="74" t="s">
        <v>1</v>
      </c>
      <c r="N201" s="75" t="s">
        <v>40</v>
      </c>
      <c r="P201" s="76">
        <f t="shared" si="8"/>
        <v>0</v>
      </c>
      <c r="Q201" s="76">
        <v>0.11958000000000001</v>
      </c>
      <c r="R201" s="76">
        <f t="shared" si="9"/>
        <v>0.11958000000000001</v>
      </c>
      <c r="S201" s="76">
        <v>0</v>
      </c>
      <c r="T201" s="77">
        <f t="shared" si="10"/>
        <v>0</v>
      </c>
      <c r="AN201" s="43" t="s">
        <v>136</v>
      </c>
      <c r="AP201" s="43" t="s">
        <v>132</v>
      </c>
      <c r="AQ201" s="43" t="s">
        <v>137</v>
      </c>
      <c r="AU201" s="1" t="s">
        <v>130</v>
      </c>
      <c r="BA201" s="78">
        <f t="shared" si="11"/>
        <v>0</v>
      </c>
      <c r="BB201" s="78">
        <f t="shared" si="12"/>
        <v>12.430000000000001</v>
      </c>
      <c r="BC201" s="78">
        <f t="shared" si="13"/>
        <v>0</v>
      </c>
      <c r="BD201" s="78">
        <f t="shared" si="14"/>
        <v>0</v>
      </c>
      <c r="BE201" s="78">
        <f t="shared" si="15"/>
        <v>0</v>
      </c>
      <c r="BF201" s="1" t="s">
        <v>137</v>
      </c>
      <c r="BG201" s="78" t="e">
        <f>ROUND(#REF!*H201,2)</f>
        <v>#REF!</v>
      </c>
      <c r="BH201" s="1" t="s">
        <v>136</v>
      </c>
      <c r="BI201" s="43" t="s">
        <v>653</v>
      </c>
    </row>
    <row r="202" spans="2:61" s="9" customFormat="1" ht="16.5" customHeight="1" x14ac:dyDescent="0.25">
      <c r="B202" s="8"/>
      <c r="C202" s="97" t="s">
        <v>362</v>
      </c>
      <c r="D202" s="97" t="s">
        <v>179</v>
      </c>
      <c r="E202" s="98" t="s">
        <v>654</v>
      </c>
      <c r="F202" s="99" t="s">
        <v>655</v>
      </c>
      <c r="G202" s="100" t="s">
        <v>229</v>
      </c>
      <c r="H202" s="248">
        <v>3.5</v>
      </c>
      <c r="I202" s="452">
        <v>35.31</v>
      </c>
      <c r="J202" s="252">
        <v>123.58500000000001</v>
      </c>
      <c r="K202" s="498"/>
      <c r="L202" s="101"/>
      <c r="M202" s="104" t="s">
        <v>1</v>
      </c>
      <c r="N202" s="105" t="s">
        <v>40</v>
      </c>
      <c r="P202" s="76">
        <f t="shared" si="8"/>
        <v>0</v>
      </c>
      <c r="Q202" s="76">
        <v>1.4E-3</v>
      </c>
      <c r="R202" s="76">
        <f t="shared" si="9"/>
        <v>4.8999999999999998E-3</v>
      </c>
      <c r="S202" s="76">
        <v>0</v>
      </c>
      <c r="T202" s="77">
        <f t="shared" si="10"/>
        <v>0</v>
      </c>
      <c r="AN202" s="43" t="s">
        <v>182</v>
      </c>
      <c r="AP202" s="43" t="s">
        <v>179</v>
      </c>
      <c r="AQ202" s="43" t="s">
        <v>137</v>
      </c>
      <c r="AU202" s="1" t="s">
        <v>130</v>
      </c>
      <c r="BA202" s="78">
        <f t="shared" si="11"/>
        <v>0</v>
      </c>
      <c r="BB202" s="78">
        <f t="shared" si="12"/>
        <v>123.58500000000001</v>
      </c>
      <c r="BC202" s="78">
        <f t="shared" si="13"/>
        <v>0</v>
      </c>
      <c r="BD202" s="78">
        <f t="shared" si="14"/>
        <v>0</v>
      </c>
      <c r="BE202" s="78">
        <f t="shared" si="15"/>
        <v>0</v>
      </c>
      <c r="BF202" s="1" t="s">
        <v>137</v>
      </c>
      <c r="BG202" s="78" t="e">
        <f>ROUND(#REF!*H202,2)</f>
        <v>#REF!</v>
      </c>
      <c r="BH202" s="1" t="s">
        <v>136</v>
      </c>
      <c r="BI202" s="43" t="s">
        <v>656</v>
      </c>
    </row>
    <row r="203" spans="2:61" s="9" customFormat="1" ht="16.5" customHeight="1" x14ac:dyDescent="0.25">
      <c r="B203" s="8"/>
      <c r="C203" s="97" t="s">
        <v>367</v>
      </c>
      <c r="D203" s="97" t="s">
        <v>179</v>
      </c>
      <c r="E203" s="98" t="s">
        <v>657</v>
      </c>
      <c r="F203" s="99" t="s">
        <v>658</v>
      </c>
      <c r="G203" s="100" t="s">
        <v>229</v>
      </c>
      <c r="H203" s="248">
        <v>4</v>
      </c>
      <c r="I203" s="452">
        <v>2.9810000000000003</v>
      </c>
      <c r="J203" s="252">
        <v>11.924000000000001</v>
      </c>
      <c r="K203" s="498"/>
      <c r="L203" s="101"/>
      <c r="M203" s="104" t="s">
        <v>1</v>
      </c>
      <c r="N203" s="105" t="s">
        <v>40</v>
      </c>
      <c r="P203" s="76">
        <f t="shared" si="8"/>
        <v>0</v>
      </c>
      <c r="Q203" s="76">
        <v>1.0000000000000001E-5</v>
      </c>
      <c r="R203" s="76">
        <f t="shared" si="9"/>
        <v>4.0000000000000003E-5</v>
      </c>
      <c r="S203" s="76">
        <v>0</v>
      </c>
      <c r="T203" s="77">
        <f t="shared" si="10"/>
        <v>0</v>
      </c>
      <c r="AN203" s="43" t="s">
        <v>182</v>
      </c>
      <c r="AP203" s="43" t="s">
        <v>179</v>
      </c>
      <c r="AQ203" s="43" t="s">
        <v>137</v>
      </c>
      <c r="AU203" s="1" t="s">
        <v>130</v>
      </c>
      <c r="BA203" s="78">
        <f t="shared" si="11"/>
        <v>0</v>
      </c>
      <c r="BB203" s="78">
        <f t="shared" si="12"/>
        <v>11.924000000000001</v>
      </c>
      <c r="BC203" s="78">
        <f t="shared" si="13"/>
        <v>0</v>
      </c>
      <c r="BD203" s="78">
        <f t="shared" si="14"/>
        <v>0</v>
      </c>
      <c r="BE203" s="78">
        <f t="shared" si="15"/>
        <v>0</v>
      </c>
      <c r="BF203" s="1" t="s">
        <v>137</v>
      </c>
      <c r="BG203" s="78" t="e">
        <f>ROUND(#REF!*H203,2)</f>
        <v>#REF!</v>
      </c>
      <c r="BH203" s="1" t="s">
        <v>136</v>
      </c>
      <c r="BI203" s="43" t="s">
        <v>659</v>
      </c>
    </row>
    <row r="204" spans="2:61" s="9" customFormat="1" ht="16.5" customHeight="1" x14ac:dyDescent="0.25">
      <c r="B204" s="8"/>
      <c r="C204" s="97" t="s">
        <v>372</v>
      </c>
      <c r="D204" s="97" t="s">
        <v>179</v>
      </c>
      <c r="E204" s="98" t="s">
        <v>660</v>
      </c>
      <c r="F204" s="99" t="s">
        <v>661</v>
      </c>
      <c r="G204" s="100" t="s">
        <v>229</v>
      </c>
      <c r="H204" s="248">
        <v>1</v>
      </c>
      <c r="I204" s="452">
        <v>0.71500000000000008</v>
      </c>
      <c r="J204" s="252">
        <v>0.71500000000000008</v>
      </c>
      <c r="K204" s="498"/>
      <c r="L204" s="101"/>
      <c r="M204" s="104" t="s">
        <v>1</v>
      </c>
      <c r="N204" s="105" t="s">
        <v>40</v>
      </c>
      <c r="P204" s="76">
        <f t="shared" si="8"/>
        <v>0</v>
      </c>
      <c r="Q204" s="76">
        <v>0</v>
      </c>
      <c r="R204" s="76">
        <f t="shared" si="9"/>
        <v>0</v>
      </c>
      <c r="S204" s="76">
        <v>0</v>
      </c>
      <c r="T204" s="77">
        <f t="shared" si="10"/>
        <v>0</v>
      </c>
      <c r="AN204" s="43" t="s">
        <v>182</v>
      </c>
      <c r="AP204" s="43" t="s">
        <v>179</v>
      </c>
      <c r="AQ204" s="43" t="s">
        <v>137</v>
      </c>
      <c r="AU204" s="1" t="s">
        <v>130</v>
      </c>
      <c r="BA204" s="78">
        <f t="shared" si="11"/>
        <v>0</v>
      </c>
      <c r="BB204" s="78">
        <f t="shared" si="12"/>
        <v>0.71500000000000008</v>
      </c>
      <c r="BC204" s="78">
        <f t="shared" si="13"/>
        <v>0</v>
      </c>
      <c r="BD204" s="78">
        <f t="shared" si="14"/>
        <v>0</v>
      </c>
      <c r="BE204" s="78">
        <f t="shared" si="15"/>
        <v>0</v>
      </c>
      <c r="BF204" s="1" t="s">
        <v>137</v>
      </c>
      <c r="BG204" s="78" t="e">
        <f>ROUND(#REF!*H204,2)</f>
        <v>#REF!</v>
      </c>
      <c r="BH204" s="1" t="s">
        <v>136</v>
      </c>
      <c r="BI204" s="43" t="s">
        <v>662</v>
      </c>
    </row>
    <row r="205" spans="2:61" s="9" customFormat="1" ht="33" customHeight="1" x14ac:dyDescent="0.25">
      <c r="B205" s="8"/>
      <c r="C205" s="70" t="s">
        <v>376</v>
      </c>
      <c r="D205" s="70" t="s">
        <v>132</v>
      </c>
      <c r="E205" s="71" t="s">
        <v>663</v>
      </c>
      <c r="F205" s="72" t="s">
        <v>664</v>
      </c>
      <c r="G205" s="73" t="s">
        <v>135</v>
      </c>
      <c r="H205" s="247">
        <v>28</v>
      </c>
      <c r="I205" s="452">
        <v>13.552000000000001</v>
      </c>
      <c r="J205" s="252">
        <v>379.45600000000002</v>
      </c>
      <c r="K205" s="497"/>
      <c r="L205" s="8"/>
      <c r="M205" s="74" t="s">
        <v>1</v>
      </c>
      <c r="N205" s="75" t="s">
        <v>40</v>
      </c>
      <c r="P205" s="76">
        <f t="shared" si="8"/>
        <v>0</v>
      </c>
      <c r="Q205" s="76">
        <v>0.15112999999999999</v>
      </c>
      <c r="R205" s="76">
        <f t="shared" si="9"/>
        <v>4.2316399999999996</v>
      </c>
      <c r="S205" s="76">
        <v>0</v>
      </c>
      <c r="T205" s="77">
        <f t="shared" si="10"/>
        <v>0</v>
      </c>
      <c r="AN205" s="43" t="s">
        <v>136</v>
      </c>
      <c r="AP205" s="43" t="s">
        <v>132</v>
      </c>
      <c r="AQ205" s="43" t="s">
        <v>137</v>
      </c>
      <c r="AU205" s="1" t="s">
        <v>130</v>
      </c>
      <c r="BA205" s="78">
        <f t="shared" si="11"/>
        <v>0</v>
      </c>
      <c r="BB205" s="78">
        <f t="shared" si="12"/>
        <v>379.45600000000002</v>
      </c>
      <c r="BC205" s="78">
        <f t="shared" si="13"/>
        <v>0</v>
      </c>
      <c r="BD205" s="78">
        <f t="shared" si="14"/>
        <v>0</v>
      </c>
      <c r="BE205" s="78">
        <f t="shared" si="15"/>
        <v>0</v>
      </c>
      <c r="BF205" s="1" t="s">
        <v>137</v>
      </c>
      <c r="BG205" s="78" t="e">
        <f>ROUND(#REF!*H205,2)</f>
        <v>#REF!</v>
      </c>
      <c r="BH205" s="1" t="s">
        <v>136</v>
      </c>
      <c r="BI205" s="43" t="s">
        <v>665</v>
      </c>
    </row>
    <row r="206" spans="2:61" s="9" customFormat="1" ht="16.5" customHeight="1" x14ac:dyDescent="0.25">
      <c r="B206" s="8"/>
      <c r="C206" s="97" t="s">
        <v>381</v>
      </c>
      <c r="D206" s="97" t="s">
        <v>179</v>
      </c>
      <c r="E206" s="98" t="s">
        <v>666</v>
      </c>
      <c r="F206" s="99" t="s">
        <v>667</v>
      </c>
      <c r="G206" s="100" t="s">
        <v>229</v>
      </c>
      <c r="H206" s="248">
        <v>29.4</v>
      </c>
      <c r="I206" s="452">
        <v>4.8510000000000009</v>
      </c>
      <c r="J206" s="252">
        <v>142.61940000000001</v>
      </c>
      <c r="K206" s="498"/>
      <c r="L206" s="101"/>
      <c r="M206" s="104" t="s">
        <v>1</v>
      </c>
      <c r="N206" s="105" t="s">
        <v>40</v>
      </c>
      <c r="P206" s="76">
        <f t="shared" si="8"/>
        <v>0</v>
      </c>
      <c r="Q206" s="76">
        <v>8.5000000000000006E-2</v>
      </c>
      <c r="R206" s="76">
        <f t="shared" si="9"/>
        <v>2.4990000000000001</v>
      </c>
      <c r="S206" s="76">
        <v>0</v>
      </c>
      <c r="T206" s="77">
        <f t="shared" si="10"/>
        <v>0</v>
      </c>
      <c r="AN206" s="43" t="s">
        <v>182</v>
      </c>
      <c r="AP206" s="43" t="s">
        <v>179</v>
      </c>
      <c r="AQ206" s="43" t="s">
        <v>137</v>
      </c>
      <c r="AU206" s="1" t="s">
        <v>130</v>
      </c>
      <c r="BA206" s="78">
        <f t="shared" si="11"/>
        <v>0</v>
      </c>
      <c r="BB206" s="78">
        <f t="shared" si="12"/>
        <v>142.61940000000001</v>
      </c>
      <c r="BC206" s="78">
        <f t="shared" si="13"/>
        <v>0</v>
      </c>
      <c r="BD206" s="78">
        <f t="shared" si="14"/>
        <v>0</v>
      </c>
      <c r="BE206" s="78">
        <f t="shared" si="15"/>
        <v>0</v>
      </c>
      <c r="BF206" s="1" t="s">
        <v>137</v>
      </c>
      <c r="BG206" s="78" t="e">
        <f>ROUND(#REF!*H206,2)</f>
        <v>#REF!</v>
      </c>
      <c r="BH206" s="1" t="s">
        <v>136</v>
      </c>
      <c r="BI206" s="43" t="s">
        <v>668</v>
      </c>
    </row>
    <row r="207" spans="2:61" s="9" customFormat="1" ht="24.2" customHeight="1" x14ac:dyDescent="0.25">
      <c r="B207" s="8"/>
      <c r="C207" s="70" t="s">
        <v>386</v>
      </c>
      <c r="D207" s="70" t="s">
        <v>132</v>
      </c>
      <c r="E207" s="71" t="s">
        <v>669</v>
      </c>
      <c r="F207" s="72" t="s">
        <v>670</v>
      </c>
      <c r="G207" s="73" t="s">
        <v>135</v>
      </c>
      <c r="H207" s="247">
        <v>284</v>
      </c>
      <c r="I207" s="452">
        <v>15.235000000000001</v>
      </c>
      <c r="J207" s="252">
        <v>4326.7400000000007</v>
      </c>
      <c r="K207" s="497"/>
      <c r="L207" s="8"/>
      <c r="M207" s="74" t="s">
        <v>1</v>
      </c>
      <c r="N207" s="75" t="s">
        <v>40</v>
      </c>
      <c r="P207" s="76">
        <f t="shared" si="8"/>
        <v>0</v>
      </c>
      <c r="Q207" s="76">
        <v>1.8000000000000001E-4</v>
      </c>
      <c r="R207" s="76">
        <f t="shared" si="9"/>
        <v>5.1120000000000006E-2</v>
      </c>
      <c r="S207" s="76">
        <v>0</v>
      </c>
      <c r="T207" s="77">
        <f t="shared" si="10"/>
        <v>0</v>
      </c>
      <c r="AN207" s="43" t="s">
        <v>136</v>
      </c>
      <c r="AP207" s="43" t="s">
        <v>132</v>
      </c>
      <c r="AQ207" s="43" t="s">
        <v>137</v>
      </c>
      <c r="AU207" s="1" t="s">
        <v>130</v>
      </c>
      <c r="BA207" s="78">
        <f t="shared" si="11"/>
        <v>0</v>
      </c>
      <c r="BB207" s="78">
        <f t="shared" si="12"/>
        <v>4326.7400000000007</v>
      </c>
      <c r="BC207" s="78">
        <f t="shared" si="13"/>
        <v>0</v>
      </c>
      <c r="BD207" s="78">
        <f t="shared" si="14"/>
        <v>0</v>
      </c>
      <c r="BE207" s="78">
        <f t="shared" si="15"/>
        <v>0</v>
      </c>
      <c r="BF207" s="1" t="s">
        <v>137</v>
      </c>
      <c r="BG207" s="78" t="e">
        <f>ROUND(#REF!*H207,2)</f>
        <v>#REF!</v>
      </c>
      <c r="BH207" s="1" t="s">
        <v>136</v>
      </c>
      <c r="BI207" s="43" t="s">
        <v>671</v>
      </c>
    </row>
    <row r="208" spans="2:61" s="9" customFormat="1" ht="24.2" customHeight="1" x14ac:dyDescent="0.25">
      <c r="B208" s="8"/>
      <c r="C208" s="97" t="s">
        <v>391</v>
      </c>
      <c r="D208" s="97" t="s">
        <v>179</v>
      </c>
      <c r="E208" s="98" t="s">
        <v>672</v>
      </c>
      <c r="F208" s="99" t="s">
        <v>673</v>
      </c>
      <c r="G208" s="100" t="s">
        <v>674</v>
      </c>
      <c r="H208" s="248">
        <v>92.3</v>
      </c>
      <c r="I208" s="452">
        <v>3.08</v>
      </c>
      <c r="J208" s="252">
        <v>284.28399999999999</v>
      </c>
      <c r="K208" s="498"/>
      <c r="L208" s="101"/>
      <c r="M208" s="104" t="s">
        <v>1</v>
      </c>
      <c r="N208" s="105" t="s">
        <v>40</v>
      </c>
      <c r="P208" s="76">
        <f t="shared" si="8"/>
        <v>0</v>
      </c>
      <c r="Q208" s="76">
        <v>1E-3</v>
      </c>
      <c r="R208" s="76">
        <f t="shared" si="9"/>
        <v>9.2299999999999993E-2</v>
      </c>
      <c r="S208" s="76">
        <v>0</v>
      </c>
      <c r="T208" s="77">
        <f t="shared" si="10"/>
        <v>0</v>
      </c>
      <c r="AN208" s="43" t="s">
        <v>182</v>
      </c>
      <c r="AP208" s="43" t="s">
        <v>179</v>
      </c>
      <c r="AQ208" s="43" t="s">
        <v>137</v>
      </c>
      <c r="AU208" s="1" t="s">
        <v>130</v>
      </c>
      <c r="BA208" s="78">
        <f t="shared" si="11"/>
        <v>0</v>
      </c>
      <c r="BB208" s="78">
        <f t="shared" si="12"/>
        <v>284.28399999999999</v>
      </c>
      <c r="BC208" s="78">
        <f t="shared" si="13"/>
        <v>0</v>
      </c>
      <c r="BD208" s="78">
        <f t="shared" si="14"/>
        <v>0</v>
      </c>
      <c r="BE208" s="78">
        <f t="shared" si="15"/>
        <v>0</v>
      </c>
      <c r="BF208" s="1" t="s">
        <v>137</v>
      </c>
      <c r="BG208" s="78" t="e">
        <f>ROUND(#REF!*H208,2)</f>
        <v>#REF!</v>
      </c>
      <c r="BH208" s="1" t="s">
        <v>136</v>
      </c>
      <c r="BI208" s="43" t="s">
        <v>675</v>
      </c>
    </row>
    <row r="209" spans="2:61" s="9" customFormat="1" ht="33" customHeight="1" x14ac:dyDescent="0.25">
      <c r="B209" s="8"/>
      <c r="C209" s="97" t="s">
        <v>396</v>
      </c>
      <c r="D209" s="97" t="s">
        <v>179</v>
      </c>
      <c r="E209" s="98" t="s">
        <v>676</v>
      </c>
      <c r="F209" s="99" t="s">
        <v>677</v>
      </c>
      <c r="G209" s="100" t="s">
        <v>135</v>
      </c>
      <c r="H209" s="248">
        <v>284</v>
      </c>
      <c r="I209" s="452">
        <v>0.23100000000000001</v>
      </c>
      <c r="J209" s="252">
        <v>65.603999999999999</v>
      </c>
      <c r="K209" s="498"/>
      <c r="L209" s="101"/>
      <c r="M209" s="104" t="s">
        <v>1</v>
      </c>
      <c r="N209" s="105" t="s">
        <v>40</v>
      </c>
      <c r="P209" s="76">
        <f t="shared" si="8"/>
        <v>0</v>
      </c>
      <c r="Q209" s="76">
        <v>0</v>
      </c>
      <c r="R209" s="76">
        <f t="shared" si="9"/>
        <v>0</v>
      </c>
      <c r="S209" s="76">
        <v>0</v>
      </c>
      <c r="T209" s="77">
        <f t="shared" si="10"/>
        <v>0</v>
      </c>
      <c r="AN209" s="43" t="s">
        <v>182</v>
      </c>
      <c r="AP209" s="43" t="s">
        <v>179</v>
      </c>
      <c r="AQ209" s="43" t="s">
        <v>137</v>
      </c>
      <c r="AU209" s="1" t="s">
        <v>130</v>
      </c>
      <c r="BA209" s="78">
        <f t="shared" si="11"/>
        <v>0</v>
      </c>
      <c r="BB209" s="78">
        <f t="shared" si="12"/>
        <v>65.603999999999999</v>
      </c>
      <c r="BC209" s="78">
        <f t="shared" si="13"/>
        <v>0</v>
      </c>
      <c r="BD209" s="78">
        <f t="shared" si="14"/>
        <v>0</v>
      </c>
      <c r="BE209" s="78">
        <f t="shared" si="15"/>
        <v>0</v>
      </c>
      <c r="BF209" s="1" t="s">
        <v>137</v>
      </c>
      <c r="BG209" s="78" t="e">
        <f>ROUND(#REF!*H209,2)</f>
        <v>#REF!</v>
      </c>
      <c r="BH209" s="1" t="s">
        <v>136</v>
      </c>
      <c r="BI209" s="43" t="s">
        <v>678</v>
      </c>
    </row>
    <row r="210" spans="2:61" s="9" customFormat="1" ht="24.2" customHeight="1" x14ac:dyDescent="0.25">
      <c r="B210" s="8"/>
      <c r="C210" s="70" t="s">
        <v>400</v>
      </c>
      <c r="D210" s="70" t="s">
        <v>132</v>
      </c>
      <c r="E210" s="71" t="s">
        <v>463</v>
      </c>
      <c r="F210" s="72" t="s">
        <v>464</v>
      </c>
      <c r="G210" s="73" t="s">
        <v>166</v>
      </c>
      <c r="H210" s="247">
        <v>66.58</v>
      </c>
      <c r="I210" s="452">
        <v>1.9800000000000002</v>
      </c>
      <c r="J210" s="252">
        <v>131.82840000000002</v>
      </c>
      <c r="K210" s="497"/>
      <c r="L210" s="8"/>
      <c r="M210" s="74" t="s">
        <v>1</v>
      </c>
      <c r="N210" s="75" t="s">
        <v>40</v>
      </c>
      <c r="P210" s="76">
        <f t="shared" si="8"/>
        <v>0</v>
      </c>
      <c r="Q210" s="76">
        <v>0</v>
      </c>
      <c r="R210" s="76">
        <f t="shared" si="9"/>
        <v>0</v>
      </c>
      <c r="S210" s="76">
        <v>0</v>
      </c>
      <c r="T210" s="77">
        <f t="shared" si="10"/>
        <v>0</v>
      </c>
      <c r="AN210" s="43" t="s">
        <v>136</v>
      </c>
      <c r="AP210" s="43" t="s">
        <v>132</v>
      </c>
      <c r="AQ210" s="43" t="s">
        <v>137</v>
      </c>
      <c r="AU210" s="1" t="s">
        <v>130</v>
      </c>
      <c r="BA210" s="78">
        <f t="shared" si="11"/>
        <v>0</v>
      </c>
      <c r="BB210" s="78">
        <f t="shared" si="12"/>
        <v>131.82840000000002</v>
      </c>
      <c r="BC210" s="78">
        <f t="shared" si="13"/>
        <v>0</v>
      </c>
      <c r="BD210" s="78">
        <f t="shared" si="14"/>
        <v>0</v>
      </c>
      <c r="BE210" s="78">
        <f t="shared" si="15"/>
        <v>0</v>
      </c>
      <c r="BF210" s="1" t="s">
        <v>137</v>
      </c>
      <c r="BG210" s="78" t="e">
        <f>ROUND(#REF!*H210,2)</f>
        <v>#REF!</v>
      </c>
      <c r="BH210" s="1" t="s">
        <v>136</v>
      </c>
      <c r="BI210" s="43" t="s">
        <v>679</v>
      </c>
    </row>
    <row r="211" spans="2:61" s="9" customFormat="1" ht="24.2" customHeight="1" x14ac:dyDescent="0.25">
      <c r="B211" s="8"/>
      <c r="C211" s="70" t="s">
        <v>405</v>
      </c>
      <c r="D211" s="70" t="s">
        <v>132</v>
      </c>
      <c r="E211" s="71" t="s">
        <v>454</v>
      </c>
      <c r="F211" s="72" t="s">
        <v>455</v>
      </c>
      <c r="G211" s="73" t="s">
        <v>166</v>
      </c>
      <c r="H211" s="247">
        <v>66.58</v>
      </c>
      <c r="I211" s="452">
        <v>2.5850000000000004</v>
      </c>
      <c r="J211" s="252">
        <v>172.10930000000002</v>
      </c>
      <c r="K211" s="497"/>
      <c r="L211" s="8"/>
      <c r="M211" s="74" t="s">
        <v>1</v>
      </c>
      <c r="N211" s="75" t="s">
        <v>40</v>
      </c>
      <c r="P211" s="76">
        <f t="shared" si="8"/>
        <v>0</v>
      </c>
      <c r="Q211" s="76">
        <v>0</v>
      </c>
      <c r="R211" s="76">
        <f t="shared" si="9"/>
        <v>0</v>
      </c>
      <c r="S211" s="76">
        <v>0</v>
      </c>
      <c r="T211" s="77">
        <f t="shared" si="10"/>
        <v>0</v>
      </c>
      <c r="AN211" s="43" t="s">
        <v>136</v>
      </c>
      <c r="AP211" s="43" t="s">
        <v>132</v>
      </c>
      <c r="AQ211" s="43" t="s">
        <v>137</v>
      </c>
      <c r="AU211" s="1" t="s">
        <v>130</v>
      </c>
      <c r="BA211" s="78">
        <f t="shared" si="11"/>
        <v>0</v>
      </c>
      <c r="BB211" s="78">
        <f t="shared" si="12"/>
        <v>172.10930000000002</v>
      </c>
      <c r="BC211" s="78">
        <f t="shared" si="13"/>
        <v>0</v>
      </c>
      <c r="BD211" s="78">
        <f t="shared" si="14"/>
        <v>0</v>
      </c>
      <c r="BE211" s="78">
        <f t="shared" si="15"/>
        <v>0</v>
      </c>
      <c r="BF211" s="1" t="s">
        <v>137</v>
      </c>
      <c r="BG211" s="78" t="e">
        <f>ROUND(#REF!*H211,2)</f>
        <v>#REF!</v>
      </c>
      <c r="BH211" s="1" t="s">
        <v>136</v>
      </c>
      <c r="BI211" s="43" t="s">
        <v>680</v>
      </c>
    </row>
    <row r="212" spans="2:61" s="9" customFormat="1" ht="24.2" customHeight="1" x14ac:dyDescent="0.25">
      <c r="B212" s="8"/>
      <c r="C212" s="70" t="s">
        <v>411</v>
      </c>
      <c r="D212" s="70" t="s">
        <v>132</v>
      </c>
      <c r="E212" s="71" t="s">
        <v>458</v>
      </c>
      <c r="F212" s="72" t="s">
        <v>459</v>
      </c>
      <c r="G212" s="73" t="s">
        <v>166</v>
      </c>
      <c r="H212" s="247">
        <v>1930.79</v>
      </c>
      <c r="I212" s="452">
        <v>0.24200000000000002</v>
      </c>
      <c r="J212" s="252">
        <v>467.25118000000003</v>
      </c>
      <c r="K212" s="497"/>
      <c r="L212" s="8"/>
      <c r="M212" s="74" t="s">
        <v>1</v>
      </c>
      <c r="N212" s="75" t="s">
        <v>40</v>
      </c>
      <c r="P212" s="76">
        <f t="shared" si="8"/>
        <v>0</v>
      </c>
      <c r="Q212" s="76">
        <v>0</v>
      </c>
      <c r="R212" s="76">
        <f t="shared" si="9"/>
        <v>0</v>
      </c>
      <c r="S212" s="76">
        <v>0</v>
      </c>
      <c r="T212" s="77">
        <f t="shared" si="10"/>
        <v>0</v>
      </c>
      <c r="AN212" s="43" t="s">
        <v>136</v>
      </c>
      <c r="AP212" s="43" t="s">
        <v>132</v>
      </c>
      <c r="AQ212" s="43" t="s">
        <v>137</v>
      </c>
      <c r="AU212" s="1" t="s">
        <v>130</v>
      </c>
      <c r="BA212" s="78">
        <f t="shared" si="11"/>
        <v>0</v>
      </c>
      <c r="BB212" s="78">
        <f t="shared" si="12"/>
        <v>467.25118000000003</v>
      </c>
      <c r="BC212" s="78">
        <f t="shared" si="13"/>
        <v>0</v>
      </c>
      <c r="BD212" s="78">
        <f t="shared" si="14"/>
        <v>0</v>
      </c>
      <c r="BE212" s="78">
        <f t="shared" si="15"/>
        <v>0</v>
      </c>
      <c r="BF212" s="1" t="s">
        <v>137</v>
      </c>
      <c r="BG212" s="78" t="e">
        <f>ROUND(#REF!*H212,2)</f>
        <v>#REF!</v>
      </c>
      <c r="BH212" s="1" t="s">
        <v>136</v>
      </c>
      <c r="BI212" s="43" t="s">
        <v>681</v>
      </c>
    </row>
    <row r="213" spans="2:61" s="9" customFormat="1" ht="24.2" customHeight="1" x14ac:dyDescent="0.25">
      <c r="B213" s="8"/>
      <c r="C213" s="70" t="s">
        <v>415</v>
      </c>
      <c r="D213" s="70" t="s">
        <v>132</v>
      </c>
      <c r="E213" s="71" t="s">
        <v>467</v>
      </c>
      <c r="F213" s="72" t="s">
        <v>468</v>
      </c>
      <c r="G213" s="73" t="s">
        <v>166</v>
      </c>
      <c r="H213" s="247">
        <v>66.58</v>
      </c>
      <c r="I213" s="452">
        <v>16.5</v>
      </c>
      <c r="J213" s="252">
        <v>1098.57</v>
      </c>
      <c r="K213" s="497"/>
      <c r="L213" s="8"/>
      <c r="M213" s="74" t="s">
        <v>1</v>
      </c>
      <c r="N213" s="75" t="s">
        <v>40</v>
      </c>
      <c r="P213" s="76">
        <f t="shared" si="8"/>
        <v>0</v>
      </c>
      <c r="Q213" s="76">
        <v>0</v>
      </c>
      <c r="R213" s="76">
        <f t="shared" si="9"/>
        <v>0</v>
      </c>
      <c r="S213" s="76">
        <v>0</v>
      </c>
      <c r="T213" s="77">
        <f t="shared" si="10"/>
        <v>0</v>
      </c>
      <c r="AN213" s="43" t="s">
        <v>136</v>
      </c>
      <c r="AP213" s="43" t="s">
        <v>132</v>
      </c>
      <c r="AQ213" s="43" t="s">
        <v>137</v>
      </c>
      <c r="AU213" s="1" t="s">
        <v>130</v>
      </c>
      <c r="BA213" s="78">
        <f t="shared" si="11"/>
        <v>0</v>
      </c>
      <c r="BB213" s="78">
        <f t="shared" si="12"/>
        <v>1098.57</v>
      </c>
      <c r="BC213" s="78">
        <f t="shared" si="13"/>
        <v>0</v>
      </c>
      <c r="BD213" s="78">
        <f t="shared" si="14"/>
        <v>0</v>
      </c>
      <c r="BE213" s="78">
        <f t="shared" si="15"/>
        <v>0</v>
      </c>
      <c r="BF213" s="1" t="s">
        <v>137</v>
      </c>
      <c r="BG213" s="78" t="e">
        <f>ROUND(#REF!*H213,2)</f>
        <v>#REF!</v>
      </c>
      <c r="BH213" s="1" t="s">
        <v>136</v>
      </c>
      <c r="BI213" s="43" t="s">
        <v>682</v>
      </c>
    </row>
    <row r="214" spans="2:61" s="60" customFormat="1" ht="22.9" customHeight="1" x14ac:dyDescent="0.2">
      <c r="B214" s="61"/>
      <c r="D214" s="62" t="s">
        <v>73</v>
      </c>
      <c r="E214" s="69" t="s">
        <v>470</v>
      </c>
      <c r="F214" s="69" t="s">
        <v>471</v>
      </c>
      <c r="I214" s="144"/>
      <c r="J214" s="144">
        <f>J215</f>
        <v>11190.68</v>
      </c>
      <c r="K214" s="496"/>
      <c r="L214" s="61"/>
      <c r="M214" s="64"/>
      <c r="P214" s="65">
        <f>P215</f>
        <v>0</v>
      </c>
      <c r="R214" s="65">
        <f>R215</f>
        <v>0</v>
      </c>
      <c r="T214" s="66">
        <f>T215</f>
        <v>0</v>
      </c>
      <c r="AN214" s="62" t="s">
        <v>82</v>
      </c>
      <c r="AP214" s="67" t="s">
        <v>73</v>
      </c>
      <c r="AQ214" s="67" t="s">
        <v>82</v>
      </c>
      <c r="AU214" s="62" t="s">
        <v>130</v>
      </c>
      <c r="BG214" s="68" t="e">
        <f>BG215</f>
        <v>#REF!</v>
      </c>
    </row>
    <row r="215" spans="2:61" s="9" customFormat="1" ht="33" customHeight="1" x14ac:dyDescent="0.25">
      <c r="B215" s="8"/>
      <c r="C215" s="70" t="s">
        <v>420</v>
      </c>
      <c r="D215" s="70" t="s">
        <v>132</v>
      </c>
      <c r="E215" s="71" t="s">
        <v>473</v>
      </c>
      <c r="F215" s="72" t="s">
        <v>474</v>
      </c>
      <c r="G215" s="73" t="s">
        <v>166</v>
      </c>
      <c r="H215" s="247">
        <v>971.64</v>
      </c>
      <c r="I215" s="452">
        <v>11.516999999999999</v>
      </c>
      <c r="J215" s="252">
        <v>11190.68</v>
      </c>
      <c r="K215" s="497"/>
      <c r="L215" s="8"/>
      <c r="M215" s="110" t="s">
        <v>1</v>
      </c>
      <c r="N215" s="111" t="s">
        <v>40</v>
      </c>
      <c r="O215" s="112"/>
      <c r="P215" s="113">
        <f>O215*H215</f>
        <v>0</v>
      </c>
      <c r="Q215" s="113">
        <v>0</v>
      </c>
      <c r="R215" s="113">
        <f>Q215*H215</f>
        <v>0</v>
      </c>
      <c r="S215" s="113">
        <v>0</v>
      </c>
      <c r="T215" s="114">
        <f>S215*H215</f>
        <v>0</v>
      </c>
      <c r="AN215" s="43" t="s">
        <v>136</v>
      </c>
      <c r="AP215" s="43" t="s">
        <v>132</v>
      </c>
      <c r="AQ215" s="43" t="s">
        <v>137</v>
      </c>
      <c r="AU215" s="1" t="s">
        <v>130</v>
      </c>
      <c r="BA215" s="78">
        <f>IF(N215="základná",J215,0)</f>
        <v>0</v>
      </c>
      <c r="BB215" s="78">
        <f>IF(N215="znížená",J215,0)</f>
        <v>11190.68</v>
      </c>
      <c r="BC215" s="78">
        <f>IF(N215="zákl. prenesená",J215,0)</f>
        <v>0</v>
      </c>
      <c r="BD215" s="78">
        <f>IF(N215="zníž. prenesená",J215,0)</f>
        <v>0</v>
      </c>
      <c r="BE215" s="78">
        <f>IF(N215="nulová",J215,0)</f>
        <v>0</v>
      </c>
      <c r="BF215" s="1" t="s">
        <v>137</v>
      </c>
      <c r="BG215" s="78" t="e">
        <f>ROUND(#REF!*H215,2)</f>
        <v>#REF!</v>
      </c>
      <c r="BH215" s="1" t="s">
        <v>136</v>
      </c>
      <c r="BI215" s="43" t="s">
        <v>683</v>
      </c>
    </row>
    <row r="216" spans="2:61" s="9" customFormat="1" ht="6.95" customHeight="1" x14ac:dyDescent="0.25">
      <c r="B216" s="15"/>
      <c r="C216" s="16"/>
      <c r="D216" s="16"/>
      <c r="E216" s="16"/>
      <c r="F216" s="16"/>
      <c r="G216" s="16"/>
      <c r="H216" s="16"/>
      <c r="I216" s="134"/>
      <c r="J216" s="134"/>
      <c r="K216" s="499"/>
      <c r="L216" s="8"/>
    </row>
  </sheetData>
  <autoFilter ref="C157:C215"/>
  <mergeCells count="9">
    <mergeCell ref="E87:H87"/>
    <mergeCell ref="E147:H147"/>
    <mergeCell ref="E149:H149"/>
    <mergeCell ref="L2:U2"/>
    <mergeCell ref="E7:H7"/>
    <mergeCell ref="E9:H9"/>
    <mergeCell ref="E18:H18"/>
    <mergeCell ref="E27:H27"/>
    <mergeCell ref="E85:H85"/>
  </mergeCells>
  <pageMargins left="0.7" right="0.7" top="0.75" bottom="0.75" header="0.3" footer="0.3"/>
  <pageSetup paperSize="9" scale="1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I269"/>
  <sheetViews>
    <sheetView showGridLines="0" zoomScaleNormal="100" workbookViewId="0">
      <selection activeCell="E18" sqref="E18:H18"/>
    </sheetView>
  </sheetViews>
  <sheetFormatPr defaultRowHeight="15" x14ac:dyDescent="0.25"/>
  <cols>
    <col min="1" max="1" width="7.14062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3.5703125" style="25" customWidth="1"/>
    <col min="10" max="10" width="19.140625" style="25" customWidth="1"/>
    <col min="11" max="11" width="2" customWidth="1"/>
    <col min="12" max="12" width="8" customWidth="1"/>
    <col min="13" max="13" width="9.28515625" hidden="1" customWidth="1"/>
    <col min="14" max="14" width="8" hidden="1" customWidth="1"/>
    <col min="15" max="20" width="12.140625" hidden="1" customWidth="1"/>
    <col min="21" max="21" width="14" customWidth="1"/>
    <col min="22" max="22" width="9.42578125" customWidth="1"/>
    <col min="23" max="23" width="12.85546875" customWidth="1"/>
    <col min="24" max="24" width="14" customWidth="1"/>
    <col min="25" max="25" width="9.42578125" customWidth="1"/>
    <col min="26" max="26" width="12.85546875" customWidth="1"/>
    <col min="27" max="27" width="14" customWidth="1"/>
  </cols>
  <sheetData>
    <row r="2" spans="2:42" ht="36.950000000000003" customHeight="1" x14ac:dyDescent="0.25">
      <c r="L2" s="564"/>
      <c r="M2" s="564"/>
      <c r="N2" s="564"/>
      <c r="O2" s="564"/>
      <c r="P2" s="564"/>
      <c r="Q2" s="564"/>
      <c r="R2" s="564"/>
      <c r="S2" s="564"/>
      <c r="T2" s="564"/>
      <c r="U2" s="564"/>
      <c r="AP2" s="1" t="s">
        <v>90</v>
      </c>
    </row>
    <row r="3" spans="2:42" ht="6.95" customHeight="1" x14ac:dyDescent="0.25">
      <c r="B3" s="2"/>
      <c r="C3" s="3"/>
      <c r="D3" s="3"/>
      <c r="E3" s="3"/>
      <c r="F3" s="3"/>
      <c r="G3" s="3"/>
      <c r="H3" s="3"/>
      <c r="I3" s="115"/>
      <c r="J3" s="115"/>
      <c r="K3" s="3"/>
      <c r="L3" s="4"/>
      <c r="AP3" s="1" t="s">
        <v>74</v>
      </c>
    </row>
    <row r="4" spans="2:42" ht="24.95" customHeight="1" x14ac:dyDescent="0.25">
      <c r="B4" s="4"/>
      <c r="D4" s="5" t="s">
        <v>93</v>
      </c>
      <c r="L4" s="4"/>
      <c r="M4" s="27" t="s">
        <v>9</v>
      </c>
      <c r="AP4" s="1" t="s">
        <v>4</v>
      </c>
    </row>
    <row r="5" spans="2:42" ht="6.95" customHeight="1" x14ac:dyDescent="0.25">
      <c r="B5" s="4"/>
      <c r="L5" s="4"/>
    </row>
    <row r="6" spans="2:42" ht="12" customHeight="1" x14ac:dyDescent="0.25">
      <c r="B6" s="4"/>
      <c r="D6" s="6" t="s">
        <v>14</v>
      </c>
      <c r="L6" s="4"/>
    </row>
    <row r="7" spans="2:42" ht="26.25" customHeight="1" x14ac:dyDescent="0.25">
      <c r="B7" s="4"/>
      <c r="E7" s="568" t="str">
        <f>'[1]Rekapitulácia stavby'!K6</f>
        <v>Bratislava, areál MV SR Šancová 1, rekonštrukcia poškodených oporných múrov</v>
      </c>
      <c r="F7" s="569"/>
      <c r="G7" s="569"/>
      <c r="H7" s="569"/>
      <c r="L7" s="4"/>
    </row>
    <row r="8" spans="2:42" s="9" customFormat="1" ht="12" customHeight="1" x14ac:dyDescent="0.25">
      <c r="B8" s="8"/>
      <c r="D8" s="6" t="s">
        <v>94</v>
      </c>
      <c r="I8" s="116"/>
      <c r="J8" s="116"/>
      <c r="L8" s="8"/>
    </row>
    <row r="9" spans="2:42" s="9" customFormat="1" ht="16.5" customHeight="1" x14ac:dyDescent="0.25">
      <c r="B9" s="8"/>
      <c r="E9" s="566" t="s">
        <v>684</v>
      </c>
      <c r="F9" s="567"/>
      <c r="G9" s="567"/>
      <c r="H9" s="567"/>
      <c r="I9" s="116"/>
      <c r="J9" s="116"/>
      <c r="L9" s="8"/>
    </row>
    <row r="10" spans="2:42" s="9" customFormat="1" x14ac:dyDescent="0.25">
      <c r="B10" s="8"/>
      <c r="I10" s="116"/>
      <c r="J10" s="116"/>
      <c r="L10" s="8"/>
    </row>
    <row r="11" spans="2:42" s="9" customFormat="1" ht="12" customHeight="1" x14ac:dyDescent="0.25">
      <c r="B11" s="8"/>
      <c r="D11" s="6" t="s">
        <v>16</v>
      </c>
      <c r="F11" s="7" t="s">
        <v>91</v>
      </c>
      <c r="I11" s="117"/>
      <c r="J11" s="118" t="s">
        <v>1</v>
      </c>
      <c r="L11" s="8"/>
    </row>
    <row r="12" spans="2:42" s="9" customFormat="1" ht="12" customHeight="1" x14ac:dyDescent="0.25">
      <c r="B12" s="8"/>
      <c r="D12" s="6" t="s">
        <v>19</v>
      </c>
      <c r="F12" s="7" t="s">
        <v>20</v>
      </c>
      <c r="I12" s="117"/>
      <c r="J12" s="119" t="s">
        <v>22</v>
      </c>
      <c r="L12" s="8"/>
    </row>
    <row r="13" spans="2:42" s="9" customFormat="1" ht="10.9" customHeight="1" x14ac:dyDescent="0.25">
      <c r="B13" s="8"/>
      <c r="I13" s="116"/>
      <c r="J13" s="116"/>
      <c r="L13" s="8"/>
    </row>
    <row r="14" spans="2:42" s="9" customFormat="1" ht="12" customHeight="1" x14ac:dyDescent="0.25">
      <c r="B14" s="8"/>
      <c r="D14" s="6" t="s">
        <v>23</v>
      </c>
      <c r="I14" s="117"/>
      <c r="J14" s="118" t="s">
        <v>1</v>
      </c>
      <c r="L14" s="8"/>
    </row>
    <row r="15" spans="2:42" s="9" customFormat="1" ht="18" customHeight="1" x14ac:dyDescent="0.25">
      <c r="B15" s="8"/>
      <c r="E15" s="7" t="s">
        <v>25</v>
      </c>
      <c r="I15" s="117"/>
      <c r="J15" s="118" t="s">
        <v>1</v>
      </c>
      <c r="L15" s="8"/>
    </row>
    <row r="16" spans="2:42" s="9" customFormat="1" ht="6.95" customHeight="1" x14ac:dyDescent="0.25">
      <c r="B16" s="8"/>
      <c r="I16" s="116"/>
      <c r="J16" s="116"/>
      <c r="L16" s="8"/>
    </row>
    <row r="17" spans="2:12" s="9" customFormat="1" ht="12" customHeight="1" x14ac:dyDescent="0.25">
      <c r="B17" s="8"/>
      <c r="D17" s="6" t="s">
        <v>27</v>
      </c>
      <c r="I17" s="117"/>
      <c r="J17" s="120" t="s">
        <v>28</v>
      </c>
      <c r="L17" s="8"/>
    </row>
    <row r="18" spans="2:12" s="9" customFormat="1" ht="18" customHeight="1" x14ac:dyDescent="0.25">
      <c r="B18" s="8"/>
      <c r="E18" s="570"/>
      <c r="F18" s="571"/>
      <c r="G18" s="571"/>
      <c r="H18" s="571"/>
      <c r="I18" s="117"/>
      <c r="J18" s="120" t="s">
        <v>28</v>
      </c>
      <c r="L18" s="8"/>
    </row>
    <row r="19" spans="2:12" s="9" customFormat="1" ht="6.95" customHeight="1" x14ac:dyDescent="0.25">
      <c r="B19" s="8"/>
      <c r="I19" s="116"/>
      <c r="J19" s="116"/>
      <c r="L19" s="8"/>
    </row>
    <row r="20" spans="2:12" s="9" customFormat="1" ht="12" customHeight="1" x14ac:dyDescent="0.25">
      <c r="B20" s="8"/>
      <c r="D20" s="6" t="s">
        <v>29</v>
      </c>
      <c r="I20" s="117"/>
      <c r="J20" s="118" t="s">
        <v>685</v>
      </c>
      <c r="L20" s="8"/>
    </row>
    <row r="21" spans="2:12" s="9" customFormat="1" ht="18" customHeight="1" x14ac:dyDescent="0.25">
      <c r="B21" s="8"/>
      <c r="E21" s="7" t="s">
        <v>686</v>
      </c>
      <c r="I21" s="117"/>
      <c r="J21" s="118" t="s">
        <v>687</v>
      </c>
      <c r="L21" s="8"/>
    </row>
    <row r="22" spans="2:12" s="9" customFormat="1" ht="6.95" customHeight="1" x14ac:dyDescent="0.25">
      <c r="B22" s="8"/>
      <c r="I22" s="116"/>
      <c r="J22" s="116"/>
      <c r="L22" s="8"/>
    </row>
    <row r="23" spans="2:12" s="9" customFormat="1" ht="12" customHeight="1" x14ac:dyDescent="0.25">
      <c r="B23" s="8"/>
      <c r="D23" s="6" t="s">
        <v>32</v>
      </c>
      <c r="I23" s="117"/>
      <c r="J23" s="118" t="s">
        <v>1</v>
      </c>
      <c r="L23" s="8"/>
    </row>
    <row r="24" spans="2:12" s="9" customFormat="1" ht="18" customHeight="1" x14ac:dyDescent="0.25">
      <c r="B24" s="8"/>
      <c r="E24" s="7" t="s">
        <v>688</v>
      </c>
      <c r="I24" s="117"/>
      <c r="J24" s="118" t="s">
        <v>1</v>
      </c>
      <c r="L24" s="8"/>
    </row>
    <row r="25" spans="2:12" s="9" customFormat="1" ht="6.95" customHeight="1" x14ac:dyDescent="0.25">
      <c r="B25" s="8"/>
      <c r="I25" s="116"/>
      <c r="J25" s="116"/>
      <c r="L25" s="8"/>
    </row>
    <row r="26" spans="2:12" s="9" customFormat="1" ht="12" customHeight="1" x14ac:dyDescent="0.25">
      <c r="B26" s="8"/>
      <c r="D26" s="6" t="s">
        <v>33</v>
      </c>
      <c r="I26" s="116"/>
      <c r="J26" s="116"/>
      <c r="L26" s="8"/>
    </row>
    <row r="27" spans="2:12" s="29" customFormat="1" ht="16.5" customHeight="1" x14ac:dyDescent="0.25">
      <c r="B27" s="28"/>
      <c r="E27" s="572" t="s">
        <v>1</v>
      </c>
      <c r="F27" s="572"/>
      <c r="G27" s="572"/>
      <c r="H27" s="572"/>
      <c r="I27" s="121"/>
      <c r="J27" s="121"/>
      <c r="L27" s="28"/>
    </row>
    <row r="28" spans="2:12" s="9" customFormat="1" ht="6.95" customHeight="1" x14ac:dyDescent="0.25">
      <c r="B28" s="8"/>
      <c r="I28" s="116"/>
      <c r="J28" s="116"/>
      <c r="L28" s="8"/>
    </row>
    <row r="29" spans="2:12" s="9" customFormat="1" ht="6.95" customHeight="1" x14ac:dyDescent="0.25">
      <c r="B29" s="8"/>
      <c r="D29" s="19"/>
      <c r="E29" s="19"/>
      <c r="F29" s="19"/>
      <c r="G29" s="19"/>
      <c r="H29" s="19"/>
      <c r="I29" s="122"/>
      <c r="J29" s="122"/>
      <c r="K29" s="19"/>
      <c r="L29" s="8"/>
    </row>
    <row r="30" spans="2:12" s="9" customFormat="1" ht="25.35" customHeight="1" x14ac:dyDescent="0.25">
      <c r="B30" s="8"/>
      <c r="D30" s="31" t="s">
        <v>34</v>
      </c>
      <c r="I30" s="116"/>
      <c r="J30" s="123">
        <v>46401.31</v>
      </c>
      <c r="L30" s="8"/>
    </row>
    <row r="31" spans="2:12" s="9" customFormat="1" ht="6.95" customHeight="1" x14ac:dyDescent="0.25">
      <c r="B31" s="8"/>
      <c r="D31" s="19"/>
      <c r="E31" s="19"/>
      <c r="F31" s="19"/>
      <c r="G31" s="19"/>
      <c r="H31" s="19"/>
      <c r="I31" s="122"/>
      <c r="J31" s="122"/>
      <c r="K31" s="19"/>
      <c r="L31" s="8"/>
    </row>
    <row r="32" spans="2:12" s="9" customFormat="1" ht="14.45" customHeight="1" x14ac:dyDescent="0.25">
      <c r="B32" s="8"/>
      <c r="F32" s="32" t="s">
        <v>36</v>
      </c>
      <c r="I32" s="124"/>
      <c r="J32" s="124" t="s">
        <v>37</v>
      </c>
      <c r="L32" s="8"/>
    </row>
    <row r="33" spans="2:12" s="9" customFormat="1" ht="14.45" customHeight="1" x14ac:dyDescent="0.25">
      <c r="B33" s="8"/>
      <c r="D33" s="33" t="s">
        <v>38</v>
      </c>
      <c r="E33" s="11" t="s">
        <v>39</v>
      </c>
      <c r="F33" s="34">
        <f>ROUND((SUM(BA160:BA268)),  2)</f>
        <v>0</v>
      </c>
      <c r="G33" s="35"/>
      <c r="H33" s="35"/>
      <c r="I33" s="125"/>
      <c r="J33" s="126">
        <v>0</v>
      </c>
      <c r="L33" s="8"/>
    </row>
    <row r="34" spans="2:12" s="9" customFormat="1" ht="14.45" customHeight="1" x14ac:dyDescent="0.25">
      <c r="B34" s="8"/>
      <c r="E34" s="11" t="s">
        <v>40</v>
      </c>
      <c r="F34" s="34">
        <f>ROUND((SUM(BB160:BB268)),  2)</f>
        <v>46401.31</v>
      </c>
      <c r="G34" s="35"/>
      <c r="H34" s="35"/>
      <c r="I34" s="125"/>
      <c r="J34" s="126">
        <v>9280.26</v>
      </c>
      <c r="L34" s="8"/>
    </row>
    <row r="35" spans="2:12" s="9" customFormat="1" ht="14.45" hidden="1" customHeight="1" x14ac:dyDescent="0.25">
      <c r="B35" s="8"/>
      <c r="E35" s="6" t="s">
        <v>41</v>
      </c>
      <c r="F35" s="36">
        <f>ROUND((SUM(BC160:BC268)),  2)</f>
        <v>0</v>
      </c>
      <c r="I35" s="127"/>
      <c r="J35" s="128">
        <v>0</v>
      </c>
      <c r="L35" s="8"/>
    </row>
    <row r="36" spans="2:12" s="9" customFormat="1" ht="14.45" hidden="1" customHeight="1" x14ac:dyDescent="0.25">
      <c r="B36" s="8"/>
      <c r="E36" s="6" t="s">
        <v>42</v>
      </c>
      <c r="F36" s="36">
        <f>ROUND((SUM(BD160:BD268)),  2)</f>
        <v>0</v>
      </c>
      <c r="I36" s="127"/>
      <c r="J36" s="128">
        <v>0</v>
      </c>
      <c r="L36" s="8"/>
    </row>
    <row r="37" spans="2:12" s="9" customFormat="1" ht="14.45" hidden="1" customHeight="1" x14ac:dyDescent="0.25">
      <c r="B37" s="8"/>
      <c r="E37" s="11" t="s">
        <v>43</v>
      </c>
      <c r="F37" s="34">
        <f>ROUND((SUM(BE160:BE268)),  2)</f>
        <v>0</v>
      </c>
      <c r="G37" s="35"/>
      <c r="H37" s="35"/>
      <c r="I37" s="125"/>
      <c r="J37" s="126">
        <v>0</v>
      </c>
      <c r="L37" s="8"/>
    </row>
    <row r="38" spans="2:12" s="9" customFormat="1" ht="6.95" customHeight="1" x14ac:dyDescent="0.25">
      <c r="B38" s="8"/>
      <c r="I38" s="116"/>
      <c r="J38" s="116"/>
      <c r="L38" s="8"/>
    </row>
    <row r="39" spans="2:12" s="9" customFormat="1" ht="25.35" customHeight="1" x14ac:dyDescent="0.25">
      <c r="B39" s="8"/>
      <c r="D39" s="37" t="s">
        <v>44</v>
      </c>
      <c r="E39" s="38"/>
      <c r="F39" s="38"/>
      <c r="G39" s="39" t="s">
        <v>45</v>
      </c>
      <c r="H39" s="40" t="s">
        <v>46</v>
      </c>
      <c r="I39" s="129"/>
      <c r="J39" s="130">
        <v>55681.57</v>
      </c>
      <c r="K39" s="41"/>
      <c r="L39" s="8"/>
    </row>
    <row r="40" spans="2:12" s="9" customFormat="1" ht="14.45" customHeight="1" x14ac:dyDescent="0.25">
      <c r="B40" s="8"/>
      <c r="I40" s="116"/>
      <c r="J40" s="116"/>
      <c r="L40" s="8"/>
    </row>
    <row r="41" spans="2:12" ht="14.45" customHeight="1" x14ac:dyDescent="0.25">
      <c r="B41" s="4"/>
      <c r="L41" s="4"/>
    </row>
    <row r="42" spans="2:12" ht="14.45" customHeight="1" x14ac:dyDescent="0.25">
      <c r="B42" s="4"/>
      <c r="L42" s="4"/>
    </row>
    <row r="43" spans="2:12" ht="14.45" customHeight="1" x14ac:dyDescent="0.25">
      <c r="B43" s="4"/>
      <c r="L43" s="4"/>
    </row>
    <row r="44" spans="2:12" ht="14.45" customHeight="1" x14ac:dyDescent="0.25">
      <c r="B44" s="4"/>
      <c r="L44" s="4"/>
    </row>
    <row r="45" spans="2:12" ht="14.45" customHeight="1" x14ac:dyDescent="0.25">
      <c r="B45" s="4"/>
      <c r="L45" s="4"/>
    </row>
    <row r="46" spans="2:12" ht="14.45" customHeight="1" x14ac:dyDescent="0.25">
      <c r="B46" s="4"/>
      <c r="L46" s="4"/>
    </row>
    <row r="47" spans="2:12" ht="14.45" customHeight="1" x14ac:dyDescent="0.25">
      <c r="B47" s="4"/>
      <c r="L47" s="4"/>
    </row>
    <row r="48" spans="2:12" ht="14.45" customHeight="1" x14ac:dyDescent="0.25">
      <c r="B48" s="4"/>
      <c r="L48" s="4"/>
    </row>
    <row r="49" spans="2:12" ht="14.45" customHeight="1" x14ac:dyDescent="0.25">
      <c r="B49" s="4"/>
      <c r="L49" s="4"/>
    </row>
    <row r="50" spans="2:12" s="9" customFormat="1" ht="14.45" customHeight="1" x14ac:dyDescent="0.25">
      <c r="B50" s="8"/>
      <c r="D50" s="12" t="s">
        <v>47</v>
      </c>
      <c r="E50" s="13"/>
      <c r="F50" s="13"/>
      <c r="G50" s="12" t="s">
        <v>48</v>
      </c>
      <c r="H50" s="13"/>
      <c r="I50" s="131"/>
      <c r="J50" s="131"/>
      <c r="K50" s="13"/>
      <c r="L50" s="8"/>
    </row>
    <row r="51" spans="2:12" x14ac:dyDescent="0.25">
      <c r="B51" s="4"/>
      <c r="L51" s="4"/>
    </row>
    <row r="52" spans="2:12" x14ac:dyDescent="0.25">
      <c r="B52" s="4"/>
      <c r="L52" s="4"/>
    </row>
    <row r="53" spans="2:12" x14ac:dyDescent="0.25">
      <c r="B53" s="4"/>
      <c r="L53" s="4"/>
    </row>
    <row r="54" spans="2:12" x14ac:dyDescent="0.25">
      <c r="B54" s="4"/>
      <c r="L54" s="4"/>
    </row>
    <row r="55" spans="2:12" x14ac:dyDescent="0.25">
      <c r="B55" s="4"/>
      <c r="L55" s="4"/>
    </row>
    <row r="56" spans="2:12" x14ac:dyDescent="0.25">
      <c r="B56" s="4"/>
      <c r="L56" s="4"/>
    </row>
    <row r="57" spans="2:12" x14ac:dyDescent="0.25">
      <c r="B57" s="4"/>
      <c r="L57" s="4"/>
    </row>
    <row r="58" spans="2:12" x14ac:dyDescent="0.25">
      <c r="B58" s="4"/>
      <c r="L58" s="4"/>
    </row>
    <row r="59" spans="2:12" x14ac:dyDescent="0.25">
      <c r="B59" s="4"/>
      <c r="L59" s="4"/>
    </row>
    <row r="60" spans="2:12" x14ac:dyDescent="0.25">
      <c r="B60" s="4"/>
      <c r="L60" s="4"/>
    </row>
    <row r="61" spans="2:12" s="9" customFormat="1" x14ac:dyDescent="0.25">
      <c r="B61" s="8"/>
      <c r="D61" s="14" t="s">
        <v>49</v>
      </c>
      <c r="E61" s="10"/>
      <c r="F61" s="42" t="s">
        <v>50</v>
      </c>
      <c r="G61" s="14" t="s">
        <v>49</v>
      </c>
      <c r="H61" s="10"/>
      <c r="I61" s="132"/>
      <c r="J61" s="133" t="s">
        <v>50</v>
      </c>
      <c r="K61" s="10"/>
      <c r="L61" s="8"/>
    </row>
    <row r="62" spans="2:12" x14ac:dyDescent="0.25">
      <c r="B62" s="4"/>
      <c r="L62" s="4"/>
    </row>
    <row r="63" spans="2:12" x14ac:dyDescent="0.25">
      <c r="B63" s="4"/>
      <c r="L63" s="4"/>
    </row>
    <row r="64" spans="2:12" x14ac:dyDescent="0.25">
      <c r="B64" s="4"/>
      <c r="L64" s="4"/>
    </row>
    <row r="65" spans="2:12" s="9" customFormat="1" x14ac:dyDescent="0.25">
      <c r="B65" s="8"/>
      <c r="D65" s="12" t="s">
        <v>51</v>
      </c>
      <c r="E65" s="13"/>
      <c r="F65" s="13"/>
      <c r="G65" s="12" t="s">
        <v>52</v>
      </c>
      <c r="H65" s="13"/>
      <c r="I65" s="131"/>
      <c r="J65" s="131"/>
      <c r="K65" s="13"/>
      <c r="L65" s="8"/>
    </row>
    <row r="66" spans="2:12" x14ac:dyDescent="0.25">
      <c r="B66" s="4"/>
      <c r="L66" s="4"/>
    </row>
    <row r="67" spans="2:12" x14ac:dyDescent="0.25">
      <c r="B67" s="4"/>
      <c r="L67" s="4"/>
    </row>
    <row r="68" spans="2:12" x14ac:dyDescent="0.25">
      <c r="B68" s="4"/>
      <c r="L68" s="4"/>
    </row>
    <row r="69" spans="2:12" x14ac:dyDescent="0.25">
      <c r="B69" s="4"/>
      <c r="L69" s="4"/>
    </row>
    <row r="70" spans="2:12" x14ac:dyDescent="0.25">
      <c r="B70" s="4"/>
      <c r="L70" s="4"/>
    </row>
    <row r="71" spans="2:12" x14ac:dyDescent="0.25">
      <c r="B71" s="4"/>
      <c r="L71" s="4"/>
    </row>
    <row r="72" spans="2:12" x14ac:dyDescent="0.25">
      <c r="B72" s="4"/>
      <c r="L72" s="4"/>
    </row>
    <row r="73" spans="2:12" x14ac:dyDescent="0.25">
      <c r="B73" s="4"/>
      <c r="L73" s="4"/>
    </row>
    <row r="74" spans="2:12" x14ac:dyDescent="0.25">
      <c r="B74" s="4"/>
      <c r="L74" s="4"/>
    </row>
    <row r="75" spans="2:12" x14ac:dyDescent="0.25">
      <c r="B75" s="4"/>
      <c r="L75" s="4"/>
    </row>
    <row r="76" spans="2:12" s="9" customFormat="1" x14ac:dyDescent="0.25">
      <c r="B76" s="8"/>
      <c r="D76" s="14" t="s">
        <v>49</v>
      </c>
      <c r="E76" s="10"/>
      <c r="F76" s="42" t="s">
        <v>50</v>
      </c>
      <c r="G76" s="14" t="s">
        <v>49</v>
      </c>
      <c r="H76" s="10"/>
      <c r="I76" s="132"/>
      <c r="J76" s="133" t="s">
        <v>50</v>
      </c>
      <c r="K76" s="10"/>
      <c r="L76" s="8"/>
    </row>
    <row r="77" spans="2:12" s="9" customFormat="1" ht="14.45" customHeight="1" x14ac:dyDescent="0.25">
      <c r="B77" s="15"/>
      <c r="C77" s="16"/>
      <c r="D77" s="16"/>
      <c r="E77" s="16"/>
      <c r="F77" s="16"/>
      <c r="G77" s="16"/>
      <c r="H77" s="16"/>
      <c r="I77" s="134"/>
      <c r="J77" s="134"/>
      <c r="K77" s="16"/>
      <c r="L77" s="8"/>
    </row>
    <row r="80" spans="2:12" s="9" customFormat="1" ht="6.95" customHeight="1" x14ac:dyDescent="0.25">
      <c r="B80" s="17"/>
      <c r="C80" s="18"/>
      <c r="D80" s="18"/>
      <c r="E80" s="18"/>
      <c r="F80" s="18"/>
      <c r="G80" s="18"/>
      <c r="H80" s="18"/>
      <c r="I80" s="135"/>
      <c r="J80" s="135"/>
      <c r="K80" s="18"/>
      <c r="L80" s="8"/>
    </row>
    <row r="81" spans="2:43" s="9" customFormat="1" ht="24.95" customHeight="1" x14ac:dyDescent="0.25">
      <c r="B81" s="8"/>
      <c r="C81" s="5" t="s">
        <v>96</v>
      </c>
      <c r="I81" s="116"/>
      <c r="J81" s="116"/>
      <c r="L81" s="8"/>
    </row>
    <row r="82" spans="2:43" s="9" customFormat="1" ht="6.95" customHeight="1" x14ac:dyDescent="0.25">
      <c r="B82" s="8"/>
      <c r="I82" s="116"/>
      <c r="J82" s="116"/>
      <c r="L82" s="8"/>
    </row>
    <row r="83" spans="2:43" s="9" customFormat="1" ht="12" customHeight="1" x14ac:dyDescent="0.25">
      <c r="B83" s="8"/>
      <c r="C83" s="6" t="s">
        <v>14</v>
      </c>
      <c r="I83" s="116"/>
      <c r="J83" s="116"/>
      <c r="L83" s="8"/>
    </row>
    <row r="84" spans="2:43" s="9" customFormat="1" ht="26.25" customHeight="1" x14ac:dyDescent="0.25">
      <c r="B84" s="8"/>
      <c r="E84" s="568" t="str">
        <f>E7</f>
        <v>Bratislava, areál MV SR Šancová 1, rekonštrukcia poškodených oporných múrov</v>
      </c>
      <c r="F84" s="569"/>
      <c r="G84" s="569"/>
      <c r="H84" s="569"/>
      <c r="I84" s="116"/>
      <c r="J84" s="116"/>
      <c r="L84" s="8"/>
    </row>
    <row r="85" spans="2:43" s="9" customFormat="1" ht="12" customHeight="1" x14ac:dyDescent="0.25">
      <c r="B85" s="8"/>
      <c r="C85" s="6" t="s">
        <v>94</v>
      </c>
      <c r="I85" s="116"/>
      <c r="J85" s="116"/>
      <c r="L85" s="8"/>
    </row>
    <row r="86" spans="2:43" s="9" customFormat="1" ht="16.5" customHeight="1" x14ac:dyDescent="0.25">
      <c r="B86" s="8"/>
      <c r="E86" s="566" t="str">
        <f>E9</f>
        <v>SO 03 - Rekonštrukcia dažďovej kanalizácie</v>
      </c>
      <c r="F86" s="567"/>
      <c r="G86" s="567"/>
      <c r="H86" s="567"/>
      <c r="I86" s="116"/>
      <c r="J86" s="116"/>
      <c r="L86" s="8"/>
    </row>
    <row r="87" spans="2:43" s="9" customFormat="1" ht="6.95" customHeight="1" x14ac:dyDescent="0.25">
      <c r="B87" s="8"/>
      <c r="I87" s="116"/>
      <c r="J87" s="116"/>
      <c r="L87" s="8"/>
    </row>
    <row r="88" spans="2:43" s="9" customFormat="1" ht="12" customHeight="1" x14ac:dyDescent="0.25">
      <c r="B88" s="8"/>
      <c r="C88" s="6" t="s">
        <v>19</v>
      </c>
      <c r="F88" s="7" t="str">
        <f>F12</f>
        <v>Bratislava</v>
      </c>
      <c r="I88" s="117"/>
      <c r="J88" s="119" t="s">
        <v>22</v>
      </c>
      <c r="L88" s="8"/>
    </row>
    <row r="89" spans="2:43" s="9" customFormat="1" ht="6.95" customHeight="1" x14ac:dyDescent="0.25">
      <c r="B89" s="8"/>
      <c r="I89" s="116"/>
      <c r="J89" s="116"/>
      <c r="L89" s="8"/>
    </row>
    <row r="90" spans="2:43" s="9" customFormat="1" ht="25.7" customHeight="1" x14ac:dyDescent="0.25">
      <c r="B90" s="8"/>
      <c r="C90" s="6" t="s">
        <v>23</v>
      </c>
      <c r="F90" s="7" t="str">
        <f>E15</f>
        <v>MV SR, Pribinova 2, 81272 Bratislava</v>
      </c>
      <c r="I90" s="117"/>
      <c r="J90" s="136" t="s">
        <v>686</v>
      </c>
      <c r="L90" s="8"/>
    </row>
    <row r="91" spans="2:43" s="9" customFormat="1" ht="15.2" customHeight="1" x14ac:dyDescent="0.25">
      <c r="B91" s="8"/>
      <c r="C91" s="6" t="s">
        <v>27</v>
      </c>
      <c r="F91" s="7" t="str">
        <f>IF(E18="","",E18)</f>
        <v/>
      </c>
      <c r="I91" s="117"/>
      <c r="J91" s="136" t="s">
        <v>688</v>
      </c>
      <c r="L91" s="8"/>
    </row>
    <row r="92" spans="2:43" s="9" customFormat="1" ht="10.35" customHeight="1" x14ac:dyDescent="0.25">
      <c r="B92" s="8"/>
      <c r="I92" s="116"/>
      <c r="J92" s="116"/>
      <c r="L92" s="8"/>
    </row>
    <row r="93" spans="2:43" s="9" customFormat="1" ht="29.25" customHeight="1" x14ac:dyDescent="0.25">
      <c r="B93" s="8"/>
      <c r="C93" s="43" t="s">
        <v>97</v>
      </c>
      <c r="I93" s="116"/>
      <c r="J93" s="137" t="s">
        <v>98</v>
      </c>
      <c r="L93" s="8"/>
    </row>
    <row r="94" spans="2:43" s="9" customFormat="1" ht="10.35" customHeight="1" x14ac:dyDescent="0.25">
      <c r="B94" s="8"/>
      <c r="I94" s="116"/>
      <c r="J94" s="116"/>
      <c r="L94" s="8"/>
    </row>
    <row r="95" spans="2:43" s="9" customFormat="1" ht="22.9" customHeight="1" x14ac:dyDescent="0.25">
      <c r="B95" s="8"/>
      <c r="C95" s="44" t="s">
        <v>99</v>
      </c>
      <c r="I95" s="116"/>
      <c r="J95" s="123">
        <v>46401.310120000009</v>
      </c>
      <c r="L95" s="8"/>
      <c r="AQ95" s="1" t="s">
        <v>100</v>
      </c>
    </row>
    <row r="96" spans="2:43" s="46" customFormat="1" ht="24.95" customHeight="1" x14ac:dyDescent="0.25">
      <c r="B96" s="45"/>
      <c r="D96" s="47" t="s">
        <v>689</v>
      </c>
      <c r="E96" s="48"/>
      <c r="F96" s="48"/>
      <c r="G96" s="48"/>
      <c r="H96" s="48"/>
      <c r="I96" s="138"/>
      <c r="J96" s="139">
        <v>44770.010120000006</v>
      </c>
      <c r="L96" s="45"/>
    </row>
    <row r="97" spans="2:12" s="51" customFormat="1" ht="19.899999999999999" customHeight="1" x14ac:dyDescent="0.25">
      <c r="B97" s="50"/>
      <c r="D97" s="52" t="s">
        <v>690</v>
      </c>
      <c r="E97" s="53"/>
      <c r="F97" s="53"/>
      <c r="G97" s="53"/>
      <c r="H97" s="53"/>
      <c r="I97" s="140"/>
      <c r="J97" s="141">
        <v>14358.030280000003</v>
      </c>
      <c r="L97" s="50"/>
    </row>
    <row r="98" spans="2:12" s="51" customFormat="1" ht="19.899999999999999" customHeight="1" x14ac:dyDescent="0.25">
      <c r="B98" s="50"/>
      <c r="D98" s="52" t="s">
        <v>691</v>
      </c>
      <c r="E98" s="53"/>
      <c r="F98" s="53"/>
      <c r="G98" s="53"/>
      <c r="H98" s="53"/>
      <c r="I98" s="140"/>
      <c r="J98" s="141">
        <v>1772.98495</v>
      </c>
      <c r="L98" s="50"/>
    </row>
    <row r="99" spans="2:12" s="51" customFormat="1" ht="19.899999999999999" customHeight="1" x14ac:dyDescent="0.25">
      <c r="B99" s="50"/>
      <c r="D99" s="52" t="s">
        <v>692</v>
      </c>
      <c r="E99" s="53"/>
      <c r="F99" s="53"/>
      <c r="G99" s="53"/>
      <c r="H99" s="53"/>
      <c r="I99" s="140"/>
      <c r="J99" s="141">
        <v>8039.9110000000037</v>
      </c>
      <c r="L99" s="50"/>
    </row>
    <row r="100" spans="2:12" s="51" customFormat="1" ht="19.899999999999999" customHeight="1" x14ac:dyDescent="0.25">
      <c r="B100" s="50"/>
      <c r="D100" s="52" t="s">
        <v>693</v>
      </c>
      <c r="E100" s="53"/>
      <c r="F100" s="53"/>
      <c r="G100" s="53"/>
      <c r="H100" s="53"/>
      <c r="I100" s="140"/>
      <c r="J100" s="141">
        <v>15976.952859999999</v>
      </c>
      <c r="L100" s="50"/>
    </row>
    <row r="101" spans="2:12" s="51" customFormat="1" ht="19.899999999999999" customHeight="1" x14ac:dyDescent="0.25">
      <c r="B101" s="50"/>
      <c r="D101" s="52" t="s">
        <v>694</v>
      </c>
      <c r="E101" s="53"/>
      <c r="F101" s="53"/>
      <c r="G101" s="53"/>
      <c r="H101" s="53"/>
      <c r="I101" s="140"/>
      <c r="J101" s="141">
        <v>4622.1310300000005</v>
      </c>
      <c r="L101" s="50"/>
    </row>
    <row r="102" spans="2:12" s="46" customFormat="1" ht="24.95" customHeight="1" x14ac:dyDescent="0.25">
      <c r="B102" s="45"/>
      <c r="D102" s="47" t="s">
        <v>695</v>
      </c>
      <c r="E102" s="48"/>
      <c r="F102" s="48"/>
      <c r="G102" s="48"/>
      <c r="H102" s="48"/>
      <c r="I102" s="138"/>
      <c r="J102" s="139">
        <v>1631.3000000000002</v>
      </c>
      <c r="L102" s="45"/>
    </row>
    <row r="103" spans="2:12" s="51" customFormat="1" ht="19.899999999999999" customHeight="1" x14ac:dyDescent="0.25">
      <c r="B103" s="50"/>
      <c r="D103" s="52" t="s">
        <v>696</v>
      </c>
      <c r="E103" s="53"/>
      <c r="F103" s="53"/>
      <c r="G103" s="53"/>
      <c r="H103" s="53"/>
      <c r="I103" s="140"/>
      <c r="J103" s="141">
        <v>1631.3000000000002</v>
      </c>
      <c r="L103" s="50"/>
    </row>
    <row r="104" spans="2:12" s="9" customFormat="1" ht="21.75" customHeight="1" x14ac:dyDescent="0.25">
      <c r="B104" s="8"/>
      <c r="I104" s="116"/>
      <c r="J104" s="116"/>
      <c r="L104" s="8"/>
    </row>
    <row r="105" spans="2:12" s="9" customFormat="1" ht="6.95" customHeight="1" x14ac:dyDescent="0.25">
      <c r="B105" s="15"/>
      <c r="C105" s="16"/>
      <c r="D105" s="16"/>
      <c r="E105" s="16"/>
      <c r="F105" s="16"/>
      <c r="G105" s="16"/>
      <c r="H105" s="16"/>
      <c r="I105" s="134"/>
      <c r="J105" s="134"/>
      <c r="K105" s="16"/>
      <c r="L105" s="8"/>
    </row>
    <row r="146" spans="2:59" s="9" customFormat="1" ht="6.95" customHeight="1" x14ac:dyDescent="0.25">
      <c r="B146" s="17"/>
      <c r="C146" s="18"/>
      <c r="D146" s="18"/>
      <c r="E146" s="18"/>
      <c r="F146" s="18"/>
      <c r="G146" s="18"/>
      <c r="H146" s="18"/>
      <c r="I146" s="135"/>
      <c r="J146" s="135"/>
      <c r="K146" s="18"/>
      <c r="L146" s="8"/>
    </row>
    <row r="147" spans="2:59" s="9" customFormat="1" ht="24.95" customHeight="1" x14ac:dyDescent="0.25">
      <c r="B147" s="8"/>
      <c r="C147" s="5" t="s">
        <v>116</v>
      </c>
      <c r="I147" s="116"/>
      <c r="J147" s="116"/>
      <c r="L147" s="8"/>
    </row>
    <row r="148" spans="2:59" s="9" customFormat="1" ht="6.95" customHeight="1" x14ac:dyDescent="0.25">
      <c r="B148" s="8"/>
      <c r="I148" s="116"/>
      <c r="J148" s="116"/>
      <c r="L148" s="8"/>
    </row>
    <row r="149" spans="2:59" s="9" customFormat="1" ht="12" customHeight="1" x14ac:dyDescent="0.25">
      <c r="B149" s="8"/>
      <c r="C149" s="6" t="s">
        <v>14</v>
      </c>
      <c r="I149" s="116"/>
      <c r="J149" s="116"/>
      <c r="L149" s="8"/>
    </row>
    <row r="150" spans="2:59" s="9" customFormat="1" ht="26.25" customHeight="1" x14ac:dyDescent="0.25">
      <c r="B150" s="8"/>
      <c r="E150" s="568" t="str">
        <f>E7</f>
        <v>Bratislava, areál MV SR Šancová 1, rekonštrukcia poškodených oporných múrov</v>
      </c>
      <c r="F150" s="569"/>
      <c r="G150" s="569"/>
      <c r="H150" s="569"/>
      <c r="I150" s="116"/>
      <c r="J150" s="116"/>
      <c r="L150" s="8"/>
    </row>
    <row r="151" spans="2:59" s="9" customFormat="1" ht="12" customHeight="1" x14ac:dyDescent="0.25">
      <c r="B151" s="8"/>
      <c r="C151" s="6" t="s">
        <v>94</v>
      </c>
      <c r="I151" s="116"/>
      <c r="J151" s="116"/>
      <c r="L151" s="8"/>
    </row>
    <row r="152" spans="2:59" s="9" customFormat="1" ht="16.5" customHeight="1" x14ac:dyDescent="0.25">
      <c r="B152" s="8"/>
      <c r="E152" s="566" t="str">
        <f>E9</f>
        <v>SO 03 - Rekonštrukcia dažďovej kanalizácie</v>
      </c>
      <c r="F152" s="567"/>
      <c r="G152" s="567"/>
      <c r="H152" s="567"/>
      <c r="I152" s="116"/>
      <c r="J152" s="116"/>
      <c r="L152" s="8"/>
    </row>
    <row r="153" spans="2:59" s="9" customFormat="1" ht="6.95" customHeight="1" x14ac:dyDescent="0.25">
      <c r="B153" s="8"/>
      <c r="I153" s="116"/>
      <c r="J153" s="116"/>
      <c r="L153" s="8"/>
    </row>
    <row r="154" spans="2:59" s="9" customFormat="1" ht="12" customHeight="1" x14ac:dyDescent="0.25">
      <c r="B154" s="8"/>
      <c r="C154" s="6" t="s">
        <v>19</v>
      </c>
      <c r="F154" s="7" t="str">
        <f>F12</f>
        <v>Bratislava</v>
      </c>
      <c r="I154" s="117"/>
      <c r="J154" s="119" t="s">
        <v>22</v>
      </c>
      <c r="L154" s="8"/>
    </row>
    <row r="155" spans="2:59" s="9" customFormat="1" ht="6.95" customHeight="1" x14ac:dyDescent="0.25">
      <c r="B155" s="8"/>
      <c r="I155" s="116"/>
      <c r="J155" s="116"/>
      <c r="L155" s="8"/>
    </row>
    <row r="156" spans="2:59" s="9" customFormat="1" ht="25.7" customHeight="1" x14ac:dyDescent="0.25">
      <c r="B156" s="8"/>
      <c r="C156" s="6" t="s">
        <v>23</v>
      </c>
      <c r="F156" s="7" t="str">
        <f>E15</f>
        <v>MV SR, Pribinova 2, 81272 Bratislava</v>
      </c>
      <c r="I156" s="117"/>
      <c r="J156" s="136" t="s">
        <v>686</v>
      </c>
      <c r="L156" s="8"/>
    </row>
    <row r="157" spans="2:59" s="9" customFormat="1" ht="15.2" customHeight="1" x14ac:dyDescent="0.25">
      <c r="B157" s="8"/>
      <c r="C157" s="6" t="s">
        <v>27</v>
      </c>
      <c r="F157" s="7" t="str">
        <f>IF(E18="","",E18)</f>
        <v/>
      </c>
      <c r="I157" s="117"/>
      <c r="J157" s="136" t="s">
        <v>688</v>
      </c>
      <c r="L157" s="8"/>
    </row>
    <row r="158" spans="2:59" s="9" customFormat="1" ht="10.35" customHeight="1" x14ac:dyDescent="0.25">
      <c r="B158" s="8"/>
      <c r="I158" s="116"/>
      <c r="J158" s="116"/>
      <c r="L158" s="8"/>
    </row>
    <row r="159" spans="2:59" s="55" customFormat="1" ht="29.25" customHeight="1" x14ac:dyDescent="0.25">
      <c r="B159" s="56"/>
      <c r="C159" s="295" t="s">
        <v>117</v>
      </c>
      <c r="D159" s="296" t="s">
        <v>59</v>
      </c>
      <c r="E159" s="296" t="s">
        <v>55</v>
      </c>
      <c r="F159" s="296" t="s">
        <v>56</v>
      </c>
      <c r="G159" s="296" t="s">
        <v>118</v>
      </c>
      <c r="H159" s="296" t="s">
        <v>119</v>
      </c>
      <c r="I159" s="296" t="s">
        <v>991</v>
      </c>
      <c r="J159" s="297" t="s">
        <v>98</v>
      </c>
      <c r="K159" s="495"/>
      <c r="L159" s="56"/>
      <c r="M159" s="20" t="s">
        <v>1</v>
      </c>
      <c r="N159" s="21" t="s">
        <v>38</v>
      </c>
      <c r="O159" s="21" t="s">
        <v>122</v>
      </c>
      <c r="P159" s="21" t="s">
        <v>123</v>
      </c>
      <c r="Q159" s="21" t="s">
        <v>124</v>
      </c>
      <c r="R159" s="21" t="s">
        <v>125</v>
      </c>
      <c r="S159" s="21" t="s">
        <v>126</v>
      </c>
      <c r="T159" s="22" t="s">
        <v>127</v>
      </c>
    </row>
    <row r="160" spans="2:59" s="9" customFormat="1" ht="22.9" customHeight="1" x14ac:dyDescent="0.25">
      <c r="B160" s="8"/>
      <c r="C160" s="24" t="s">
        <v>99</v>
      </c>
      <c r="I160" s="142"/>
      <c r="J160" s="142">
        <f>SUM(J161,J263)</f>
        <v>46401.310120000009</v>
      </c>
      <c r="K160" s="116"/>
      <c r="L160" s="8"/>
      <c r="M160" s="23"/>
      <c r="N160" s="19"/>
      <c r="O160" s="19"/>
      <c r="P160" s="57">
        <f>P161+P263</f>
        <v>0</v>
      </c>
      <c r="Q160" s="19"/>
      <c r="R160" s="57">
        <f>R161+R263</f>
        <v>85.870796499999997</v>
      </c>
      <c r="S160" s="19"/>
      <c r="T160" s="58">
        <f>T161+T263</f>
        <v>7.476</v>
      </c>
      <c r="AP160" s="1" t="s">
        <v>73</v>
      </c>
      <c r="AQ160" s="1" t="s">
        <v>100</v>
      </c>
      <c r="BG160" s="59" t="e">
        <f>BG161+BG263</f>
        <v>#REF!</v>
      </c>
    </row>
    <row r="161" spans="2:61" s="60" customFormat="1" ht="25.9" customHeight="1" x14ac:dyDescent="0.2">
      <c r="B161" s="61"/>
      <c r="D161" s="62" t="s">
        <v>73</v>
      </c>
      <c r="E161" s="63" t="s">
        <v>697</v>
      </c>
      <c r="F161" s="63" t="s">
        <v>698</v>
      </c>
      <c r="I161" s="143"/>
      <c r="J161" s="143">
        <f>SUM(J162,J186,J190,J204,J253)</f>
        <v>44770.010120000006</v>
      </c>
      <c r="K161" s="143"/>
      <c r="L161" s="61"/>
      <c r="M161" s="64"/>
      <c r="P161" s="65">
        <f>P162+P186+P190+P204+P253</f>
        <v>0</v>
      </c>
      <c r="R161" s="65">
        <f>R162+R186+R190+R204+R253</f>
        <v>85.2278965</v>
      </c>
      <c r="T161" s="66">
        <f>T162+T186+T190+T204+T253</f>
        <v>7.476</v>
      </c>
      <c r="AN161" s="62" t="s">
        <v>82</v>
      </c>
      <c r="AP161" s="67" t="s">
        <v>73</v>
      </c>
      <c r="AQ161" s="67" t="s">
        <v>74</v>
      </c>
      <c r="AU161" s="62" t="s">
        <v>130</v>
      </c>
      <c r="BG161" s="68" t="e">
        <f>BG162+BG186+BG190+BG204+BG253</f>
        <v>#REF!</v>
      </c>
    </row>
    <row r="162" spans="2:61" s="60" customFormat="1" ht="22.9" customHeight="1" x14ac:dyDescent="0.2">
      <c r="B162" s="61"/>
      <c r="D162" s="62" t="s">
        <v>73</v>
      </c>
      <c r="E162" s="69" t="s">
        <v>82</v>
      </c>
      <c r="F162" s="69" t="s">
        <v>699</v>
      </c>
      <c r="I162" s="144"/>
      <c r="J162" s="144">
        <f>SUM(J163:J185)</f>
        <v>14358.030280000003</v>
      </c>
      <c r="K162" s="496"/>
      <c r="L162" s="61"/>
      <c r="M162" s="64"/>
      <c r="P162" s="65">
        <f>SUM(P163:P185)</f>
        <v>0</v>
      </c>
      <c r="R162" s="65">
        <f>SUM(R163:R185)</f>
        <v>45.575817399999998</v>
      </c>
      <c r="T162" s="66">
        <f>SUM(T163:T185)</f>
        <v>3.6719999999999997</v>
      </c>
      <c r="AN162" s="62" t="s">
        <v>82</v>
      </c>
      <c r="AP162" s="67" t="s">
        <v>73</v>
      </c>
      <c r="AQ162" s="67" t="s">
        <v>82</v>
      </c>
      <c r="AU162" s="62" t="s">
        <v>130</v>
      </c>
      <c r="BG162" s="68" t="e">
        <f>SUM(BG163:BG185)</f>
        <v>#REF!</v>
      </c>
    </row>
    <row r="163" spans="2:61" s="9" customFormat="1" ht="16.5" customHeight="1" x14ac:dyDescent="0.25">
      <c r="B163" s="8"/>
      <c r="C163" s="70" t="s">
        <v>82</v>
      </c>
      <c r="D163" s="70" t="s">
        <v>132</v>
      </c>
      <c r="E163" s="71" t="s">
        <v>700</v>
      </c>
      <c r="F163" s="72" t="s">
        <v>701</v>
      </c>
      <c r="G163" s="73" t="s">
        <v>189</v>
      </c>
      <c r="H163" s="247">
        <v>9</v>
      </c>
      <c r="I163" s="452">
        <v>7.3260000000000005</v>
      </c>
      <c r="J163" s="252">
        <v>65.933999999999997</v>
      </c>
      <c r="K163" s="497"/>
      <c r="L163" s="8"/>
      <c r="M163" s="74" t="s">
        <v>1</v>
      </c>
      <c r="N163" s="75" t="s">
        <v>40</v>
      </c>
      <c r="P163" s="76">
        <f t="shared" ref="P163:P185" si="0">O163*H163</f>
        <v>0</v>
      </c>
      <c r="Q163" s="76">
        <v>0</v>
      </c>
      <c r="R163" s="76">
        <f t="shared" ref="R163:R185" si="1">Q163*H163</f>
        <v>0</v>
      </c>
      <c r="S163" s="76">
        <v>0.40799999999999997</v>
      </c>
      <c r="T163" s="77">
        <f t="shared" ref="T163:T185" si="2">S163*H163</f>
        <v>3.6719999999999997</v>
      </c>
      <c r="AN163" s="43" t="s">
        <v>136</v>
      </c>
      <c r="AP163" s="43" t="s">
        <v>132</v>
      </c>
      <c r="AQ163" s="43" t="s">
        <v>137</v>
      </c>
      <c r="AU163" s="1" t="s">
        <v>130</v>
      </c>
      <c r="BA163" s="78">
        <f t="shared" ref="BA163:BA185" si="3">IF(N163="základná",J163,0)</f>
        <v>0</v>
      </c>
      <c r="BB163" s="78">
        <f t="shared" ref="BB163:BB185" si="4">IF(N163="znížená",J163,0)</f>
        <v>65.933999999999997</v>
      </c>
      <c r="BC163" s="78">
        <f t="shared" ref="BC163:BC185" si="5">IF(N163="zákl. prenesená",J163,0)</f>
        <v>0</v>
      </c>
      <c r="BD163" s="78">
        <f t="shared" ref="BD163:BD185" si="6">IF(N163="zníž. prenesená",J163,0)</f>
        <v>0</v>
      </c>
      <c r="BE163" s="78">
        <f t="shared" ref="BE163:BE185" si="7">IF(N163="nulová",J163,0)</f>
        <v>0</v>
      </c>
      <c r="BF163" s="1" t="s">
        <v>137</v>
      </c>
      <c r="BG163" s="78" t="e">
        <f>ROUND(#REF!*H163,2)</f>
        <v>#REF!</v>
      </c>
      <c r="BH163" s="1" t="s">
        <v>136</v>
      </c>
      <c r="BI163" s="43" t="s">
        <v>137</v>
      </c>
    </row>
    <row r="164" spans="2:61" s="9" customFormat="1" ht="16.5" customHeight="1" x14ac:dyDescent="0.25">
      <c r="B164" s="8"/>
      <c r="C164" s="70" t="s">
        <v>137</v>
      </c>
      <c r="D164" s="70" t="s">
        <v>132</v>
      </c>
      <c r="E164" s="71" t="s">
        <v>702</v>
      </c>
      <c r="F164" s="72" t="s">
        <v>703</v>
      </c>
      <c r="G164" s="73" t="s">
        <v>135</v>
      </c>
      <c r="H164" s="247">
        <v>3.6</v>
      </c>
      <c r="I164" s="452">
        <v>8.9320000000000004</v>
      </c>
      <c r="J164" s="252">
        <v>32.155200000000001</v>
      </c>
      <c r="K164" s="497"/>
      <c r="L164" s="8"/>
      <c r="M164" s="74" t="s">
        <v>1</v>
      </c>
      <c r="N164" s="75" t="s">
        <v>40</v>
      </c>
      <c r="P164" s="76">
        <f t="shared" si="0"/>
        <v>0</v>
      </c>
      <c r="Q164" s="76">
        <v>3.3180000000000001E-2</v>
      </c>
      <c r="R164" s="76">
        <f t="shared" si="1"/>
        <v>0.11944800000000001</v>
      </c>
      <c r="S164" s="76">
        <v>0</v>
      </c>
      <c r="T164" s="77">
        <f t="shared" si="2"/>
        <v>0</v>
      </c>
      <c r="AN164" s="43" t="s">
        <v>136</v>
      </c>
      <c r="AP164" s="43" t="s">
        <v>132</v>
      </c>
      <c r="AQ164" s="43" t="s">
        <v>137</v>
      </c>
      <c r="AU164" s="1" t="s">
        <v>130</v>
      </c>
      <c r="BA164" s="78">
        <f t="shared" si="3"/>
        <v>0</v>
      </c>
      <c r="BB164" s="78">
        <f t="shared" si="4"/>
        <v>32.155200000000001</v>
      </c>
      <c r="BC164" s="78">
        <f t="shared" si="5"/>
        <v>0</v>
      </c>
      <c r="BD164" s="78">
        <f t="shared" si="6"/>
        <v>0</v>
      </c>
      <c r="BE164" s="78">
        <f t="shared" si="7"/>
        <v>0</v>
      </c>
      <c r="BF164" s="1" t="s">
        <v>137</v>
      </c>
      <c r="BG164" s="78" t="e">
        <f>ROUND(#REF!*H164,2)</f>
        <v>#REF!</v>
      </c>
      <c r="BH164" s="1" t="s">
        <v>136</v>
      </c>
      <c r="BI164" s="43" t="s">
        <v>136</v>
      </c>
    </row>
    <row r="165" spans="2:61" s="9" customFormat="1" ht="24.2" customHeight="1" x14ac:dyDescent="0.25">
      <c r="B165" s="8"/>
      <c r="C165" s="70" t="s">
        <v>168</v>
      </c>
      <c r="D165" s="70" t="s">
        <v>132</v>
      </c>
      <c r="E165" s="71" t="s">
        <v>704</v>
      </c>
      <c r="F165" s="72" t="s">
        <v>705</v>
      </c>
      <c r="G165" s="73" t="s">
        <v>143</v>
      </c>
      <c r="H165" s="247">
        <v>6.32</v>
      </c>
      <c r="I165" s="452">
        <v>16.929000000000002</v>
      </c>
      <c r="J165" s="252">
        <v>106.99128000000002</v>
      </c>
      <c r="K165" s="497"/>
      <c r="L165" s="8"/>
      <c r="M165" s="74" t="s">
        <v>1</v>
      </c>
      <c r="N165" s="75" t="s">
        <v>40</v>
      </c>
      <c r="P165" s="76">
        <f t="shared" si="0"/>
        <v>0</v>
      </c>
      <c r="Q165" s="76">
        <v>0</v>
      </c>
      <c r="R165" s="76">
        <f t="shared" si="1"/>
        <v>0</v>
      </c>
      <c r="S165" s="76">
        <v>0</v>
      </c>
      <c r="T165" s="77">
        <f t="shared" si="2"/>
        <v>0</v>
      </c>
      <c r="AN165" s="43" t="s">
        <v>136</v>
      </c>
      <c r="AP165" s="43" t="s">
        <v>132</v>
      </c>
      <c r="AQ165" s="43" t="s">
        <v>137</v>
      </c>
      <c r="AU165" s="1" t="s">
        <v>130</v>
      </c>
      <c r="BA165" s="78">
        <f t="shared" si="3"/>
        <v>0</v>
      </c>
      <c r="BB165" s="78">
        <f t="shared" si="4"/>
        <v>106.99128000000002</v>
      </c>
      <c r="BC165" s="78">
        <f t="shared" si="5"/>
        <v>0</v>
      </c>
      <c r="BD165" s="78">
        <f t="shared" si="6"/>
        <v>0</v>
      </c>
      <c r="BE165" s="78">
        <f t="shared" si="7"/>
        <v>0</v>
      </c>
      <c r="BF165" s="1" t="s">
        <v>137</v>
      </c>
      <c r="BG165" s="78" t="e">
        <f>ROUND(#REF!*H165,2)</f>
        <v>#REF!</v>
      </c>
      <c r="BH165" s="1" t="s">
        <v>136</v>
      </c>
      <c r="BI165" s="43" t="s">
        <v>186</v>
      </c>
    </row>
    <row r="166" spans="2:61" s="9" customFormat="1" ht="16.5" customHeight="1" x14ac:dyDescent="0.25">
      <c r="B166" s="8"/>
      <c r="C166" s="70" t="s">
        <v>136</v>
      </c>
      <c r="D166" s="70" t="s">
        <v>132</v>
      </c>
      <c r="E166" s="71" t="s">
        <v>706</v>
      </c>
      <c r="F166" s="72" t="s">
        <v>707</v>
      </c>
      <c r="G166" s="73" t="s">
        <v>143</v>
      </c>
      <c r="H166" s="247">
        <v>29.7</v>
      </c>
      <c r="I166" s="452">
        <v>15.840000000000002</v>
      </c>
      <c r="J166" s="252">
        <v>470.44800000000004</v>
      </c>
      <c r="K166" s="497"/>
      <c r="L166" s="8"/>
      <c r="M166" s="74" t="s">
        <v>1</v>
      </c>
      <c r="N166" s="75" t="s">
        <v>40</v>
      </c>
      <c r="P166" s="76">
        <f t="shared" si="0"/>
        <v>0</v>
      </c>
      <c r="Q166" s="76">
        <v>0</v>
      </c>
      <c r="R166" s="76">
        <f t="shared" si="1"/>
        <v>0</v>
      </c>
      <c r="S166" s="76">
        <v>0</v>
      </c>
      <c r="T166" s="77">
        <f t="shared" si="2"/>
        <v>0</v>
      </c>
      <c r="AN166" s="43" t="s">
        <v>136</v>
      </c>
      <c r="AP166" s="43" t="s">
        <v>132</v>
      </c>
      <c r="AQ166" s="43" t="s">
        <v>137</v>
      </c>
      <c r="AU166" s="1" t="s">
        <v>130</v>
      </c>
      <c r="BA166" s="78">
        <f t="shared" si="3"/>
        <v>0</v>
      </c>
      <c r="BB166" s="78">
        <f t="shared" si="4"/>
        <v>470.44800000000004</v>
      </c>
      <c r="BC166" s="78">
        <f t="shared" si="5"/>
        <v>0</v>
      </c>
      <c r="BD166" s="78">
        <f t="shared" si="6"/>
        <v>0</v>
      </c>
      <c r="BE166" s="78">
        <f t="shared" si="7"/>
        <v>0</v>
      </c>
      <c r="BF166" s="1" t="s">
        <v>137</v>
      </c>
      <c r="BG166" s="78" t="e">
        <f>ROUND(#REF!*H166,2)</f>
        <v>#REF!</v>
      </c>
      <c r="BH166" s="1" t="s">
        <v>136</v>
      </c>
      <c r="BI166" s="43" t="s">
        <v>182</v>
      </c>
    </row>
    <row r="167" spans="2:61" s="9" customFormat="1" ht="16.5" customHeight="1" x14ac:dyDescent="0.25">
      <c r="B167" s="8"/>
      <c r="C167" s="70" t="s">
        <v>178</v>
      </c>
      <c r="D167" s="70" t="s">
        <v>132</v>
      </c>
      <c r="E167" s="71" t="s">
        <v>708</v>
      </c>
      <c r="F167" s="72" t="s">
        <v>709</v>
      </c>
      <c r="G167" s="73" t="s">
        <v>143</v>
      </c>
      <c r="H167" s="247">
        <v>29.7</v>
      </c>
      <c r="I167" s="452">
        <v>0.55000000000000004</v>
      </c>
      <c r="J167" s="252">
        <v>16.335000000000001</v>
      </c>
      <c r="K167" s="497"/>
      <c r="L167" s="8"/>
      <c r="M167" s="74" t="s">
        <v>1</v>
      </c>
      <c r="N167" s="75" t="s">
        <v>40</v>
      </c>
      <c r="P167" s="76">
        <f t="shared" si="0"/>
        <v>0</v>
      </c>
      <c r="Q167" s="76">
        <v>0</v>
      </c>
      <c r="R167" s="76">
        <f t="shared" si="1"/>
        <v>0</v>
      </c>
      <c r="S167" s="76">
        <v>0</v>
      </c>
      <c r="T167" s="77">
        <f t="shared" si="2"/>
        <v>0</v>
      </c>
      <c r="AN167" s="43" t="s">
        <v>136</v>
      </c>
      <c r="AP167" s="43" t="s">
        <v>132</v>
      </c>
      <c r="AQ167" s="43" t="s">
        <v>137</v>
      </c>
      <c r="AU167" s="1" t="s">
        <v>130</v>
      </c>
      <c r="BA167" s="78">
        <f t="shared" si="3"/>
        <v>0</v>
      </c>
      <c r="BB167" s="78">
        <f t="shared" si="4"/>
        <v>16.335000000000001</v>
      </c>
      <c r="BC167" s="78">
        <f t="shared" si="5"/>
        <v>0</v>
      </c>
      <c r="BD167" s="78">
        <f t="shared" si="6"/>
        <v>0</v>
      </c>
      <c r="BE167" s="78">
        <f t="shared" si="7"/>
        <v>0</v>
      </c>
      <c r="BF167" s="1" t="s">
        <v>137</v>
      </c>
      <c r="BG167" s="78" t="e">
        <f>ROUND(#REF!*H167,2)</f>
        <v>#REF!</v>
      </c>
      <c r="BH167" s="1" t="s">
        <v>136</v>
      </c>
      <c r="BI167" s="43" t="s">
        <v>205</v>
      </c>
    </row>
    <row r="168" spans="2:61" s="9" customFormat="1" ht="21.75" customHeight="1" x14ac:dyDescent="0.25">
      <c r="B168" s="8"/>
      <c r="C168" s="70" t="s">
        <v>186</v>
      </c>
      <c r="D168" s="70" t="s">
        <v>132</v>
      </c>
      <c r="E168" s="71" t="s">
        <v>710</v>
      </c>
      <c r="F168" s="72" t="s">
        <v>711</v>
      </c>
      <c r="G168" s="73" t="s">
        <v>143</v>
      </c>
      <c r="H168" s="247">
        <v>102.29</v>
      </c>
      <c r="I168" s="452">
        <v>18.920000000000002</v>
      </c>
      <c r="J168" s="252">
        <v>1935.3268000000003</v>
      </c>
      <c r="K168" s="497"/>
      <c r="L168" s="8"/>
      <c r="M168" s="74" t="s">
        <v>1</v>
      </c>
      <c r="N168" s="75" t="s">
        <v>40</v>
      </c>
      <c r="P168" s="76">
        <f t="shared" si="0"/>
        <v>0</v>
      </c>
      <c r="Q168" s="76">
        <v>0</v>
      </c>
      <c r="R168" s="76">
        <f t="shared" si="1"/>
        <v>0</v>
      </c>
      <c r="S168" s="76">
        <v>0</v>
      </c>
      <c r="T168" s="77">
        <f t="shared" si="2"/>
        <v>0</v>
      </c>
      <c r="AN168" s="43" t="s">
        <v>136</v>
      </c>
      <c r="AP168" s="43" t="s">
        <v>132</v>
      </c>
      <c r="AQ168" s="43" t="s">
        <v>137</v>
      </c>
      <c r="AU168" s="1" t="s">
        <v>130</v>
      </c>
      <c r="BA168" s="78">
        <f t="shared" si="3"/>
        <v>0</v>
      </c>
      <c r="BB168" s="78">
        <f t="shared" si="4"/>
        <v>1935.3268000000003</v>
      </c>
      <c r="BC168" s="78">
        <f t="shared" si="5"/>
        <v>0</v>
      </c>
      <c r="BD168" s="78">
        <f t="shared" si="6"/>
        <v>0</v>
      </c>
      <c r="BE168" s="78">
        <f t="shared" si="7"/>
        <v>0</v>
      </c>
      <c r="BF168" s="1" t="s">
        <v>137</v>
      </c>
      <c r="BG168" s="78" t="e">
        <f>ROUND(#REF!*H168,2)</f>
        <v>#REF!</v>
      </c>
      <c r="BH168" s="1" t="s">
        <v>136</v>
      </c>
      <c r="BI168" s="43" t="s">
        <v>213</v>
      </c>
    </row>
    <row r="169" spans="2:61" s="9" customFormat="1" ht="21.75" customHeight="1" x14ac:dyDescent="0.25">
      <c r="B169" s="8"/>
      <c r="C169" s="70" t="s">
        <v>193</v>
      </c>
      <c r="D169" s="70" t="s">
        <v>132</v>
      </c>
      <c r="E169" s="71" t="s">
        <v>712</v>
      </c>
      <c r="F169" s="72" t="s">
        <v>713</v>
      </c>
      <c r="G169" s="73" t="s">
        <v>143</v>
      </c>
      <c r="H169" s="247">
        <v>63.67</v>
      </c>
      <c r="I169" s="452">
        <v>0.66</v>
      </c>
      <c r="J169" s="252">
        <v>42.022200000000005</v>
      </c>
      <c r="K169" s="497"/>
      <c r="L169" s="8"/>
      <c r="M169" s="74" t="s">
        <v>1</v>
      </c>
      <c r="N169" s="75" t="s">
        <v>40</v>
      </c>
      <c r="P169" s="76">
        <f t="shared" si="0"/>
        <v>0</v>
      </c>
      <c r="Q169" s="76">
        <v>0</v>
      </c>
      <c r="R169" s="76">
        <f t="shared" si="1"/>
        <v>0</v>
      </c>
      <c r="S169" s="76">
        <v>0</v>
      </c>
      <c r="T169" s="77">
        <f t="shared" si="2"/>
        <v>0</v>
      </c>
      <c r="AN169" s="43" t="s">
        <v>136</v>
      </c>
      <c r="AP169" s="43" t="s">
        <v>132</v>
      </c>
      <c r="AQ169" s="43" t="s">
        <v>137</v>
      </c>
      <c r="AU169" s="1" t="s">
        <v>130</v>
      </c>
      <c r="BA169" s="78">
        <f t="shared" si="3"/>
        <v>0</v>
      </c>
      <c r="BB169" s="78">
        <f t="shared" si="4"/>
        <v>42.022200000000005</v>
      </c>
      <c r="BC169" s="78">
        <f t="shared" si="5"/>
        <v>0</v>
      </c>
      <c r="BD169" s="78">
        <f t="shared" si="6"/>
        <v>0</v>
      </c>
      <c r="BE169" s="78">
        <f t="shared" si="7"/>
        <v>0</v>
      </c>
      <c r="BF169" s="1" t="s">
        <v>137</v>
      </c>
      <c r="BG169" s="78" t="e">
        <f>ROUND(#REF!*H169,2)</f>
        <v>#REF!</v>
      </c>
      <c r="BH169" s="1" t="s">
        <v>136</v>
      </c>
      <c r="BI169" s="43" t="s">
        <v>226</v>
      </c>
    </row>
    <row r="170" spans="2:61" s="9" customFormat="1" ht="21.75" customHeight="1" x14ac:dyDescent="0.25">
      <c r="B170" s="8"/>
      <c r="C170" s="70" t="s">
        <v>182</v>
      </c>
      <c r="D170" s="70" t="s">
        <v>132</v>
      </c>
      <c r="E170" s="71" t="s">
        <v>714</v>
      </c>
      <c r="F170" s="72" t="s">
        <v>715</v>
      </c>
      <c r="G170" s="73" t="s">
        <v>135</v>
      </c>
      <c r="H170" s="247">
        <v>9</v>
      </c>
      <c r="I170" s="452">
        <v>245.3</v>
      </c>
      <c r="J170" s="252">
        <v>2207.7000000000003</v>
      </c>
      <c r="K170" s="497"/>
      <c r="L170" s="8"/>
      <c r="M170" s="74" t="s">
        <v>1</v>
      </c>
      <c r="N170" s="75" t="s">
        <v>40</v>
      </c>
      <c r="P170" s="76">
        <f t="shared" si="0"/>
        <v>0</v>
      </c>
      <c r="Q170" s="76">
        <v>7.7999999999999999E-4</v>
      </c>
      <c r="R170" s="76">
        <f t="shared" si="1"/>
        <v>7.0200000000000002E-3</v>
      </c>
      <c r="S170" s="76">
        <v>0</v>
      </c>
      <c r="T170" s="77">
        <f t="shared" si="2"/>
        <v>0</v>
      </c>
      <c r="AN170" s="43" t="s">
        <v>136</v>
      </c>
      <c r="AP170" s="43" t="s">
        <v>132</v>
      </c>
      <c r="AQ170" s="43" t="s">
        <v>137</v>
      </c>
      <c r="AU170" s="1" t="s">
        <v>130</v>
      </c>
      <c r="BA170" s="78">
        <f t="shared" si="3"/>
        <v>0</v>
      </c>
      <c r="BB170" s="78">
        <f t="shared" si="4"/>
        <v>2207.7000000000003</v>
      </c>
      <c r="BC170" s="78">
        <f t="shared" si="5"/>
        <v>0</v>
      </c>
      <c r="BD170" s="78">
        <f t="shared" si="6"/>
        <v>0</v>
      </c>
      <c r="BE170" s="78">
        <f t="shared" si="7"/>
        <v>0</v>
      </c>
      <c r="BF170" s="1" t="s">
        <v>137</v>
      </c>
      <c r="BG170" s="78" t="e">
        <f>ROUND(#REF!*H170,2)</f>
        <v>#REF!</v>
      </c>
      <c r="BH170" s="1" t="s">
        <v>136</v>
      </c>
      <c r="BI170" s="43" t="s">
        <v>240</v>
      </c>
    </row>
    <row r="171" spans="2:61" s="9" customFormat="1" ht="24.2" customHeight="1" x14ac:dyDescent="0.25">
      <c r="B171" s="8"/>
      <c r="C171" s="97" t="s">
        <v>201</v>
      </c>
      <c r="D171" s="97" t="s">
        <v>179</v>
      </c>
      <c r="E171" s="98" t="s">
        <v>716</v>
      </c>
      <c r="F171" s="99" t="s">
        <v>717</v>
      </c>
      <c r="G171" s="100" t="s">
        <v>135</v>
      </c>
      <c r="H171" s="248">
        <v>9.9</v>
      </c>
      <c r="I171" s="452">
        <v>339.90000000000003</v>
      </c>
      <c r="J171" s="252">
        <v>3365.0100000000007</v>
      </c>
      <c r="K171" s="498"/>
      <c r="L171" s="101"/>
      <c r="M171" s="104" t="s">
        <v>1</v>
      </c>
      <c r="N171" s="105" t="s">
        <v>40</v>
      </c>
      <c r="P171" s="76">
        <f t="shared" si="0"/>
        <v>0</v>
      </c>
      <c r="Q171" s="76">
        <v>6.234E-2</v>
      </c>
      <c r="R171" s="76">
        <f t="shared" si="1"/>
        <v>0.61716599999999999</v>
      </c>
      <c r="S171" s="76">
        <v>0</v>
      </c>
      <c r="T171" s="77">
        <f t="shared" si="2"/>
        <v>0</v>
      </c>
      <c r="AN171" s="43" t="s">
        <v>182</v>
      </c>
      <c r="AP171" s="43" t="s">
        <v>179</v>
      </c>
      <c r="AQ171" s="43" t="s">
        <v>137</v>
      </c>
      <c r="AU171" s="1" t="s">
        <v>130</v>
      </c>
      <c r="BA171" s="78">
        <f t="shared" si="3"/>
        <v>0</v>
      </c>
      <c r="BB171" s="78">
        <f t="shared" si="4"/>
        <v>3365.0100000000007</v>
      </c>
      <c r="BC171" s="78">
        <f t="shared" si="5"/>
        <v>0</v>
      </c>
      <c r="BD171" s="78">
        <f t="shared" si="6"/>
        <v>0</v>
      </c>
      <c r="BE171" s="78">
        <f t="shared" si="7"/>
        <v>0</v>
      </c>
      <c r="BF171" s="1" t="s">
        <v>137</v>
      </c>
      <c r="BG171" s="78" t="e">
        <f>ROUND(#REF!*H171,2)</f>
        <v>#REF!</v>
      </c>
      <c r="BH171" s="1" t="s">
        <v>136</v>
      </c>
      <c r="BI171" s="43" t="s">
        <v>249</v>
      </c>
    </row>
    <row r="172" spans="2:61" s="9" customFormat="1" ht="24.2" customHeight="1" x14ac:dyDescent="0.25">
      <c r="B172" s="8"/>
      <c r="C172" s="70" t="s">
        <v>205</v>
      </c>
      <c r="D172" s="70" t="s">
        <v>132</v>
      </c>
      <c r="E172" s="71" t="s">
        <v>718</v>
      </c>
      <c r="F172" s="72" t="s">
        <v>719</v>
      </c>
      <c r="G172" s="73" t="s">
        <v>189</v>
      </c>
      <c r="H172" s="247">
        <v>95.17</v>
      </c>
      <c r="I172" s="452">
        <v>17.82</v>
      </c>
      <c r="J172" s="252">
        <v>1695.9294</v>
      </c>
      <c r="K172" s="497"/>
      <c r="L172" s="8"/>
      <c r="M172" s="74" t="s">
        <v>1</v>
      </c>
      <c r="N172" s="75" t="s">
        <v>40</v>
      </c>
      <c r="P172" s="76">
        <f t="shared" si="0"/>
        <v>0</v>
      </c>
      <c r="Q172" s="76">
        <v>6.2E-4</v>
      </c>
      <c r="R172" s="76">
        <f t="shared" si="1"/>
        <v>5.90054E-2</v>
      </c>
      <c r="S172" s="76">
        <v>0</v>
      </c>
      <c r="T172" s="77">
        <f t="shared" si="2"/>
        <v>0</v>
      </c>
      <c r="AN172" s="43" t="s">
        <v>136</v>
      </c>
      <c r="AP172" s="43" t="s">
        <v>132</v>
      </c>
      <c r="AQ172" s="43" t="s">
        <v>137</v>
      </c>
      <c r="AU172" s="1" t="s">
        <v>130</v>
      </c>
      <c r="BA172" s="78">
        <f t="shared" si="3"/>
        <v>0</v>
      </c>
      <c r="BB172" s="78">
        <f t="shared" si="4"/>
        <v>1695.9294</v>
      </c>
      <c r="BC172" s="78">
        <f t="shared" si="5"/>
        <v>0</v>
      </c>
      <c r="BD172" s="78">
        <f t="shared" si="6"/>
        <v>0</v>
      </c>
      <c r="BE172" s="78">
        <f t="shared" si="7"/>
        <v>0</v>
      </c>
      <c r="BF172" s="1" t="s">
        <v>137</v>
      </c>
      <c r="BG172" s="78" t="e">
        <f>ROUND(#REF!*H172,2)</f>
        <v>#REF!</v>
      </c>
      <c r="BH172" s="1" t="s">
        <v>136</v>
      </c>
      <c r="BI172" s="43" t="s">
        <v>7</v>
      </c>
    </row>
    <row r="173" spans="2:61" s="9" customFormat="1" ht="24.2" customHeight="1" x14ac:dyDescent="0.25">
      <c r="B173" s="8"/>
      <c r="C173" s="70" t="s">
        <v>209</v>
      </c>
      <c r="D173" s="70" t="s">
        <v>132</v>
      </c>
      <c r="E173" s="71" t="s">
        <v>720</v>
      </c>
      <c r="F173" s="72" t="s">
        <v>721</v>
      </c>
      <c r="G173" s="73" t="s">
        <v>189</v>
      </c>
      <c r="H173" s="247">
        <v>95.17</v>
      </c>
      <c r="I173" s="452">
        <v>3.08</v>
      </c>
      <c r="J173" s="252">
        <v>293.12360000000001</v>
      </c>
      <c r="K173" s="497"/>
      <c r="L173" s="8"/>
      <c r="M173" s="74" t="s">
        <v>1</v>
      </c>
      <c r="N173" s="75" t="s">
        <v>40</v>
      </c>
      <c r="P173" s="76">
        <f t="shared" si="0"/>
        <v>0</v>
      </c>
      <c r="Q173" s="76">
        <v>0</v>
      </c>
      <c r="R173" s="76">
        <f t="shared" si="1"/>
        <v>0</v>
      </c>
      <c r="S173" s="76">
        <v>0</v>
      </c>
      <c r="T173" s="77">
        <f t="shared" si="2"/>
        <v>0</v>
      </c>
      <c r="AN173" s="43" t="s">
        <v>136</v>
      </c>
      <c r="AP173" s="43" t="s">
        <v>132</v>
      </c>
      <c r="AQ173" s="43" t="s">
        <v>137</v>
      </c>
      <c r="AU173" s="1" t="s">
        <v>130</v>
      </c>
      <c r="BA173" s="78">
        <f t="shared" si="3"/>
        <v>0</v>
      </c>
      <c r="BB173" s="78">
        <f t="shared" si="4"/>
        <v>293.12360000000001</v>
      </c>
      <c r="BC173" s="78">
        <f t="shared" si="5"/>
        <v>0</v>
      </c>
      <c r="BD173" s="78">
        <f t="shared" si="6"/>
        <v>0</v>
      </c>
      <c r="BE173" s="78">
        <f t="shared" si="7"/>
        <v>0</v>
      </c>
      <c r="BF173" s="1" t="s">
        <v>137</v>
      </c>
      <c r="BG173" s="78" t="e">
        <f>ROUND(#REF!*H173,2)</f>
        <v>#REF!</v>
      </c>
      <c r="BH173" s="1" t="s">
        <v>136</v>
      </c>
      <c r="BI173" s="43" t="s">
        <v>267</v>
      </c>
    </row>
    <row r="174" spans="2:61" s="9" customFormat="1" ht="21.75" customHeight="1" x14ac:dyDescent="0.25">
      <c r="B174" s="8"/>
      <c r="C174" s="70" t="s">
        <v>213</v>
      </c>
      <c r="D174" s="70" t="s">
        <v>132</v>
      </c>
      <c r="E174" s="71" t="s">
        <v>722</v>
      </c>
      <c r="F174" s="72" t="s">
        <v>723</v>
      </c>
      <c r="G174" s="73" t="s">
        <v>189</v>
      </c>
      <c r="H174" s="247">
        <v>54</v>
      </c>
      <c r="I174" s="452">
        <v>21.12</v>
      </c>
      <c r="J174" s="252">
        <v>1140.48</v>
      </c>
      <c r="K174" s="497"/>
      <c r="L174" s="8"/>
      <c r="M174" s="74" t="s">
        <v>1</v>
      </c>
      <c r="N174" s="75" t="s">
        <v>40</v>
      </c>
      <c r="P174" s="76">
        <f t="shared" si="0"/>
        <v>0</v>
      </c>
      <c r="Q174" s="76">
        <v>3.4499999999999999E-3</v>
      </c>
      <c r="R174" s="76">
        <f t="shared" si="1"/>
        <v>0.18629999999999999</v>
      </c>
      <c r="S174" s="76">
        <v>0</v>
      </c>
      <c r="T174" s="77">
        <f t="shared" si="2"/>
        <v>0</v>
      </c>
      <c r="AN174" s="43" t="s">
        <v>136</v>
      </c>
      <c r="AP174" s="43" t="s">
        <v>132</v>
      </c>
      <c r="AQ174" s="43" t="s">
        <v>137</v>
      </c>
      <c r="AU174" s="1" t="s">
        <v>130</v>
      </c>
      <c r="BA174" s="78">
        <f t="shared" si="3"/>
        <v>0</v>
      </c>
      <c r="BB174" s="78">
        <f t="shared" si="4"/>
        <v>1140.48</v>
      </c>
      <c r="BC174" s="78">
        <f t="shared" si="5"/>
        <v>0</v>
      </c>
      <c r="BD174" s="78">
        <f t="shared" si="6"/>
        <v>0</v>
      </c>
      <c r="BE174" s="78">
        <f t="shared" si="7"/>
        <v>0</v>
      </c>
      <c r="BF174" s="1" t="s">
        <v>137</v>
      </c>
      <c r="BG174" s="78" t="e">
        <f>ROUND(#REF!*H174,2)</f>
        <v>#REF!</v>
      </c>
      <c r="BH174" s="1" t="s">
        <v>136</v>
      </c>
      <c r="BI174" s="43" t="s">
        <v>279</v>
      </c>
    </row>
    <row r="175" spans="2:61" s="9" customFormat="1" ht="21.75" customHeight="1" x14ac:dyDescent="0.25">
      <c r="B175" s="8"/>
      <c r="C175" s="70" t="s">
        <v>221</v>
      </c>
      <c r="D175" s="70" t="s">
        <v>132</v>
      </c>
      <c r="E175" s="71" t="s">
        <v>724</v>
      </c>
      <c r="F175" s="72" t="s">
        <v>725</v>
      </c>
      <c r="G175" s="73" t="s">
        <v>189</v>
      </c>
      <c r="H175" s="247">
        <v>54</v>
      </c>
      <c r="I175" s="452">
        <v>6.38</v>
      </c>
      <c r="J175" s="252">
        <v>344.52</v>
      </c>
      <c r="K175" s="497"/>
      <c r="L175" s="8"/>
      <c r="M175" s="74" t="s">
        <v>1</v>
      </c>
      <c r="N175" s="75" t="s">
        <v>40</v>
      </c>
      <c r="P175" s="76">
        <f t="shared" si="0"/>
        <v>0</v>
      </c>
      <c r="Q175" s="76">
        <v>0</v>
      </c>
      <c r="R175" s="76">
        <f t="shared" si="1"/>
        <v>0</v>
      </c>
      <c r="S175" s="76">
        <v>0</v>
      </c>
      <c r="T175" s="77">
        <f t="shared" si="2"/>
        <v>0</v>
      </c>
      <c r="AN175" s="43" t="s">
        <v>136</v>
      </c>
      <c r="AP175" s="43" t="s">
        <v>132</v>
      </c>
      <c r="AQ175" s="43" t="s">
        <v>137</v>
      </c>
      <c r="AU175" s="1" t="s">
        <v>130</v>
      </c>
      <c r="BA175" s="78">
        <f t="shared" si="3"/>
        <v>0</v>
      </c>
      <c r="BB175" s="78">
        <f t="shared" si="4"/>
        <v>344.52</v>
      </c>
      <c r="BC175" s="78">
        <f t="shared" si="5"/>
        <v>0</v>
      </c>
      <c r="BD175" s="78">
        <f t="shared" si="6"/>
        <v>0</v>
      </c>
      <c r="BE175" s="78">
        <f t="shared" si="7"/>
        <v>0</v>
      </c>
      <c r="BF175" s="1" t="s">
        <v>137</v>
      </c>
      <c r="BG175" s="78" t="e">
        <f>ROUND(#REF!*H175,2)</f>
        <v>#REF!</v>
      </c>
      <c r="BH175" s="1" t="s">
        <v>136</v>
      </c>
      <c r="BI175" s="43" t="s">
        <v>288</v>
      </c>
    </row>
    <row r="176" spans="2:61" s="9" customFormat="1" ht="24.2" customHeight="1" x14ac:dyDescent="0.25">
      <c r="B176" s="8"/>
      <c r="C176" s="70" t="s">
        <v>226</v>
      </c>
      <c r="D176" s="70" t="s">
        <v>132</v>
      </c>
      <c r="E176" s="71" t="s">
        <v>726</v>
      </c>
      <c r="F176" s="72" t="s">
        <v>727</v>
      </c>
      <c r="G176" s="73" t="s">
        <v>143</v>
      </c>
      <c r="H176" s="247">
        <v>29.7</v>
      </c>
      <c r="I176" s="452">
        <v>3.8500000000000005</v>
      </c>
      <c r="J176" s="252">
        <v>114.34500000000001</v>
      </c>
      <c r="K176" s="497"/>
      <c r="L176" s="8"/>
      <c r="M176" s="74" t="s">
        <v>1</v>
      </c>
      <c r="N176" s="75" t="s">
        <v>40</v>
      </c>
      <c r="P176" s="76">
        <f t="shared" si="0"/>
        <v>0</v>
      </c>
      <c r="Q176" s="76">
        <v>2.7399999999999998E-3</v>
      </c>
      <c r="R176" s="76">
        <f t="shared" si="1"/>
        <v>8.1377999999999992E-2</v>
      </c>
      <c r="S176" s="76">
        <v>0</v>
      </c>
      <c r="T176" s="77">
        <f t="shared" si="2"/>
        <v>0</v>
      </c>
      <c r="AN176" s="43" t="s">
        <v>136</v>
      </c>
      <c r="AP176" s="43" t="s">
        <v>132</v>
      </c>
      <c r="AQ176" s="43" t="s">
        <v>137</v>
      </c>
      <c r="AU176" s="1" t="s">
        <v>130</v>
      </c>
      <c r="BA176" s="78">
        <f t="shared" si="3"/>
        <v>0</v>
      </c>
      <c r="BB176" s="78">
        <f t="shared" si="4"/>
        <v>114.34500000000001</v>
      </c>
      <c r="BC176" s="78">
        <f t="shared" si="5"/>
        <v>0</v>
      </c>
      <c r="BD176" s="78">
        <f t="shared" si="6"/>
        <v>0</v>
      </c>
      <c r="BE176" s="78">
        <f t="shared" si="7"/>
        <v>0</v>
      </c>
      <c r="BF176" s="1" t="s">
        <v>137</v>
      </c>
      <c r="BG176" s="78" t="e">
        <f>ROUND(#REF!*H176,2)</f>
        <v>#REF!</v>
      </c>
      <c r="BH176" s="1" t="s">
        <v>136</v>
      </c>
      <c r="BI176" s="43" t="s">
        <v>297</v>
      </c>
    </row>
    <row r="177" spans="2:61" s="9" customFormat="1" ht="24.2" customHeight="1" x14ac:dyDescent="0.25">
      <c r="B177" s="8"/>
      <c r="C177" s="70" t="s">
        <v>231</v>
      </c>
      <c r="D177" s="70" t="s">
        <v>132</v>
      </c>
      <c r="E177" s="71" t="s">
        <v>728</v>
      </c>
      <c r="F177" s="72" t="s">
        <v>729</v>
      </c>
      <c r="G177" s="73" t="s">
        <v>143</v>
      </c>
      <c r="H177" s="247">
        <v>29.7</v>
      </c>
      <c r="I177" s="452">
        <v>1.32</v>
      </c>
      <c r="J177" s="252">
        <v>39.204000000000001</v>
      </c>
      <c r="K177" s="497"/>
      <c r="L177" s="8"/>
      <c r="M177" s="74" t="s">
        <v>1</v>
      </c>
      <c r="N177" s="75" t="s">
        <v>40</v>
      </c>
      <c r="P177" s="76">
        <f t="shared" si="0"/>
        <v>0</v>
      </c>
      <c r="Q177" s="76">
        <v>0</v>
      </c>
      <c r="R177" s="76">
        <f t="shared" si="1"/>
        <v>0</v>
      </c>
      <c r="S177" s="76">
        <v>0</v>
      </c>
      <c r="T177" s="77">
        <f t="shared" si="2"/>
        <v>0</v>
      </c>
      <c r="AN177" s="43" t="s">
        <v>136</v>
      </c>
      <c r="AP177" s="43" t="s">
        <v>132</v>
      </c>
      <c r="AQ177" s="43" t="s">
        <v>137</v>
      </c>
      <c r="AU177" s="1" t="s">
        <v>130</v>
      </c>
      <c r="BA177" s="78">
        <f t="shared" si="3"/>
        <v>0</v>
      </c>
      <c r="BB177" s="78">
        <f t="shared" si="4"/>
        <v>39.204000000000001</v>
      </c>
      <c r="BC177" s="78">
        <f t="shared" si="5"/>
        <v>0</v>
      </c>
      <c r="BD177" s="78">
        <f t="shared" si="6"/>
        <v>0</v>
      </c>
      <c r="BE177" s="78">
        <f t="shared" si="7"/>
        <v>0</v>
      </c>
      <c r="BF177" s="1" t="s">
        <v>137</v>
      </c>
      <c r="BG177" s="78" t="e">
        <f>ROUND(#REF!*H177,2)</f>
        <v>#REF!</v>
      </c>
      <c r="BH177" s="1" t="s">
        <v>136</v>
      </c>
      <c r="BI177" s="43" t="s">
        <v>307</v>
      </c>
    </row>
    <row r="178" spans="2:61" s="9" customFormat="1" ht="21.75" customHeight="1" x14ac:dyDescent="0.25">
      <c r="B178" s="8"/>
      <c r="C178" s="70" t="s">
        <v>240</v>
      </c>
      <c r="D178" s="70" t="s">
        <v>132</v>
      </c>
      <c r="E178" s="71" t="s">
        <v>730</v>
      </c>
      <c r="F178" s="72" t="s">
        <v>731</v>
      </c>
      <c r="G178" s="73" t="s">
        <v>143</v>
      </c>
      <c r="H178" s="247">
        <v>86.8</v>
      </c>
      <c r="I178" s="452">
        <v>3.08</v>
      </c>
      <c r="J178" s="252">
        <v>267.34399999999999</v>
      </c>
      <c r="K178" s="497"/>
      <c r="L178" s="8"/>
      <c r="M178" s="74" t="s">
        <v>1</v>
      </c>
      <c r="N178" s="75" t="s">
        <v>40</v>
      </c>
      <c r="P178" s="76">
        <f t="shared" si="0"/>
        <v>0</v>
      </c>
      <c r="Q178" s="76">
        <v>0</v>
      </c>
      <c r="R178" s="76">
        <f t="shared" si="1"/>
        <v>0</v>
      </c>
      <c r="S178" s="76">
        <v>0</v>
      </c>
      <c r="T178" s="77">
        <f t="shared" si="2"/>
        <v>0</v>
      </c>
      <c r="AN178" s="43" t="s">
        <v>136</v>
      </c>
      <c r="AP178" s="43" t="s">
        <v>132</v>
      </c>
      <c r="AQ178" s="43" t="s">
        <v>137</v>
      </c>
      <c r="AU178" s="1" t="s">
        <v>130</v>
      </c>
      <c r="BA178" s="78">
        <f t="shared" si="3"/>
        <v>0</v>
      </c>
      <c r="BB178" s="78">
        <f t="shared" si="4"/>
        <v>267.34399999999999</v>
      </c>
      <c r="BC178" s="78">
        <f t="shared" si="5"/>
        <v>0</v>
      </c>
      <c r="BD178" s="78">
        <f t="shared" si="6"/>
        <v>0</v>
      </c>
      <c r="BE178" s="78">
        <f t="shared" si="7"/>
        <v>0</v>
      </c>
      <c r="BF178" s="1" t="s">
        <v>137</v>
      </c>
      <c r="BG178" s="78" t="e">
        <f>ROUND(#REF!*H178,2)</f>
        <v>#REF!</v>
      </c>
      <c r="BH178" s="1" t="s">
        <v>136</v>
      </c>
      <c r="BI178" s="43" t="s">
        <v>315</v>
      </c>
    </row>
    <row r="179" spans="2:61" s="9" customFormat="1" ht="24.2" customHeight="1" x14ac:dyDescent="0.25">
      <c r="B179" s="8"/>
      <c r="C179" s="70" t="s">
        <v>244</v>
      </c>
      <c r="D179" s="70" t="s">
        <v>132</v>
      </c>
      <c r="E179" s="71" t="s">
        <v>732</v>
      </c>
      <c r="F179" s="72" t="s">
        <v>733</v>
      </c>
      <c r="G179" s="73" t="s">
        <v>143</v>
      </c>
      <c r="H179" s="247">
        <v>32.54</v>
      </c>
      <c r="I179" s="452">
        <v>4.8950000000000005</v>
      </c>
      <c r="J179" s="252">
        <v>159.2833</v>
      </c>
      <c r="K179" s="497"/>
      <c r="L179" s="8"/>
      <c r="M179" s="74" t="s">
        <v>1</v>
      </c>
      <c r="N179" s="75" t="s">
        <v>40</v>
      </c>
      <c r="P179" s="76">
        <f t="shared" si="0"/>
        <v>0</v>
      </c>
      <c r="Q179" s="76">
        <v>0</v>
      </c>
      <c r="R179" s="76">
        <f t="shared" si="1"/>
        <v>0</v>
      </c>
      <c r="S179" s="76">
        <v>0</v>
      </c>
      <c r="T179" s="77">
        <f t="shared" si="2"/>
        <v>0</v>
      </c>
      <c r="AN179" s="43" t="s">
        <v>136</v>
      </c>
      <c r="AP179" s="43" t="s">
        <v>132</v>
      </c>
      <c r="AQ179" s="43" t="s">
        <v>137</v>
      </c>
      <c r="AU179" s="1" t="s">
        <v>130</v>
      </c>
      <c r="BA179" s="78">
        <f t="shared" si="3"/>
        <v>0</v>
      </c>
      <c r="BB179" s="78">
        <f t="shared" si="4"/>
        <v>159.2833</v>
      </c>
      <c r="BC179" s="78">
        <f t="shared" si="5"/>
        <v>0</v>
      </c>
      <c r="BD179" s="78">
        <f t="shared" si="6"/>
        <v>0</v>
      </c>
      <c r="BE179" s="78">
        <f t="shared" si="7"/>
        <v>0</v>
      </c>
      <c r="BF179" s="1" t="s">
        <v>137</v>
      </c>
      <c r="BG179" s="78" t="e">
        <f>ROUND(#REF!*H179,2)</f>
        <v>#REF!</v>
      </c>
      <c r="BH179" s="1" t="s">
        <v>136</v>
      </c>
      <c r="BI179" s="43" t="s">
        <v>327</v>
      </c>
    </row>
    <row r="180" spans="2:61" s="9" customFormat="1" ht="24.2" customHeight="1" x14ac:dyDescent="0.25">
      <c r="B180" s="8"/>
      <c r="C180" s="70" t="s">
        <v>249</v>
      </c>
      <c r="D180" s="70" t="s">
        <v>132</v>
      </c>
      <c r="E180" s="71" t="s">
        <v>734</v>
      </c>
      <c r="F180" s="72" t="s">
        <v>735</v>
      </c>
      <c r="G180" s="73" t="s">
        <v>143</v>
      </c>
      <c r="H180" s="247">
        <v>488.15</v>
      </c>
      <c r="I180" s="452">
        <v>0.55000000000000004</v>
      </c>
      <c r="J180" s="252">
        <v>268.48250000000002</v>
      </c>
      <c r="K180" s="497"/>
      <c r="L180" s="8"/>
      <c r="M180" s="74" t="s">
        <v>1</v>
      </c>
      <c r="N180" s="75" t="s">
        <v>40</v>
      </c>
      <c r="P180" s="76">
        <f t="shared" si="0"/>
        <v>0</v>
      </c>
      <c r="Q180" s="76">
        <v>0</v>
      </c>
      <c r="R180" s="76">
        <f t="shared" si="1"/>
        <v>0</v>
      </c>
      <c r="S180" s="76">
        <v>0</v>
      </c>
      <c r="T180" s="77">
        <f t="shared" si="2"/>
        <v>0</v>
      </c>
      <c r="AN180" s="43" t="s">
        <v>136</v>
      </c>
      <c r="AP180" s="43" t="s">
        <v>132</v>
      </c>
      <c r="AQ180" s="43" t="s">
        <v>137</v>
      </c>
      <c r="AU180" s="1" t="s">
        <v>130</v>
      </c>
      <c r="BA180" s="78">
        <f t="shared" si="3"/>
        <v>0</v>
      </c>
      <c r="BB180" s="78">
        <f t="shared" si="4"/>
        <v>268.48250000000002</v>
      </c>
      <c r="BC180" s="78">
        <f t="shared" si="5"/>
        <v>0</v>
      </c>
      <c r="BD180" s="78">
        <f t="shared" si="6"/>
        <v>0</v>
      </c>
      <c r="BE180" s="78">
        <f t="shared" si="7"/>
        <v>0</v>
      </c>
      <c r="BF180" s="1" t="s">
        <v>137</v>
      </c>
      <c r="BG180" s="78" t="e">
        <f>ROUND(#REF!*H180,2)</f>
        <v>#REF!</v>
      </c>
      <c r="BH180" s="1" t="s">
        <v>136</v>
      </c>
      <c r="BI180" s="43" t="s">
        <v>341</v>
      </c>
    </row>
    <row r="181" spans="2:61" s="9" customFormat="1" ht="16.5" customHeight="1" x14ac:dyDescent="0.25">
      <c r="B181" s="8"/>
      <c r="C181" s="70" t="s">
        <v>253</v>
      </c>
      <c r="D181" s="70" t="s">
        <v>132</v>
      </c>
      <c r="E181" s="71" t="s">
        <v>736</v>
      </c>
      <c r="F181" s="72" t="s">
        <v>737</v>
      </c>
      <c r="G181" s="73" t="s">
        <v>143</v>
      </c>
      <c r="H181" s="247">
        <v>32.54</v>
      </c>
      <c r="I181" s="452">
        <v>3.5200000000000005</v>
      </c>
      <c r="J181" s="252">
        <v>114.54080000000002</v>
      </c>
      <c r="K181" s="497"/>
      <c r="L181" s="8"/>
      <c r="M181" s="74" t="s">
        <v>1</v>
      </c>
      <c r="N181" s="75" t="s">
        <v>40</v>
      </c>
      <c r="P181" s="76">
        <f t="shared" si="0"/>
        <v>0</v>
      </c>
      <c r="Q181" s="76">
        <v>0</v>
      </c>
      <c r="R181" s="76">
        <f t="shared" si="1"/>
        <v>0</v>
      </c>
      <c r="S181" s="76">
        <v>0</v>
      </c>
      <c r="T181" s="77">
        <f t="shared" si="2"/>
        <v>0</v>
      </c>
      <c r="AN181" s="43" t="s">
        <v>136</v>
      </c>
      <c r="AP181" s="43" t="s">
        <v>132</v>
      </c>
      <c r="AQ181" s="43" t="s">
        <v>137</v>
      </c>
      <c r="AU181" s="1" t="s">
        <v>130</v>
      </c>
      <c r="BA181" s="78">
        <f t="shared" si="3"/>
        <v>0</v>
      </c>
      <c r="BB181" s="78">
        <f t="shared" si="4"/>
        <v>114.54080000000002</v>
      </c>
      <c r="BC181" s="78">
        <f t="shared" si="5"/>
        <v>0</v>
      </c>
      <c r="BD181" s="78">
        <f t="shared" si="6"/>
        <v>0</v>
      </c>
      <c r="BE181" s="78">
        <f t="shared" si="7"/>
        <v>0</v>
      </c>
      <c r="BF181" s="1" t="s">
        <v>137</v>
      </c>
      <c r="BG181" s="78" t="e">
        <f>ROUND(#REF!*H181,2)</f>
        <v>#REF!</v>
      </c>
      <c r="BH181" s="1" t="s">
        <v>136</v>
      </c>
      <c r="BI181" s="43" t="s">
        <v>353</v>
      </c>
    </row>
    <row r="182" spans="2:61" s="9" customFormat="1" ht="16.5" customHeight="1" x14ac:dyDescent="0.25">
      <c r="B182" s="8"/>
      <c r="C182" s="70" t="s">
        <v>7</v>
      </c>
      <c r="D182" s="70" t="s">
        <v>132</v>
      </c>
      <c r="E182" s="71" t="s">
        <v>738</v>
      </c>
      <c r="F182" s="72" t="s">
        <v>739</v>
      </c>
      <c r="G182" s="73" t="s">
        <v>143</v>
      </c>
      <c r="H182" s="247">
        <v>32.54</v>
      </c>
      <c r="I182" s="452">
        <v>0.88000000000000012</v>
      </c>
      <c r="J182" s="252">
        <v>28.635200000000005</v>
      </c>
      <c r="K182" s="497"/>
      <c r="L182" s="8"/>
      <c r="M182" s="74" t="s">
        <v>1</v>
      </c>
      <c r="N182" s="75" t="s">
        <v>40</v>
      </c>
      <c r="P182" s="76">
        <f t="shared" si="0"/>
        <v>0</v>
      </c>
      <c r="Q182" s="76">
        <v>0</v>
      </c>
      <c r="R182" s="76">
        <f t="shared" si="1"/>
        <v>0</v>
      </c>
      <c r="S182" s="76">
        <v>0</v>
      </c>
      <c r="T182" s="77">
        <f t="shared" si="2"/>
        <v>0</v>
      </c>
      <c r="AN182" s="43" t="s">
        <v>136</v>
      </c>
      <c r="AP182" s="43" t="s">
        <v>132</v>
      </c>
      <c r="AQ182" s="43" t="s">
        <v>137</v>
      </c>
      <c r="AU182" s="1" t="s">
        <v>130</v>
      </c>
      <c r="BA182" s="78">
        <f t="shared" si="3"/>
        <v>0</v>
      </c>
      <c r="BB182" s="78">
        <f t="shared" si="4"/>
        <v>28.635200000000005</v>
      </c>
      <c r="BC182" s="78">
        <f t="shared" si="5"/>
        <v>0</v>
      </c>
      <c r="BD182" s="78">
        <f t="shared" si="6"/>
        <v>0</v>
      </c>
      <c r="BE182" s="78">
        <f t="shared" si="7"/>
        <v>0</v>
      </c>
      <c r="BF182" s="1" t="s">
        <v>137</v>
      </c>
      <c r="BG182" s="78" t="e">
        <f>ROUND(#REF!*H182,2)</f>
        <v>#REF!</v>
      </c>
      <c r="BH182" s="1" t="s">
        <v>136</v>
      </c>
      <c r="BI182" s="43" t="s">
        <v>362</v>
      </c>
    </row>
    <row r="183" spans="2:61" s="9" customFormat="1" ht="24.2" customHeight="1" x14ac:dyDescent="0.25">
      <c r="B183" s="8"/>
      <c r="C183" s="70" t="s">
        <v>261</v>
      </c>
      <c r="D183" s="70" t="s">
        <v>132</v>
      </c>
      <c r="E183" s="71" t="s">
        <v>740</v>
      </c>
      <c r="F183" s="72" t="s">
        <v>741</v>
      </c>
      <c r="G183" s="73" t="s">
        <v>143</v>
      </c>
      <c r="H183" s="247">
        <v>99.45</v>
      </c>
      <c r="I183" s="452">
        <v>4.95</v>
      </c>
      <c r="J183" s="252">
        <v>492.27750000000003</v>
      </c>
      <c r="K183" s="497"/>
      <c r="L183" s="8"/>
      <c r="M183" s="74" t="s">
        <v>1</v>
      </c>
      <c r="N183" s="75" t="s">
        <v>40</v>
      </c>
      <c r="P183" s="76">
        <f t="shared" si="0"/>
        <v>0</v>
      </c>
      <c r="Q183" s="76">
        <v>0</v>
      </c>
      <c r="R183" s="76">
        <f t="shared" si="1"/>
        <v>0</v>
      </c>
      <c r="S183" s="76">
        <v>0</v>
      </c>
      <c r="T183" s="77">
        <f t="shared" si="2"/>
        <v>0</v>
      </c>
      <c r="AN183" s="43" t="s">
        <v>136</v>
      </c>
      <c r="AP183" s="43" t="s">
        <v>132</v>
      </c>
      <c r="AQ183" s="43" t="s">
        <v>137</v>
      </c>
      <c r="AU183" s="1" t="s">
        <v>130</v>
      </c>
      <c r="BA183" s="78">
        <f t="shared" si="3"/>
        <v>0</v>
      </c>
      <c r="BB183" s="78">
        <f t="shared" si="4"/>
        <v>492.27750000000003</v>
      </c>
      <c r="BC183" s="78">
        <f t="shared" si="5"/>
        <v>0</v>
      </c>
      <c r="BD183" s="78">
        <f t="shared" si="6"/>
        <v>0</v>
      </c>
      <c r="BE183" s="78">
        <f t="shared" si="7"/>
        <v>0</v>
      </c>
      <c r="BF183" s="1" t="s">
        <v>137</v>
      </c>
      <c r="BG183" s="78" t="e">
        <f>ROUND(#REF!*H183,2)</f>
        <v>#REF!</v>
      </c>
      <c r="BH183" s="1" t="s">
        <v>136</v>
      </c>
      <c r="BI183" s="43" t="s">
        <v>372</v>
      </c>
    </row>
    <row r="184" spans="2:61" s="9" customFormat="1" ht="16.5" customHeight="1" x14ac:dyDescent="0.25">
      <c r="B184" s="8"/>
      <c r="C184" s="70" t="s">
        <v>267</v>
      </c>
      <c r="D184" s="70" t="s">
        <v>132</v>
      </c>
      <c r="E184" s="71" t="s">
        <v>742</v>
      </c>
      <c r="F184" s="72" t="s">
        <v>743</v>
      </c>
      <c r="G184" s="73" t="s">
        <v>143</v>
      </c>
      <c r="H184" s="247">
        <v>26.65</v>
      </c>
      <c r="I184" s="452">
        <v>4.7300000000000004</v>
      </c>
      <c r="J184" s="252">
        <v>126.0545</v>
      </c>
      <c r="K184" s="497"/>
      <c r="L184" s="8"/>
      <c r="M184" s="74" t="s">
        <v>1</v>
      </c>
      <c r="N184" s="75" t="s">
        <v>40</v>
      </c>
      <c r="P184" s="76">
        <f t="shared" si="0"/>
        <v>0</v>
      </c>
      <c r="Q184" s="76">
        <v>0</v>
      </c>
      <c r="R184" s="76">
        <f t="shared" si="1"/>
        <v>0</v>
      </c>
      <c r="S184" s="76">
        <v>0</v>
      </c>
      <c r="T184" s="77">
        <f t="shared" si="2"/>
        <v>0</v>
      </c>
      <c r="AN184" s="43" t="s">
        <v>136</v>
      </c>
      <c r="AP184" s="43" t="s">
        <v>132</v>
      </c>
      <c r="AQ184" s="43" t="s">
        <v>137</v>
      </c>
      <c r="AU184" s="1" t="s">
        <v>130</v>
      </c>
      <c r="BA184" s="78">
        <f t="shared" si="3"/>
        <v>0</v>
      </c>
      <c r="BB184" s="78">
        <f t="shared" si="4"/>
        <v>126.0545</v>
      </c>
      <c r="BC184" s="78">
        <f t="shared" si="5"/>
        <v>0</v>
      </c>
      <c r="BD184" s="78">
        <f t="shared" si="6"/>
        <v>0</v>
      </c>
      <c r="BE184" s="78">
        <f t="shared" si="7"/>
        <v>0</v>
      </c>
      <c r="BF184" s="1" t="s">
        <v>137</v>
      </c>
      <c r="BG184" s="78" t="e">
        <f>ROUND(#REF!*H184,2)</f>
        <v>#REF!</v>
      </c>
      <c r="BH184" s="1" t="s">
        <v>136</v>
      </c>
      <c r="BI184" s="43" t="s">
        <v>381</v>
      </c>
    </row>
    <row r="185" spans="2:61" s="9" customFormat="1" ht="16.5" customHeight="1" x14ac:dyDescent="0.25">
      <c r="B185" s="8"/>
      <c r="C185" s="97" t="s">
        <v>273</v>
      </c>
      <c r="D185" s="97" t="s">
        <v>179</v>
      </c>
      <c r="E185" s="98" t="s">
        <v>744</v>
      </c>
      <c r="F185" s="99" t="s">
        <v>745</v>
      </c>
      <c r="G185" s="100" t="s">
        <v>143</v>
      </c>
      <c r="H185" s="248">
        <v>26.65</v>
      </c>
      <c r="I185" s="452">
        <v>38.720000000000006</v>
      </c>
      <c r="J185" s="252">
        <v>1031.8880000000001</v>
      </c>
      <c r="K185" s="498"/>
      <c r="L185" s="101"/>
      <c r="M185" s="104" t="s">
        <v>1</v>
      </c>
      <c r="N185" s="105" t="s">
        <v>40</v>
      </c>
      <c r="P185" s="76">
        <f t="shared" si="0"/>
        <v>0</v>
      </c>
      <c r="Q185" s="76">
        <v>1.67</v>
      </c>
      <c r="R185" s="76">
        <f t="shared" si="1"/>
        <v>44.505499999999998</v>
      </c>
      <c r="S185" s="76">
        <v>0</v>
      </c>
      <c r="T185" s="77">
        <f t="shared" si="2"/>
        <v>0</v>
      </c>
      <c r="AN185" s="43" t="s">
        <v>182</v>
      </c>
      <c r="AP185" s="43" t="s">
        <v>179</v>
      </c>
      <c r="AQ185" s="43" t="s">
        <v>137</v>
      </c>
      <c r="AU185" s="1" t="s">
        <v>130</v>
      </c>
      <c r="BA185" s="78">
        <f t="shared" si="3"/>
        <v>0</v>
      </c>
      <c r="BB185" s="78">
        <f t="shared" si="4"/>
        <v>1031.8880000000001</v>
      </c>
      <c r="BC185" s="78">
        <f t="shared" si="5"/>
        <v>0</v>
      </c>
      <c r="BD185" s="78">
        <f t="shared" si="6"/>
        <v>0</v>
      </c>
      <c r="BE185" s="78">
        <f t="shared" si="7"/>
        <v>0</v>
      </c>
      <c r="BF185" s="1" t="s">
        <v>137</v>
      </c>
      <c r="BG185" s="78" t="e">
        <f>ROUND(#REF!*H185,2)</f>
        <v>#REF!</v>
      </c>
      <c r="BH185" s="1" t="s">
        <v>136</v>
      </c>
      <c r="BI185" s="43" t="s">
        <v>391</v>
      </c>
    </row>
    <row r="186" spans="2:61" s="60" customFormat="1" ht="22.9" customHeight="1" x14ac:dyDescent="0.2">
      <c r="B186" s="61"/>
      <c r="D186" s="62" t="s">
        <v>73</v>
      </c>
      <c r="E186" s="69" t="s">
        <v>136</v>
      </c>
      <c r="F186" s="69" t="s">
        <v>746</v>
      </c>
      <c r="I186" s="144"/>
      <c r="J186" s="144">
        <f>SUM(J187:J189)</f>
        <v>1772.98495</v>
      </c>
      <c r="K186" s="496"/>
      <c r="L186" s="61"/>
      <c r="M186" s="64"/>
      <c r="P186" s="65">
        <f>SUM(P187:P189)</f>
        <v>0</v>
      </c>
      <c r="R186" s="65">
        <f>SUM(R187:R189)</f>
        <v>18.482173000000003</v>
      </c>
      <c r="T186" s="66">
        <f>SUM(T187:T189)</f>
        <v>0</v>
      </c>
      <c r="AN186" s="62" t="s">
        <v>82</v>
      </c>
      <c r="AP186" s="67" t="s">
        <v>73</v>
      </c>
      <c r="AQ186" s="67" t="s">
        <v>82</v>
      </c>
      <c r="AU186" s="62" t="s">
        <v>130</v>
      </c>
      <c r="BG186" s="68" t="e">
        <f>SUM(BG187:BG189)</f>
        <v>#REF!</v>
      </c>
    </row>
    <row r="187" spans="2:61" s="9" customFormat="1" ht="24.2" customHeight="1" x14ac:dyDescent="0.25">
      <c r="B187" s="8"/>
      <c r="C187" s="70" t="s">
        <v>279</v>
      </c>
      <c r="D187" s="70" t="s">
        <v>132</v>
      </c>
      <c r="E187" s="71" t="s">
        <v>747</v>
      </c>
      <c r="F187" s="72" t="s">
        <v>748</v>
      </c>
      <c r="G187" s="73" t="s">
        <v>189</v>
      </c>
      <c r="H187" s="247">
        <v>6.35</v>
      </c>
      <c r="I187" s="452">
        <v>95.832000000000008</v>
      </c>
      <c r="J187" s="252">
        <v>608.53319999999997</v>
      </c>
      <c r="K187" s="497"/>
      <c r="L187" s="8"/>
      <c r="M187" s="74" t="s">
        <v>1</v>
      </c>
      <c r="N187" s="75" t="s">
        <v>40</v>
      </c>
      <c r="P187" s="76">
        <f>O187*H187</f>
        <v>0</v>
      </c>
      <c r="Q187" s="76">
        <v>0.36464999999999997</v>
      </c>
      <c r="R187" s="76">
        <f>Q187*H187</f>
        <v>2.3155274999999995</v>
      </c>
      <c r="S187" s="76">
        <v>0</v>
      </c>
      <c r="T187" s="77">
        <f>S187*H187</f>
        <v>0</v>
      </c>
      <c r="AN187" s="43" t="s">
        <v>136</v>
      </c>
      <c r="AP187" s="43" t="s">
        <v>132</v>
      </c>
      <c r="AQ187" s="43" t="s">
        <v>137</v>
      </c>
      <c r="AU187" s="1" t="s">
        <v>130</v>
      </c>
      <c r="BA187" s="78">
        <f>IF(N187="základná",J187,0)</f>
        <v>0</v>
      </c>
      <c r="BB187" s="78">
        <f>IF(N187="znížená",J187,0)</f>
        <v>608.53319999999997</v>
      </c>
      <c r="BC187" s="78">
        <f>IF(N187="zákl. prenesená",J187,0)</f>
        <v>0</v>
      </c>
      <c r="BD187" s="78">
        <f>IF(N187="zníž. prenesená",J187,0)</f>
        <v>0</v>
      </c>
      <c r="BE187" s="78">
        <f>IF(N187="nulová",J187,0)</f>
        <v>0</v>
      </c>
      <c r="BF187" s="1" t="s">
        <v>137</v>
      </c>
      <c r="BG187" s="78" t="e">
        <f>ROUND(#REF!*H187,2)</f>
        <v>#REF!</v>
      </c>
      <c r="BH187" s="1" t="s">
        <v>136</v>
      </c>
      <c r="BI187" s="43" t="s">
        <v>400</v>
      </c>
    </row>
    <row r="188" spans="2:61" s="9" customFormat="1" ht="24.2" customHeight="1" x14ac:dyDescent="0.25">
      <c r="B188" s="8"/>
      <c r="C188" s="70" t="s">
        <v>284</v>
      </c>
      <c r="D188" s="70" t="s">
        <v>132</v>
      </c>
      <c r="E188" s="71" t="s">
        <v>749</v>
      </c>
      <c r="F188" s="72" t="s">
        <v>750</v>
      </c>
      <c r="G188" s="73" t="s">
        <v>143</v>
      </c>
      <c r="H188" s="247">
        <v>5.9</v>
      </c>
      <c r="I188" s="452">
        <v>71.907000000000011</v>
      </c>
      <c r="J188" s="252">
        <v>424.25130000000007</v>
      </c>
      <c r="K188" s="497"/>
      <c r="L188" s="8"/>
      <c r="M188" s="74" t="s">
        <v>1</v>
      </c>
      <c r="N188" s="75" t="s">
        <v>40</v>
      </c>
      <c r="P188" s="76">
        <f>O188*H188</f>
        <v>0</v>
      </c>
      <c r="Q188" s="76">
        <v>1.8907700000000001</v>
      </c>
      <c r="R188" s="76">
        <f>Q188*H188</f>
        <v>11.155543000000002</v>
      </c>
      <c r="S188" s="76">
        <v>0</v>
      </c>
      <c r="T188" s="77">
        <f>S188*H188</f>
        <v>0</v>
      </c>
      <c r="AN188" s="43" t="s">
        <v>136</v>
      </c>
      <c r="AP188" s="43" t="s">
        <v>132</v>
      </c>
      <c r="AQ188" s="43" t="s">
        <v>137</v>
      </c>
      <c r="AU188" s="1" t="s">
        <v>130</v>
      </c>
      <c r="BA188" s="78">
        <f>IF(N188="základná",J188,0)</f>
        <v>0</v>
      </c>
      <c r="BB188" s="78">
        <f>IF(N188="znížená",J188,0)</f>
        <v>424.25130000000007</v>
      </c>
      <c r="BC188" s="78">
        <f>IF(N188="zákl. prenesená",J188,0)</f>
        <v>0</v>
      </c>
      <c r="BD188" s="78">
        <f>IF(N188="zníž. prenesená",J188,0)</f>
        <v>0</v>
      </c>
      <c r="BE188" s="78">
        <f>IF(N188="nulová",J188,0)</f>
        <v>0</v>
      </c>
      <c r="BF188" s="1" t="s">
        <v>137</v>
      </c>
      <c r="BG188" s="78" t="e">
        <f>ROUND(#REF!*H188,2)</f>
        <v>#REF!</v>
      </c>
      <c r="BH188" s="1" t="s">
        <v>136</v>
      </c>
      <c r="BI188" s="43" t="s">
        <v>411</v>
      </c>
    </row>
    <row r="189" spans="2:61" s="9" customFormat="1" ht="33" customHeight="1" x14ac:dyDescent="0.25">
      <c r="B189" s="8"/>
      <c r="C189" s="70" t="s">
        <v>288</v>
      </c>
      <c r="D189" s="70" t="s">
        <v>132</v>
      </c>
      <c r="E189" s="71" t="s">
        <v>751</v>
      </c>
      <c r="F189" s="72" t="s">
        <v>752</v>
      </c>
      <c r="G189" s="73" t="s">
        <v>189</v>
      </c>
      <c r="H189" s="247">
        <v>6.35</v>
      </c>
      <c r="I189" s="452">
        <v>116.56700000000001</v>
      </c>
      <c r="J189" s="252">
        <v>740.20045000000005</v>
      </c>
      <c r="K189" s="497"/>
      <c r="L189" s="8"/>
      <c r="M189" s="74" t="s">
        <v>1</v>
      </c>
      <c r="N189" s="75" t="s">
        <v>40</v>
      </c>
      <c r="P189" s="76">
        <f>O189*H189</f>
        <v>0</v>
      </c>
      <c r="Q189" s="76">
        <v>0.78915000000000002</v>
      </c>
      <c r="R189" s="76">
        <f>Q189*H189</f>
        <v>5.0111024999999998</v>
      </c>
      <c r="S189" s="76">
        <v>0</v>
      </c>
      <c r="T189" s="77">
        <f>S189*H189</f>
        <v>0</v>
      </c>
      <c r="AN189" s="43" t="s">
        <v>136</v>
      </c>
      <c r="AP189" s="43" t="s">
        <v>132</v>
      </c>
      <c r="AQ189" s="43" t="s">
        <v>137</v>
      </c>
      <c r="AU189" s="1" t="s">
        <v>130</v>
      </c>
      <c r="BA189" s="78">
        <f>IF(N189="základná",J189,0)</f>
        <v>0</v>
      </c>
      <c r="BB189" s="78">
        <f>IF(N189="znížená",J189,0)</f>
        <v>740.20045000000005</v>
      </c>
      <c r="BC189" s="78">
        <f>IF(N189="zákl. prenesená",J189,0)</f>
        <v>0</v>
      </c>
      <c r="BD189" s="78">
        <f>IF(N189="zníž. prenesená",J189,0)</f>
        <v>0</v>
      </c>
      <c r="BE189" s="78">
        <f>IF(N189="nulová",J189,0)</f>
        <v>0</v>
      </c>
      <c r="BF189" s="1" t="s">
        <v>137</v>
      </c>
      <c r="BG189" s="78" t="e">
        <f>ROUND(#REF!*H189,2)</f>
        <v>#REF!</v>
      </c>
      <c r="BH189" s="1" t="s">
        <v>136</v>
      </c>
      <c r="BI189" s="43" t="s">
        <v>420</v>
      </c>
    </row>
    <row r="190" spans="2:61" s="60" customFormat="1" ht="22.9" customHeight="1" x14ac:dyDescent="0.2">
      <c r="B190" s="61"/>
      <c r="D190" s="62" t="s">
        <v>73</v>
      </c>
      <c r="E190" s="69" t="s">
        <v>178</v>
      </c>
      <c r="F190" s="69" t="s">
        <v>753</v>
      </c>
      <c r="I190" s="144"/>
      <c r="J190" s="144">
        <f>SUM(J191:J203)</f>
        <v>8039.9110000000037</v>
      </c>
      <c r="K190" s="496"/>
      <c r="L190" s="61"/>
      <c r="M190" s="64"/>
      <c r="P190" s="65">
        <f>SUM(P191:P203)</f>
        <v>0</v>
      </c>
      <c r="R190" s="65">
        <f>SUM(R191:R203)</f>
        <v>14.892700000000001</v>
      </c>
      <c r="T190" s="66">
        <f>SUM(T191:T203)</f>
        <v>0</v>
      </c>
      <c r="AN190" s="62" t="s">
        <v>82</v>
      </c>
      <c r="AP190" s="67" t="s">
        <v>73</v>
      </c>
      <c r="AQ190" s="67" t="s">
        <v>82</v>
      </c>
      <c r="AU190" s="62" t="s">
        <v>130</v>
      </c>
      <c r="BG190" s="68" t="e">
        <f>SUM(BG191:BG203)</f>
        <v>#REF!</v>
      </c>
    </row>
    <row r="191" spans="2:61" s="9" customFormat="1" ht="24.2" customHeight="1" x14ac:dyDescent="0.25">
      <c r="B191" s="8"/>
      <c r="C191" s="70" t="s">
        <v>293</v>
      </c>
      <c r="D191" s="70" t="s">
        <v>132</v>
      </c>
      <c r="E191" s="71" t="s">
        <v>754</v>
      </c>
      <c r="F191" s="72" t="s">
        <v>755</v>
      </c>
      <c r="G191" s="73" t="s">
        <v>189</v>
      </c>
      <c r="H191" s="247">
        <v>9</v>
      </c>
      <c r="I191" s="452">
        <v>93.500000000000014</v>
      </c>
      <c r="J191" s="252">
        <v>841.50000000000011</v>
      </c>
      <c r="K191" s="497"/>
      <c r="L191" s="8"/>
      <c r="M191" s="74" t="s">
        <v>1</v>
      </c>
      <c r="N191" s="75" t="s">
        <v>40</v>
      </c>
      <c r="P191" s="76">
        <f t="shared" ref="P191:P203" si="8">O191*H191</f>
        <v>0</v>
      </c>
      <c r="Q191" s="76">
        <v>8.3500000000000005E-2</v>
      </c>
      <c r="R191" s="76">
        <f t="shared" ref="R191:R203" si="9">Q191*H191</f>
        <v>0.75150000000000006</v>
      </c>
      <c r="S191" s="76">
        <v>0</v>
      </c>
      <c r="T191" s="77">
        <f t="shared" ref="T191:T203" si="10">S191*H191</f>
        <v>0</v>
      </c>
      <c r="AN191" s="43" t="s">
        <v>136</v>
      </c>
      <c r="AP191" s="43" t="s">
        <v>132</v>
      </c>
      <c r="AQ191" s="43" t="s">
        <v>137</v>
      </c>
      <c r="AU191" s="1" t="s">
        <v>130</v>
      </c>
      <c r="BA191" s="78">
        <f t="shared" ref="BA191:BA203" si="11">IF(N191="základná",J191,0)</f>
        <v>0</v>
      </c>
      <c r="BB191" s="78">
        <f t="shared" ref="BB191:BB203" si="12">IF(N191="znížená",J191,0)</f>
        <v>841.50000000000011</v>
      </c>
      <c r="BC191" s="78">
        <f t="shared" ref="BC191:BC203" si="13">IF(N191="zákl. prenesená",J191,0)</f>
        <v>0</v>
      </c>
      <c r="BD191" s="78">
        <f t="shared" ref="BD191:BD203" si="14">IF(N191="zníž. prenesená",J191,0)</f>
        <v>0</v>
      </c>
      <c r="BE191" s="78">
        <f t="shared" ref="BE191:BE203" si="15">IF(N191="nulová",J191,0)</f>
        <v>0</v>
      </c>
      <c r="BF191" s="1" t="s">
        <v>137</v>
      </c>
      <c r="BG191" s="78" t="e">
        <f>ROUND(#REF!*H191,2)</f>
        <v>#REF!</v>
      </c>
      <c r="BH191" s="1" t="s">
        <v>136</v>
      </c>
      <c r="BI191" s="43" t="s">
        <v>430</v>
      </c>
    </row>
    <row r="192" spans="2:61" s="9" customFormat="1" ht="21.75" customHeight="1" x14ac:dyDescent="0.25">
      <c r="B192" s="8"/>
      <c r="C192" s="97" t="s">
        <v>297</v>
      </c>
      <c r="D192" s="97" t="s">
        <v>179</v>
      </c>
      <c r="E192" s="98" t="s">
        <v>756</v>
      </c>
      <c r="F192" s="99" t="s">
        <v>757</v>
      </c>
      <c r="G192" s="100" t="s">
        <v>758</v>
      </c>
      <c r="H192" s="248">
        <v>3</v>
      </c>
      <c r="I192" s="452">
        <v>266.20000000000005</v>
      </c>
      <c r="J192" s="252">
        <v>798.60000000000014</v>
      </c>
      <c r="K192" s="498"/>
      <c r="L192" s="101"/>
      <c r="M192" s="104" t="s">
        <v>1</v>
      </c>
      <c r="N192" s="105" t="s">
        <v>40</v>
      </c>
      <c r="P192" s="76">
        <f t="shared" si="8"/>
        <v>0</v>
      </c>
      <c r="Q192" s="76">
        <v>0</v>
      </c>
      <c r="R192" s="76">
        <f t="shared" si="9"/>
        <v>0</v>
      </c>
      <c r="S192" s="76">
        <v>0</v>
      </c>
      <c r="T192" s="77">
        <f t="shared" si="10"/>
        <v>0</v>
      </c>
      <c r="AN192" s="43" t="s">
        <v>182</v>
      </c>
      <c r="AP192" s="43" t="s">
        <v>179</v>
      </c>
      <c r="AQ192" s="43" t="s">
        <v>137</v>
      </c>
      <c r="AU192" s="1" t="s">
        <v>130</v>
      </c>
      <c r="BA192" s="78">
        <f t="shared" si="11"/>
        <v>0</v>
      </c>
      <c r="BB192" s="78">
        <f t="shared" si="12"/>
        <v>798.60000000000014</v>
      </c>
      <c r="BC192" s="78">
        <f t="shared" si="13"/>
        <v>0</v>
      </c>
      <c r="BD192" s="78">
        <f t="shared" si="14"/>
        <v>0</v>
      </c>
      <c r="BE192" s="78">
        <f t="shared" si="15"/>
        <v>0</v>
      </c>
      <c r="BF192" s="1" t="s">
        <v>137</v>
      </c>
      <c r="BG192" s="78" t="e">
        <f>ROUND(#REF!*H192,2)</f>
        <v>#REF!</v>
      </c>
      <c r="BH192" s="1" t="s">
        <v>136</v>
      </c>
      <c r="BI192" s="43" t="s">
        <v>440</v>
      </c>
    </row>
    <row r="193" spans="2:61" s="9" customFormat="1" ht="24.2" customHeight="1" x14ac:dyDescent="0.25">
      <c r="B193" s="8"/>
      <c r="C193" s="70" t="s">
        <v>302</v>
      </c>
      <c r="D193" s="70" t="s">
        <v>132</v>
      </c>
      <c r="E193" s="71" t="s">
        <v>759</v>
      </c>
      <c r="F193" s="72" t="s">
        <v>760</v>
      </c>
      <c r="G193" s="73" t="s">
        <v>135</v>
      </c>
      <c r="H193" s="247">
        <v>55</v>
      </c>
      <c r="I193" s="452">
        <v>39.050000000000004</v>
      </c>
      <c r="J193" s="252">
        <v>2147.7500000000005</v>
      </c>
      <c r="K193" s="497"/>
      <c r="L193" s="8"/>
      <c r="M193" s="74" t="s">
        <v>1</v>
      </c>
      <c r="N193" s="75" t="s">
        <v>40</v>
      </c>
      <c r="P193" s="76">
        <f t="shared" si="8"/>
        <v>0</v>
      </c>
      <c r="Q193" s="76">
        <v>0.19783999999999999</v>
      </c>
      <c r="R193" s="76">
        <f t="shared" si="9"/>
        <v>10.8812</v>
      </c>
      <c r="S193" s="76">
        <v>0</v>
      </c>
      <c r="T193" s="77">
        <f t="shared" si="10"/>
        <v>0</v>
      </c>
      <c r="AN193" s="43" t="s">
        <v>136</v>
      </c>
      <c r="AP193" s="43" t="s">
        <v>132</v>
      </c>
      <c r="AQ193" s="43" t="s">
        <v>137</v>
      </c>
      <c r="AU193" s="1" t="s">
        <v>130</v>
      </c>
      <c r="BA193" s="78">
        <f t="shared" si="11"/>
        <v>0</v>
      </c>
      <c r="BB193" s="78">
        <f t="shared" si="12"/>
        <v>2147.7500000000005</v>
      </c>
      <c r="BC193" s="78">
        <f t="shared" si="13"/>
        <v>0</v>
      </c>
      <c r="BD193" s="78">
        <f t="shared" si="14"/>
        <v>0</v>
      </c>
      <c r="BE193" s="78">
        <f t="shared" si="15"/>
        <v>0</v>
      </c>
      <c r="BF193" s="1" t="s">
        <v>137</v>
      </c>
      <c r="BG193" s="78" t="e">
        <f>ROUND(#REF!*H193,2)</f>
        <v>#REF!</v>
      </c>
      <c r="BH193" s="1" t="s">
        <v>136</v>
      </c>
      <c r="BI193" s="43" t="s">
        <v>453</v>
      </c>
    </row>
    <row r="194" spans="2:61" s="9" customFormat="1" ht="48" x14ac:dyDescent="0.25">
      <c r="B194" s="8"/>
      <c r="C194" s="97" t="s">
        <v>307</v>
      </c>
      <c r="D194" s="97" t="s">
        <v>179</v>
      </c>
      <c r="E194" s="98" t="s">
        <v>761</v>
      </c>
      <c r="F194" s="99" t="s">
        <v>762</v>
      </c>
      <c r="G194" s="100" t="s">
        <v>758</v>
      </c>
      <c r="H194" s="248">
        <v>6</v>
      </c>
      <c r="I194" s="452">
        <v>77.310200000000009</v>
      </c>
      <c r="J194" s="252">
        <v>463.86120000000005</v>
      </c>
      <c r="K194" s="498"/>
      <c r="L194" s="101"/>
      <c r="M194" s="104" t="s">
        <v>1</v>
      </c>
      <c r="N194" s="105" t="s">
        <v>40</v>
      </c>
      <c r="P194" s="76">
        <f t="shared" si="8"/>
        <v>0</v>
      </c>
      <c r="Q194" s="76">
        <v>5.5E-2</v>
      </c>
      <c r="R194" s="76">
        <f t="shared" si="9"/>
        <v>0.33</v>
      </c>
      <c r="S194" s="76">
        <v>0</v>
      </c>
      <c r="T194" s="77">
        <f t="shared" si="10"/>
        <v>0</v>
      </c>
      <c r="AN194" s="43" t="s">
        <v>182</v>
      </c>
      <c r="AP194" s="43" t="s">
        <v>179</v>
      </c>
      <c r="AQ194" s="43" t="s">
        <v>137</v>
      </c>
      <c r="AU194" s="1" t="s">
        <v>130</v>
      </c>
      <c r="BA194" s="78">
        <f t="shared" si="11"/>
        <v>0</v>
      </c>
      <c r="BB194" s="78">
        <f t="shared" si="12"/>
        <v>463.86120000000005</v>
      </c>
      <c r="BC194" s="78">
        <f t="shared" si="13"/>
        <v>0</v>
      </c>
      <c r="BD194" s="78">
        <f t="shared" si="14"/>
        <v>0</v>
      </c>
      <c r="BE194" s="78">
        <f t="shared" si="15"/>
        <v>0</v>
      </c>
      <c r="BF194" s="1" t="s">
        <v>137</v>
      </c>
      <c r="BG194" s="78" t="e">
        <f>ROUND(#REF!*H194,2)</f>
        <v>#REF!</v>
      </c>
      <c r="BH194" s="1" t="s">
        <v>136</v>
      </c>
      <c r="BI194" s="43" t="s">
        <v>462</v>
      </c>
    </row>
    <row r="195" spans="2:61" s="9" customFormat="1" ht="48" x14ac:dyDescent="0.25">
      <c r="B195" s="8"/>
      <c r="C195" s="97" t="s">
        <v>311</v>
      </c>
      <c r="D195" s="97" t="s">
        <v>179</v>
      </c>
      <c r="E195" s="98" t="s">
        <v>763</v>
      </c>
      <c r="F195" s="99" t="s">
        <v>764</v>
      </c>
      <c r="G195" s="100" t="s">
        <v>758</v>
      </c>
      <c r="H195" s="248">
        <v>6</v>
      </c>
      <c r="I195" s="452">
        <v>77.310200000000009</v>
      </c>
      <c r="J195" s="252">
        <v>463.86120000000005</v>
      </c>
      <c r="K195" s="498"/>
      <c r="L195" s="101"/>
      <c r="M195" s="104" t="s">
        <v>1</v>
      </c>
      <c r="N195" s="105" t="s">
        <v>40</v>
      </c>
      <c r="P195" s="76">
        <f t="shared" si="8"/>
        <v>0</v>
      </c>
      <c r="Q195" s="76">
        <v>5.6000000000000001E-2</v>
      </c>
      <c r="R195" s="76">
        <f t="shared" si="9"/>
        <v>0.33600000000000002</v>
      </c>
      <c r="S195" s="76">
        <v>0</v>
      </c>
      <c r="T195" s="77">
        <f t="shared" si="10"/>
        <v>0</v>
      </c>
      <c r="AN195" s="43" t="s">
        <v>182</v>
      </c>
      <c r="AP195" s="43" t="s">
        <v>179</v>
      </c>
      <c r="AQ195" s="43" t="s">
        <v>137</v>
      </c>
      <c r="AU195" s="1" t="s">
        <v>130</v>
      </c>
      <c r="BA195" s="78">
        <f t="shared" si="11"/>
        <v>0</v>
      </c>
      <c r="BB195" s="78">
        <f t="shared" si="12"/>
        <v>463.86120000000005</v>
      </c>
      <c r="BC195" s="78">
        <f t="shared" si="13"/>
        <v>0</v>
      </c>
      <c r="BD195" s="78">
        <f t="shared" si="14"/>
        <v>0</v>
      </c>
      <c r="BE195" s="78">
        <f t="shared" si="15"/>
        <v>0</v>
      </c>
      <c r="BF195" s="1" t="s">
        <v>137</v>
      </c>
      <c r="BG195" s="78" t="e">
        <f>ROUND(#REF!*H195,2)</f>
        <v>#REF!</v>
      </c>
      <c r="BH195" s="1" t="s">
        <v>136</v>
      </c>
      <c r="BI195" s="43" t="s">
        <v>472</v>
      </c>
    </row>
    <row r="196" spans="2:61" s="9" customFormat="1" ht="48" x14ac:dyDescent="0.25">
      <c r="B196" s="8"/>
      <c r="C196" s="97" t="s">
        <v>315</v>
      </c>
      <c r="D196" s="97" t="s">
        <v>179</v>
      </c>
      <c r="E196" s="98" t="s">
        <v>765</v>
      </c>
      <c r="F196" s="99" t="s">
        <v>766</v>
      </c>
      <c r="G196" s="100" t="s">
        <v>758</v>
      </c>
      <c r="H196" s="248">
        <v>6</v>
      </c>
      <c r="I196" s="452">
        <v>77.310200000000009</v>
      </c>
      <c r="J196" s="252">
        <v>463.86120000000005</v>
      </c>
      <c r="K196" s="498"/>
      <c r="L196" s="101"/>
      <c r="M196" s="104" t="s">
        <v>1</v>
      </c>
      <c r="N196" s="105" t="s">
        <v>40</v>
      </c>
      <c r="P196" s="76">
        <f t="shared" si="8"/>
        <v>0</v>
      </c>
      <c r="Q196" s="76">
        <v>5.7000000000000002E-2</v>
      </c>
      <c r="R196" s="76">
        <f t="shared" si="9"/>
        <v>0.34200000000000003</v>
      </c>
      <c r="S196" s="76">
        <v>0</v>
      </c>
      <c r="T196" s="77">
        <f t="shared" si="10"/>
        <v>0</v>
      </c>
      <c r="AN196" s="43" t="s">
        <v>182</v>
      </c>
      <c r="AP196" s="43" t="s">
        <v>179</v>
      </c>
      <c r="AQ196" s="43" t="s">
        <v>137</v>
      </c>
      <c r="AU196" s="1" t="s">
        <v>130</v>
      </c>
      <c r="BA196" s="78">
        <f t="shared" si="11"/>
        <v>0</v>
      </c>
      <c r="BB196" s="78">
        <f t="shared" si="12"/>
        <v>463.86120000000005</v>
      </c>
      <c r="BC196" s="78">
        <f t="shared" si="13"/>
        <v>0</v>
      </c>
      <c r="BD196" s="78">
        <f t="shared" si="14"/>
        <v>0</v>
      </c>
      <c r="BE196" s="78">
        <f t="shared" si="15"/>
        <v>0</v>
      </c>
      <c r="BF196" s="1" t="s">
        <v>137</v>
      </c>
      <c r="BG196" s="78" t="e">
        <f>ROUND(#REF!*H196,2)</f>
        <v>#REF!</v>
      </c>
      <c r="BH196" s="1" t="s">
        <v>136</v>
      </c>
      <c r="BI196" s="43" t="s">
        <v>484</v>
      </c>
    </row>
    <row r="197" spans="2:61" s="9" customFormat="1" ht="48" x14ac:dyDescent="0.25">
      <c r="B197" s="8"/>
      <c r="C197" s="97" t="s">
        <v>322</v>
      </c>
      <c r="D197" s="97" t="s">
        <v>179</v>
      </c>
      <c r="E197" s="98" t="s">
        <v>767</v>
      </c>
      <c r="F197" s="99" t="s">
        <v>768</v>
      </c>
      <c r="G197" s="100" t="s">
        <v>758</v>
      </c>
      <c r="H197" s="248">
        <v>6</v>
      </c>
      <c r="I197" s="452">
        <v>77.310200000000009</v>
      </c>
      <c r="J197" s="252">
        <v>463.86120000000005</v>
      </c>
      <c r="K197" s="498"/>
      <c r="L197" s="101"/>
      <c r="M197" s="104" t="s">
        <v>1</v>
      </c>
      <c r="N197" s="105" t="s">
        <v>40</v>
      </c>
      <c r="P197" s="76">
        <f t="shared" si="8"/>
        <v>0</v>
      </c>
      <c r="Q197" s="76">
        <v>5.8000000000000003E-2</v>
      </c>
      <c r="R197" s="76">
        <f t="shared" si="9"/>
        <v>0.34800000000000003</v>
      </c>
      <c r="S197" s="76">
        <v>0</v>
      </c>
      <c r="T197" s="77">
        <f t="shared" si="10"/>
        <v>0</v>
      </c>
      <c r="AN197" s="43" t="s">
        <v>182</v>
      </c>
      <c r="AP197" s="43" t="s">
        <v>179</v>
      </c>
      <c r="AQ197" s="43" t="s">
        <v>137</v>
      </c>
      <c r="AU197" s="1" t="s">
        <v>130</v>
      </c>
      <c r="BA197" s="78">
        <f t="shared" si="11"/>
        <v>0</v>
      </c>
      <c r="BB197" s="78">
        <f t="shared" si="12"/>
        <v>463.86120000000005</v>
      </c>
      <c r="BC197" s="78">
        <f t="shared" si="13"/>
        <v>0</v>
      </c>
      <c r="BD197" s="78">
        <f t="shared" si="14"/>
        <v>0</v>
      </c>
      <c r="BE197" s="78">
        <f t="shared" si="15"/>
        <v>0</v>
      </c>
      <c r="BF197" s="1" t="s">
        <v>137</v>
      </c>
      <c r="BG197" s="78" t="e">
        <f>ROUND(#REF!*H197,2)</f>
        <v>#REF!</v>
      </c>
      <c r="BH197" s="1" t="s">
        <v>136</v>
      </c>
      <c r="BI197" s="43" t="s">
        <v>493</v>
      </c>
    </row>
    <row r="198" spans="2:61" s="9" customFormat="1" ht="48" x14ac:dyDescent="0.25">
      <c r="B198" s="8"/>
      <c r="C198" s="97" t="s">
        <v>327</v>
      </c>
      <c r="D198" s="97" t="s">
        <v>179</v>
      </c>
      <c r="E198" s="98" t="s">
        <v>769</v>
      </c>
      <c r="F198" s="99" t="s">
        <v>770</v>
      </c>
      <c r="G198" s="100" t="s">
        <v>758</v>
      </c>
      <c r="H198" s="248">
        <v>6</v>
      </c>
      <c r="I198" s="452">
        <v>77.310200000000009</v>
      </c>
      <c r="J198" s="252">
        <v>463.86120000000005</v>
      </c>
      <c r="K198" s="498"/>
      <c r="L198" s="101"/>
      <c r="M198" s="104" t="s">
        <v>1</v>
      </c>
      <c r="N198" s="105" t="s">
        <v>40</v>
      </c>
      <c r="P198" s="76">
        <f t="shared" si="8"/>
        <v>0</v>
      </c>
      <c r="Q198" s="76">
        <v>5.8999999999999997E-2</v>
      </c>
      <c r="R198" s="76">
        <f t="shared" si="9"/>
        <v>0.35399999999999998</v>
      </c>
      <c r="S198" s="76">
        <v>0</v>
      </c>
      <c r="T198" s="77">
        <f t="shared" si="10"/>
        <v>0</v>
      </c>
      <c r="AN198" s="43" t="s">
        <v>182</v>
      </c>
      <c r="AP198" s="43" t="s">
        <v>179</v>
      </c>
      <c r="AQ198" s="43" t="s">
        <v>137</v>
      </c>
      <c r="AU198" s="1" t="s">
        <v>130</v>
      </c>
      <c r="BA198" s="78">
        <f t="shared" si="11"/>
        <v>0</v>
      </c>
      <c r="BB198" s="78">
        <f t="shared" si="12"/>
        <v>463.86120000000005</v>
      </c>
      <c r="BC198" s="78">
        <f t="shared" si="13"/>
        <v>0</v>
      </c>
      <c r="BD198" s="78">
        <f t="shared" si="14"/>
        <v>0</v>
      </c>
      <c r="BE198" s="78">
        <f t="shared" si="15"/>
        <v>0</v>
      </c>
      <c r="BF198" s="1" t="s">
        <v>137</v>
      </c>
      <c r="BG198" s="78" t="e">
        <f>ROUND(#REF!*H198,2)</f>
        <v>#REF!</v>
      </c>
      <c r="BH198" s="1" t="s">
        <v>136</v>
      </c>
      <c r="BI198" s="43" t="s">
        <v>502</v>
      </c>
    </row>
    <row r="199" spans="2:61" s="9" customFormat="1" ht="48" x14ac:dyDescent="0.25">
      <c r="B199" s="8"/>
      <c r="C199" s="97" t="s">
        <v>336</v>
      </c>
      <c r="D199" s="97" t="s">
        <v>179</v>
      </c>
      <c r="E199" s="98" t="s">
        <v>771</v>
      </c>
      <c r="F199" s="99" t="s">
        <v>772</v>
      </c>
      <c r="G199" s="100" t="s">
        <v>758</v>
      </c>
      <c r="H199" s="248">
        <v>5</v>
      </c>
      <c r="I199" s="452">
        <v>77.310200000000009</v>
      </c>
      <c r="J199" s="252">
        <v>386.55100000000004</v>
      </c>
      <c r="K199" s="498"/>
      <c r="L199" s="101"/>
      <c r="M199" s="104" t="s">
        <v>1</v>
      </c>
      <c r="N199" s="105" t="s">
        <v>40</v>
      </c>
      <c r="P199" s="76">
        <f t="shared" si="8"/>
        <v>0</v>
      </c>
      <c r="Q199" s="76">
        <v>0.06</v>
      </c>
      <c r="R199" s="76">
        <f t="shared" si="9"/>
        <v>0.3</v>
      </c>
      <c r="S199" s="76">
        <v>0</v>
      </c>
      <c r="T199" s="77">
        <f t="shared" si="10"/>
        <v>0</v>
      </c>
      <c r="AN199" s="43" t="s">
        <v>182</v>
      </c>
      <c r="AP199" s="43" t="s">
        <v>179</v>
      </c>
      <c r="AQ199" s="43" t="s">
        <v>137</v>
      </c>
      <c r="AU199" s="1" t="s">
        <v>130</v>
      </c>
      <c r="BA199" s="78">
        <f t="shared" si="11"/>
        <v>0</v>
      </c>
      <c r="BB199" s="78">
        <f t="shared" si="12"/>
        <v>386.55100000000004</v>
      </c>
      <c r="BC199" s="78">
        <f t="shared" si="13"/>
        <v>0</v>
      </c>
      <c r="BD199" s="78">
        <f t="shared" si="14"/>
        <v>0</v>
      </c>
      <c r="BE199" s="78">
        <f t="shared" si="15"/>
        <v>0</v>
      </c>
      <c r="BF199" s="1" t="s">
        <v>137</v>
      </c>
      <c r="BG199" s="78" t="e">
        <f>ROUND(#REF!*H199,2)</f>
        <v>#REF!</v>
      </c>
      <c r="BH199" s="1" t="s">
        <v>136</v>
      </c>
      <c r="BI199" s="43" t="s">
        <v>511</v>
      </c>
    </row>
    <row r="200" spans="2:61" s="9" customFormat="1" ht="48" x14ac:dyDescent="0.25">
      <c r="B200" s="8"/>
      <c r="C200" s="97" t="s">
        <v>341</v>
      </c>
      <c r="D200" s="97" t="s">
        <v>179</v>
      </c>
      <c r="E200" s="98" t="s">
        <v>773</v>
      </c>
      <c r="F200" s="99" t="s">
        <v>774</v>
      </c>
      <c r="G200" s="100" t="s">
        <v>758</v>
      </c>
      <c r="H200" s="248">
        <v>5</v>
      </c>
      <c r="I200" s="452">
        <v>77.310200000000009</v>
      </c>
      <c r="J200" s="252">
        <v>386.55100000000004</v>
      </c>
      <c r="K200" s="498"/>
      <c r="L200" s="101"/>
      <c r="M200" s="104" t="s">
        <v>1</v>
      </c>
      <c r="N200" s="105" t="s">
        <v>40</v>
      </c>
      <c r="P200" s="76">
        <f t="shared" si="8"/>
        <v>0</v>
      </c>
      <c r="Q200" s="76">
        <v>6.0999999999999999E-2</v>
      </c>
      <c r="R200" s="76">
        <f t="shared" si="9"/>
        <v>0.30499999999999999</v>
      </c>
      <c r="S200" s="76">
        <v>0</v>
      </c>
      <c r="T200" s="77">
        <f t="shared" si="10"/>
        <v>0</v>
      </c>
      <c r="AN200" s="43" t="s">
        <v>182</v>
      </c>
      <c r="AP200" s="43" t="s">
        <v>179</v>
      </c>
      <c r="AQ200" s="43" t="s">
        <v>137</v>
      </c>
      <c r="AU200" s="1" t="s">
        <v>130</v>
      </c>
      <c r="BA200" s="78">
        <f t="shared" si="11"/>
        <v>0</v>
      </c>
      <c r="BB200" s="78">
        <f t="shared" si="12"/>
        <v>386.55100000000004</v>
      </c>
      <c r="BC200" s="78">
        <f t="shared" si="13"/>
        <v>0</v>
      </c>
      <c r="BD200" s="78">
        <f t="shared" si="14"/>
        <v>0</v>
      </c>
      <c r="BE200" s="78">
        <f t="shared" si="15"/>
        <v>0</v>
      </c>
      <c r="BF200" s="1" t="s">
        <v>137</v>
      </c>
      <c r="BG200" s="78" t="e">
        <f>ROUND(#REF!*H200,2)</f>
        <v>#REF!</v>
      </c>
      <c r="BH200" s="1" t="s">
        <v>136</v>
      </c>
      <c r="BI200" s="43" t="s">
        <v>522</v>
      </c>
    </row>
    <row r="201" spans="2:61" s="9" customFormat="1" ht="48" x14ac:dyDescent="0.25">
      <c r="B201" s="8"/>
      <c r="C201" s="97" t="s">
        <v>346</v>
      </c>
      <c r="D201" s="97" t="s">
        <v>179</v>
      </c>
      <c r="E201" s="98" t="s">
        <v>775</v>
      </c>
      <c r="F201" s="99" t="s">
        <v>776</v>
      </c>
      <c r="G201" s="100" t="s">
        <v>758</v>
      </c>
      <c r="H201" s="248">
        <v>5</v>
      </c>
      <c r="I201" s="452">
        <v>77.310200000000009</v>
      </c>
      <c r="J201" s="252">
        <v>386.55100000000004</v>
      </c>
      <c r="K201" s="498"/>
      <c r="L201" s="101"/>
      <c r="M201" s="104" t="s">
        <v>1</v>
      </c>
      <c r="N201" s="105" t="s">
        <v>40</v>
      </c>
      <c r="P201" s="76">
        <f t="shared" si="8"/>
        <v>0</v>
      </c>
      <c r="Q201" s="76">
        <v>6.2E-2</v>
      </c>
      <c r="R201" s="76">
        <f t="shared" si="9"/>
        <v>0.31</v>
      </c>
      <c r="S201" s="76">
        <v>0</v>
      </c>
      <c r="T201" s="77">
        <f t="shared" si="10"/>
        <v>0</v>
      </c>
      <c r="AN201" s="43" t="s">
        <v>182</v>
      </c>
      <c r="AP201" s="43" t="s">
        <v>179</v>
      </c>
      <c r="AQ201" s="43" t="s">
        <v>137</v>
      </c>
      <c r="AU201" s="1" t="s">
        <v>130</v>
      </c>
      <c r="BA201" s="78">
        <f t="shared" si="11"/>
        <v>0</v>
      </c>
      <c r="BB201" s="78">
        <f t="shared" si="12"/>
        <v>386.55100000000004</v>
      </c>
      <c r="BC201" s="78">
        <f t="shared" si="13"/>
        <v>0</v>
      </c>
      <c r="BD201" s="78">
        <f t="shared" si="14"/>
        <v>0</v>
      </c>
      <c r="BE201" s="78">
        <f t="shared" si="15"/>
        <v>0</v>
      </c>
      <c r="BF201" s="1" t="s">
        <v>137</v>
      </c>
      <c r="BG201" s="78" t="e">
        <f>ROUND(#REF!*H201,2)</f>
        <v>#REF!</v>
      </c>
      <c r="BH201" s="1" t="s">
        <v>136</v>
      </c>
      <c r="BI201" s="43" t="s">
        <v>534</v>
      </c>
    </row>
    <row r="202" spans="2:61" s="9" customFormat="1" ht="48" x14ac:dyDescent="0.25">
      <c r="B202" s="8"/>
      <c r="C202" s="97" t="s">
        <v>353</v>
      </c>
      <c r="D202" s="97" t="s">
        <v>179</v>
      </c>
      <c r="E202" s="98" t="s">
        <v>777</v>
      </c>
      <c r="F202" s="99" t="s">
        <v>778</v>
      </c>
      <c r="G202" s="100" t="s">
        <v>758</v>
      </c>
      <c r="H202" s="248">
        <v>5</v>
      </c>
      <c r="I202" s="452">
        <v>77.310200000000009</v>
      </c>
      <c r="J202" s="252">
        <v>386.55100000000004</v>
      </c>
      <c r="K202" s="498"/>
      <c r="L202" s="101"/>
      <c r="M202" s="104" t="s">
        <v>1</v>
      </c>
      <c r="N202" s="105" t="s">
        <v>40</v>
      </c>
      <c r="P202" s="76">
        <f t="shared" si="8"/>
        <v>0</v>
      </c>
      <c r="Q202" s="76">
        <v>6.3E-2</v>
      </c>
      <c r="R202" s="76">
        <f t="shared" si="9"/>
        <v>0.315</v>
      </c>
      <c r="S202" s="76">
        <v>0</v>
      </c>
      <c r="T202" s="77">
        <f t="shared" si="10"/>
        <v>0</v>
      </c>
      <c r="AN202" s="43" t="s">
        <v>182</v>
      </c>
      <c r="AP202" s="43" t="s">
        <v>179</v>
      </c>
      <c r="AQ202" s="43" t="s">
        <v>137</v>
      </c>
      <c r="AU202" s="1" t="s">
        <v>130</v>
      </c>
      <c r="BA202" s="78">
        <f t="shared" si="11"/>
        <v>0</v>
      </c>
      <c r="BB202" s="78">
        <f t="shared" si="12"/>
        <v>386.55100000000004</v>
      </c>
      <c r="BC202" s="78">
        <f t="shared" si="13"/>
        <v>0</v>
      </c>
      <c r="BD202" s="78">
        <f t="shared" si="14"/>
        <v>0</v>
      </c>
      <c r="BE202" s="78">
        <f t="shared" si="15"/>
        <v>0</v>
      </c>
      <c r="BF202" s="1" t="s">
        <v>137</v>
      </c>
      <c r="BG202" s="78" t="e">
        <f>ROUND(#REF!*H202,2)</f>
        <v>#REF!</v>
      </c>
      <c r="BH202" s="1" t="s">
        <v>136</v>
      </c>
      <c r="BI202" s="43" t="s">
        <v>155</v>
      </c>
    </row>
    <row r="203" spans="2:61" s="9" customFormat="1" ht="48" x14ac:dyDescent="0.25">
      <c r="B203" s="8"/>
      <c r="C203" s="97" t="s">
        <v>358</v>
      </c>
      <c r="D203" s="97" t="s">
        <v>179</v>
      </c>
      <c r="E203" s="98" t="s">
        <v>779</v>
      </c>
      <c r="F203" s="99" t="s">
        <v>780</v>
      </c>
      <c r="G203" s="100" t="s">
        <v>758</v>
      </c>
      <c r="H203" s="248">
        <v>5</v>
      </c>
      <c r="I203" s="452">
        <v>77.310200000000009</v>
      </c>
      <c r="J203" s="252">
        <v>386.55100000000004</v>
      </c>
      <c r="K203" s="498"/>
      <c r="L203" s="101"/>
      <c r="M203" s="104" t="s">
        <v>1</v>
      </c>
      <c r="N203" s="105" t="s">
        <v>40</v>
      </c>
      <c r="P203" s="76">
        <f t="shared" si="8"/>
        <v>0</v>
      </c>
      <c r="Q203" s="76">
        <v>6.4000000000000001E-2</v>
      </c>
      <c r="R203" s="76">
        <f t="shared" si="9"/>
        <v>0.32</v>
      </c>
      <c r="S203" s="76">
        <v>0</v>
      </c>
      <c r="T203" s="77">
        <f t="shared" si="10"/>
        <v>0</v>
      </c>
      <c r="AN203" s="43" t="s">
        <v>182</v>
      </c>
      <c r="AP203" s="43" t="s">
        <v>179</v>
      </c>
      <c r="AQ203" s="43" t="s">
        <v>137</v>
      </c>
      <c r="AU203" s="1" t="s">
        <v>130</v>
      </c>
      <c r="BA203" s="78">
        <f t="shared" si="11"/>
        <v>0</v>
      </c>
      <c r="BB203" s="78">
        <f t="shared" si="12"/>
        <v>386.55100000000004</v>
      </c>
      <c r="BC203" s="78">
        <f t="shared" si="13"/>
        <v>0</v>
      </c>
      <c r="BD203" s="78">
        <f t="shared" si="14"/>
        <v>0</v>
      </c>
      <c r="BE203" s="78">
        <f t="shared" si="15"/>
        <v>0</v>
      </c>
      <c r="BF203" s="1" t="s">
        <v>137</v>
      </c>
      <c r="BG203" s="78" t="e">
        <f>ROUND(#REF!*H203,2)</f>
        <v>#REF!</v>
      </c>
      <c r="BH203" s="1" t="s">
        <v>136</v>
      </c>
      <c r="BI203" s="43" t="s">
        <v>781</v>
      </c>
    </row>
    <row r="204" spans="2:61" s="60" customFormat="1" ht="22.9" customHeight="1" x14ac:dyDescent="0.2">
      <c r="B204" s="61"/>
      <c r="D204" s="62" t="s">
        <v>73</v>
      </c>
      <c r="E204" s="69" t="s">
        <v>182</v>
      </c>
      <c r="F204" s="69" t="s">
        <v>782</v>
      </c>
      <c r="I204" s="144"/>
      <c r="J204" s="144">
        <f>SUM(J205:J252)</f>
        <v>16216.952859999999</v>
      </c>
      <c r="K204" s="496"/>
      <c r="L204" s="61"/>
      <c r="M204" s="64"/>
      <c r="P204" s="65">
        <f>SUM(P205:P252)</f>
        <v>0</v>
      </c>
      <c r="R204" s="65">
        <f>SUM(R205:R252)</f>
        <v>5.1384060999999992</v>
      </c>
      <c r="T204" s="66">
        <f>SUM(T205:T252)</f>
        <v>0</v>
      </c>
      <c r="AN204" s="62" t="s">
        <v>82</v>
      </c>
      <c r="AP204" s="67" t="s">
        <v>73</v>
      </c>
      <c r="AQ204" s="67" t="s">
        <v>82</v>
      </c>
      <c r="AU204" s="62" t="s">
        <v>130</v>
      </c>
      <c r="BG204" s="68" t="e">
        <f>SUM(BG205:BG252)</f>
        <v>#REF!</v>
      </c>
    </row>
    <row r="205" spans="2:61" s="9" customFormat="1" ht="33" customHeight="1" x14ac:dyDescent="0.25">
      <c r="B205" s="8"/>
      <c r="C205" s="70" t="s">
        <v>362</v>
      </c>
      <c r="D205" s="70" t="s">
        <v>132</v>
      </c>
      <c r="E205" s="71" t="s">
        <v>783</v>
      </c>
      <c r="F205" s="72" t="s">
        <v>784</v>
      </c>
      <c r="G205" s="73" t="s">
        <v>135</v>
      </c>
      <c r="H205" s="247">
        <v>44.5</v>
      </c>
      <c r="I205" s="452">
        <v>9.3500000000000014</v>
      </c>
      <c r="J205" s="252">
        <v>416.07500000000005</v>
      </c>
      <c r="K205" s="497"/>
      <c r="L205" s="8"/>
      <c r="M205" s="74" t="s">
        <v>1</v>
      </c>
      <c r="N205" s="75" t="s">
        <v>40</v>
      </c>
      <c r="P205" s="76">
        <f t="shared" ref="P205:P252" si="16">O205*H205</f>
        <v>0</v>
      </c>
      <c r="Q205" s="76">
        <v>0</v>
      </c>
      <c r="R205" s="76">
        <f t="shared" ref="R205:R252" si="17">Q205*H205</f>
        <v>0</v>
      </c>
      <c r="S205" s="76">
        <v>0</v>
      </c>
      <c r="T205" s="77">
        <f t="shared" ref="T205:T252" si="18">S205*H205</f>
        <v>0</v>
      </c>
      <c r="AN205" s="43" t="s">
        <v>136</v>
      </c>
      <c r="AP205" s="43" t="s">
        <v>132</v>
      </c>
      <c r="AQ205" s="43" t="s">
        <v>137</v>
      </c>
      <c r="AU205" s="1" t="s">
        <v>130</v>
      </c>
      <c r="BA205" s="78">
        <f t="shared" ref="BA205:BA252" si="19">IF(N205="základná",J205,0)</f>
        <v>0</v>
      </c>
      <c r="BB205" s="78">
        <f t="shared" ref="BB205:BB252" si="20">IF(N205="znížená",J205,0)</f>
        <v>416.07500000000005</v>
      </c>
      <c r="BC205" s="78">
        <f t="shared" ref="BC205:BC252" si="21">IF(N205="zákl. prenesená",J205,0)</f>
        <v>0</v>
      </c>
      <c r="BD205" s="78">
        <f t="shared" ref="BD205:BD252" si="22">IF(N205="zníž. prenesená",J205,0)</f>
        <v>0</v>
      </c>
      <c r="BE205" s="78">
        <f t="shared" ref="BE205:BE252" si="23">IF(N205="nulová",J205,0)</f>
        <v>0</v>
      </c>
      <c r="BF205" s="1" t="s">
        <v>137</v>
      </c>
      <c r="BG205" s="78" t="e">
        <f>ROUND(#REF!*H205,2)</f>
        <v>#REF!</v>
      </c>
      <c r="BH205" s="1" t="s">
        <v>136</v>
      </c>
      <c r="BI205" s="43" t="s">
        <v>785</v>
      </c>
    </row>
    <row r="206" spans="2:61" s="9" customFormat="1" ht="16.5" customHeight="1" x14ac:dyDescent="0.25">
      <c r="B206" s="8"/>
      <c r="C206" s="97" t="s">
        <v>367</v>
      </c>
      <c r="D206" s="97" t="s">
        <v>179</v>
      </c>
      <c r="E206" s="98" t="s">
        <v>786</v>
      </c>
      <c r="F206" s="99" t="s">
        <v>787</v>
      </c>
      <c r="G206" s="100" t="s">
        <v>758</v>
      </c>
      <c r="H206" s="248">
        <v>5.08</v>
      </c>
      <c r="I206" s="452">
        <v>19.8</v>
      </c>
      <c r="J206" s="252">
        <v>100.584</v>
      </c>
      <c r="K206" s="498"/>
      <c r="L206" s="101"/>
      <c r="M206" s="104" t="s">
        <v>1</v>
      </c>
      <c r="N206" s="105" t="s">
        <v>40</v>
      </c>
      <c r="P206" s="76">
        <f t="shared" si="16"/>
        <v>0</v>
      </c>
      <c r="Q206" s="76">
        <v>0</v>
      </c>
      <c r="R206" s="76">
        <f t="shared" si="17"/>
        <v>0</v>
      </c>
      <c r="S206" s="76">
        <v>0</v>
      </c>
      <c r="T206" s="77">
        <f t="shared" si="18"/>
        <v>0</v>
      </c>
      <c r="AN206" s="43" t="s">
        <v>182</v>
      </c>
      <c r="AP206" s="43" t="s">
        <v>179</v>
      </c>
      <c r="AQ206" s="43" t="s">
        <v>137</v>
      </c>
      <c r="AU206" s="1" t="s">
        <v>130</v>
      </c>
      <c r="BA206" s="78">
        <f t="shared" si="19"/>
        <v>0</v>
      </c>
      <c r="BB206" s="78">
        <f t="shared" si="20"/>
        <v>100.584</v>
      </c>
      <c r="BC206" s="78">
        <f t="shared" si="21"/>
        <v>0</v>
      </c>
      <c r="BD206" s="78">
        <f t="shared" si="22"/>
        <v>0</v>
      </c>
      <c r="BE206" s="78">
        <f t="shared" si="23"/>
        <v>0</v>
      </c>
      <c r="BF206" s="1" t="s">
        <v>137</v>
      </c>
      <c r="BG206" s="78" t="e">
        <f>ROUND(#REF!*H206,2)</f>
        <v>#REF!</v>
      </c>
      <c r="BH206" s="1" t="s">
        <v>136</v>
      </c>
      <c r="BI206" s="43" t="s">
        <v>788</v>
      </c>
    </row>
    <row r="207" spans="2:61" s="9" customFormat="1" ht="16.5" customHeight="1" x14ac:dyDescent="0.25">
      <c r="B207" s="8"/>
      <c r="C207" s="97" t="s">
        <v>372</v>
      </c>
      <c r="D207" s="97" t="s">
        <v>179</v>
      </c>
      <c r="E207" s="98" t="s">
        <v>789</v>
      </c>
      <c r="F207" s="99" t="s">
        <v>790</v>
      </c>
      <c r="G207" s="100" t="s">
        <v>758</v>
      </c>
      <c r="H207" s="248">
        <v>4.0599999999999996</v>
      </c>
      <c r="I207" s="452">
        <v>27.500000000000004</v>
      </c>
      <c r="J207" s="252">
        <v>111.65</v>
      </c>
      <c r="K207" s="498"/>
      <c r="L207" s="101"/>
      <c r="M207" s="104" t="s">
        <v>1</v>
      </c>
      <c r="N207" s="105" t="s">
        <v>40</v>
      </c>
      <c r="P207" s="76">
        <f t="shared" si="16"/>
        <v>0</v>
      </c>
      <c r="Q207" s="76">
        <v>0</v>
      </c>
      <c r="R207" s="76">
        <f t="shared" si="17"/>
        <v>0</v>
      </c>
      <c r="S207" s="76">
        <v>0</v>
      </c>
      <c r="T207" s="77">
        <f t="shared" si="18"/>
        <v>0</v>
      </c>
      <c r="AN207" s="43" t="s">
        <v>182</v>
      </c>
      <c r="AP207" s="43" t="s">
        <v>179</v>
      </c>
      <c r="AQ207" s="43" t="s">
        <v>137</v>
      </c>
      <c r="AU207" s="1" t="s">
        <v>130</v>
      </c>
      <c r="BA207" s="78">
        <f t="shared" si="19"/>
        <v>0</v>
      </c>
      <c r="BB207" s="78">
        <f t="shared" si="20"/>
        <v>111.65</v>
      </c>
      <c r="BC207" s="78">
        <f t="shared" si="21"/>
        <v>0</v>
      </c>
      <c r="BD207" s="78">
        <f t="shared" si="22"/>
        <v>0</v>
      </c>
      <c r="BE207" s="78">
        <f t="shared" si="23"/>
        <v>0</v>
      </c>
      <c r="BF207" s="1" t="s">
        <v>137</v>
      </c>
      <c r="BG207" s="78" t="e">
        <f>ROUND(#REF!*H207,2)</f>
        <v>#REF!</v>
      </c>
      <c r="BH207" s="1" t="s">
        <v>136</v>
      </c>
      <c r="BI207" s="43" t="s">
        <v>791</v>
      </c>
    </row>
    <row r="208" spans="2:61" s="9" customFormat="1" ht="16.5" customHeight="1" x14ac:dyDescent="0.25">
      <c r="B208" s="8"/>
      <c r="C208" s="97" t="s">
        <v>376</v>
      </c>
      <c r="D208" s="97" t="s">
        <v>179</v>
      </c>
      <c r="E208" s="98" t="s">
        <v>792</v>
      </c>
      <c r="F208" s="99" t="s">
        <v>793</v>
      </c>
      <c r="G208" s="100" t="s">
        <v>758</v>
      </c>
      <c r="H208" s="248">
        <v>1.02</v>
      </c>
      <c r="I208" s="452">
        <v>52.800000000000004</v>
      </c>
      <c r="J208" s="252">
        <v>53.856000000000009</v>
      </c>
      <c r="K208" s="498"/>
      <c r="L208" s="101"/>
      <c r="M208" s="104" t="s">
        <v>1</v>
      </c>
      <c r="N208" s="105" t="s">
        <v>40</v>
      </c>
      <c r="P208" s="76">
        <f t="shared" si="16"/>
        <v>0</v>
      </c>
      <c r="Q208" s="76">
        <v>0</v>
      </c>
      <c r="R208" s="76">
        <f t="shared" si="17"/>
        <v>0</v>
      </c>
      <c r="S208" s="76">
        <v>0</v>
      </c>
      <c r="T208" s="77">
        <f t="shared" si="18"/>
        <v>0</v>
      </c>
      <c r="AN208" s="43" t="s">
        <v>182</v>
      </c>
      <c r="AP208" s="43" t="s">
        <v>179</v>
      </c>
      <c r="AQ208" s="43" t="s">
        <v>137</v>
      </c>
      <c r="AU208" s="1" t="s">
        <v>130</v>
      </c>
      <c r="BA208" s="78">
        <f t="shared" si="19"/>
        <v>0</v>
      </c>
      <c r="BB208" s="78">
        <f t="shared" si="20"/>
        <v>53.856000000000009</v>
      </c>
      <c r="BC208" s="78">
        <f t="shared" si="21"/>
        <v>0</v>
      </c>
      <c r="BD208" s="78">
        <f t="shared" si="22"/>
        <v>0</v>
      </c>
      <c r="BE208" s="78">
        <f t="shared" si="23"/>
        <v>0</v>
      </c>
      <c r="BF208" s="1" t="s">
        <v>137</v>
      </c>
      <c r="BG208" s="78" t="e">
        <f>ROUND(#REF!*H208,2)</f>
        <v>#REF!</v>
      </c>
      <c r="BH208" s="1" t="s">
        <v>136</v>
      </c>
      <c r="BI208" s="43" t="s">
        <v>794</v>
      </c>
    </row>
    <row r="209" spans="2:61" s="9" customFormat="1" ht="16.5" customHeight="1" x14ac:dyDescent="0.25">
      <c r="B209" s="8"/>
      <c r="C209" s="97" t="s">
        <v>381</v>
      </c>
      <c r="D209" s="97" t="s">
        <v>179</v>
      </c>
      <c r="E209" s="98" t="s">
        <v>795</v>
      </c>
      <c r="F209" s="99" t="s">
        <v>796</v>
      </c>
      <c r="G209" s="100" t="s">
        <v>758</v>
      </c>
      <c r="H209" s="248">
        <v>2.0299999999999998</v>
      </c>
      <c r="I209" s="452">
        <v>64.900000000000006</v>
      </c>
      <c r="J209" s="252">
        <v>131.74699999999999</v>
      </c>
      <c r="K209" s="498"/>
      <c r="L209" s="101"/>
      <c r="M209" s="104" t="s">
        <v>1</v>
      </c>
      <c r="N209" s="105" t="s">
        <v>40</v>
      </c>
      <c r="P209" s="76">
        <f t="shared" si="16"/>
        <v>0</v>
      </c>
      <c r="Q209" s="76">
        <v>0</v>
      </c>
      <c r="R209" s="76">
        <f t="shared" si="17"/>
        <v>0</v>
      </c>
      <c r="S209" s="76">
        <v>0</v>
      </c>
      <c r="T209" s="77">
        <f t="shared" si="18"/>
        <v>0</v>
      </c>
      <c r="AN209" s="43" t="s">
        <v>182</v>
      </c>
      <c r="AP209" s="43" t="s">
        <v>179</v>
      </c>
      <c r="AQ209" s="43" t="s">
        <v>137</v>
      </c>
      <c r="AU209" s="1" t="s">
        <v>130</v>
      </c>
      <c r="BA209" s="78">
        <f t="shared" si="19"/>
        <v>0</v>
      </c>
      <c r="BB209" s="78">
        <f t="shared" si="20"/>
        <v>131.74699999999999</v>
      </c>
      <c r="BC209" s="78">
        <f t="shared" si="21"/>
        <v>0</v>
      </c>
      <c r="BD209" s="78">
        <f t="shared" si="22"/>
        <v>0</v>
      </c>
      <c r="BE209" s="78">
        <f t="shared" si="23"/>
        <v>0</v>
      </c>
      <c r="BF209" s="1" t="s">
        <v>137</v>
      </c>
      <c r="BG209" s="78" t="e">
        <f>ROUND(#REF!*H209,2)</f>
        <v>#REF!</v>
      </c>
      <c r="BH209" s="1" t="s">
        <v>136</v>
      </c>
      <c r="BI209" s="43" t="s">
        <v>797</v>
      </c>
    </row>
    <row r="210" spans="2:61" s="9" customFormat="1" ht="16.5" customHeight="1" x14ac:dyDescent="0.25">
      <c r="B210" s="8"/>
      <c r="C210" s="97" t="s">
        <v>386</v>
      </c>
      <c r="D210" s="97" t="s">
        <v>179</v>
      </c>
      <c r="E210" s="98" t="s">
        <v>798</v>
      </c>
      <c r="F210" s="99" t="s">
        <v>799</v>
      </c>
      <c r="G210" s="100" t="s">
        <v>758</v>
      </c>
      <c r="H210" s="248">
        <v>6.09</v>
      </c>
      <c r="I210" s="452">
        <v>126.50000000000001</v>
      </c>
      <c r="J210" s="252">
        <v>770.3850000000001</v>
      </c>
      <c r="K210" s="498"/>
      <c r="L210" s="101"/>
      <c r="M210" s="104" t="s">
        <v>1</v>
      </c>
      <c r="N210" s="105" t="s">
        <v>40</v>
      </c>
      <c r="P210" s="76">
        <f t="shared" si="16"/>
        <v>0</v>
      </c>
      <c r="Q210" s="76">
        <v>0</v>
      </c>
      <c r="R210" s="76">
        <f t="shared" si="17"/>
        <v>0</v>
      </c>
      <c r="S210" s="76">
        <v>0</v>
      </c>
      <c r="T210" s="77">
        <f t="shared" si="18"/>
        <v>0</v>
      </c>
      <c r="AN210" s="43" t="s">
        <v>182</v>
      </c>
      <c r="AP210" s="43" t="s">
        <v>179</v>
      </c>
      <c r="AQ210" s="43" t="s">
        <v>137</v>
      </c>
      <c r="AU210" s="1" t="s">
        <v>130</v>
      </c>
      <c r="BA210" s="78">
        <f t="shared" si="19"/>
        <v>0</v>
      </c>
      <c r="BB210" s="78">
        <f t="shared" si="20"/>
        <v>770.3850000000001</v>
      </c>
      <c r="BC210" s="78">
        <f t="shared" si="21"/>
        <v>0</v>
      </c>
      <c r="BD210" s="78">
        <f t="shared" si="22"/>
        <v>0</v>
      </c>
      <c r="BE210" s="78">
        <f t="shared" si="23"/>
        <v>0</v>
      </c>
      <c r="BF210" s="1" t="s">
        <v>137</v>
      </c>
      <c r="BG210" s="78" t="e">
        <f>ROUND(#REF!*H210,2)</f>
        <v>#REF!</v>
      </c>
      <c r="BH210" s="1" t="s">
        <v>136</v>
      </c>
      <c r="BI210" s="43" t="s">
        <v>800</v>
      </c>
    </row>
    <row r="211" spans="2:61" s="9" customFormat="1" ht="16.5" customHeight="1" x14ac:dyDescent="0.25">
      <c r="B211" s="8"/>
      <c r="C211" s="97" t="s">
        <v>391</v>
      </c>
      <c r="D211" s="97" t="s">
        <v>179</v>
      </c>
      <c r="E211" s="98" t="s">
        <v>801</v>
      </c>
      <c r="F211" s="99" t="s">
        <v>802</v>
      </c>
      <c r="G211" s="100" t="s">
        <v>758</v>
      </c>
      <c r="H211" s="248">
        <v>26</v>
      </c>
      <c r="I211" s="452">
        <v>1.1000000000000001</v>
      </c>
      <c r="J211" s="252">
        <v>28.6</v>
      </c>
      <c r="K211" s="498"/>
      <c r="L211" s="101"/>
      <c r="M211" s="104" t="s">
        <v>1</v>
      </c>
      <c r="N211" s="105" t="s">
        <v>40</v>
      </c>
      <c r="P211" s="76">
        <f t="shared" si="16"/>
        <v>0</v>
      </c>
      <c r="Q211" s="76">
        <v>0</v>
      </c>
      <c r="R211" s="76">
        <f t="shared" si="17"/>
        <v>0</v>
      </c>
      <c r="S211" s="76">
        <v>0</v>
      </c>
      <c r="T211" s="77">
        <f t="shared" si="18"/>
        <v>0</v>
      </c>
      <c r="AN211" s="43" t="s">
        <v>182</v>
      </c>
      <c r="AP211" s="43" t="s">
        <v>179</v>
      </c>
      <c r="AQ211" s="43" t="s">
        <v>137</v>
      </c>
      <c r="AU211" s="1" t="s">
        <v>130</v>
      </c>
      <c r="BA211" s="78">
        <f t="shared" si="19"/>
        <v>0</v>
      </c>
      <c r="BB211" s="78">
        <f t="shared" si="20"/>
        <v>28.6</v>
      </c>
      <c r="BC211" s="78">
        <f t="shared" si="21"/>
        <v>0</v>
      </c>
      <c r="BD211" s="78">
        <f t="shared" si="22"/>
        <v>0</v>
      </c>
      <c r="BE211" s="78">
        <f t="shared" si="23"/>
        <v>0</v>
      </c>
      <c r="BF211" s="1" t="s">
        <v>137</v>
      </c>
      <c r="BG211" s="78" t="e">
        <f>ROUND(#REF!*H211,2)</f>
        <v>#REF!</v>
      </c>
      <c r="BH211" s="1" t="s">
        <v>136</v>
      </c>
      <c r="BI211" s="43" t="s">
        <v>803</v>
      </c>
    </row>
    <row r="212" spans="2:61" s="9" customFormat="1" ht="33" customHeight="1" x14ac:dyDescent="0.25">
      <c r="B212" s="8"/>
      <c r="C212" s="70" t="s">
        <v>396</v>
      </c>
      <c r="D212" s="70" t="s">
        <v>132</v>
      </c>
      <c r="E212" s="71" t="s">
        <v>804</v>
      </c>
      <c r="F212" s="72" t="s">
        <v>805</v>
      </c>
      <c r="G212" s="73" t="s">
        <v>135</v>
      </c>
      <c r="H212" s="247">
        <v>11</v>
      </c>
      <c r="I212" s="452">
        <v>10.89</v>
      </c>
      <c r="J212" s="252">
        <v>119.79</v>
      </c>
      <c r="K212" s="497"/>
      <c r="L212" s="8"/>
      <c r="M212" s="74" t="s">
        <v>1</v>
      </c>
      <c r="N212" s="75" t="s">
        <v>40</v>
      </c>
      <c r="P212" s="76">
        <f t="shared" si="16"/>
        <v>0</v>
      </c>
      <c r="Q212" s="76">
        <v>0</v>
      </c>
      <c r="R212" s="76">
        <f t="shared" si="17"/>
        <v>0</v>
      </c>
      <c r="S212" s="76">
        <v>0</v>
      </c>
      <c r="T212" s="77">
        <f t="shared" si="18"/>
        <v>0</v>
      </c>
      <c r="AN212" s="43" t="s">
        <v>136</v>
      </c>
      <c r="AP212" s="43" t="s">
        <v>132</v>
      </c>
      <c r="AQ212" s="43" t="s">
        <v>137</v>
      </c>
      <c r="AU212" s="1" t="s">
        <v>130</v>
      </c>
      <c r="BA212" s="78">
        <f t="shared" si="19"/>
        <v>0</v>
      </c>
      <c r="BB212" s="78">
        <f t="shared" si="20"/>
        <v>119.79</v>
      </c>
      <c r="BC212" s="78">
        <f t="shared" si="21"/>
        <v>0</v>
      </c>
      <c r="BD212" s="78">
        <f t="shared" si="22"/>
        <v>0</v>
      </c>
      <c r="BE212" s="78">
        <f t="shared" si="23"/>
        <v>0</v>
      </c>
      <c r="BF212" s="1" t="s">
        <v>137</v>
      </c>
      <c r="BG212" s="78" t="e">
        <f>ROUND(#REF!*H212,2)</f>
        <v>#REF!</v>
      </c>
      <c r="BH212" s="1" t="s">
        <v>136</v>
      </c>
      <c r="BI212" s="43" t="s">
        <v>806</v>
      </c>
    </row>
    <row r="213" spans="2:61" s="9" customFormat="1" ht="16.5" customHeight="1" x14ac:dyDescent="0.25">
      <c r="B213" s="8"/>
      <c r="C213" s="97" t="s">
        <v>400</v>
      </c>
      <c r="D213" s="97" t="s">
        <v>179</v>
      </c>
      <c r="E213" s="98" t="s">
        <v>807</v>
      </c>
      <c r="F213" s="99" t="s">
        <v>808</v>
      </c>
      <c r="G213" s="100" t="s">
        <v>758</v>
      </c>
      <c r="H213" s="248">
        <v>2.0299999999999998</v>
      </c>
      <c r="I213" s="452">
        <v>23.1</v>
      </c>
      <c r="J213" s="252">
        <v>46.893000000000001</v>
      </c>
      <c r="K213" s="498"/>
      <c r="L213" s="101"/>
      <c r="M213" s="104" t="s">
        <v>1</v>
      </c>
      <c r="N213" s="105" t="s">
        <v>40</v>
      </c>
      <c r="P213" s="76">
        <f t="shared" si="16"/>
        <v>0</v>
      </c>
      <c r="Q213" s="76">
        <v>0</v>
      </c>
      <c r="R213" s="76">
        <f t="shared" si="17"/>
        <v>0</v>
      </c>
      <c r="S213" s="76">
        <v>0</v>
      </c>
      <c r="T213" s="77">
        <f t="shared" si="18"/>
        <v>0</v>
      </c>
      <c r="AN213" s="43" t="s">
        <v>182</v>
      </c>
      <c r="AP213" s="43" t="s">
        <v>179</v>
      </c>
      <c r="AQ213" s="43" t="s">
        <v>137</v>
      </c>
      <c r="AU213" s="1" t="s">
        <v>130</v>
      </c>
      <c r="BA213" s="78">
        <f t="shared" si="19"/>
        <v>0</v>
      </c>
      <c r="BB213" s="78">
        <f t="shared" si="20"/>
        <v>46.893000000000001</v>
      </c>
      <c r="BC213" s="78">
        <f t="shared" si="21"/>
        <v>0</v>
      </c>
      <c r="BD213" s="78">
        <f t="shared" si="22"/>
        <v>0</v>
      </c>
      <c r="BE213" s="78">
        <f t="shared" si="23"/>
        <v>0</v>
      </c>
      <c r="BF213" s="1" t="s">
        <v>137</v>
      </c>
      <c r="BG213" s="78" t="e">
        <f>ROUND(#REF!*H213,2)</f>
        <v>#REF!</v>
      </c>
      <c r="BH213" s="1" t="s">
        <v>136</v>
      </c>
      <c r="BI213" s="43" t="s">
        <v>809</v>
      </c>
    </row>
    <row r="214" spans="2:61" s="9" customFormat="1" ht="16.5" customHeight="1" x14ac:dyDescent="0.25">
      <c r="B214" s="8"/>
      <c r="C214" s="97" t="s">
        <v>405</v>
      </c>
      <c r="D214" s="97" t="s">
        <v>179</v>
      </c>
      <c r="E214" s="98" t="s">
        <v>810</v>
      </c>
      <c r="F214" s="99" t="s">
        <v>811</v>
      </c>
      <c r="G214" s="100" t="s">
        <v>758</v>
      </c>
      <c r="H214" s="248">
        <v>1.02</v>
      </c>
      <c r="I214" s="452">
        <v>39.6</v>
      </c>
      <c r="J214" s="252">
        <v>40.392000000000003</v>
      </c>
      <c r="K214" s="498"/>
      <c r="L214" s="101"/>
      <c r="M214" s="104" t="s">
        <v>1</v>
      </c>
      <c r="N214" s="105" t="s">
        <v>40</v>
      </c>
      <c r="P214" s="76">
        <f t="shared" si="16"/>
        <v>0</v>
      </c>
      <c r="Q214" s="76">
        <v>0</v>
      </c>
      <c r="R214" s="76">
        <f t="shared" si="17"/>
        <v>0</v>
      </c>
      <c r="S214" s="76">
        <v>0</v>
      </c>
      <c r="T214" s="77">
        <f t="shared" si="18"/>
        <v>0</v>
      </c>
      <c r="AN214" s="43" t="s">
        <v>182</v>
      </c>
      <c r="AP214" s="43" t="s">
        <v>179</v>
      </c>
      <c r="AQ214" s="43" t="s">
        <v>137</v>
      </c>
      <c r="AU214" s="1" t="s">
        <v>130</v>
      </c>
      <c r="BA214" s="78">
        <f t="shared" si="19"/>
        <v>0</v>
      </c>
      <c r="BB214" s="78">
        <f t="shared" si="20"/>
        <v>40.392000000000003</v>
      </c>
      <c r="BC214" s="78">
        <f t="shared" si="21"/>
        <v>0</v>
      </c>
      <c r="BD214" s="78">
        <f t="shared" si="22"/>
        <v>0</v>
      </c>
      <c r="BE214" s="78">
        <f t="shared" si="23"/>
        <v>0</v>
      </c>
      <c r="BF214" s="1" t="s">
        <v>137</v>
      </c>
      <c r="BG214" s="78" t="e">
        <f>ROUND(#REF!*H214,2)</f>
        <v>#REF!</v>
      </c>
      <c r="BH214" s="1" t="s">
        <v>136</v>
      </c>
      <c r="BI214" s="43" t="s">
        <v>812</v>
      </c>
    </row>
    <row r="215" spans="2:61" s="9" customFormat="1" ht="16.5" customHeight="1" x14ac:dyDescent="0.25">
      <c r="B215" s="8"/>
      <c r="C215" s="97" t="s">
        <v>411</v>
      </c>
      <c r="D215" s="97" t="s">
        <v>179</v>
      </c>
      <c r="E215" s="98" t="s">
        <v>813</v>
      </c>
      <c r="F215" s="99" t="s">
        <v>814</v>
      </c>
      <c r="G215" s="100" t="s">
        <v>758</v>
      </c>
      <c r="H215" s="248">
        <v>1.02</v>
      </c>
      <c r="I215" s="452">
        <v>102.30000000000001</v>
      </c>
      <c r="J215" s="252">
        <v>104.34600000000002</v>
      </c>
      <c r="K215" s="498"/>
      <c r="L215" s="101"/>
      <c r="M215" s="104" t="s">
        <v>1</v>
      </c>
      <c r="N215" s="105" t="s">
        <v>40</v>
      </c>
      <c r="P215" s="76">
        <f t="shared" si="16"/>
        <v>0</v>
      </c>
      <c r="Q215" s="76">
        <v>0</v>
      </c>
      <c r="R215" s="76">
        <f t="shared" si="17"/>
        <v>0</v>
      </c>
      <c r="S215" s="76">
        <v>0</v>
      </c>
      <c r="T215" s="77">
        <f t="shared" si="18"/>
        <v>0</v>
      </c>
      <c r="AN215" s="43" t="s">
        <v>182</v>
      </c>
      <c r="AP215" s="43" t="s">
        <v>179</v>
      </c>
      <c r="AQ215" s="43" t="s">
        <v>137</v>
      </c>
      <c r="AU215" s="1" t="s">
        <v>130</v>
      </c>
      <c r="BA215" s="78">
        <f t="shared" si="19"/>
        <v>0</v>
      </c>
      <c r="BB215" s="78">
        <f t="shared" si="20"/>
        <v>104.34600000000002</v>
      </c>
      <c r="BC215" s="78">
        <f t="shared" si="21"/>
        <v>0</v>
      </c>
      <c r="BD215" s="78">
        <f t="shared" si="22"/>
        <v>0</v>
      </c>
      <c r="BE215" s="78">
        <f t="shared" si="23"/>
        <v>0</v>
      </c>
      <c r="BF215" s="1" t="s">
        <v>137</v>
      </c>
      <c r="BG215" s="78" t="e">
        <f>ROUND(#REF!*H215,2)</f>
        <v>#REF!</v>
      </c>
      <c r="BH215" s="1" t="s">
        <v>136</v>
      </c>
      <c r="BI215" s="43" t="s">
        <v>815</v>
      </c>
    </row>
    <row r="216" spans="2:61" s="9" customFormat="1" ht="16.5" customHeight="1" x14ac:dyDescent="0.25">
      <c r="B216" s="8"/>
      <c r="C216" s="97" t="s">
        <v>415</v>
      </c>
      <c r="D216" s="97" t="s">
        <v>179</v>
      </c>
      <c r="E216" s="98" t="s">
        <v>816</v>
      </c>
      <c r="F216" s="99" t="s">
        <v>817</v>
      </c>
      <c r="G216" s="100" t="s">
        <v>758</v>
      </c>
      <c r="H216" s="248">
        <v>1.02</v>
      </c>
      <c r="I216" s="452">
        <v>163.9</v>
      </c>
      <c r="J216" s="252">
        <v>167.178</v>
      </c>
      <c r="K216" s="498"/>
      <c r="L216" s="101"/>
      <c r="M216" s="104" t="s">
        <v>1</v>
      </c>
      <c r="N216" s="105" t="s">
        <v>40</v>
      </c>
      <c r="P216" s="76">
        <f t="shared" si="16"/>
        <v>0</v>
      </c>
      <c r="Q216" s="76">
        <v>0</v>
      </c>
      <c r="R216" s="76">
        <f t="shared" si="17"/>
        <v>0</v>
      </c>
      <c r="S216" s="76">
        <v>0</v>
      </c>
      <c r="T216" s="77">
        <f t="shared" si="18"/>
        <v>0</v>
      </c>
      <c r="AN216" s="43" t="s">
        <v>182</v>
      </c>
      <c r="AP216" s="43" t="s">
        <v>179</v>
      </c>
      <c r="AQ216" s="43" t="s">
        <v>137</v>
      </c>
      <c r="AU216" s="1" t="s">
        <v>130</v>
      </c>
      <c r="BA216" s="78">
        <f t="shared" si="19"/>
        <v>0</v>
      </c>
      <c r="BB216" s="78">
        <f t="shared" si="20"/>
        <v>167.178</v>
      </c>
      <c r="BC216" s="78">
        <f t="shared" si="21"/>
        <v>0</v>
      </c>
      <c r="BD216" s="78">
        <f t="shared" si="22"/>
        <v>0</v>
      </c>
      <c r="BE216" s="78">
        <f t="shared" si="23"/>
        <v>0</v>
      </c>
      <c r="BF216" s="1" t="s">
        <v>137</v>
      </c>
      <c r="BG216" s="78" t="e">
        <f>ROUND(#REF!*H216,2)</f>
        <v>#REF!</v>
      </c>
      <c r="BH216" s="1" t="s">
        <v>136</v>
      </c>
      <c r="BI216" s="43" t="s">
        <v>818</v>
      </c>
    </row>
    <row r="217" spans="2:61" s="9" customFormat="1" ht="16.5" customHeight="1" x14ac:dyDescent="0.25">
      <c r="B217" s="8"/>
      <c r="C217" s="97" t="s">
        <v>420</v>
      </c>
      <c r="D217" s="97" t="s">
        <v>179</v>
      </c>
      <c r="E217" s="98" t="s">
        <v>819</v>
      </c>
      <c r="F217" s="99" t="s">
        <v>820</v>
      </c>
      <c r="G217" s="100" t="s">
        <v>758</v>
      </c>
      <c r="H217" s="248">
        <v>7</v>
      </c>
      <c r="I217" s="452">
        <v>1.2100000000000002</v>
      </c>
      <c r="J217" s="252">
        <v>8.4700000000000006</v>
      </c>
      <c r="K217" s="498"/>
      <c r="L217" s="101"/>
      <c r="M217" s="104" t="s">
        <v>1</v>
      </c>
      <c r="N217" s="105" t="s">
        <v>40</v>
      </c>
      <c r="P217" s="76">
        <f t="shared" si="16"/>
        <v>0</v>
      </c>
      <c r="Q217" s="76">
        <v>0</v>
      </c>
      <c r="R217" s="76">
        <f t="shared" si="17"/>
        <v>0</v>
      </c>
      <c r="S217" s="76">
        <v>0</v>
      </c>
      <c r="T217" s="77">
        <f t="shared" si="18"/>
        <v>0</v>
      </c>
      <c r="AN217" s="43" t="s">
        <v>182</v>
      </c>
      <c r="AP217" s="43" t="s">
        <v>179</v>
      </c>
      <c r="AQ217" s="43" t="s">
        <v>137</v>
      </c>
      <c r="AU217" s="1" t="s">
        <v>130</v>
      </c>
      <c r="BA217" s="78">
        <f t="shared" si="19"/>
        <v>0</v>
      </c>
      <c r="BB217" s="78">
        <f t="shared" si="20"/>
        <v>8.4700000000000006</v>
      </c>
      <c r="BC217" s="78">
        <f t="shared" si="21"/>
        <v>0</v>
      </c>
      <c r="BD217" s="78">
        <f t="shared" si="22"/>
        <v>0</v>
      </c>
      <c r="BE217" s="78">
        <f t="shared" si="23"/>
        <v>0</v>
      </c>
      <c r="BF217" s="1" t="s">
        <v>137</v>
      </c>
      <c r="BG217" s="78" t="e">
        <f>ROUND(#REF!*H217,2)</f>
        <v>#REF!</v>
      </c>
      <c r="BH217" s="1" t="s">
        <v>136</v>
      </c>
      <c r="BI217" s="43" t="s">
        <v>821</v>
      </c>
    </row>
    <row r="218" spans="2:61" s="9" customFormat="1" ht="33" customHeight="1" x14ac:dyDescent="0.25">
      <c r="B218" s="8"/>
      <c r="C218" s="70" t="s">
        <v>425</v>
      </c>
      <c r="D218" s="70" t="s">
        <v>132</v>
      </c>
      <c r="E218" s="71" t="s">
        <v>822</v>
      </c>
      <c r="F218" s="72" t="s">
        <v>823</v>
      </c>
      <c r="G218" s="73" t="s">
        <v>758</v>
      </c>
      <c r="H218" s="247">
        <v>6</v>
      </c>
      <c r="I218" s="452">
        <v>2.75</v>
      </c>
      <c r="J218" s="252">
        <v>16.5</v>
      </c>
      <c r="K218" s="497"/>
      <c r="L218" s="8"/>
      <c r="M218" s="74" t="s">
        <v>1</v>
      </c>
      <c r="N218" s="75" t="s">
        <v>40</v>
      </c>
      <c r="P218" s="76">
        <f t="shared" si="16"/>
        <v>0</v>
      </c>
      <c r="Q218" s="76">
        <v>0</v>
      </c>
      <c r="R218" s="76">
        <f t="shared" si="17"/>
        <v>0</v>
      </c>
      <c r="S218" s="76">
        <v>0</v>
      </c>
      <c r="T218" s="77">
        <f t="shared" si="18"/>
        <v>0</v>
      </c>
      <c r="AN218" s="43" t="s">
        <v>136</v>
      </c>
      <c r="AP218" s="43" t="s">
        <v>132</v>
      </c>
      <c r="AQ218" s="43" t="s">
        <v>137</v>
      </c>
      <c r="AU218" s="1" t="s">
        <v>130</v>
      </c>
      <c r="BA218" s="78">
        <f t="shared" si="19"/>
        <v>0</v>
      </c>
      <c r="BB218" s="78">
        <f t="shared" si="20"/>
        <v>16.5</v>
      </c>
      <c r="BC218" s="78">
        <f t="shared" si="21"/>
        <v>0</v>
      </c>
      <c r="BD218" s="78">
        <f t="shared" si="22"/>
        <v>0</v>
      </c>
      <c r="BE218" s="78">
        <f t="shared" si="23"/>
        <v>0</v>
      </c>
      <c r="BF218" s="1" t="s">
        <v>137</v>
      </c>
      <c r="BG218" s="78" t="e">
        <f>ROUND(#REF!*H218,2)</f>
        <v>#REF!</v>
      </c>
      <c r="BH218" s="1" t="s">
        <v>136</v>
      </c>
      <c r="BI218" s="43" t="s">
        <v>824</v>
      </c>
    </row>
    <row r="219" spans="2:61" s="9" customFormat="1" ht="16.5" customHeight="1" x14ac:dyDescent="0.25">
      <c r="B219" s="8"/>
      <c r="C219" s="97" t="s">
        <v>430</v>
      </c>
      <c r="D219" s="97" t="s">
        <v>179</v>
      </c>
      <c r="E219" s="98" t="s">
        <v>825</v>
      </c>
      <c r="F219" s="99" t="s">
        <v>826</v>
      </c>
      <c r="G219" s="100" t="s">
        <v>758</v>
      </c>
      <c r="H219" s="248">
        <v>4</v>
      </c>
      <c r="I219" s="452">
        <v>5.1700000000000008</v>
      </c>
      <c r="J219" s="252">
        <v>20.680000000000003</v>
      </c>
      <c r="K219" s="498"/>
      <c r="L219" s="101"/>
      <c r="M219" s="104" t="s">
        <v>1</v>
      </c>
      <c r="N219" s="105" t="s">
        <v>40</v>
      </c>
      <c r="P219" s="76">
        <f t="shared" si="16"/>
        <v>0</v>
      </c>
      <c r="Q219" s="76">
        <v>0</v>
      </c>
      <c r="R219" s="76">
        <f t="shared" si="17"/>
        <v>0</v>
      </c>
      <c r="S219" s="76">
        <v>0</v>
      </c>
      <c r="T219" s="77">
        <f t="shared" si="18"/>
        <v>0</v>
      </c>
      <c r="AN219" s="43" t="s">
        <v>182</v>
      </c>
      <c r="AP219" s="43" t="s">
        <v>179</v>
      </c>
      <c r="AQ219" s="43" t="s">
        <v>137</v>
      </c>
      <c r="AU219" s="1" t="s">
        <v>130</v>
      </c>
      <c r="BA219" s="78">
        <f t="shared" si="19"/>
        <v>0</v>
      </c>
      <c r="BB219" s="78">
        <f t="shared" si="20"/>
        <v>20.680000000000003</v>
      </c>
      <c r="BC219" s="78">
        <f t="shared" si="21"/>
        <v>0</v>
      </c>
      <c r="BD219" s="78">
        <f t="shared" si="22"/>
        <v>0</v>
      </c>
      <c r="BE219" s="78">
        <f t="shared" si="23"/>
        <v>0</v>
      </c>
      <c r="BF219" s="1" t="s">
        <v>137</v>
      </c>
      <c r="BG219" s="78" t="e">
        <f>ROUND(#REF!*H219,2)</f>
        <v>#REF!</v>
      </c>
      <c r="BH219" s="1" t="s">
        <v>136</v>
      </c>
      <c r="BI219" s="43" t="s">
        <v>827</v>
      </c>
    </row>
    <row r="220" spans="2:61" s="9" customFormat="1" ht="16.5" customHeight="1" x14ac:dyDescent="0.25">
      <c r="B220" s="8"/>
      <c r="C220" s="97" t="s">
        <v>436</v>
      </c>
      <c r="D220" s="97" t="s">
        <v>179</v>
      </c>
      <c r="E220" s="98" t="s">
        <v>828</v>
      </c>
      <c r="F220" s="99" t="s">
        <v>829</v>
      </c>
      <c r="G220" s="100" t="s">
        <v>758</v>
      </c>
      <c r="H220" s="248">
        <v>2</v>
      </c>
      <c r="I220" s="452">
        <v>678.7</v>
      </c>
      <c r="J220" s="252">
        <v>1357.4</v>
      </c>
      <c r="K220" s="498"/>
      <c r="L220" s="101"/>
      <c r="M220" s="104" t="s">
        <v>1</v>
      </c>
      <c r="N220" s="105" t="s">
        <v>40</v>
      </c>
      <c r="P220" s="76">
        <f t="shared" si="16"/>
        <v>0</v>
      </c>
      <c r="Q220" s="76">
        <v>0</v>
      </c>
      <c r="R220" s="76">
        <f t="shared" si="17"/>
        <v>0</v>
      </c>
      <c r="S220" s="76">
        <v>0</v>
      </c>
      <c r="T220" s="77">
        <f t="shared" si="18"/>
        <v>0</v>
      </c>
      <c r="AN220" s="43" t="s">
        <v>182</v>
      </c>
      <c r="AP220" s="43" t="s">
        <v>179</v>
      </c>
      <c r="AQ220" s="43" t="s">
        <v>137</v>
      </c>
      <c r="AU220" s="1" t="s">
        <v>130</v>
      </c>
      <c r="BA220" s="78">
        <f t="shared" si="19"/>
        <v>0</v>
      </c>
      <c r="BB220" s="78">
        <f t="shared" si="20"/>
        <v>1357.4</v>
      </c>
      <c r="BC220" s="78">
        <f t="shared" si="21"/>
        <v>0</v>
      </c>
      <c r="BD220" s="78">
        <f t="shared" si="22"/>
        <v>0</v>
      </c>
      <c r="BE220" s="78">
        <f t="shared" si="23"/>
        <v>0</v>
      </c>
      <c r="BF220" s="1" t="s">
        <v>137</v>
      </c>
      <c r="BG220" s="78" t="e">
        <f>ROUND(#REF!*H220,2)</f>
        <v>#REF!</v>
      </c>
      <c r="BH220" s="1" t="s">
        <v>136</v>
      </c>
      <c r="BI220" s="43" t="s">
        <v>830</v>
      </c>
    </row>
    <row r="221" spans="2:61" s="9" customFormat="1" ht="33" customHeight="1" x14ac:dyDescent="0.25">
      <c r="B221" s="8"/>
      <c r="C221" s="70" t="s">
        <v>440</v>
      </c>
      <c r="D221" s="70" t="s">
        <v>132</v>
      </c>
      <c r="E221" s="71" t="s">
        <v>831</v>
      </c>
      <c r="F221" s="72" t="s">
        <v>832</v>
      </c>
      <c r="G221" s="73" t="s">
        <v>758</v>
      </c>
      <c r="H221" s="247">
        <v>1</v>
      </c>
      <c r="I221" s="452">
        <v>3.8500000000000005</v>
      </c>
      <c r="J221" s="252">
        <v>3.8500000000000005</v>
      </c>
      <c r="K221" s="497"/>
      <c r="L221" s="8"/>
      <c r="M221" s="74" t="s">
        <v>1</v>
      </c>
      <c r="N221" s="75" t="s">
        <v>40</v>
      </c>
      <c r="P221" s="76">
        <f t="shared" si="16"/>
        <v>0</v>
      </c>
      <c r="Q221" s="76">
        <v>0</v>
      </c>
      <c r="R221" s="76">
        <f t="shared" si="17"/>
        <v>0</v>
      </c>
      <c r="S221" s="76">
        <v>0</v>
      </c>
      <c r="T221" s="77">
        <f t="shared" si="18"/>
        <v>0</v>
      </c>
      <c r="AN221" s="43" t="s">
        <v>136</v>
      </c>
      <c r="AP221" s="43" t="s">
        <v>132</v>
      </c>
      <c r="AQ221" s="43" t="s">
        <v>137</v>
      </c>
      <c r="AU221" s="1" t="s">
        <v>130</v>
      </c>
      <c r="BA221" s="78">
        <f t="shared" si="19"/>
        <v>0</v>
      </c>
      <c r="BB221" s="78">
        <f t="shared" si="20"/>
        <v>3.8500000000000005</v>
      </c>
      <c r="BC221" s="78">
        <f t="shared" si="21"/>
        <v>0</v>
      </c>
      <c r="BD221" s="78">
        <f t="shared" si="22"/>
        <v>0</v>
      </c>
      <c r="BE221" s="78">
        <f t="shared" si="23"/>
        <v>0</v>
      </c>
      <c r="BF221" s="1" t="s">
        <v>137</v>
      </c>
      <c r="BG221" s="78" t="e">
        <f>ROUND(#REF!*H221,2)</f>
        <v>#REF!</v>
      </c>
      <c r="BH221" s="1" t="s">
        <v>136</v>
      </c>
      <c r="BI221" s="43" t="s">
        <v>833</v>
      </c>
    </row>
    <row r="222" spans="2:61" s="9" customFormat="1" ht="16.5" customHeight="1" x14ac:dyDescent="0.25">
      <c r="B222" s="8"/>
      <c r="C222" s="97" t="s">
        <v>447</v>
      </c>
      <c r="D222" s="97" t="s">
        <v>179</v>
      </c>
      <c r="E222" s="98" t="s">
        <v>834</v>
      </c>
      <c r="F222" s="99" t="s">
        <v>835</v>
      </c>
      <c r="G222" s="100" t="s">
        <v>758</v>
      </c>
      <c r="H222" s="248">
        <v>1.02</v>
      </c>
      <c r="I222" s="452">
        <v>11.077000000000002</v>
      </c>
      <c r="J222" s="252">
        <v>11.298540000000003</v>
      </c>
      <c r="K222" s="498"/>
      <c r="L222" s="101"/>
      <c r="M222" s="104" t="s">
        <v>1</v>
      </c>
      <c r="N222" s="105" t="s">
        <v>40</v>
      </c>
      <c r="P222" s="76">
        <f t="shared" si="16"/>
        <v>0</v>
      </c>
      <c r="Q222" s="76">
        <v>0</v>
      </c>
      <c r="R222" s="76">
        <f t="shared" si="17"/>
        <v>0</v>
      </c>
      <c r="S222" s="76">
        <v>0</v>
      </c>
      <c r="T222" s="77">
        <f t="shared" si="18"/>
        <v>0</v>
      </c>
      <c r="AN222" s="43" t="s">
        <v>182</v>
      </c>
      <c r="AP222" s="43" t="s">
        <v>179</v>
      </c>
      <c r="AQ222" s="43" t="s">
        <v>137</v>
      </c>
      <c r="AU222" s="1" t="s">
        <v>130</v>
      </c>
      <c r="BA222" s="78">
        <f t="shared" si="19"/>
        <v>0</v>
      </c>
      <c r="BB222" s="78">
        <f t="shared" si="20"/>
        <v>11.298540000000003</v>
      </c>
      <c r="BC222" s="78">
        <f t="shared" si="21"/>
        <v>0</v>
      </c>
      <c r="BD222" s="78">
        <f t="shared" si="22"/>
        <v>0</v>
      </c>
      <c r="BE222" s="78">
        <f t="shared" si="23"/>
        <v>0</v>
      </c>
      <c r="BF222" s="1" t="s">
        <v>137</v>
      </c>
      <c r="BG222" s="78" t="e">
        <f>ROUND(#REF!*H222,2)</f>
        <v>#REF!</v>
      </c>
      <c r="BH222" s="1" t="s">
        <v>136</v>
      </c>
      <c r="BI222" s="43" t="s">
        <v>836</v>
      </c>
    </row>
    <row r="223" spans="2:61" s="9" customFormat="1" ht="33" customHeight="1" x14ac:dyDescent="0.25">
      <c r="B223" s="8"/>
      <c r="C223" s="70" t="s">
        <v>453</v>
      </c>
      <c r="D223" s="70" t="s">
        <v>132</v>
      </c>
      <c r="E223" s="71" t="s">
        <v>837</v>
      </c>
      <c r="F223" s="72" t="s">
        <v>838</v>
      </c>
      <c r="G223" s="73" t="s">
        <v>758</v>
      </c>
      <c r="H223" s="247">
        <v>1</v>
      </c>
      <c r="I223" s="452">
        <v>3.3000000000000003</v>
      </c>
      <c r="J223" s="252">
        <v>3.3000000000000003</v>
      </c>
      <c r="K223" s="497"/>
      <c r="L223" s="8"/>
      <c r="M223" s="74" t="s">
        <v>1</v>
      </c>
      <c r="N223" s="75" t="s">
        <v>40</v>
      </c>
      <c r="P223" s="76">
        <f t="shared" si="16"/>
        <v>0</v>
      </c>
      <c r="Q223" s="76">
        <v>0</v>
      </c>
      <c r="R223" s="76">
        <f t="shared" si="17"/>
        <v>0</v>
      </c>
      <c r="S223" s="76">
        <v>0</v>
      </c>
      <c r="T223" s="77">
        <f t="shared" si="18"/>
        <v>0</v>
      </c>
      <c r="AN223" s="43" t="s">
        <v>136</v>
      </c>
      <c r="AP223" s="43" t="s">
        <v>132</v>
      </c>
      <c r="AQ223" s="43" t="s">
        <v>137</v>
      </c>
      <c r="AU223" s="1" t="s">
        <v>130</v>
      </c>
      <c r="BA223" s="78">
        <f t="shared" si="19"/>
        <v>0</v>
      </c>
      <c r="BB223" s="78">
        <f t="shared" si="20"/>
        <v>3.3000000000000003</v>
      </c>
      <c r="BC223" s="78">
        <f t="shared" si="21"/>
        <v>0</v>
      </c>
      <c r="BD223" s="78">
        <f t="shared" si="22"/>
        <v>0</v>
      </c>
      <c r="BE223" s="78">
        <f t="shared" si="23"/>
        <v>0</v>
      </c>
      <c r="BF223" s="1" t="s">
        <v>137</v>
      </c>
      <c r="BG223" s="78" t="e">
        <f>ROUND(#REF!*H223,2)</f>
        <v>#REF!</v>
      </c>
      <c r="BH223" s="1" t="s">
        <v>136</v>
      </c>
      <c r="BI223" s="43" t="s">
        <v>839</v>
      </c>
    </row>
    <row r="224" spans="2:61" s="9" customFormat="1" ht="16.5" customHeight="1" x14ac:dyDescent="0.25">
      <c r="B224" s="8"/>
      <c r="C224" s="97" t="s">
        <v>457</v>
      </c>
      <c r="D224" s="97" t="s">
        <v>179</v>
      </c>
      <c r="E224" s="98" t="s">
        <v>840</v>
      </c>
      <c r="F224" s="99" t="s">
        <v>841</v>
      </c>
      <c r="G224" s="100" t="s">
        <v>758</v>
      </c>
      <c r="H224" s="248">
        <v>1.02</v>
      </c>
      <c r="I224" s="452">
        <v>7.0840000000000014</v>
      </c>
      <c r="J224" s="252">
        <v>7.2256800000000014</v>
      </c>
      <c r="K224" s="498"/>
      <c r="L224" s="101"/>
      <c r="M224" s="104" t="s">
        <v>1</v>
      </c>
      <c r="N224" s="105" t="s">
        <v>40</v>
      </c>
      <c r="P224" s="76">
        <f t="shared" si="16"/>
        <v>0</v>
      </c>
      <c r="Q224" s="76">
        <v>0</v>
      </c>
      <c r="R224" s="76">
        <f t="shared" si="17"/>
        <v>0</v>
      </c>
      <c r="S224" s="76">
        <v>0</v>
      </c>
      <c r="T224" s="77">
        <f t="shared" si="18"/>
        <v>0</v>
      </c>
      <c r="AN224" s="43" t="s">
        <v>182</v>
      </c>
      <c r="AP224" s="43" t="s">
        <v>179</v>
      </c>
      <c r="AQ224" s="43" t="s">
        <v>137</v>
      </c>
      <c r="AU224" s="1" t="s">
        <v>130</v>
      </c>
      <c r="BA224" s="78">
        <f t="shared" si="19"/>
        <v>0</v>
      </c>
      <c r="BB224" s="78">
        <f t="shared" si="20"/>
        <v>7.2256800000000014</v>
      </c>
      <c r="BC224" s="78">
        <f t="shared" si="21"/>
        <v>0</v>
      </c>
      <c r="BD224" s="78">
        <f t="shared" si="22"/>
        <v>0</v>
      </c>
      <c r="BE224" s="78">
        <f t="shared" si="23"/>
        <v>0</v>
      </c>
      <c r="BF224" s="1" t="s">
        <v>137</v>
      </c>
      <c r="BG224" s="78" t="e">
        <f>ROUND(#REF!*H224,2)</f>
        <v>#REF!</v>
      </c>
      <c r="BH224" s="1" t="s">
        <v>136</v>
      </c>
      <c r="BI224" s="43" t="s">
        <v>842</v>
      </c>
    </row>
    <row r="225" spans="2:61" s="9" customFormat="1" ht="16.5" customHeight="1" x14ac:dyDescent="0.25">
      <c r="B225" s="8"/>
      <c r="C225" s="70" t="s">
        <v>462</v>
      </c>
      <c r="D225" s="70" t="s">
        <v>132</v>
      </c>
      <c r="E225" s="71" t="s">
        <v>843</v>
      </c>
      <c r="F225" s="72" t="s">
        <v>844</v>
      </c>
      <c r="G225" s="73" t="s">
        <v>758</v>
      </c>
      <c r="H225" s="247">
        <v>1</v>
      </c>
      <c r="I225" s="452">
        <v>31.900000000000002</v>
      </c>
      <c r="J225" s="252">
        <v>31.900000000000002</v>
      </c>
      <c r="K225" s="497"/>
      <c r="L225" s="8"/>
      <c r="M225" s="74" t="s">
        <v>1</v>
      </c>
      <c r="N225" s="75" t="s">
        <v>40</v>
      </c>
      <c r="P225" s="76">
        <f t="shared" si="16"/>
        <v>0</v>
      </c>
      <c r="Q225" s="76">
        <v>6.3000000000000003E-4</v>
      </c>
      <c r="R225" s="76">
        <f t="shared" si="17"/>
        <v>6.3000000000000003E-4</v>
      </c>
      <c r="S225" s="76">
        <v>0</v>
      </c>
      <c r="T225" s="77">
        <f t="shared" si="18"/>
        <v>0</v>
      </c>
      <c r="AN225" s="43" t="s">
        <v>136</v>
      </c>
      <c r="AP225" s="43" t="s">
        <v>132</v>
      </c>
      <c r="AQ225" s="43" t="s">
        <v>137</v>
      </c>
      <c r="AU225" s="1" t="s">
        <v>130</v>
      </c>
      <c r="BA225" s="78">
        <f t="shared" si="19"/>
        <v>0</v>
      </c>
      <c r="BB225" s="78">
        <f t="shared" si="20"/>
        <v>31.900000000000002</v>
      </c>
      <c r="BC225" s="78">
        <f t="shared" si="21"/>
        <v>0</v>
      </c>
      <c r="BD225" s="78">
        <f t="shared" si="22"/>
        <v>0</v>
      </c>
      <c r="BE225" s="78">
        <f t="shared" si="23"/>
        <v>0</v>
      </c>
      <c r="BF225" s="1" t="s">
        <v>137</v>
      </c>
      <c r="BG225" s="78" t="e">
        <f>ROUND(#REF!*H225,2)</f>
        <v>#REF!</v>
      </c>
      <c r="BH225" s="1" t="s">
        <v>136</v>
      </c>
      <c r="BI225" s="43" t="s">
        <v>845</v>
      </c>
    </row>
    <row r="226" spans="2:61" s="9" customFormat="1" ht="16.5" customHeight="1" x14ac:dyDescent="0.25">
      <c r="B226" s="8"/>
      <c r="C226" s="97" t="s">
        <v>466</v>
      </c>
      <c r="D226" s="97" t="s">
        <v>179</v>
      </c>
      <c r="E226" s="98" t="s">
        <v>846</v>
      </c>
      <c r="F226" s="99" t="s">
        <v>847</v>
      </c>
      <c r="G226" s="100" t="s">
        <v>758</v>
      </c>
      <c r="H226" s="248">
        <v>1</v>
      </c>
      <c r="I226" s="452">
        <v>88</v>
      </c>
      <c r="J226" s="252">
        <v>88</v>
      </c>
      <c r="K226" s="498"/>
      <c r="L226" s="101"/>
      <c r="M226" s="104" t="s">
        <v>1</v>
      </c>
      <c r="N226" s="105" t="s">
        <v>40</v>
      </c>
      <c r="P226" s="76">
        <f t="shared" si="16"/>
        <v>0</v>
      </c>
      <c r="Q226" s="76">
        <v>0</v>
      </c>
      <c r="R226" s="76">
        <f t="shared" si="17"/>
        <v>0</v>
      </c>
      <c r="S226" s="76">
        <v>0</v>
      </c>
      <c r="T226" s="77">
        <f t="shared" si="18"/>
        <v>0</v>
      </c>
      <c r="AN226" s="43" t="s">
        <v>182</v>
      </c>
      <c r="AP226" s="43" t="s">
        <v>179</v>
      </c>
      <c r="AQ226" s="43" t="s">
        <v>137</v>
      </c>
      <c r="AU226" s="1" t="s">
        <v>130</v>
      </c>
      <c r="BA226" s="78">
        <f t="shared" si="19"/>
        <v>0</v>
      </c>
      <c r="BB226" s="78">
        <f t="shared" si="20"/>
        <v>88</v>
      </c>
      <c r="BC226" s="78">
        <f t="shared" si="21"/>
        <v>0</v>
      </c>
      <c r="BD226" s="78">
        <f t="shared" si="22"/>
        <v>0</v>
      </c>
      <c r="BE226" s="78">
        <f t="shared" si="23"/>
        <v>0</v>
      </c>
      <c r="BF226" s="1" t="s">
        <v>137</v>
      </c>
      <c r="BG226" s="78" t="e">
        <f>ROUND(#REF!*H226,2)</f>
        <v>#REF!</v>
      </c>
      <c r="BH226" s="1" t="s">
        <v>136</v>
      </c>
      <c r="BI226" s="43" t="s">
        <v>848</v>
      </c>
    </row>
    <row r="227" spans="2:61" s="9" customFormat="1" ht="16.5" customHeight="1" x14ac:dyDescent="0.25">
      <c r="B227" s="8"/>
      <c r="C227" s="97" t="s">
        <v>472</v>
      </c>
      <c r="D227" s="97" t="s">
        <v>179</v>
      </c>
      <c r="E227" s="98" t="s">
        <v>849</v>
      </c>
      <c r="F227" s="99" t="s">
        <v>850</v>
      </c>
      <c r="G227" s="100" t="s">
        <v>758</v>
      </c>
      <c r="H227" s="248">
        <v>1</v>
      </c>
      <c r="I227" s="452">
        <v>170.5</v>
      </c>
      <c r="J227" s="252">
        <v>170.5</v>
      </c>
      <c r="K227" s="498"/>
      <c r="L227" s="101"/>
      <c r="M227" s="104" t="s">
        <v>1</v>
      </c>
      <c r="N227" s="105" t="s">
        <v>40</v>
      </c>
      <c r="P227" s="76">
        <f t="shared" si="16"/>
        <v>0</v>
      </c>
      <c r="Q227" s="76">
        <v>4.7499999999999999E-3</v>
      </c>
      <c r="R227" s="76">
        <f t="shared" si="17"/>
        <v>4.7499999999999999E-3</v>
      </c>
      <c r="S227" s="76">
        <v>0</v>
      </c>
      <c r="T227" s="77">
        <f t="shared" si="18"/>
        <v>0</v>
      </c>
      <c r="AN227" s="43" t="s">
        <v>182</v>
      </c>
      <c r="AP227" s="43" t="s">
        <v>179</v>
      </c>
      <c r="AQ227" s="43" t="s">
        <v>137</v>
      </c>
      <c r="AU227" s="1" t="s">
        <v>130</v>
      </c>
      <c r="BA227" s="78">
        <f t="shared" si="19"/>
        <v>0</v>
      </c>
      <c r="BB227" s="78">
        <f t="shared" si="20"/>
        <v>170.5</v>
      </c>
      <c r="BC227" s="78">
        <f t="shared" si="21"/>
        <v>0</v>
      </c>
      <c r="BD227" s="78">
        <f t="shared" si="22"/>
        <v>0</v>
      </c>
      <c r="BE227" s="78">
        <f t="shared" si="23"/>
        <v>0</v>
      </c>
      <c r="BF227" s="1" t="s">
        <v>137</v>
      </c>
      <c r="BG227" s="78" t="e">
        <f>ROUND(#REF!*H227,2)</f>
        <v>#REF!</v>
      </c>
      <c r="BH227" s="1" t="s">
        <v>136</v>
      </c>
      <c r="BI227" s="43" t="s">
        <v>851</v>
      </c>
    </row>
    <row r="228" spans="2:61" s="9" customFormat="1" ht="24.2" customHeight="1" x14ac:dyDescent="0.25">
      <c r="B228" s="8"/>
      <c r="C228" s="70" t="s">
        <v>480</v>
      </c>
      <c r="D228" s="70" t="s">
        <v>132</v>
      </c>
      <c r="E228" s="71" t="s">
        <v>852</v>
      </c>
      <c r="F228" s="72" t="s">
        <v>853</v>
      </c>
      <c r="G228" s="73" t="s">
        <v>135</v>
      </c>
      <c r="H228" s="247">
        <v>55.5</v>
      </c>
      <c r="I228" s="452">
        <v>1.32</v>
      </c>
      <c r="J228" s="252">
        <v>73.260000000000005</v>
      </c>
      <c r="K228" s="497"/>
      <c r="L228" s="8"/>
      <c r="M228" s="74" t="s">
        <v>1</v>
      </c>
      <c r="N228" s="75" t="s">
        <v>40</v>
      </c>
      <c r="P228" s="76">
        <f t="shared" si="16"/>
        <v>0</v>
      </c>
      <c r="Q228" s="76">
        <v>0</v>
      </c>
      <c r="R228" s="76">
        <f t="shared" si="17"/>
        <v>0</v>
      </c>
      <c r="S228" s="76">
        <v>0</v>
      </c>
      <c r="T228" s="77">
        <f t="shared" si="18"/>
        <v>0</v>
      </c>
      <c r="AN228" s="43" t="s">
        <v>136</v>
      </c>
      <c r="AP228" s="43" t="s">
        <v>132</v>
      </c>
      <c r="AQ228" s="43" t="s">
        <v>137</v>
      </c>
      <c r="AU228" s="1" t="s">
        <v>130</v>
      </c>
      <c r="BA228" s="78">
        <f t="shared" si="19"/>
        <v>0</v>
      </c>
      <c r="BB228" s="78">
        <f t="shared" si="20"/>
        <v>73.260000000000005</v>
      </c>
      <c r="BC228" s="78">
        <f t="shared" si="21"/>
        <v>0</v>
      </c>
      <c r="BD228" s="78">
        <f t="shared" si="22"/>
        <v>0</v>
      </c>
      <c r="BE228" s="78">
        <f t="shared" si="23"/>
        <v>0</v>
      </c>
      <c r="BF228" s="1" t="s">
        <v>137</v>
      </c>
      <c r="BG228" s="78" t="e">
        <f>ROUND(#REF!*H228,2)</f>
        <v>#REF!</v>
      </c>
      <c r="BH228" s="1" t="s">
        <v>136</v>
      </c>
      <c r="BI228" s="43" t="s">
        <v>854</v>
      </c>
    </row>
    <row r="229" spans="2:61" s="9" customFormat="1" ht="24.2" customHeight="1" x14ac:dyDescent="0.25">
      <c r="B229" s="8"/>
      <c r="C229" s="70" t="s">
        <v>484</v>
      </c>
      <c r="D229" s="70" t="s">
        <v>132</v>
      </c>
      <c r="E229" s="71" t="s">
        <v>855</v>
      </c>
      <c r="F229" s="72" t="s">
        <v>856</v>
      </c>
      <c r="G229" s="73" t="s">
        <v>758</v>
      </c>
      <c r="H229" s="247">
        <v>2</v>
      </c>
      <c r="I229" s="452">
        <v>49.500000000000007</v>
      </c>
      <c r="J229" s="252">
        <v>99.000000000000014</v>
      </c>
      <c r="K229" s="497"/>
      <c r="L229" s="8"/>
      <c r="M229" s="74" t="s">
        <v>1</v>
      </c>
      <c r="N229" s="75" t="s">
        <v>40</v>
      </c>
      <c r="P229" s="76">
        <f t="shared" si="16"/>
        <v>0</v>
      </c>
      <c r="Q229" s="76">
        <v>2.0000000000000002E-5</v>
      </c>
      <c r="R229" s="76">
        <f t="shared" si="17"/>
        <v>4.0000000000000003E-5</v>
      </c>
      <c r="S229" s="76">
        <v>0</v>
      </c>
      <c r="T229" s="77">
        <f t="shared" si="18"/>
        <v>0</v>
      </c>
      <c r="AN229" s="43" t="s">
        <v>136</v>
      </c>
      <c r="AP229" s="43" t="s">
        <v>132</v>
      </c>
      <c r="AQ229" s="43" t="s">
        <v>137</v>
      </c>
      <c r="AU229" s="1" t="s">
        <v>130</v>
      </c>
      <c r="BA229" s="78">
        <f t="shared" si="19"/>
        <v>0</v>
      </c>
      <c r="BB229" s="78">
        <f t="shared" si="20"/>
        <v>99.000000000000014</v>
      </c>
      <c r="BC229" s="78">
        <f t="shared" si="21"/>
        <v>0</v>
      </c>
      <c r="BD229" s="78">
        <f t="shared" si="22"/>
        <v>0</v>
      </c>
      <c r="BE229" s="78">
        <f t="shared" si="23"/>
        <v>0</v>
      </c>
      <c r="BF229" s="1" t="s">
        <v>137</v>
      </c>
      <c r="BG229" s="78" t="e">
        <f>ROUND(#REF!*H229,2)</f>
        <v>#REF!</v>
      </c>
      <c r="BH229" s="1" t="s">
        <v>136</v>
      </c>
      <c r="BI229" s="43" t="s">
        <v>349</v>
      </c>
    </row>
    <row r="230" spans="2:61" s="9" customFormat="1" ht="24.2" customHeight="1" x14ac:dyDescent="0.25">
      <c r="B230" s="8"/>
      <c r="C230" s="97" t="s">
        <v>489</v>
      </c>
      <c r="D230" s="97" t="s">
        <v>179</v>
      </c>
      <c r="E230" s="98" t="s">
        <v>857</v>
      </c>
      <c r="F230" s="99" t="s">
        <v>858</v>
      </c>
      <c r="G230" s="100" t="s">
        <v>758</v>
      </c>
      <c r="H230" s="248">
        <v>2</v>
      </c>
      <c r="I230" s="452">
        <v>60.500000000000007</v>
      </c>
      <c r="J230" s="252">
        <v>121.00000000000001</v>
      </c>
      <c r="K230" s="498"/>
      <c r="L230" s="101"/>
      <c r="M230" s="104" t="s">
        <v>1</v>
      </c>
      <c r="N230" s="105" t="s">
        <v>40</v>
      </c>
      <c r="P230" s="76">
        <f t="shared" si="16"/>
        <v>0</v>
      </c>
      <c r="Q230" s="76">
        <v>6.7799999999999996E-3</v>
      </c>
      <c r="R230" s="76">
        <f t="shared" si="17"/>
        <v>1.3559999999999999E-2</v>
      </c>
      <c r="S230" s="76">
        <v>0</v>
      </c>
      <c r="T230" s="77">
        <f t="shared" si="18"/>
        <v>0</v>
      </c>
      <c r="AN230" s="43" t="s">
        <v>182</v>
      </c>
      <c r="AP230" s="43" t="s">
        <v>179</v>
      </c>
      <c r="AQ230" s="43" t="s">
        <v>137</v>
      </c>
      <c r="AU230" s="1" t="s">
        <v>130</v>
      </c>
      <c r="BA230" s="78">
        <f t="shared" si="19"/>
        <v>0</v>
      </c>
      <c r="BB230" s="78">
        <f t="shared" si="20"/>
        <v>121.00000000000001</v>
      </c>
      <c r="BC230" s="78">
        <f t="shared" si="21"/>
        <v>0</v>
      </c>
      <c r="BD230" s="78">
        <f t="shared" si="22"/>
        <v>0</v>
      </c>
      <c r="BE230" s="78">
        <f t="shared" si="23"/>
        <v>0</v>
      </c>
      <c r="BF230" s="1" t="s">
        <v>137</v>
      </c>
      <c r="BG230" s="78" t="e">
        <f>ROUND(#REF!*H230,2)</f>
        <v>#REF!</v>
      </c>
      <c r="BH230" s="1" t="s">
        <v>136</v>
      </c>
      <c r="BI230" s="43" t="s">
        <v>859</v>
      </c>
    </row>
    <row r="231" spans="2:61" s="9" customFormat="1" ht="16.5" customHeight="1" x14ac:dyDescent="0.25">
      <c r="B231" s="8"/>
      <c r="C231" s="97" t="s">
        <v>493</v>
      </c>
      <c r="D231" s="97" t="s">
        <v>179</v>
      </c>
      <c r="E231" s="98" t="s">
        <v>860</v>
      </c>
      <c r="F231" s="99" t="s">
        <v>861</v>
      </c>
      <c r="G231" s="100" t="s">
        <v>758</v>
      </c>
      <c r="H231" s="248">
        <v>1</v>
      </c>
      <c r="I231" s="452">
        <v>58.300000000000004</v>
      </c>
      <c r="J231" s="252">
        <v>58.300000000000004</v>
      </c>
      <c r="K231" s="498"/>
      <c r="L231" s="101"/>
      <c r="M231" s="104" t="s">
        <v>1</v>
      </c>
      <c r="N231" s="105" t="s">
        <v>40</v>
      </c>
      <c r="P231" s="76">
        <f t="shared" si="16"/>
        <v>0</v>
      </c>
      <c r="Q231" s="76">
        <v>8.3999999999999995E-3</v>
      </c>
      <c r="R231" s="76">
        <f t="shared" si="17"/>
        <v>8.3999999999999995E-3</v>
      </c>
      <c r="S231" s="76">
        <v>0</v>
      </c>
      <c r="T231" s="77">
        <f t="shared" si="18"/>
        <v>0</v>
      </c>
      <c r="AN231" s="43" t="s">
        <v>182</v>
      </c>
      <c r="AP231" s="43" t="s">
        <v>179</v>
      </c>
      <c r="AQ231" s="43" t="s">
        <v>137</v>
      </c>
      <c r="AU231" s="1" t="s">
        <v>130</v>
      </c>
      <c r="BA231" s="78">
        <f t="shared" si="19"/>
        <v>0</v>
      </c>
      <c r="BB231" s="78">
        <f t="shared" si="20"/>
        <v>58.300000000000004</v>
      </c>
      <c r="BC231" s="78">
        <f t="shared" si="21"/>
        <v>0</v>
      </c>
      <c r="BD231" s="78">
        <f t="shared" si="22"/>
        <v>0</v>
      </c>
      <c r="BE231" s="78">
        <f t="shared" si="23"/>
        <v>0</v>
      </c>
      <c r="BF231" s="1" t="s">
        <v>137</v>
      </c>
      <c r="BG231" s="78" t="e">
        <f>ROUND(#REF!*H231,2)</f>
        <v>#REF!</v>
      </c>
      <c r="BH231" s="1" t="s">
        <v>136</v>
      </c>
      <c r="BI231" s="43" t="s">
        <v>862</v>
      </c>
    </row>
    <row r="232" spans="2:61" s="9" customFormat="1" ht="16.5" customHeight="1" x14ac:dyDescent="0.25">
      <c r="B232" s="8"/>
      <c r="C232" s="97" t="s">
        <v>498</v>
      </c>
      <c r="D232" s="97" t="s">
        <v>179</v>
      </c>
      <c r="E232" s="98" t="s">
        <v>863</v>
      </c>
      <c r="F232" s="99" t="s">
        <v>864</v>
      </c>
      <c r="G232" s="100" t="s">
        <v>758</v>
      </c>
      <c r="H232" s="248">
        <v>2</v>
      </c>
      <c r="I232" s="452">
        <v>106.7</v>
      </c>
      <c r="J232" s="252">
        <v>213.4</v>
      </c>
      <c r="K232" s="498"/>
      <c r="L232" s="101"/>
      <c r="M232" s="104" t="s">
        <v>1</v>
      </c>
      <c r="N232" s="105" t="s">
        <v>40</v>
      </c>
      <c r="P232" s="76">
        <f t="shared" si="16"/>
        <v>0</v>
      </c>
      <c r="Q232" s="76">
        <v>1.6789999999999999E-2</v>
      </c>
      <c r="R232" s="76">
        <f t="shared" si="17"/>
        <v>3.3579999999999999E-2</v>
      </c>
      <c r="S232" s="76">
        <v>0</v>
      </c>
      <c r="T232" s="77">
        <f t="shared" si="18"/>
        <v>0</v>
      </c>
      <c r="AN232" s="43" t="s">
        <v>182</v>
      </c>
      <c r="AP232" s="43" t="s">
        <v>179</v>
      </c>
      <c r="AQ232" s="43" t="s">
        <v>137</v>
      </c>
      <c r="AU232" s="1" t="s">
        <v>130</v>
      </c>
      <c r="BA232" s="78">
        <f t="shared" si="19"/>
        <v>0</v>
      </c>
      <c r="BB232" s="78">
        <f t="shared" si="20"/>
        <v>213.4</v>
      </c>
      <c r="BC232" s="78">
        <f t="shared" si="21"/>
        <v>0</v>
      </c>
      <c r="BD232" s="78">
        <f t="shared" si="22"/>
        <v>0</v>
      </c>
      <c r="BE232" s="78">
        <f t="shared" si="23"/>
        <v>0</v>
      </c>
      <c r="BF232" s="1" t="s">
        <v>137</v>
      </c>
      <c r="BG232" s="78" t="e">
        <f>ROUND(#REF!*H232,2)</f>
        <v>#REF!</v>
      </c>
      <c r="BH232" s="1" t="s">
        <v>136</v>
      </c>
      <c r="BI232" s="43" t="s">
        <v>865</v>
      </c>
    </row>
    <row r="233" spans="2:61" s="9" customFormat="1" ht="16.5" customHeight="1" x14ac:dyDescent="0.25">
      <c r="B233" s="8"/>
      <c r="C233" s="97" t="s">
        <v>502</v>
      </c>
      <c r="D233" s="97" t="s">
        <v>179</v>
      </c>
      <c r="E233" s="98" t="s">
        <v>866</v>
      </c>
      <c r="F233" s="99" t="s">
        <v>867</v>
      </c>
      <c r="G233" s="100" t="s">
        <v>758</v>
      </c>
      <c r="H233" s="248">
        <v>5</v>
      </c>
      <c r="I233" s="452">
        <v>9.7900000000000009</v>
      </c>
      <c r="J233" s="252">
        <v>48.95</v>
      </c>
      <c r="K233" s="498"/>
      <c r="L233" s="101"/>
      <c r="M233" s="104" t="s">
        <v>1</v>
      </c>
      <c r="N233" s="105" t="s">
        <v>40</v>
      </c>
      <c r="P233" s="76">
        <f t="shared" si="16"/>
        <v>0</v>
      </c>
      <c r="Q233" s="76">
        <v>0.01</v>
      </c>
      <c r="R233" s="76">
        <f t="shared" si="17"/>
        <v>0.05</v>
      </c>
      <c r="S233" s="76">
        <v>0</v>
      </c>
      <c r="T233" s="77">
        <f t="shared" si="18"/>
        <v>0</v>
      </c>
      <c r="AN233" s="43" t="s">
        <v>182</v>
      </c>
      <c r="AP233" s="43" t="s">
        <v>179</v>
      </c>
      <c r="AQ233" s="43" t="s">
        <v>137</v>
      </c>
      <c r="AU233" s="1" t="s">
        <v>130</v>
      </c>
      <c r="BA233" s="78">
        <f t="shared" si="19"/>
        <v>0</v>
      </c>
      <c r="BB233" s="78">
        <f t="shared" si="20"/>
        <v>48.95</v>
      </c>
      <c r="BC233" s="78">
        <f t="shared" si="21"/>
        <v>0</v>
      </c>
      <c r="BD233" s="78">
        <f t="shared" si="22"/>
        <v>0</v>
      </c>
      <c r="BE233" s="78">
        <f t="shared" si="23"/>
        <v>0</v>
      </c>
      <c r="BF233" s="1" t="s">
        <v>137</v>
      </c>
      <c r="BG233" s="78" t="e">
        <f>ROUND(#REF!*H233,2)</f>
        <v>#REF!</v>
      </c>
      <c r="BH233" s="1" t="s">
        <v>136</v>
      </c>
      <c r="BI233" s="43" t="s">
        <v>868</v>
      </c>
    </row>
    <row r="234" spans="2:61" s="9" customFormat="1" ht="16.5" customHeight="1" x14ac:dyDescent="0.25">
      <c r="B234" s="8"/>
      <c r="C234" s="97" t="s">
        <v>507</v>
      </c>
      <c r="D234" s="97" t="s">
        <v>179</v>
      </c>
      <c r="E234" s="98" t="s">
        <v>869</v>
      </c>
      <c r="F234" s="99" t="s">
        <v>870</v>
      </c>
      <c r="G234" s="100" t="s">
        <v>758</v>
      </c>
      <c r="H234" s="248">
        <v>2</v>
      </c>
      <c r="I234" s="452">
        <v>46.2</v>
      </c>
      <c r="J234" s="252">
        <v>92.4</v>
      </c>
      <c r="K234" s="498"/>
      <c r="L234" s="101"/>
      <c r="M234" s="104" t="s">
        <v>1</v>
      </c>
      <c r="N234" s="105" t="s">
        <v>40</v>
      </c>
      <c r="P234" s="76">
        <f t="shared" si="16"/>
        <v>0</v>
      </c>
      <c r="Q234" s="76">
        <v>0.01</v>
      </c>
      <c r="R234" s="76">
        <f t="shared" si="17"/>
        <v>0.02</v>
      </c>
      <c r="S234" s="76">
        <v>0</v>
      </c>
      <c r="T234" s="77">
        <f t="shared" si="18"/>
        <v>0</v>
      </c>
      <c r="AN234" s="43" t="s">
        <v>182</v>
      </c>
      <c r="AP234" s="43" t="s">
        <v>179</v>
      </c>
      <c r="AQ234" s="43" t="s">
        <v>137</v>
      </c>
      <c r="AU234" s="1" t="s">
        <v>130</v>
      </c>
      <c r="BA234" s="78">
        <f t="shared" si="19"/>
        <v>0</v>
      </c>
      <c r="BB234" s="78">
        <f t="shared" si="20"/>
        <v>92.4</v>
      </c>
      <c r="BC234" s="78">
        <f t="shared" si="21"/>
        <v>0</v>
      </c>
      <c r="BD234" s="78">
        <f t="shared" si="22"/>
        <v>0</v>
      </c>
      <c r="BE234" s="78">
        <f t="shared" si="23"/>
        <v>0</v>
      </c>
      <c r="BF234" s="1" t="s">
        <v>137</v>
      </c>
      <c r="BG234" s="78" t="e">
        <f>ROUND(#REF!*H234,2)</f>
        <v>#REF!</v>
      </c>
      <c r="BH234" s="1" t="s">
        <v>136</v>
      </c>
      <c r="BI234" s="43" t="s">
        <v>871</v>
      </c>
    </row>
    <row r="235" spans="2:61" s="9" customFormat="1" ht="16.5" customHeight="1" x14ac:dyDescent="0.25">
      <c r="B235" s="8"/>
      <c r="C235" s="70" t="s">
        <v>511</v>
      </c>
      <c r="D235" s="70" t="s">
        <v>132</v>
      </c>
      <c r="E235" s="71" t="s">
        <v>872</v>
      </c>
      <c r="F235" s="72" t="s">
        <v>873</v>
      </c>
      <c r="G235" s="73" t="s">
        <v>758</v>
      </c>
      <c r="H235" s="247">
        <v>4</v>
      </c>
      <c r="I235" s="452">
        <v>365.904</v>
      </c>
      <c r="J235" s="252">
        <v>1463.616</v>
      </c>
      <c r="K235" s="497"/>
      <c r="L235" s="8"/>
      <c r="M235" s="74" t="s">
        <v>1</v>
      </c>
      <c r="N235" s="75" t="s">
        <v>40</v>
      </c>
      <c r="P235" s="76">
        <f t="shared" si="16"/>
        <v>0</v>
      </c>
      <c r="Q235" s="76">
        <v>0.34089999999999998</v>
      </c>
      <c r="R235" s="76">
        <f t="shared" si="17"/>
        <v>1.3635999999999999</v>
      </c>
      <c r="S235" s="76">
        <v>0</v>
      </c>
      <c r="T235" s="77">
        <f t="shared" si="18"/>
        <v>0</v>
      </c>
      <c r="AN235" s="43" t="s">
        <v>136</v>
      </c>
      <c r="AP235" s="43" t="s">
        <v>132</v>
      </c>
      <c r="AQ235" s="43" t="s">
        <v>137</v>
      </c>
      <c r="AU235" s="1" t="s">
        <v>130</v>
      </c>
      <c r="BA235" s="78">
        <f t="shared" si="19"/>
        <v>0</v>
      </c>
      <c r="BB235" s="78">
        <f t="shared" si="20"/>
        <v>1463.616</v>
      </c>
      <c r="BC235" s="78">
        <f t="shared" si="21"/>
        <v>0</v>
      </c>
      <c r="BD235" s="78">
        <f t="shared" si="22"/>
        <v>0</v>
      </c>
      <c r="BE235" s="78">
        <f t="shared" si="23"/>
        <v>0</v>
      </c>
      <c r="BF235" s="1" t="s">
        <v>137</v>
      </c>
      <c r="BG235" s="78" t="e">
        <f>ROUND(#REF!*H235,2)</f>
        <v>#REF!</v>
      </c>
      <c r="BH235" s="1" t="s">
        <v>136</v>
      </c>
      <c r="BI235" s="43" t="s">
        <v>874</v>
      </c>
    </row>
    <row r="236" spans="2:61" s="9" customFormat="1" ht="36" x14ac:dyDescent="0.25">
      <c r="B236" s="8"/>
      <c r="C236" s="97" t="s">
        <v>516</v>
      </c>
      <c r="D236" s="97" t="s">
        <v>179</v>
      </c>
      <c r="E236" s="98" t="s">
        <v>875</v>
      </c>
      <c r="F236" s="99" t="s">
        <v>876</v>
      </c>
      <c r="G236" s="100" t="s">
        <v>758</v>
      </c>
      <c r="H236" s="248">
        <v>4</v>
      </c>
      <c r="I236" s="452">
        <v>147.59030000000001</v>
      </c>
      <c r="J236" s="252">
        <v>590.36120000000005</v>
      </c>
      <c r="K236" s="498"/>
      <c r="L236" s="101"/>
      <c r="M236" s="104" t="s">
        <v>1</v>
      </c>
      <c r="N236" s="105" t="s">
        <v>40</v>
      </c>
      <c r="P236" s="76">
        <f t="shared" si="16"/>
        <v>0</v>
      </c>
      <c r="Q236" s="76">
        <v>8.2000000000000003E-2</v>
      </c>
      <c r="R236" s="76">
        <f t="shared" si="17"/>
        <v>0.32800000000000001</v>
      </c>
      <c r="S236" s="76">
        <v>0</v>
      </c>
      <c r="T236" s="77">
        <f t="shared" si="18"/>
        <v>0</v>
      </c>
      <c r="AN236" s="43" t="s">
        <v>182</v>
      </c>
      <c r="AP236" s="43" t="s">
        <v>179</v>
      </c>
      <c r="AQ236" s="43" t="s">
        <v>137</v>
      </c>
      <c r="AU236" s="1" t="s">
        <v>130</v>
      </c>
      <c r="BA236" s="78">
        <f t="shared" si="19"/>
        <v>0</v>
      </c>
      <c r="BB236" s="78">
        <f t="shared" si="20"/>
        <v>590.36120000000005</v>
      </c>
      <c r="BC236" s="78">
        <f t="shared" si="21"/>
        <v>0</v>
      </c>
      <c r="BD236" s="78">
        <f t="shared" si="22"/>
        <v>0</v>
      </c>
      <c r="BE236" s="78">
        <f t="shared" si="23"/>
        <v>0</v>
      </c>
      <c r="BF236" s="1" t="s">
        <v>137</v>
      </c>
      <c r="BG236" s="78" t="e">
        <f>ROUND(#REF!*H236,2)</f>
        <v>#REF!</v>
      </c>
      <c r="BH236" s="1" t="s">
        <v>136</v>
      </c>
      <c r="BI236" s="43" t="s">
        <v>877</v>
      </c>
    </row>
    <row r="237" spans="2:61" s="9" customFormat="1" ht="36" x14ac:dyDescent="0.25">
      <c r="B237" s="8"/>
      <c r="C237" s="97" t="s">
        <v>522</v>
      </c>
      <c r="D237" s="97" t="s">
        <v>179</v>
      </c>
      <c r="E237" s="98" t="s">
        <v>878</v>
      </c>
      <c r="F237" s="99" t="s">
        <v>879</v>
      </c>
      <c r="G237" s="100" t="s">
        <v>758</v>
      </c>
      <c r="H237" s="248">
        <v>1</v>
      </c>
      <c r="I237" s="452">
        <v>8.745000000000001</v>
      </c>
      <c r="J237" s="252">
        <v>8.745000000000001</v>
      </c>
      <c r="K237" s="498"/>
      <c r="L237" s="101"/>
      <c r="M237" s="104" t="s">
        <v>1</v>
      </c>
      <c r="N237" s="105" t="s">
        <v>40</v>
      </c>
      <c r="P237" s="76">
        <f t="shared" si="16"/>
        <v>0</v>
      </c>
      <c r="Q237" s="76">
        <v>0</v>
      </c>
      <c r="R237" s="76">
        <f t="shared" si="17"/>
        <v>0</v>
      </c>
      <c r="S237" s="76">
        <v>0</v>
      </c>
      <c r="T237" s="77">
        <f t="shared" si="18"/>
        <v>0</v>
      </c>
      <c r="AN237" s="43" t="s">
        <v>182</v>
      </c>
      <c r="AP237" s="43" t="s">
        <v>179</v>
      </c>
      <c r="AQ237" s="43" t="s">
        <v>137</v>
      </c>
      <c r="AU237" s="1" t="s">
        <v>130</v>
      </c>
      <c r="BA237" s="78">
        <f t="shared" si="19"/>
        <v>0</v>
      </c>
      <c r="BB237" s="78">
        <f t="shared" si="20"/>
        <v>8.745000000000001</v>
      </c>
      <c r="BC237" s="78">
        <f t="shared" si="21"/>
        <v>0</v>
      </c>
      <c r="BD237" s="78">
        <f t="shared" si="22"/>
        <v>0</v>
      </c>
      <c r="BE237" s="78">
        <f t="shared" si="23"/>
        <v>0</v>
      </c>
      <c r="BF237" s="1" t="s">
        <v>137</v>
      </c>
      <c r="BG237" s="78" t="e">
        <f>ROUND(#REF!*H237,2)</f>
        <v>#REF!</v>
      </c>
      <c r="BH237" s="1" t="s">
        <v>136</v>
      </c>
      <c r="BI237" s="43" t="s">
        <v>880</v>
      </c>
    </row>
    <row r="238" spans="2:61" s="9" customFormat="1" ht="48" x14ac:dyDescent="0.25">
      <c r="B238" s="8"/>
      <c r="C238" s="97" t="s">
        <v>527</v>
      </c>
      <c r="D238" s="97" t="s">
        <v>179</v>
      </c>
      <c r="E238" s="98" t="s">
        <v>881</v>
      </c>
      <c r="F238" s="99" t="s">
        <v>882</v>
      </c>
      <c r="G238" s="100" t="s">
        <v>758</v>
      </c>
      <c r="H238" s="248">
        <v>7</v>
      </c>
      <c r="I238" s="452">
        <v>23.497100000000003</v>
      </c>
      <c r="J238" s="252">
        <v>164.47970000000004</v>
      </c>
      <c r="K238" s="498"/>
      <c r="L238" s="101"/>
      <c r="M238" s="104" t="s">
        <v>1</v>
      </c>
      <c r="N238" s="105" t="s">
        <v>40</v>
      </c>
      <c r="P238" s="76">
        <f t="shared" si="16"/>
        <v>0</v>
      </c>
      <c r="Q238" s="76">
        <v>0</v>
      </c>
      <c r="R238" s="76">
        <f t="shared" si="17"/>
        <v>0</v>
      </c>
      <c r="S238" s="76">
        <v>0</v>
      </c>
      <c r="T238" s="77">
        <f t="shared" si="18"/>
        <v>0</v>
      </c>
      <c r="AN238" s="43" t="s">
        <v>182</v>
      </c>
      <c r="AP238" s="43" t="s">
        <v>179</v>
      </c>
      <c r="AQ238" s="43" t="s">
        <v>137</v>
      </c>
      <c r="AU238" s="1" t="s">
        <v>130</v>
      </c>
      <c r="BA238" s="78">
        <f t="shared" si="19"/>
        <v>0</v>
      </c>
      <c r="BB238" s="78">
        <f t="shared" si="20"/>
        <v>164.47970000000004</v>
      </c>
      <c r="BC238" s="78">
        <f t="shared" si="21"/>
        <v>0</v>
      </c>
      <c r="BD238" s="78">
        <f t="shared" si="22"/>
        <v>0</v>
      </c>
      <c r="BE238" s="78">
        <f t="shared" si="23"/>
        <v>0</v>
      </c>
      <c r="BF238" s="1" t="s">
        <v>137</v>
      </c>
      <c r="BG238" s="78" t="e">
        <f>ROUND(#REF!*H238,2)</f>
        <v>#REF!</v>
      </c>
      <c r="BH238" s="1" t="s">
        <v>136</v>
      </c>
      <c r="BI238" s="43" t="s">
        <v>883</v>
      </c>
    </row>
    <row r="239" spans="2:61" s="9" customFormat="1" ht="24" x14ac:dyDescent="0.25">
      <c r="B239" s="8"/>
      <c r="C239" s="97" t="s">
        <v>534</v>
      </c>
      <c r="D239" s="97" t="s">
        <v>179</v>
      </c>
      <c r="E239" s="98" t="s">
        <v>884</v>
      </c>
      <c r="F239" s="99" t="s">
        <v>885</v>
      </c>
      <c r="G239" s="100" t="s">
        <v>758</v>
      </c>
      <c r="H239" s="248">
        <v>4</v>
      </c>
      <c r="I239" s="452">
        <v>26.202000000000002</v>
      </c>
      <c r="J239" s="252">
        <v>104.80800000000001</v>
      </c>
      <c r="K239" s="498"/>
      <c r="L239" s="101"/>
      <c r="M239" s="104" t="s">
        <v>1</v>
      </c>
      <c r="N239" s="105" t="s">
        <v>40</v>
      </c>
      <c r="P239" s="76">
        <f t="shared" si="16"/>
        <v>0</v>
      </c>
      <c r="Q239" s="76">
        <v>3.6999999999999999E-4</v>
      </c>
      <c r="R239" s="76">
        <f t="shared" si="17"/>
        <v>1.48E-3</v>
      </c>
      <c r="S239" s="76">
        <v>0</v>
      </c>
      <c r="T239" s="77">
        <f t="shared" si="18"/>
        <v>0</v>
      </c>
      <c r="AN239" s="43" t="s">
        <v>182</v>
      </c>
      <c r="AP239" s="43" t="s">
        <v>179</v>
      </c>
      <c r="AQ239" s="43" t="s">
        <v>137</v>
      </c>
      <c r="AU239" s="1" t="s">
        <v>130</v>
      </c>
      <c r="BA239" s="78">
        <f t="shared" si="19"/>
        <v>0</v>
      </c>
      <c r="BB239" s="78">
        <f t="shared" si="20"/>
        <v>104.80800000000001</v>
      </c>
      <c r="BC239" s="78">
        <f t="shared" si="21"/>
        <v>0</v>
      </c>
      <c r="BD239" s="78">
        <f t="shared" si="22"/>
        <v>0</v>
      </c>
      <c r="BE239" s="78">
        <f t="shared" si="23"/>
        <v>0</v>
      </c>
      <c r="BF239" s="1" t="s">
        <v>137</v>
      </c>
      <c r="BG239" s="78" t="e">
        <f>ROUND(#REF!*H239,2)</f>
        <v>#REF!</v>
      </c>
      <c r="BH239" s="1" t="s">
        <v>136</v>
      </c>
      <c r="BI239" s="43" t="s">
        <v>886</v>
      </c>
    </row>
    <row r="240" spans="2:61" s="9" customFormat="1" ht="24.2" customHeight="1" x14ac:dyDescent="0.25">
      <c r="B240" s="8"/>
      <c r="C240" s="70" t="s">
        <v>145</v>
      </c>
      <c r="D240" s="70" t="s">
        <v>132</v>
      </c>
      <c r="E240" s="71" t="s">
        <v>887</v>
      </c>
      <c r="F240" s="72" t="s">
        <v>888</v>
      </c>
      <c r="G240" s="73" t="s">
        <v>758</v>
      </c>
      <c r="H240" s="247">
        <v>2</v>
      </c>
      <c r="I240" s="452">
        <v>31.240000000000002</v>
      </c>
      <c r="J240" s="252">
        <v>62.480000000000004</v>
      </c>
      <c r="K240" s="497"/>
      <c r="L240" s="8"/>
      <c r="M240" s="74" t="s">
        <v>1</v>
      </c>
      <c r="N240" s="75" t="s">
        <v>40</v>
      </c>
      <c r="P240" s="76">
        <f t="shared" si="16"/>
        <v>0</v>
      </c>
      <c r="Q240" s="76">
        <v>4.6800000000000001E-3</v>
      </c>
      <c r="R240" s="76">
        <f t="shared" si="17"/>
        <v>9.3600000000000003E-3</v>
      </c>
      <c r="S240" s="76">
        <v>0</v>
      </c>
      <c r="T240" s="77">
        <f t="shared" si="18"/>
        <v>0</v>
      </c>
      <c r="AN240" s="43" t="s">
        <v>136</v>
      </c>
      <c r="AP240" s="43" t="s">
        <v>132</v>
      </c>
      <c r="AQ240" s="43" t="s">
        <v>137</v>
      </c>
      <c r="AU240" s="1" t="s">
        <v>130</v>
      </c>
      <c r="BA240" s="78">
        <f t="shared" si="19"/>
        <v>0</v>
      </c>
      <c r="BB240" s="78">
        <f t="shared" si="20"/>
        <v>62.480000000000004</v>
      </c>
      <c r="BC240" s="78">
        <f t="shared" si="21"/>
        <v>0</v>
      </c>
      <c r="BD240" s="78">
        <f t="shared" si="22"/>
        <v>0</v>
      </c>
      <c r="BE240" s="78">
        <f t="shared" si="23"/>
        <v>0</v>
      </c>
      <c r="BF240" s="1" t="s">
        <v>137</v>
      </c>
      <c r="BG240" s="78" t="e">
        <f>ROUND(#REF!*H240,2)</f>
        <v>#REF!</v>
      </c>
      <c r="BH240" s="1" t="s">
        <v>136</v>
      </c>
      <c r="BI240" s="43" t="s">
        <v>889</v>
      </c>
    </row>
    <row r="241" spans="2:61" s="9" customFormat="1" ht="16.5" customHeight="1" x14ac:dyDescent="0.25">
      <c r="B241" s="8"/>
      <c r="C241" s="97" t="s">
        <v>155</v>
      </c>
      <c r="D241" s="97" t="s">
        <v>179</v>
      </c>
      <c r="E241" s="98" t="s">
        <v>890</v>
      </c>
      <c r="F241" s="99" t="s">
        <v>891</v>
      </c>
      <c r="G241" s="100" t="s">
        <v>758</v>
      </c>
      <c r="H241" s="248">
        <v>2</v>
      </c>
      <c r="I241" s="452">
        <v>264.13200000000001</v>
      </c>
      <c r="J241" s="252">
        <v>528.26400000000001</v>
      </c>
      <c r="K241" s="498"/>
      <c r="L241" s="101"/>
      <c r="M241" s="104" t="s">
        <v>1</v>
      </c>
      <c r="N241" s="105" t="s">
        <v>40</v>
      </c>
      <c r="P241" s="76">
        <f t="shared" si="16"/>
        <v>0</v>
      </c>
      <c r="Q241" s="76">
        <v>4.054E-2</v>
      </c>
      <c r="R241" s="76">
        <f t="shared" si="17"/>
        <v>8.1079999999999999E-2</v>
      </c>
      <c r="S241" s="76">
        <v>0</v>
      </c>
      <c r="T241" s="77">
        <f t="shared" si="18"/>
        <v>0</v>
      </c>
      <c r="AN241" s="43" t="s">
        <v>182</v>
      </c>
      <c r="AP241" s="43" t="s">
        <v>179</v>
      </c>
      <c r="AQ241" s="43" t="s">
        <v>137</v>
      </c>
      <c r="AU241" s="1" t="s">
        <v>130</v>
      </c>
      <c r="BA241" s="78">
        <f t="shared" si="19"/>
        <v>0</v>
      </c>
      <c r="BB241" s="78">
        <f t="shared" si="20"/>
        <v>528.26400000000001</v>
      </c>
      <c r="BC241" s="78">
        <f t="shared" si="21"/>
        <v>0</v>
      </c>
      <c r="BD241" s="78">
        <f t="shared" si="22"/>
        <v>0</v>
      </c>
      <c r="BE241" s="78">
        <f t="shared" si="23"/>
        <v>0</v>
      </c>
      <c r="BF241" s="1" t="s">
        <v>137</v>
      </c>
      <c r="BG241" s="78" t="e">
        <f>ROUND(#REF!*H241,2)</f>
        <v>#REF!</v>
      </c>
      <c r="BH241" s="1" t="s">
        <v>136</v>
      </c>
      <c r="BI241" s="43" t="s">
        <v>892</v>
      </c>
    </row>
    <row r="242" spans="2:61" s="9" customFormat="1" ht="16.5" customHeight="1" x14ac:dyDescent="0.25">
      <c r="B242" s="8"/>
      <c r="C242" s="70" t="s">
        <v>163</v>
      </c>
      <c r="D242" s="70" t="s">
        <v>132</v>
      </c>
      <c r="E242" s="71" t="s">
        <v>893</v>
      </c>
      <c r="F242" s="72" t="s">
        <v>894</v>
      </c>
      <c r="G242" s="73" t="s">
        <v>758</v>
      </c>
      <c r="H242" s="247">
        <v>114</v>
      </c>
      <c r="I242" s="452">
        <v>17.314</v>
      </c>
      <c r="J242" s="252">
        <v>1973.796</v>
      </c>
      <c r="K242" s="497"/>
      <c r="L242" s="8"/>
      <c r="M242" s="74" t="s">
        <v>1</v>
      </c>
      <c r="N242" s="75" t="s">
        <v>40</v>
      </c>
      <c r="P242" s="76">
        <f t="shared" si="16"/>
        <v>0</v>
      </c>
      <c r="Q242" s="76">
        <v>4.6800000000000001E-3</v>
      </c>
      <c r="R242" s="76">
        <f t="shared" si="17"/>
        <v>0.53351999999999999</v>
      </c>
      <c r="S242" s="76">
        <v>0</v>
      </c>
      <c r="T242" s="77">
        <f t="shared" si="18"/>
        <v>0</v>
      </c>
      <c r="AN242" s="43" t="s">
        <v>136</v>
      </c>
      <c r="AP242" s="43" t="s">
        <v>132</v>
      </c>
      <c r="AQ242" s="43" t="s">
        <v>137</v>
      </c>
      <c r="AU242" s="1" t="s">
        <v>130</v>
      </c>
      <c r="BA242" s="78">
        <f t="shared" si="19"/>
        <v>0</v>
      </c>
      <c r="BB242" s="78">
        <f t="shared" si="20"/>
        <v>1973.796</v>
      </c>
      <c r="BC242" s="78">
        <f t="shared" si="21"/>
        <v>0</v>
      </c>
      <c r="BD242" s="78">
        <f t="shared" si="22"/>
        <v>0</v>
      </c>
      <c r="BE242" s="78">
        <f t="shared" si="23"/>
        <v>0</v>
      </c>
      <c r="BF242" s="1" t="s">
        <v>137</v>
      </c>
      <c r="BG242" s="78" t="e">
        <f>ROUND(#REF!*H242,2)</f>
        <v>#REF!</v>
      </c>
      <c r="BH242" s="1" t="s">
        <v>136</v>
      </c>
      <c r="BI242" s="43" t="s">
        <v>895</v>
      </c>
    </row>
    <row r="243" spans="2:61" s="9" customFormat="1" ht="36" x14ac:dyDescent="0.25">
      <c r="B243" s="8"/>
      <c r="C243" s="97" t="s">
        <v>781</v>
      </c>
      <c r="D243" s="97" t="s">
        <v>179</v>
      </c>
      <c r="E243" s="98" t="s">
        <v>896</v>
      </c>
      <c r="F243" s="99" t="s">
        <v>897</v>
      </c>
      <c r="G243" s="100" t="s">
        <v>758</v>
      </c>
      <c r="H243" s="248">
        <v>114</v>
      </c>
      <c r="I243" s="452">
        <v>28.771599999999999</v>
      </c>
      <c r="J243" s="252">
        <v>3279.9623999999999</v>
      </c>
      <c r="K243" s="498"/>
      <c r="L243" s="101"/>
      <c r="M243" s="104" t="s">
        <v>1</v>
      </c>
      <c r="N243" s="105" t="s">
        <v>40</v>
      </c>
      <c r="P243" s="76">
        <f t="shared" si="16"/>
        <v>0</v>
      </c>
      <c r="Q243" s="76">
        <v>8.2000000000000007E-3</v>
      </c>
      <c r="R243" s="76">
        <f t="shared" si="17"/>
        <v>0.93480000000000008</v>
      </c>
      <c r="S243" s="76">
        <v>0</v>
      </c>
      <c r="T243" s="77">
        <f t="shared" si="18"/>
        <v>0</v>
      </c>
      <c r="AN243" s="43" t="s">
        <v>182</v>
      </c>
      <c r="AP243" s="43" t="s">
        <v>179</v>
      </c>
      <c r="AQ243" s="43" t="s">
        <v>137</v>
      </c>
      <c r="AU243" s="1" t="s">
        <v>130</v>
      </c>
      <c r="BA243" s="78">
        <f t="shared" si="19"/>
        <v>0</v>
      </c>
      <c r="BB243" s="78">
        <f t="shared" si="20"/>
        <v>3279.9623999999999</v>
      </c>
      <c r="BC243" s="78">
        <f t="shared" si="21"/>
        <v>0</v>
      </c>
      <c r="BD243" s="78">
        <f t="shared" si="22"/>
        <v>0</v>
      </c>
      <c r="BE243" s="78">
        <f t="shared" si="23"/>
        <v>0</v>
      </c>
      <c r="BF243" s="1" t="s">
        <v>137</v>
      </c>
      <c r="BG243" s="78" t="e">
        <f>ROUND(#REF!*H243,2)</f>
        <v>#REF!</v>
      </c>
      <c r="BH243" s="1" t="s">
        <v>136</v>
      </c>
      <c r="BI243" s="43" t="s">
        <v>898</v>
      </c>
    </row>
    <row r="244" spans="2:61" s="9" customFormat="1" ht="21.75" customHeight="1" x14ac:dyDescent="0.25">
      <c r="B244" s="8"/>
      <c r="C244" s="97" t="s">
        <v>899</v>
      </c>
      <c r="D244" s="97" t="s">
        <v>179</v>
      </c>
      <c r="E244" s="98" t="s">
        <v>900</v>
      </c>
      <c r="F244" s="99" t="s">
        <v>901</v>
      </c>
      <c r="G244" s="100" t="s">
        <v>758</v>
      </c>
      <c r="H244" s="248">
        <v>114</v>
      </c>
      <c r="I244" s="452">
        <v>15.972000000000001</v>
      </c>
      <c r="J244" s="252">
        <v>1820.8080000000002</v>
      </c>
      <c r="K244" s="498"/>
      <c r="L244" s="101"/>
      <c r="M244" s="104" t="s">
        <v>1</v>
      </c>
      <c r="N244" s="105" t="s">
        <v>40</v>
      </c>
      <c r="P244" s="76">
        <f t="shared" si="16"/>
        <v>0</v>
      </c>
      <c r="Q244" s="76">
        <v>2.9999999999999997E-4</v>
      </c>
      <c r="R244" s="76">
        <f t="shared" si="17"/>
        <v>3.4199999999999994E-2</v>
      </c>
      <c r="S244" s="76">
        <v>0</v>
      </c>
      <c r="T244" s="77">
        <f t="shared" si="18"/>
        <v>0</v>
      </c>
      <c r="AN244" s="43" t="s">
        <v>182</v>
      </c>
      <c r="AP244" s="43" t="s">
        <v>179</v>
      </c>
      <c r="AQ244" s="43" t="s">
        <v>137</v>
      </c>
      <c r="AU244" s="1" t="s">
        <v>130</v>
      </c>
      <c r="BA244" s="78">
        <f t="shared" si="19"/>
        <v>0</v>
      </c>
      <c r="BB244" s="78">
        <f t="shared" si="20"/>
        <v>1820.8080000000002</v>
      </c>
      <c r="BC244" s="78">
        <f t="shared" si="21"/>
        <v>0</v>
      </c>
      <c r="BD244" s="78">
        <f t="shared" si="22"/>
        <v>0</v>
      </c>
      <c r="BE244" s="78">
        <f t="shared" si="23"/>
        <v>0</v>
      </c>
      <c r="BF244" s="1" t="s">
        <v>137</v>
      </c>
      <c r="BG244" s="78" t="e">
        <f>ROUND(#REF!*H244,2)</f>
        <v>#REF!</v>
      </c>
      <c r="BH244" s="1" t="s">
        <v>136</v>
      </c>
      <c r="BI244" s="43" t="s">
        <v>902</v>
      </c>
    </row>
    <row r="245" spans="2:61" s="9" customFormat="1" ht="24.2" customHeight="1" x14ac:dyDescent="0.25">
      <c r="B245" s="8"/>
      <c r="C245" s="70" t="s">
        <v>785</v>
      </c>
      <c r="D245" s="70" t="s">
        <v>132</v>
      </c>
      <c r="E245" s="71" t="s">
        <v>903</v>
      </c>
      <c r="F245" s="72" t="s">
        <v>904</v>
      </c>
      <c r="G245" s="73" t="s">
        <v>143</v>
      </c>
      <c r="H245" s="247">
        <v>0.63</v>
      </c>
      <c r="I245" s="452">
        <v>168.71800000000002</v>
      </c>
      <c r="J245" s="252">
        <v>106.29234000000001</v>
      </c>
      <c r="K245" s="497"/>
      <c r="L245" s="8"/>
      <c r="M245" s="74" t="s">
        <v>1</v>
      </c>
      <c r="N245" s="75" t="s">
        <v>40</v>
      </c>
      <c r="P245" s="76">
        <f t="shared" si="16"/>
        <v>0</v>
      </c>
      <c r="Q245" s="76">
        <v>2.4364699999999999</v>
      </c>
      <c r="R245" s="76">
        <f t="shared" si="17"/>
        <v>1.5349761</v>
      </c>
      <c r="S245" s="76">
        <v>0</v>
      </c>
      <c r="T245" s="77">
        <f t="shared" si="18"/>
        <v>0</v>
      </c>
      <c r="AN245" s="43" t="s">
        <v>136</v>
      </c>
      <c r="AP245" s="43" t="s">
        <v>132</v>
      </c>
      <c r="AQ245" s="43" t="s">
        <v>137</v>
      </c>
      <c r="AU245" s="1" t="s">
        <v>130</v>
      </c>
      <c r="BA245" s="78">
        <f t="shared" si="19"/>
        <v>0</v>
      </c>
      <c r="BB245" s="78">
        <f t="shared" si="20"/>
        <v>106.29234000000001</v>
      </c>
      <c r="BC245" s="78">
        <f t="shared" si="21"/>
        <v>0</v>
      </c>
      <c r="BD245" s="78">
        <f t="shared" si="22"/>
        <v>0</v>
      </c>
      <c r="BE245" s="78">
        <f t="shared" si="23"/>
        <v>0</v>
      </c>
      <c r="BF245" s="1" t="s">
        <v>137</v>
      </c>
      <c r="BG245" s="78" t="e">
        <f>ROUND(#REF!*H245,2)</f>
        <v>#REF!</v>
      </c>
      <c r="BH245" s="1" t="s">
        <v>136</v>
      </c>
      <c r="BI245" s="43" t="s">
        <v>905</v>
      </c>
    </row>
    <row r="246" spans="2:61" s="9" customFormat="1" ht="24.2" customHeight="1" x14ac:dyDescent="0.25">
      <c r="B246" s="8"/>
      <c r="C246" s="70" t="s">
        <v>906</v>
      </c>
      <c r="D246" s="70" t="s">
        <v>132</v>
      </c>
      <c r="E246" s="71" t="s">
        <v>907</v>
      </c>
      <c r="F246" s="72" t="s">
        <v>908</v>
      </c>
      <c r="G246" s="73" t="s">
        <v>189</v>
      </c>
      <c r="H246" s="247">
        <v>2.5</v>
      </c>
      <c r="I246" s="452">
        <v>225.06</v>
      </c>
      <c r="J246" s="252">
        <v>562.65</v>
      </c>
      <c r="K246" s="497"/>
      <c r="L246" s="8"/>
      <c r="M246" s="74" t="s">
        <v>1</v>
      </c>
      <c r="N246" s="75" t="s">
        <v>40</v>
      </c>
      <c r="P246" s="76">
        <f t="shared" si="16"/>
        <v>0</v>
      </c>
      <c r="Q246" s="76">
        <v>5.1999999999999995E-4</v>
      </c>
      <c r="R246" s="76">
        <f t="shared" si="17"/>
        <v>1.2999999999999999E-3</v>
      </c>
      <c r="S246" s="76">
        <v>0</v>
      </c>
      <c r="T246" s="77">
        <f t="shared" si="18"/>
        <v>0</v>
      </c>
      <c r="AN246" s="43" t="s">
        <v>136</v>
      </c>
      <c r="AP246" s="43" t="s">
        <v>132</v>
      </c>
      <c r="AQ246" s="43" t="s">
        <v>137</v>
      </c>
      <c r="AU246" s="1" t="s">
        <v>130</v>
      </c>
      <c r="BA246" s="78">
        <f t="shared" si="19"/>
        <v>0</v>
      </c>
      <c r="BB246" s="78">
        <f t="shared" si="20"/>
        <v>562.65</v>
      </c>
      <c r="BC246" s="78">
        <f t="shared" si="21"/>
        <v>0</v>
      </c>
      <c r="BD246" s="78">
        <f t="shared" si="22"/>
        <v>0</v>
      </c>
      <c r="BE246" s="78">
        <f t="shared" si="23"/>
        <v>0</v>
      </c>
      <c r="BF246" s="1" t="s">
        <v>137</v>
      </c>
      <c r="BG246" s="78" t="e">
        <f>ROUND(#REF!*H246,2)</f>
        <v>#REF!</v>
      </c>
      <c r="BH246" s="1" t="s">
        <v>136</v>
      </c>
      <c r="BI246" s="43" t="s">
        <v>909</v>
      </c>
    </row>
    <row r="247" spans="2:61" s="9" customFormat="1" ht="21.75" customHeight="1" x14ac:dyDescent="0.25">
      <c r="B247" s="8"/>
      <c r="C247" s="70" t="s">
        <v>788</v>
      </c>
      <c r="D247" s="70" t="s">
        <v>132</v>
      </c>
      <c r="E247" s="71" t="s">
        <v>910</v>
      </c>
      <c r="F247" s="72" t="s">
        <v>911</v>
      </c>
      <c r="G247" s="73" t="s">
        <v>135</v>
      </c>
      <c r="H247" s="247">
        <v>9</v>
      </c>
      <c r="I247" s="452">
        <v>35.466000000000001</v>
      </c>
      <c r="J247" s="252">
        <v>319.2</v>
      </c>
      <c r="K247" s="497"/>
      <c r="L247" s="8"/>
      <c r="M247" s="74" t="s">
        <v>1</v>
      </c>
      <c r="N247" s="75" t="s">
        <v>40</v>
      </c>
      <c r="P247" s="76">
        <f t="shared" si="16"/>
        <v>0</v>
      </c>
      <c r="Q247" s="76">
        <v>2.0570000000000001E-2</v>
      </c>
      <c r="R247" s="76">
        <f t="shared" si="17"/>
        <v>0.18513000000000002</v>
      </c>
      <c r="S247" s="76">
        <v>0</v>
      </c>
      <c r="T247" s="77">
        <f t="shared" si="18"/>
        <v>0</v>
      </c>
      <c r="AN247" s="43" t="s">
        <v>136</v>
      </c>
      <c r="AP247" s="43" t="s">
        <v>132</v>
      </c>
      <c r="AQ247" s="43" t="s">
        <v>137</v>
      </c>
      <c r="AU247" s="1" t="s">
        <v>130</v>
      </c>
      <c r="BA247" s="78">
        <f t="shared" si="19"/>
        <v>0</v>
      </c>
      <c r="BB247" s="78">
        <f t="shared" si="20"/>
        <v>319.2</v>
      </c>
      <c r="BC247" s="78">
        <f t="shared" si="21"/>
        <v>0</v>
      </c>
      <c r="BD247" s="78">
        <f t="shared" si="22"/>
        <v>0</v>
      </c>
      <c r="BE247" s="78">
        <f t="shared" si="23"/>
        <v>0</v>
      </c>
      <c r="BF247" s="1" t="s">
        <v>137</v>
      </c>
      <c r="BG247" s="78" t="e">
        <f>ROUND(#REF!*H247,2)</f>
        <v>#REF!</v>
      </c>
      <c r="BH247" s="1" t="s">
        <v>136</v>
      </c>
      <c r="BI247" s="43" t="s">
        <v>912</v>
      </c>
    </row>
    <row r="248" spans="2:61" s="9" customFormat="1" ht="16.5" customHeight="1" x14ac:dyDescent="0.25">
      <c r="B248" s="8"/>
      <c r="C248" s="97" t="s">
        <v>913</v>
      </c>
      <c r="D248" s="97" t="s">
        <v>179</v>
      </c>
      <c r="E248" s="98" t="s">
        <v>914</v>
      </c>
      <c r="F248" s="99" t="s">
        <v>915</v>
      </c>
      <c r="G248" s="100" t="s">
        <v>758</v>
      </c>
      <c r="H248" s="248">
        <v>2</v>
      </c>
      <c r="I248" s="452">
        <v>49.500000000000007</v>
      </c>
      <c r="J248" s="252">
        <v>99.000000000000014</v>
      </c>
      <c r="K248" s="498"/>
      <c r="L248" s="101"/>
      <c r="M248" s="104" t="s">
        <v>1</v>
      </c>
      <c r="N248" s="105" t="s">
        <v>40</v>
      </c>
      <c r="P248" s="76">
        <f t="shared" si="16"/>
        <v>0</v>
      </c>
      <c r="Q248" s="76">
        <v>0</v>
      </c>
      <c r="R248" s="76">
        <f t="shared" si="17"/>
        <v>0</v>
      </c>
      <c r="S248" s="76">
        <v>0</v>
      </c>
      <c r="T248" s="77">
        <f t="shared" si="18"/>
        <v>0</v>
      </c>
      <c r="AN248" s="43" t="s">
        <v>182</v>
      </c>
      <c r="AP248" s="43" t="s">
        <v>179</v>
      </c>
      <c r="AQ248" s="43" t="s">
        <v>137</v>
      </c>
      <c r="AU248" s="1" t="s">
        <v>130</v>
      </c>
      <c r="BA248" s="78">
        <f t="shared" si="19"/>
        <v>0</v>
      </c>
      <c r="BB248" s="78">
        <f t="shared" si="20"/>
        <v>99.000000000000014</v>
      </c>
      <c r="BC248" s="78">
        <f t="shared" si="21"/>
        <v>0</v>
      </c>
      <c r="BD248" s="78">
        <f t="shared" si="22"/>
        <v>0</v>
      </c>
      <c r="BE248" s="78">
        <f t="shared" si="23"/>
        <v>0</v>
      </c>
      <c r="BF248" s="1" t="s">
        <v>137</v>
      </c>
      <c r="BG248" s="78" t="e">
        <f>ROUND(#REF!*H248,2)</f>
        <v>#REF!</v>
      </c>
      <c r="BH248" s="1" t="s">
        <v>136</v>
      </c>
      <c r="BI248" s="43" t="s">
        <v>916</v>
      </c>
    </row>
    <row r="249" spans="2:61" s="9" customFormat="1" ht="16.5" customHeight="1" x14ac:dyDescent="0.25">
      <c r="B249" s="8"/>
      <c r="C249" s="70" t="s">
        <v>791</v>
      </c>
      <c r="D249" s="70" t="s">
        <v>132</v>
      </c>
      <c r="E249" s="71" t="s">
        <v>917</v>
      </c>
      <c r="F249" s="72" t="s">
        <v>918</v>
      </c>
      <c r="G249" s="73" t="s">
        <v>758</v>
      </c>
      <c r="H249" s="247">
        <v>9</v>
      </c>
      <c r="I249" s="452">
        <v>9.9</v>
      </c>
      <c r="J249" s="252">
        <v>89.100000000000009</v>
      </c>
      <c r="K249" s="497"/>
      <c r="L249" s="8"/>
      <c r="M249" s="74" t="s">
        <v>1</v>
      </c>
      <c r="N249" s="75" t="s">
        <v>40</v>
      </c>
      <c r="P249" s="76">
        <f t="shared" si="16"/>
        <v>0</v>
      </c>
      <c r="Q249" s="76">
        <v>0</v>
      </c>
      <c r="R249" s="76">
        <f t="shared" si="17"/>
        <v>0</v>
      </c>
      <c r="S249" s="76">
        <v>0</v>
      </c>
      <c r="T249" s="77">
        <f t="shared" si="18"/>
        <v>0</v>
      </c>
      <c r="AN249" s="43" t="s">
        <v>136</v>
      </c>
      <c r="AP249" s="43" t="s">
        <v>132</v>
      </c>
      <c r="AQ249" s="43" t="s">
        <v>137</v>
      </c>
      <c r="AU249" s="1" t="s">
        <v>130</v>
      </c>
      <c r="BA249" s="78">
        <f t="shared" si="19"/>
        <v>0</v>
      </c>
      <c r="BB249" s="78">
        <f t="shared" si="20"/>
        <v>89.100000000000009</v>
      </c>
      <c r="BC249" s="78">
        <f t="shared" si="21"/>
        <v>0</v>
      </c>
      <c r="BD249" s="78">
        <f t="shared" si="22"/>
        <v>0</v>
      </c>
      <c r="BE249" s="78">
        <f t="shared" si="23"/>
        <v>0</v>
      </c>
      <c r="BF249" s="1" t="s">
        <v>137</v>
      </c>
      <c r="BG249" s="78" t="e">
        <f>ROUND(#REF!*H249,2)</f>
        <v>#REF!</v>
      </c>
      <c r="BH249" s="1" t="s">
        <v>136</v>
      </c>
      <c r="BI249" s="43" t="s">
        <v>919</v>
      </c>
    </row>
    <row r="250" spans="2:61" s="9" customFormat="1" ht="16.5" customHeight="1" x14ac:dyDescent="0.25">
      <c r="B250" s="8"/>
      <c r="C250" s="97" t="s">
        <v>920</v>
      </c>
      <c r="D250" s="97" t="s">
        <v>179</v>
      </c>
      <c r="E250" s="98" t="s">
        <v>921</v>
      </c>
      <c r="F250" s="99" t="s">
        <v>922</v>
      </c>
      <c r="G250" s="100" t="s">
        <v>758</v>
      </c>
      <c r="H250" s="248">
        <v>9</v>
      </c>
      <c r="I250" s="452">
        <v>30.250000000000004</v>
      </c>
      <c r="J250" s="252">
        <v>272.25000000000006</v>
      </c>
      <c r="K250" s="498"/>
      <c r="L250" s="101"/>
      <c r="M250" s="104" t="s">
        <v>1</v>
      </c>
      <c r="N250" s="105" t="s">
        <v>40</v>
      </c>
      <c r="P250" s="76">
        <f t="shared" si="16"/>
        <v>0</v>
      </c>
      <c r="Q250" s="76">
        <v>0</v>
      </c>
      <c r="R250" s="76">
        <f t="shared" si="17"/>
        <v>0</v>
      </c>
      <c r="S250" s="76">
        <v>0</v>
      </c>
      <c r="T250" s="77">
        <f t="shared" si="18"/>
        <v>0</v>
      </c>
      <c r="AN250" s="43" t="s">
        <v>182</v>
      </c>
      <c r="AP250" s="43" t="s">
        <v>179</v>
      </c>
      <c r="AQ250" s="43" t="s">
        <v>137</v>
      </c>
      <c r="AU250" s="1" t="s">
        <v>130</v>
      </c>
      <c r="BA250" s="78">
        <f t="shared" si="19"/>
        <v>0</v>
      </c>
      <c r="BB250" s="78">
        <f t="shared" si="20"/>
        <v>272.25000000000006</v>
      </c>
      <c r="BC250" s="78">
        <f t="shared" si="21"/>
        <v>0</v>
      </c>
      <c r="BD250" s="78">
        <f t="shared" si="22"/>
        <v>0</v>
      </c>
      <c r="BE250" s="78">
        <f t="shared" si="23"/>
        <v>0</v>
      </c>
      <c r="BF250" s="1" t="s">
        <v>137</v>
      </c>
      <c r="BG250" s="78" t="e">
        <f>ROUND(#REF!*H250,2)</f>
        <v>#REF!</v>
      </c>
      <c r="BH250" s="1" t="s">
        <v>136</v>
      </c>
      <c r="BI250" s="43" t="s">
        <v>923</v>
      </c>
    </row>
    <row r="251" spans="2:61" s="9" customFormat="1" ht="33" customHeight="1" x14ac:dyDescent="0.25">
      <c r="B251" s="8"/>
      <c r="C251" s="70" t="s">
        <v>794</v>
      </c>
      <c r="D251" s="70" t="s">
        <v>132</v>
      </c>
      <c r="E251" s="71" t="s">
        <v>924</v>
      </c>
      <c r="F251" s="72" t="s">
        <v>925</v>
      </c>
      <c r="G251" s="73" t="s">
        <v>135</v>
      </c>
      <c r="H251" s="247">
        <v>55.5</v>
      </c>
      <c r="I251" s="452">
        <v>0.22000000000000003</v>
      </c>
      <c r="J251" s="252">
        <v>12.21</v>
      </c>
      <c r="K251" s="497"/>
      <c r="L251" s="8"/>
      <c r="M251" s="74" t="s">
        <v>1</v>
      </c>
      <c r="N251" s="75" t="s">
        <v>40</v>
      </c>
      <c r="P251" s="76">
        <f t="shared" si="16"/>
        <v>0</v>
      </c>
      <c r="Q251" s="76">
        <v>0</v>
      </c>
      <c r="R251" s="76">
        <f t="shared" si="17"/>
        <v>0</v>
      </c>
      <c r="S251" s="76">
        <v>0</v>
      </c>
      <c r="T251" s="77">
        <f t="shared" si="18"/>
        <v>0</v>
      </c>
      <c r="AN251" s="43" t="s">
        <v>136</v>
      </c>
      <c r="AP251" s="43" t="s">
        <v>132</v>
      </c>
      <c r="AQ251" s="43" t="s">
        <v>137</v>
      </c>
      <c r="AU251" s="1" t="s">
        <v>130</v>
      </c>
      <c r="BA251" s="78">
        <f t="shared" si="19"/>
        <v>0</v>
      </c>
      <c r="BB251" s="78">
        <f t="shared" si="20"/>
        <v>12.21</v>
      </c>
      <c r="BC251" s="78">
        <f t="shared" si="21"/>
        <v>0</v>
      </c>
      <c r="BD251" s="78">
        <f t="shared" si="22"/>
        <v>0</v>
      </c>
      <c r="BE251" s="78">
        <f t="shared" si="23"/>
        <v>0</v>
      </c>
      <c r="BF251" s="1" t="s">
        <v>137</v>
      </c>
      <c r="BG251" s="78" t="e">
        <f>ROUND(#REF!*H251,2)</f>
        <v>#REF!</v>
      </c>
      <c r="BH251" s="1" t="s">
        <v>136</v>
      </c>
      <c r="BI251" s="43" t="s">
        <v>926</v>
      </c>
    </row>
    <row r="252" spans="2:61" s="9" customFormat="1" ht="16.5" customHeight="1" x14ac:dyDescent="0.25">
      <c r="B252" s="8"/>
      <c r="C252" s="70" t="s">
        <v>927</v>
      </c>
      <c r="D252" s="70" t="s">
        <v>132</v>
      </c>
      <c r="E252" s="71" t="s">
        <v>928</v>
      </c>
      <c r="F252" s="72" t="s">
        <v>929</v>
      </c>
      <c r="G252" s="73" t="s">
        <v>758</v>
      </c>
      <c r="H252" s="247">
        <v>1</v>
      </c>
      <c r="I252" s="452">
        <v>242.00000000000003</v>
      </c>
      <c r="J252" s="252">
        <v>242.00000000000003</v>
      </c>
      <c r="K252" s="497"/>
      <c r="L252" s="8"/>
      <c r="M252" s="74" t="s">
        <v>1</v>
      </c>
      <c r="N252" s="75" t="s">
        <v>40</v>
      </c>
      <c r="P252" s="76">
        <f t="shared" si="16"/>
        <v>0</v>
      </c>
      <c r="Q252" s="76">
        <v>0</v>
      </c>
      <c r="R252" s="76">
        <f t="shared" si="17"/>
        <v>0</v>
      </c>
      <c r="S252" s="76">
        <v>0</v>
      </c>
      <c r="T252" s="77">
        <f t="shared" si="18"/>
        <v>0</v>
      </c>
      <c r="AN252" s="43" t="s">
        <v>136</v>
      </c>
      <c r="AP252" s="43" t="s">
        <v>132</v>
      </c>
      <c r="AQ252" s="43" t="s">
        <v>137</v>
      </c>
      <c r="AU252" s="1" t="s">
        <v>130</v>
      </c>
      <c r="BA252" s="78">
        <f t="shared" si="19"/>
        <v>0</v>
      </c>
      <c r="BB252" s="78">
        <f t="shared" si="20"/>
        <v>242.00000000000003</v>
      </c>
      <c r="BC252" s="78">
        <f t="shared" si="21"/>
        <v>0</v>
      </c>
      <c r="BD252" s="78">
        <f t="shared" si="22"/>
        <v>0</v>
      </c>
      <c r="BE252" s="78">
        <f t="shared" si="23"/>
        <v>0</v>
      </c>
      <c r="BF252" s="1" t="s">
        <v>137</v>
      </c>
      <c r="BG252" s="78" t="e">
        <f>ROUND(#REF!*H252,2)</f>
        <v>#REF!</v>
      </c>
      <c r="BH252" s="1" t="s">
        <v>136</v>
      </c>
      <c r="BI252" s="43" t="s">
        <v>930</v>
      </c>
    </row>
    <row r="253" spans="2:61" s="60" customFormat="1" ht="22.9" customHeight="1" x14ac:dyDescent="0.2">
      <c r="B253" s="61"/>
      <c r="D253" s="62" t="s">
        <v>73</v>
      </c>
      <c r="E253" s="69" t="s">
        <v>201</v>
      </c>
      <c r="F253" s="69" t="s">
        <v>931</v>
      </c>
      <c r="I253" s="144"/>
      <c r="J253" s="144">
        <f>SUM(J254:J262)</f>
        <v>4382.1310300000005</v>
      </c>
      <c r="K253" s="496"/>
      <c r="L253" s="61"/>
      <c r="M253" s="64"/>
      <c r="P253" s="65">
        <f>SUM(P254:P262)</f>
        <v>0</v>
      </c>
      <c r="R253" s="65">
        <f>SUM(R254:R262)</f>
        <v>1.1387999999999998</v>
      </c>
      <c r="T253" s="66">
        <f>SUM(T254:T262)</f>
        <v>3.8040000000000003</v>
      </c>
      <c r="AN253" s="62" t="s">
        <v>82</v>
      </c>
      <c r="AP253" s="67" t="s">
        <v>73</v>
      </c>
      <c r="AQ253" s="67" t="s">
        <v>82</v>
      </c>
      <c r="AU253" s="62" t="s">
        <v>130</v>
      </c>
      <c r="BG253" s="68" t="e">
        <f>SUM(BG254:BG262)</f>
        <v>#REF!</v>
      </c>
    </row>
    <row r="254" spans="2:61" s="9" customFormat="1" ht="21.75" customHeight="1" x14ac:dyDescent="0.25">
      <c r="B254" s="8"/>
      <c r="C254" s="70" t="s">
        <v>797</v>
      </c>
      <c r="D254" s="70" t="s">
        <v>132</v>
      </c>
      <c r="E254" s="71" t="s">
        <v>932</v>
      </c>
      <c r="F254" s="72" t="s">
        <v>933</v>
      </c>
      <c r="G254" s="73" t="s">
        <v>135</v>
      </c>
      <c r="H254" s="247">
        <v>28</v>
      </c>
      <c r="I254" s="452">
        <v>2.4420000000000006</v>
      </c>
      <c r="J254" s="252">
        <v>68.376000000000019</v>
      </c>
      <c r="K254" s="497"/>
      <c r="L254" s="8"/>
      <c r="M254" s="74" t="s">
        <v>1</v>
      </c>
      <c r="N254" s="75" t="s">
        <v>40</v>
      </c>
      <c r="P254" s="76">
        <f t="shared" ref="P254:P262" si="24">O254*H254</f>
        <v>0</v>
      </c>
      <c r="Q254" s="76">
        <v>5.9999999999999995E-4</v>
      </c>
      <c r="R254" s="76">
        <f t="shared" ref="R254:R262" si="25">Q254*H254</f>
        <v>1.6799999999999999E-2</v>
      </c>
      <c r="S254" s="76">
        <v>9.2999999999999999E-2</v>
      </c>
      <c r="T254" s="77">
        <f t="shared" ref="T254:T262" si="26">S254*H254</f>
        <v>2.6040000000000001</v>
      </c>
      <c r="AN254" s="43" t="s">
        <v>136</v>
      </c>
      <c r="AP254" s="43" t="s">
        <v>132</v>
      </c>
      <c r="AQ254" s="43" t="s">
        <v>137</v>
      </c>
      <c r="AU254" s="1" t="s">
        <v>130</v>
      </c>
      <c r="BA254" s="78">
        <f t="shared" ref="BA254:BA262" si="27">IF(N254="základná",J254,0)</f>
        <v>0</v>
      </c>
      <c r="BB254" s="78">
        <f t="shared" ref="BB254:BB262" si="28">IF(N254="znížená",J254,0)</f>
        <v>68.376000000000019</v>
      </c>
      <c r="BC254" s="78">
        <f t="shared" ref="BC254:BC262" si="29">IF(N254="zákl. prenesená",J254,0)</f>
        <v>0</v>
      </c>
      <c r="BD254" s="78">
        <f t="shared" ref="BD254:BD262" si="30">IF(N254="zníž. prenesená",J254,0)</f>
        <v>0</v>
      </c>
      <c r="BE254" s="78">
        <f t="shared" ref="BE254:BE262" si="31">IF(N254="nulová",J254,0)</f>
        <v>0</v>
      </c>
      <c r="BF254" s="1" t="s">
        <v>137</v>
      </c>
      <c r="BG254" s="78" t="e">
        <f>ROUND(#REF!*H254,2)</f>
        <v>#REF!</v>
      </c>
      <c r="BH254" s="1" t="s">
        <v>136</v>
      </c>
      <c r="BI254" s="43" t="s">
        <v>934</v>
      </c>
    </row>
    <row r="255" spans="2:61" s="9" customFormat="1" ht="24.2" customHeight="1" x14ac:dyDescent="0.25">
      <c r="B255" s="8"/>
      <c r="C255" s="70" t="s">
        <v>935</v>
      </c>
      <c r="D255" s="70" t="s">
        <v>132</v>
      </c>
      <c r="E255" s="71" t="s">
        <v>936</v>
      </c>
      <c r="F255" s="72" t="s">
        <v>937</v>
      </c>
      <c r="G255" s="73" t="s">
        <v>443</v>
      </c>
      <c r="H255" s="247">
        <v>600</v>
      </c>
      <c r="I255" s="452">
        <v>4</v>
      </c>
      <c r="J255" s="252">
        <v>2400</v>
      </c>
      <c r="K255" s="497"/>
      <c r="L255" s="8"/>
      <c r="M255" s="74" t="s">
        <v>1</v>
      </c>
      <c r="N255" s="75" t="s">
        <v>40</v>
      </c>
      <c r="P255" s="76">
        <f t="shared" si="24"/>
        <v>0</v>
      </c>
      <c r="Q255" s="76">
        <v>1.8699999999999999E-3</v>
      </c>
      <c r="R255" s="76">
        <f t="shared" si="25"/>
        <v>1.1219999999999999</v>
      </c>
      <c r="S255" s="76">
        <v>2E-3</v>
      </c>
      <c r="T255" s="77">
        <f t="shared" si="26"/>
        <v>1.2</v>
      </c>
      <c r="AN255" s="43" t="s">
        <v>136</v>
      </c>
      <c r="AP255" s="43" t="s">
        <v>132</v>
      </c>
      <c r="AQ255" s="43" t="s">
        <v>137</v>
      </c>
      <c r="AU255" s="1" t="s">
        <v>130</v>
      </c>
      <c r="BA255" s="78">
        <f t="shared" si="27"/>
        <v>0</v>
      </c>
      <c r="BB255" s="78">
        <f t="shared" si="28"/>
        <v>2400</v>
      </c>
      <c r="BC255" s="78">
        <f t="shared" si="29"/>
        <v>0</v>
      </c>
      <c r="BD255" s="78">
        <f t="shared" si="30"/>
        <v>0</v>
      </c>
      <c r="BE255" s="78">
        <f t="shared" si="31"/>
        <v>0</v>
      </c>
      <c r="BF255" s="1" t="s">
        <v>137</v>
      </c>
      <c r="BG255" s="78" t="e">
        <f>ROUND(#REF!*H255,2)</f>
        <v>#REF!</v>
      </c>
      <c r="BH255" s="1" t="s">
        <v>136</v>
      </c>
      <c r="BI255" s="43" t="s">
        <v>938</v>
      </c>
    </row>
    <row r="256" spans="2:61" s="9" customFormat="1" ht="21.75" customHeight="1" x14ac:dyDescent="0.25">
      <c r="B256" s="8"/>
      <c r="C256" s="70" t="s">
        <v>800</v>
      </c>
      <c r="D256" s="70" t="s">
        <v>132</v>
      </c>
      <c r="E256" s="71" t="s">
        <v>939</v>
      </c>
      <c r="F256" s="72" t="s">
        <v>940</v>
      </c>
      <c r="G256" s="73" t="s">
        <v>166</v>
      </c>
      <c r="H256" s="247">
        <v>7.48</v>
      </c>
      <c r="I256" s="452">
        <v>13.574000000000002</v>
      </c>
      <c r="J256" s="252">
        <v>101.53352000000002</v>
      </c>
      <c r="K256" s="497"/>
      <c r="L256" s="8"/>
      <c r="M256" s="74" t="s">
        <v>1</v>
      </c>
      <c r="N256" s="75" t="s">
        <v>40</v>
      </c>
      <c r="P256" s="76">
        <f t="shared" si="24"/>
        <v>0</v>
      </c>
      <c r="Q256" s="76">
        <v>0</v>
      </c>
      <c r="R256" s="76">
        <f t="shared" si="25"/>
        <v>0</v>
      </c>
      <c r="S256" s="76">
        <v>0</v>
      </c>
      <c r="T256" s="77">
        <f t="shared" si="26"/>
        <v>0</v>
      </c>
      <c r="AN256" s="43" t="s">
        <v>136</v>
      </c>
      <c r="AP256" s="43" t="s">
        <v>132</v>
      </c>
      <c r="AQ256" s="43" t="s">
        <v>137</v>
      </c>
      <c r="AU256" s="1" t="s">
        <v>130</v>
      </c>
      <c r="BA256" s="78">
        <f t="shared" si="27"/>
        <v>0</v>
      </c>
      <c r="BB256" s="78">
        <f t="shared" si="28"/>
        <v>101.53352000000002</v>
      </c>
      <c r="BC256" s="78">
        <f t="shared" si="29"/>
        <v>0</v>
      </c>
      <c r="BD256" s="78">
        <f t="shared" si="30"/>
        <v>0</v>
      </c>
      <c r="BE256" s="78">
        <f t="shared" si="31"/>
        <v>0</v>
      </c>
      <c r="BF256" s="1" t="s">
        <v>137</v>
      </c>
      <c r="BG256" s="78" t="e">
        <f>ROUND(#REF!*H256,2)</f>
        <v>#REF!</v>
      </c>
      <c r="BH256" s="1" t="s">
        <v>136</v>
      </c>
      <c r="BI256" s="43" t="s">
        <v>941</v>
      </c>
    </row>
    <row r="257" spans="2:61" s="9" customFormat="1" ht="24.2" customHeight="1" x14ac:dyDescent="0.25">
      <c r="B257" s="8"/>
      <c r="C257" s="70" t="s">
        <v>942</v>
      </c>
      <c r="D257" s="70" t="s">
        <v>132</v>
      </c>
      <c r="E257" s="71" t="s">
        <v>943</v>
      </c>
      <c r="F257" s="72" t="s">
        <v>944</v>
      </c>
      <c r="G257" s="73" t="s">
        <v>166</v>
      </c>
      <c r="H257" s="247">
        <v>179.42</v>
      </c>
      <c r="I257" s="452">
        <v>0.55000000000000004</v>
      </c>
      <c r="J257" s="252">
        <v>98.680999999999997</v>
      </c>
      <c r="K257" s="497"/>
      <c r="L257" s="8"/>
      <c r="M257" s="74" t="s">
        <v>1</v>
      </c>
      <c r="N257" s="75" t="s">
        <v>40</v>
      </c>
      <c r="P257" s="76">
        <f t="shared" si="24"/>
        <v>0</v>
      </c>
      <c r="Q257" s="76">
        <v>0</v>
      </c>
      <c r="R257" s="76">
        <f t="shared" si="25"/>
        <v>0</v>
      </c>
      <c r="S257" s="76">
        <v>0</v>
      </c>
      <c r="T257" s="77">
        <f t="shared" si="26"/>
        <v>0</v>
      </c>
      <c r="AN257" s="43" t="s">
        <v>136</v>
      </c>
      <c r="AP257" s="43" t="s">
        <v>132</v>
      </c>
      <c r="AQ257" s="43" t="s">
        <v>137</v>
      </c>
      <c r="AU257" s="1" t="s">
        <v>130</v>
      </c>
      <c r="BA257" s="78">
        <f t="shared" si="27"/>
        <v>0</v>
      </c>
      <c r="BB257" s="78">
        <f t="shared" si="28"/>
        <v>98.680999999999997</v>
      </c>
      <c r="BC257" s="78">
        <f t="shared" si="29"/>
        <v>0</v>
      </c>
      <c r="BD257" s="78">
        <f t="shared" si="30"/>
        <v>0</v>
      </c>
      <c r="BE257" s="78">
        <f t="shared" si="31"/>
        <v>0</v>
      </c>
      <c r="BF257" s="1" t="s">
        <v>137</v>
      </c>
      <c r="BG257" s="78" t="e">
        <f>ROUND(#REF!*H257,2)</f>
        <v>#REF!</v>
      </c>
      <c r="BH257" s="1" t="s">
        <v>136</v>
      </c>
      <c r="BI257" s="43" t="s">
        <v>945</v>
      </c>
    </row>
    <row r="258" spans="2:61" s="9" customFormat="1" ht="24.2" customHeight="1" x14ac:dyDescent="0.25">
      <c r="B258" s="8"/>
      <c r="C258" s="70" t="s">
        <v>803</v>
      </c>
      <c r="D258" s="70" t="s">
        <v>132</v>
      </c>
      <c r="E258" s="71" t="s">
        <v>946</v>
      </c>
      <c r="F258" s="72" t="s">
        <v>947</v>
      </c>
      <c r="G258" s="73" t="s">
        <v>166</v>
      </c>
      <c r="H258" s="247">
        <v>7.48</v>
      </c>
      <c r="I258" s="452">
        <v>3.8500000000000005</v>
      </c>
      <c r="J258" s="252">
        <v>28.798000000000005</v>
      </c>
      <c r="K258" s="497"/>
      <c r="L258" s="8"/>
      <c r="M258" s="74" t="s">
        <v>1</v>
      </c>
      <c r="N258" s="75" t="s">
        <v>40</v>
      </c>
      <c r="P258" s="76">
        <f t="shared" si="24"/>
        <v>0</v>
      </c>
      <c r="Q258" s="76">
        <v>0</v>
      </c>
      <c r="R258" s="76">
        <f t="shared" si="25"/>
        <v>0</v>
      </c>
      <c r="S258" s="76">
        <v>0</v>
      </c>
      <c r="T258" s="77">
        <f t="shared" si="26"/>
        <v>0</v>
      </c>
      <c r="AN258" s="43" t="s">
        <v>136</v>
      </c>
      <c r="AP258" s="43" t="s">
        <v>132</v>
      </c>
      <c r="AQ258" s="43" t="s">
        <v>137</v>
      </c>
      <c r="AU258" s="1" t="s">
        <v>130</v>
      </c>
      <c r="BA258" s="78">
        <f t="shared" si="27"/>
        <v>0</v>
      </c>
      <c r="BB258" s="78">
        <f t="shared" si="28"/>
        <v>28.798000000000005</v>
      </c>
      <c r="BC258" s="78">
        <f t="shared" si="29"/>
        <v>0</v>
      </c>
      <c r="BD258" s="78">
        <f t="shared" si="30"/>
        <v>0</v>
      </c>
      <c r="BE258" s="78">
        <f t="shared" si="31"/>
        <v>0</v>
      </c>
      <c r="BF258" s="1" t="s">
        <v>137</v>
      </c>
      <c r="BG258" s="78" t="e">
        <f>ROUND(#REF!*H258,2)</f>
        <v>#REF!</v>
      </c>
      <c r="BH258" s="1" t="s">
        <v>136</v>
      </c>
      <c r="BI258" s="43" t="s">
        <v>948</v>
      </c>
    </row>
    <row r="259" spans="2:61" s="9" customFormat="1" ht="21.75" customHeight="1" x14ac:dyDescent="0.25">
      <c r="B259" s="8"/>
      <c r="C259" s="70" t="s">
        <v>949</v>
      </c>
      <c r="D259" s="70" t="s">
        <v>132</v>
      </c>
      <c r="E259" s="71" t="s">
        <v>950</v>
      </c>
      <c r="F259" s="72" t="s">
        <v>951</v>
      </c>
      <c r="G259" s="73" t="s">
        <v>166</v>
      </c>
      <c r="H259" s="247">
        <v>7.48</v>
      </c>
      <c r="I259" s="452">
        <v>26.400000000000002</v>
      </c>
      <c r="J259" s="252">
        <v>197.47200000000004</v>
      </c>
      <c r="K259" s="497"/>
      <c r="L259" s="8"/>
      <c r="M259" s="74" t="s">
        <v>1</v>
      </c>
      <c r="N259" s="75" t="s">
        <v>40</v>
      </c>
      <c r="P259" s="76">
        <f t="shared" si="24"/>
        <v>0</v>
      </c>
      <c r="Q259" s="76">
        <v>0</v>
      </c>
      <c r="R259" s="76">
        <f t="shared" si="25"/>
        <v>0</v>
      </c>
      <c r="S259" s="76">
        <v>0</v>
      </c>
      <c r="T259" s="77">
        <f t="shared" si="26"/>
        <v>0</v>
      </c>
      <c r="AN259" s="43" t="s">
        <v>136</v>
      </c>
      <c r="AP259" s="43" t="s">
        <v>132</v>
      </c>
      <c r="AQ259" s="43" t="s">
        <v>137</v>
      </c>
      <c r="AU259" s="1" t="s">
        <v>130</v>
      </c>
      <c r="BA259" s="78">
        <f t="shared" si="27"/>
        <v>0</v>
      </c>
      <c r="BB259" s="78">
        <f t="shared" si="28"/>
        <v>197.47200000000004</v>
      </c>
      <c r="BC259" s="78">
        <f t="shared" si="29"/>
        <v>0</v>
      </c>
      <c r="BD259" s="78">
        <f t="shared" si="30"/>
        <v>0</v>
      </c>
      <c r="BE259" s="78">
        <f t="shared" si="31"/>
        <v>0</v>
      </c>
      <c r="BF259" s="1" t="s">
        <v>137</v>
      </c>
      <c r="BG259" s="78" t="e">
        <f>ROUND(#REF!*H259,2)</f>
        <v>#REF!</v>
      </c>
      <c r="BH259" s="1" t="s">
        <v>136</v>
      </c>
      <c r="BI259" s="43" t="s">
        <v>952</v>
      </c>
    </row>
    <row r="260" spans="2:61" s="9" customFormat="1" ht="24.2" customHeight="1" x14ac:dyDescent="0.25">
      <c r="B260" s="8"/>
      <c r="C260" s="70" t="s">
        <v>806</v>
      </c>
      <c r="D260" s="70" t="s">
        <v>132</v>
      </c>
      <c r="E260" s="71" t="s">
        <v>953</v>
      </c>
      <c r="F260" s="72" t="s">
        <v>954</v>
      </c>
      <c r="G260" s="73" t="s">
        <v>166</v>
      </c>
      <c r="H260" s="247">
        <v>7.48</v>
      </c>
      <c r="I260" s="452">
        <v>18.700000000000003</v>
      </c>
      <c r="J260" s="252">
        <v>139.87600000000003</v>
      </c>
      <c r="K260" s="497"/>
      <c r="L260" s="8"/>
      <c r="M260" s="74" t="s">
        <v>1</v>
      </c>
      <c r="N260" s="75" t="s">
        <v>40</v>
      </c>
      <c r="P260" s="76">
        <f t="shared" si="24"/>
        <v>0</v>
      </c>
      <c r="Q260" s="76">
        <v>0</v>
      </c>
      <c r="R260" s="76">
        <f t="shared" si="25"/>
        <v>0</v>
      </c>
      <c r="S260" s="76">
        <v>0</v>
      </c>
      <c r="T260" s="77">
        <f t="shared" si="26"/>
        <v>0</v>
      </c>
      <c r="AN260" s="43" t="s">
        <v>136</v>
      </c>
      <c r="AP260" s="43" t="s">
        <v>132</v>
      </c>
      <c r="AQ260" s="43" t="s">
        <v>137</v>
      </c>
      <c r="AU260" s="1" t="s">
        <v>130</v>
      </c>
      <c r="BA260" s="78">
        <f t="shared" si="27"/>
        <v>0</v>
      </c>
      <c r="BB260" s="78">
        <f t="shared" si="28"/>
        <v>139.87600000000003</v>
      </c>
      <c r="BC260" s="78">
        <f t="shared" si="29"/>
        <v>0</v>
      </c>
      <c r="BD260" s="78">
        <f t="shared" si="30"/>
        <v>0</v>
      </c>
      <c r="BE260" s="78">
        <f t="shared" si="31"/>
        <v>0</v>
      </c>
      <c r="BF260" s="1" t="s">
        <v>137</v>
      </c>
      <c r="BG260" s="78" t="e">
        <f>ROUND(#REF!*H260,2)</f>
        <v>#REF!</v>
      </c>
      <c r="BH260" s="1" t="s">
        <v>136</v>
      </c>
      <c r="BI260" s="43" t="s">
        <v>955</v>
      </c>
    </row>
    <row r="261" spans="2:61" s="9" customFormat="1" ht="16.5" customHeight="1" x14ac:dyDescent="0.25">
      <c r="B261" s="8"/>
      <c r="C261" s="70" t="s">
        <v>956</v>
      </c>
      <c r="D261" s="70" t="s">
        <v>132</v>
      </c>
      <c r="E261" s="71" t="s">
        <v>957</v>
      </c>
      <c r="F261" s="72" t="s">
        <v>958</v>
      </c>
      <c r="G261" s="73" t="s">
        <v>143</v>
      </c>
      <c r="H261" s="247">
        <v>32.54</v>
      </c>
      <c r="I261" s="452">
        <v>26.400000000000002</v>
      </c>
      <c r="J261" s="252">
        <v>859.05600000000004</v>
      </c>
      <c r="K261" s="497"/>
      <c r="L261" s="8"/>
      <c r="M261" s="74" t="s">
        <v>1</v>
      </c>
      <c r="N261" s="75" t="s">
        <v>40</v>
      </c>
      <c r="P261" s="76">
        <f t="shared" si="24"/>
        <v>0</v>
      </c>
      <c r="Q261" s="76">
        <v>0</v>
      </c>
      <c r="R261" s="76">
        <f t="shared" si="25"/>
        <v>0</v>
      </c>
      <c r="S261" s="76">
        <v>0</v>
      </c>
      <c r="T261" s="77">
        <f t="shared" si="26"/>
        <v>0</v>
      </c>
      <c r="AN261" s="43" t="s">
        <v>136</v>
      </c>
      <c r="AP261" s="43" t="s">
        <v>132</v>
      </c>
      <c r="AQ261" s="43" t="s">
        <v>137</v>
      </c>
      <c r="AU261" s="1" t="s">
        <v>130</v>
      </c>
      <c r="BA261" s="78">
        <f t="shared" si="27"/>
        <v>0</v>
      </c>
      <c r="BB261" s="78">
        <f t="shared" si="28"/>
        <v>859.05600000000004</v>
      </c>
      <c r="BC261" s="78">
        <f t="shared" si="29"/>
        <v>0</v>
      </c>
      <c r="BD261" s="78">
        <f t="shared" si="30"/>
        <v>0</v>
      </c>
      <c r="BE261" s="78">
        <f t="shared" si="31"/>
        <v>0</v>
      </c>
      <c r="BF261" s="1" t="s">
        <v>137</v>
      </c>
      <c r="BG261" s="78" t="e">
        <f>ROUND(#REF!*H261,2)</f>
        <v>#REF!</v>
      </c>
      <c r="BH261" s="1" t="s">
        <v>136</v>
      </c>
      <c r="BI261" s="43" t="s">
        <v>959</v>
      </c>
    </row>
    <row r="262" spans="2:61" s="9" customFormat="1" ht="24.2" customHeight="1" x14ac:dyDescent="0.25">
      <c r="B262" s="8"/>
      <c r="C262" s="70" t="s">
        <v>809</v>
      </c>
      <c r="D262" s="70" t="s">
        <v>132</v>
      </c>
      <c r="E262" s="71" t="s">
        <v>960</v>
      </c>
      <c r="F262" s="72" t="s">
        <v>961</v>
      </c>
      <c r="G262" s="73" t="s">
        <v>166</v>
      </c>
      <c r="H262" s="247">
        <v>85.21</v>
      </c>
      <c r="I262" s="452">
        <v>5.7310000000000008</v>
      </c>
      <c r="J262" s="252">
        <v>488.33851000000004</v>
      </c>
      <c r="K262" s="497"/>
      <c r="L262" s="8"/>
      <c r="M262" s="74" t="s">
        <v>1</v>
      </c>
      <c r="N262" s="75" t="s">
        <v>40</v>
      </c>
      <c r="P262" s="76">
        <f t="shared" si="24"/>
        <v>0</v>
      </c>
      <c r="Q262" s="76">
        <v>0</v>
      </c>
      <c r="R262" s="76">
        <f t="shared" si="25"/>
        <v>0</v>
      </c>
      <c r="S262" s="76">
        <v>0</v>
      </c>
      <c r="T262" s="77">
        <f t="shared" si="26"/>
        <v>0</v>
      </c>
      <c r="AN262" s="43" t="s">
        <v>136</v>
      </c>
      <c r="AP262" s="43" t="s">
        <v>132</v>
      </c>
      <c r="AQ262" s="43" t="s">
        <v>137</v>
      </c>
      <c r="AU262" s="1" t="s">
        <v>130</v>
      </c>
      <c r="BA262" s="78">
        <f t="shared" si="27"/>
        <v>0</v>
      </c>
      <c r="BB262" s="78">
        <f t="shared" si="28"/>
        <v>488.33851000000004</v>
      </c>
      <c r="BC262" s="78">
        <f t="shared" si="29"/>
        <v>0</v>
      </c>
      <c r="BD262" s="78">
        <f t="shared" si="30"/>
        <v>0</v>
      </c>
      <c r="BE262" s="78">
        <f t="shared" si="31"/>
        <v>0</v>
      </c>
      <c r="BF262" s="1" t="s">
        <v>137</v>
      </c>
      <c r="BG262" s="78" t="e">
        <f>ROUND(#REF!*H262,2)</f>
        <v>#REF!</v>
      </c>
      <c r="BH262" s="1" t="s">
        <v>136</v>
      </c>
      <c r="BI262" s="43" t="s">
        <v>962</v>
      </c>
    </row>
    <row r="263" spans="2:61" s="60" customFormat="1" ht="25.9" customHeight="1" x14ac:dyDescent="0.2">
      <c r="B263" s="61"/>
      <c r="D263" s="62" t="s">
        <v>73</v>
      </c>
      <c r="E263" s="63" t="s">
        <v>963</v>
      </c>
      <c r="F263" s="63" t="s">
        <v>964</v>
      </c>
      <c r="I263" s="143"/>
      <c r="J263" s="143">
        <f>J264</f>
        <v>1631.3000000000002</v>
      </c>
      <c r="K263" s="500"/>
      <c r="L263" s="61"/>
      <c r="M263" s="64"/>
      <c r="P263" s="65">
        <f>P264</f>
        <v>0</v>
      </c>
      <c r="R263" s="65">
        <f>R264</f>
        <v>0.64290000000000003</v>
      </c>
      <c r="T263" s="66">
        <f>T264</f>
        <v>0</v>
      </c>
      <c r="AN263" s="62" t="s">
        <v>82</v>
      </c>
      <c r="AP263" s="67" t="s">
        <v>73</v>
      </c>
      <c r="AQ263" s="67" t="s">
        <v>74</v>
      </c>
      <c r="AU263" s="62" t="s">
        <v>130</v>
      </c>
      <c r="BG263" s="68" t="e">
        <f>BG264</f>
        <v>#REF!</v>
      </c>
    </row>
    <row r="264" spans="2:61" s="60" customFormat="1" ht="22.9" customHeight="1" x14ac:dyDescent="0.2">
      <c r="B264" s="61"/>
      <c r="D264" s="62" t="s">
        <v>73</v>
      </c>
      <c r="E264" s="69" t="s">
        <v>965</v>
      </c>
      <c r="F264" s="69" t="s">
        <v>966</v>
      </c>
      <c r="I264" s="144"/>
      <c r="J264" s="144">
        <f>SUM(J265:J268)</f>
        <v>1631.3000000000002</v>
      </c>
      <c r="K264" s="496"/>
      <c r="L264" s="61"/>
      <c r="M264" s="64"/>
      <c r="P264" s="65">
        <f>SUM(P265:P268)</f>
        <v>0</v>
      </c>
      <c r="R264" s="65">
        <f>SUM(R265:R268)</f>
        <v>0.64290000000000003</v>
      </c>
      <c r="T264" s="66">
        <f>SUM(T265:T268)</f>
        <v>0</v>
      </c>
      <c r="AN264" s="62" t="s">
        <v>137</v>
      </c>
      <c r="AP264" s="67" t="s">
        <v>73</v>
      </c>
      <c r="AQ264" s="67" t="s">
        <v>82</v>
      </c>
      <c r="AU264" s="62" t="s">
        <v>130</v>
      </c>
      <c r="BG264" s="68" t="e">
        <f>SUM(BG265:BG268)</f>
        <v>#REF!</v>
      </c>
    </row>
    <row r="265" spans="2:61" s="9" customFormat="1" ht="24.2" customHeight="1" x14ac:dyDescent="0.25">
      <c r="B265" s="8"/>
      <c r="C265" s="70" t="s">
        <v>967</v>
      </c>
      <c r="D265" s="70" t="s">
        <v>132</v>
      </c>
      <c r="E265" s="71" t="s">
        <v>968</v>
      </c>
      <c r="F265" s="72" t="s">
        <v>969</v>
      </c>
      <c r="G265" s="73" t="s">
        <v>758</v>
      </c>
      <c r="H265" s="247">
        <v>2</v>
      </c>
      <c r="I265" s="452">
        <v>440.00000000000006</v>
      </c>
      <c r="J265" s="252">
        <v>880.00000000000011</v>
      </c>
      <c r="K265" s="497"/>
      <c r="L265" s="8"/>
      <c r="M265" s="74" t="s">
        <v>1</v>
      </c>
      <c r="N265" s="75" t="s">
        <v>40</v>
      </c>
      <c r="P265" s="76">
        <f>O265*H265</f>
        <v>0</v>
      </c>
      <c r="Q265" s="76">
        <v>0</v>
      </c>
      <c r="R265" s="76">
        <f>Q265*H265</f>
        <v>0</v>
      </c>
      <c r="S265" s="76">
        <v>0</v>
      </c>
      <c r="T265" s="77">
        <f>S265*H265</f>
        <v>0</v>
      </c>
      <c r="AN265" s="43" t="s">
        <v>240</v>
      </c>
      <c r="AP265" s="43" t="s">
        <v>132</v>
      </c>
      <c r="AQ265" s="43" t="s">
        <v>137</v>
      </c>
      <c r="AU265" s="1" t="s">
        <v>130</v>
      </c>
      <c r="BA265" s="78">
        <f>IF(N265="základná",J265,0)</f>
        <v>0</v>
      </c>
      <c r="BB265" s="78">
        <f>IF(N265="znížená",J265,0)</f>
        <v>880.00000000000011</v>
      </c>
      <c r="BC265" s="78">
        <f>IF(N265="zákl. prenesená",J265,0)</f>
        <v>0</v>
      </c>
      <c r="BD265" s="78">
        <f>IF(N265="zníž. prenesená",J265,0)</f>
        <v>0</v>
      </c>
      <c r="BE265" s="78">
        <f>IF(N265="nulová",J265,0)</f>
        <v>0</v>
      </c>
      <c r="BF265" s="1" t="s">
        <v>137</v>
      </c>
      <c r="BG265" s="78" t="e">
        <f>ROUND(#REF!*H265,2)</f>
        <v>#REF!</v>
      </c>
      <c r="BH265" s="1" t="s">
        <v>240</v>
      </c>
      <c r="BI265" s="43" t="s">
        <v>970</v>
      </c>
    </row>
    <row r="266" spans="2:61" s="9" customFormat="1" ht="16.5" customHeight="1" x14ac:dyDescent="0.25">
      <c r="B266" s="8"/>
      <c r="C266" s="70" t="s">
        <v>812</v>
      </c>
      <c r="D266" s="70" t="s">
        <v>132</v>
      </c>
      <c r="E266" s="71" t="s">
        <v>971</v>
      </c>
      <c r="F266" s="72" t="s">
        <v>972</v>
      </c>
      <c r="G266" s="73" t="s">
        <v>135</v>
      </c>
      <c r="H266" s="247">
        <v>15</v>
      </c>
      <c r="I266" s="452">
        <v>27.500000000000004</v>
      </c>
      <c r="J266" s="252">
        <v>412.50000000000006</v>
      </c>
      <c r="K266" s="497"/>
      <c r="L266" s="8"/>
      <c r="M266" s="74" t="s">
        <v>1</v>
      </c>
      <c r="N266" s="75" t="s">
        <v>40</v>
      </c>
      <c r="P266" s="76">
        <f>O266*H266</f>
        <v>0</v>
      </c>
      <c r="Q266" s="76">
        <v>4.2860000000000002E-2</v>
      </c>
      <c r="R266" s="76">
        <f>Q266*H266</f>
        <v>0.64290000000000003</v>
      </c>
      <c r="S266" s="76">
        <v>0</v>
      </c>
      <c r="T266" s="77">
        <f>S266*H266</f>
        <v>0</v>
      </c>
      <c r="AN266" s="43" t="s">
        <v>240</v>
      </c>
      <c r="AP266" s="43" t="s">
        <v>132</v>
      </c>
      <c r="AQ266" s="43" t="s">
        <v>137</v>
      </c>
      <c r="AU266" s="1" t="s">
        <v>130</v>
      </c>
      <c r="BA266" s="78">
        <f>IF(N266="základná",J266,0)</f>
        <v>0</v>
      </c>
      <c r="BB266" s="78">
        <f>IF(N266="znížená",J266,0)</f>
        <v>412.50000000000006</v>
      </c>
      <c r="BC266" s="78">
        <f>IF(N266="zákl. prenesená",J266,0)</f>
        <v>0</v>
      </c>
      <c r="BD266" s="78">
        <f>IF(N266="zníž. prenesená",J266,0)</f>
        <v>0</v>
      </c>
      <c r="BE266" s="78">
        <f>IF(N266="nulová",J266,0)</f>
        <v>0</v>
      </c>
      <c r="BF266" s="1" t="s">
        <v>137</v>
      </c>
      <c r="BG266" s="78" t="e">
        <f>ROUND(#REF!*H266,2)</f>
        <v>#REF!</v>
      </c>
      <c r="BH266" s="1" t="s">
        <v>240</v>
      </c>
      <c r="BI266" s="43" t="s">
        <v>973</v>
      </c>
    </row>
    <row r="267" spans="2:61" s="9" customFormat="1" ht="16.5" customHeight="1" x14ac:dyDescent="0.25">
      <c r="B267" s="8"/>
      <c r="C267" s="70" t="s">
        <v>470</v>
      </c>
      <c r="D267" s="70" t="s">
        <v>132</v>
      </c>
      <c r="E267" s="71" t="s">
        <v>974</v>
      </c>
      <c r="F267" s="72" t="s">
        <v>975</v>
      </c>
      <c r="G267" s="73" t="s">
        <v>135</v>
      </c>
      <c r="H267" s="247">
        <v>15</v>
      </c>
      <c r="I267" s="452">
        <v>1.32</v>
      </c>
      <c r="J267" s="252">
        <v>19.8</v>
      </c>
      <c r="K267" s="497"/>
      <c r="L267" s="8"/>
      <c r="M267" s="74" t="s">
        <v>1</v>
      </c>
      <c r="N267" s="75" t="s">
        <v>40</v>
      </c>
      <c r="P267" s="76">
        <f>O267*H267</f>
        <v>0</v>
      </c>
      <c r="Q267" s="76">
        <v>0</v>
      </c>
      <c r="R267" s="76">
        <f>Q267*H267</f>
        <v>0</v>
      </c>
      <c r="S267" s="76">
        <v>0</v>
      </c>
      <c r="T267" s="77">
        <f>S267*H267</f>
        <v>0</v>
      </c>
      <c r="AN267" s="43" t="s">
        <v>240</v>
      </c>
      <c r="AP267" s="43" t="s">
        <v>132</v>
      </c>
      <c r="AQ267" s="43" t="s">
        <v>137</v>
      </c>
      <c r="AU267" s="1" t="s">
        <v>130</v>
      </c>
      <c r="BA267" s="78">
        <f>IF(N267="základná",J267,0)</f>
        <v>0</v>
      </c>
      <c r="BB267" s="78">
        <f>IF(N267="znížená",J267,0)</f>
        <v>19.8</v>
      </c>
      <c r="BC267" s="78">
        <f>IF(N267="zákl. prenesená",J267,0)</f>
        <v>0</v>
      </c>
      <c r="BD267" s="78">
        <f>IF(N267="zníž. prenesená",J267,0)</f>
        <v>0</v>
      </c>
      <c r="BE267" s="78">
        <f>IF(N267="nulová",J267,0)</f>
        <v>0</v>
      </c>
      <c r="BF267" s="1" t="s">
        <v>137</v>
      </c>
      <c r="BG267" s="78" t="e">
        <f>ROUND(#REF!*H267,2)</f>
        <v>#REF!</v>
      </c>
      <c r="BH267" s="1" t="s">
        <v>240</v>
      </c>
      <c r="BI267" s="43" t="s">
        <v>976</v>
      </c>
    </row>
    <row r="268" spans="2:61" s="9" customFormat="1" ht="24.2" customHeight="1" x14ac:dyDescent="0.25">
      <c r="B268" s="8"/>
      <c r="C268" s="70" t="s">
        <v>815</v>
      </c>
      <c r="D268" s="70" t="s">
        <v>132</v>
      </c>
      <c r="E268" s="71" t="s">
        <v>977</v>
      </c>
      <c r="F268" s="72" t="s">
        <v>978</v>
      </c>
      <c r="G268" s="73" t="s">
        <v>979</v>
      </c>
      <c r="H268" s="253">
        <v>1</v>
      </c>
      <c r="I268" s="452">
        <v>319</v>
      </c>
      <c r="J268" s="252">
        <v>319</v>
      </c>
      <c r="K268" s="501"/>
      <c r="L268" s="8"/>
      <c r="M268" s="110" t="s">
        <v>1</v>
      </c>
      <c r="N268" s="111" t="s">
        <v>40</v>
      </c>
      <c r="O268" s="112"/>
      <c r="P268" s="113">
        <f>O268*H268</f>
        <v>0</v>
      </c>
      <c r="Q268" s="113">
        <v>0</v>
      </c>
      <c r="R268" s="113">
        <f>Q268*H268</f>
        <v>0</v>
      </c>
      <c r="S268" s="113">
        <v>0</v>
      </c>
      <c r="T268" s="114">
        <f>S268*H268</f>
        <v>0</v>
      </c>
      <c r="AN268" s="43" t="s">
        <v>240</v>
      </c>
      <c r="AP268" s="43" t="s">
        <v>132</v>
      </c>
      <c r="AQ268" s="43" t="s">
        <v>137</v>
      </c>
      <c r="AU268" s="1" t="s">
        <v>130</v>
      </c>
      <c r="BA268" s="78">
        <f>IF(N268="základná",J268,0)</f>
        <v>0</v>
      </c>
      <c r="BB268" s="78">
        <f>IF(N268="znížená",J268,0)</f>
        <v>319</v>
      </c>
      <c r="BC268" s="78">
        <f>IF(N268="zákl. prenesená",J268,0)</f>
        <v>0</v>
      </c>
      <c r="BD268" s="78">
        <f>IF(N268="zníž. prenesená",J268,0)</f>
        <v>0</v>
      </c>
      <c r="BE268" s="78">
        <f>IF(N268="nulová",J268,0)</f>
        <v>0</v>
      </c>
      <c r="BF268" s="1" t="s">
        <v>137</v>
      </c>
      <c r="BG268" s="78" t="e">
        <f>ROUND(#REF!*H268,2)</f>
        <v>#REF!</v>
      </c>
      <c r="BH268" s="1" t="s">
        <v>240</v>
      </c>
      <c r="BI268" s="43" t="s">
        <v>980</v>
      </c>
    </row>
    <row r="269" spans="2:61" s="9" customFormat="1" ht="6.95" customHeight="1" x14ac:dyDescent="0.25">
      <c r="B269" s="15"/>
      <c r="C269" s="16"/>
      <c r="D269" s="16"/>
      <c r="E269" s="16"/>
      <c r="F269" s="16"/>
      <c r="G269" s="16"/>
      <c r="H269" s="16"/>
      <c r="I269" s="134"/>
      <c r="J269" s="134"/>
      <c r="K269" s="499"/>
      <c r="L269" s="8"/>
    </row>
  </sheetData>
  <autoFilter ref="C160:C269"/>
  <mergeCells count="9">
    <mergeCell ref="E86:H86"/>
    <mergeCell ref="E150:H150"/>
    <mergeCell ref="E152:H152"/>
    <mergeCell ref="L2:U2"/>
    <mergeCell ref="E7:H7"/>
    <mergeCell ref="E9:H9"/>
    <mergeCell ref="E18:H18"/>
    <mergeCell ref="E27:H27"/>
    <mergeCell ref="E84:H84"/>
  </mergeCells>
  <pageMargins left="0.7" right="0.7" top="0.75" bottom="0.75" header="0.3" footer="0.3"/>
  <pageSetup paperSize="9" scale="1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7"/>
  <sheetViews>
    <sheetView showGridLines="0" workbookViewId="0">
      <selection activeCell="D7" sqref="D7:E7"/>
    </sheetView>
  </sheetViews>
  <sheetFormatPr defaultRowHeight="15" x14ac:dyDescent="0.25"/>
  <cols>
    <col min="2" max="2" width="5.7109375" customWidth="1"/>
    <col min="3" max="3" width="11" customWidth="1"/>
    <col min="4" max="4" width="63" customWidth="1"/>
    <col min="5" max="5" width="5.7109375" customWidth="1"/>
    <col min="6" max="7" width="14" customWidth="1"/>
    <col min="8" max="8" width="18.140625" customWidth="1"/>
    <col min="13" max="13" width="23" customWidth="1"/>
  </cols>
  <sheetData>
    <row r="1" spans="2:8" ht="23.25" x14ac:dyDescent="0.25">
      <c r="B1" s="575" t="s">
        <v>981</v>
      </c>
      <c r="C1" s="576"/>
      <c r="D1" s="576"/>
      <c r="E1" s="576"/>
      <c r="F1" s="576"/>
      <c r="G1" s="576"/>
      <c r="H1" s="577"/>
    </row>
    <row r="2" spans="2:8" x14ac:dyDescent="0.25">
      <c r="B2" s="254" t="s">
        <v>982</v>
      </c>
      <c r="C2" s="255"/>
      <c r="D2" s="256" t="s">
        <v>15</v>
      </c>
      <c r="E2" s="257"/>
      <c r="F2" s="257"/>
      <c r="G2" s="258"/>
      <c r="H2" s="259"/>
    </row>
    <row r="3" spans="2:8" x14ac:dyDescent="0.25">
      <c r="B3" s="254" t="s">
        <v>983</v>
      </c>
      <c r="C3" s="255"/>
      <c r="D3" s="256"/>
      <c r="E3" s="257"/>
      <c r="F3" s="257"/>
      <c r="G3" s="260"/>
      <c r="H3" s="261"/>
    </row>
    <row r="4" spans="2:8" x14ac:dyDescent="0.25">
      <c r="B4" s="254"/>
      <c r="C4" s="255"/>
      <c r="D4" s="256"/>
      <c r="E4" s="257"/>
      <c r="F4" s="257"/>
      <c r="G4" s="260"/>
      <c r="H4" s="261"/>
    </row>
    <row r="5" spans="2:8" x14ac:dyDescent="0.25">
      <c r="B5" s="262"/>
      <c r="C5" s="263"/>
      <c r="D5" s="263"/>
      <c r="E5" s="263"/>
      <c r="F5" s="263"/>
      <c r="G5" s="263"/>
      <c r="H5" s="264"/>
    </row>
    <row r="6" spans="2:8" x14ac:dyDescent="0.25">
      <c r="B6" s="265" t="s">
        <v>23</v>
      </c>
      <c r="C6" s="266"/>
      <c r="D6" s="573" t="s">
        <v>984</v>
      </c>
      <c r="E6" s="578"/>
      <c r="F6" s="267" t="s">
        <v>985</v>
      </c>
      <c r="G6" s="579"/>
      <c r="H6" s="580"/>
    </row>
    <row r="7" spans="2:8" x14ac:dyDescent="0.25">
      <c r="B7" s="265" t="s">
        <v>986</v>
      </c>
      <c r="C7" s="268"/>
      <c r="D7" s="573"/>
      <c r="E7" s="574"/>
      <c r="F7" s="269"/>
      <c r="G7" s="573"/>
      <c r="H7" s="581"/>
    </row>
    <row r="8" spans="2:8" x14ac:dyDescent="0.25">
      <c r="B8" s="265" t="s">
        <v>987</v>
      </c>
      <c r="C8" s="268"/>
      <c r="D8" s="573"/>
      <c r="E8" s="574"/>
      <c r="F8" s="267" t="s">
        <v>988</v>
      </c>
      <c r="G8" s="270"/>
      <c r="H8" s="271"/>
    </row>
    <row r="9" spans="2:8" ht="15.75" thickBot="1" x14ac:dyDescent="0.3">
      <c r="B9" s="272"/>
      <c r="C9" s="273"/>
      <c r="D9" s="273"/>
      <c r="E9" s="273"/>
      <c r="F9" s="273"/>
      <c r="G9" s="273"/>
      <c r="H9" s="274"/>
    </row>
    <row r="10" spans="2:8" ht="15.75" thickBot="1" x14ac:dyDescent="0.3">
      <c r="B10" s="275"/>
      <c r="C10" s="275"/>
      <c r="D10" s="275"/>
      <c r="E10" s="266"/>
      <c r="F10" s="276"/>
      <c r="G10" s="266"/>
      <c r="H10" s="275"/>
    </row>
    <row r="11" spans="2:8" x14ac:dyDescent="0.25">
      <c r="B11" s="277" t="s">
        <v>989</v>
      </c>
      <c r="C11" s="278" t="s">
        <v>990</v>
      </c>
      <c r="D11" s="278" t="s">
        <v>56</v>
      </c>
      <c r="E11" s="278" t="s">
        <v>118</v>
      </c>
      <c r="F11" s="279" t="s">
        <v>119</v>
      </c>
      <c r="G11" s="280" t="s">
        <v>991</v>
      </c>
      <c r="H11" s="281" t="s">
        <v>1019</v>
      </c>
    </row>
    <row r="12" spans="2:8" ht="15.75" thickBot="1" x14ac:dyDescent="0.3">
      <c r="B12" s="282" t="s">
        <v>82</v>
      </c>
      <c r="C12" s="283" t="s">
        <v>137</v>
      </c>
      <c r="D12" s="283" t="s">
        <v>168</v>
      </c>
      <c r="E12" s="283" t="s">
        <v>136</v>
      </c>
      <c r="F12" s="284" t="s">
        <v>178</v>
      </c>
      <c r="G12" s="285">
        <v>6</v>
      </c>
      <c r="H12" s="286">
        <v>7</v>
      </c>
    </row>
    <row r="13" spans="2:8" x14ac:dyDescent="0.25">
      <c r="B13" s="287"/>
      <c r="C13" s="288"/>
      <c r="D13" s="288" t="s">
        <v>992</v>
      </c>
      <c r="E13" s="288"/>
      <c r="F13" s="289"/>
      <c r="G13" s="290"/>
      <c r="H13" s="290"/>
    </row>
    <row r="14" spans="2:8" ht="15.75" thickBot="1" x14ac:dyDescent="0.3">
      <c r="B14" s="291"/>
      <c r="C14" s="292">
        <v>1</v>
      </c>
      <c r="D14" s="292" t="s">
        <v>993</v>
      </c>
      <c r="E14" s="292"/>
      <c r="F14" s="293"/>
      <c r="G14" s="294"/>
      <c r="H14" s="294">
        <f>SUM(H15:H37)</f>
        <v>82987.520000000004</v>
      </c>
    </row>
    <row r="15" spans="2:8" x14ac:dyDescent="0.25">
      <c r="B15" s="502">
        <v>1</v>
      </c>
      <c r="C15" s="503"/>
      <c r="D15" s="503" t="s">
        <v>994</v>
      </c>
      <c r="E15" s="503" t="s">
        <v>995</v>
      </c>
      <c r="F15" s="504">
        <v>1</v>
      </c>
      <c r="G15" s="505">
        <v>4367</v>
      </c>
      <c r="H15" s="506">
        <v>4367</v>
      </c>
    </row>
    <row r="16" spans="2:8" x14ac:dyDescent="0.25">
      <c r="B16" s="507">
        <f>B15+1</f>
        <v>2</v>
      </c>
      <c r="C16" s="508"/>
      <c r="D16" s="508" t="s">
        <v>996</v>
      </c>
      <c r="E16" s="508" t="s">
        <v>995</v>
      </c>
      <c r="F16" s="509">
        <v>1</v>
      </c>
      <c r="G16" s="510">
        <v>1320</v>
      </c>
      <c r="H16" s="511">
        <v>1320</v>
      </c>
    </row>
    <row r="17" spans="2:9" x14ac:dyDescent="0.25">
      <c r="B17" s="507">
        <f t="shared" ref="B17:B36" si="0">B16+1</f>
        <v>3</v>
      </c>
      <c r="C17" s="508"/>
      <c r="D17" s="508" t="s">
        <v>997</v>
      </c>
      <c r="E17" s="508" t="s">
        <v>995</v>
      </c>
      <c r="F17" s="509">
        <v>1</v>
      </c>
      <c r="G17" s="510">
        <v>275</v>
      </c>
      <c r="H17" s="511">
        <v>275</v>
      </c>
    </row>
    <row r="18" spans="2:9" x14ac:dyDescent="0.25">
      <c r="B18" s="507">
        <f t="shared" si="0"/>
        <v>4</v>
      </c>
      <c r="C18" s="512"/>
      <c r="D18" s="512" t="s">
        <v>998</v>
      </c>
      <c r="E18" s="508" t="s">
        <v>995</v>
      </c>
      <c r="F18" s="513">
        <v>1</v>
      </c>
      <c r="G18" s="510">
        <v>12320.000000000002</v>
      </c>
      <c r="H18" s="511">
        <v>12320.000000000002</v>
      </c>
    </row>
    <row r="19" spans="2:9" x14ac:dyDescent="0.25">
      <c r="B19" s="507">
        <f t="shared" si="0"/>
        <v>5</v>
      </c>
      <c r="C19" s="512"/>
      <c r="D19" s="512" t="s">
        <v>999</v>
      </c>
      <c r="E19" s="508" t="s">
        <v>995</v>
      </c>
      <c r="F19" s="513">
        <v>1</v>
      </c>
      <c r="G19" s="510">
        <v>3300.0000000000005</v>
      </c>
      <c r="H19" s="511">
        <v>3300.0000000000005</v>
      </c>
    </row>
    <row r="20" spans="2:9" x14ac:dyDescent="0.25">
      <c r="B20" s="507">
        <f t="shared" si="0"/>
        <v>6</v>
      </c>
      <c r="C20" s="512"/>
      <c r="D20" s="512" t="s">
        <v>1000</v>
      </c>
      <c r="E20" s="508" t="s">
        <v>995</v>
      </c>
      <c r="F20" s="513">
        <v>1</v>
      </c>
      <c r="G20" s="510">
        <v>770.00000000000011</v>
      </c>
      <c r="H20" s="511">
        <v>770.00000000000011</v>
      </c>
    </row>
    <row r="21" spans="2:9" x14ac:dyDescent="0.25">
      <c r="B21" s="507">
        <f t="shared" si="0"/>
        <v>7</v>
      </c>
      <c r="C21" s="512"/>
      <c r="D21" s="512" t="s">
        <v>1001</v>
      </c>
      <c r="E21" s="508" t="s">
        <v>1002</v>
      </c>
      <c r="F21" s="513">
        <v>660</v>
      </c>
      <c r="G21" s="510">
        <v>13.200000000000001</v>
      </c>
      <c r="H21" s="511">
        <v>8712</v>
      </c>
    </row>
    <row r="22" spans="2:9" x14ac:dyDescent="0.25">
      <c r="B22" s="507">
        <f t="shared" si="0"/>
        <v>8</v>
      </c>
      <c r="C22" s="512"/>
      <c r="D22" s="512" t="s">
        <v>1003</v>
      </c>
      <c r="E22" s="508" t="s">
        <v>995</v>
      </c>
      <c r="F22" s="513">
        <v>1</v>
      </c>
      <c r="G22" s="510">
        <v>2200</v>
      </c>
      <c r="H22" s="511">
        <v>2200</v>
      </c>
    </row>
    <row r="23" spans="2:9" x14ac:dyDescent="0.25">
      <c r="B23" s="507">
        <f t="shared" si="0"/>
        <v>9</v>
      </c>
      <c r="C23" s="512"/>
      <c r="D23" s="512" t="s">
        <v>1004</v>
      </c>
      <c r="E23" s="508" t="s">
        <v>995</v>
      </c>
      <c r="F23" s="513">
        <v>1</v>
      </c>
      <c r="G23" s="510">
        <v>1540.0000000000002</v>
      </c>
      <c r="H23" s="511">
        <v>1540.0000000000002</v>
      </c>
    </row>
    <row r="24" spans="2:9" x14ac:dyDescent="0.25">
      <c r="B24" s="507">
        <f t="shared" si="0"/>
        <v>10</v>
      </c>
      <c r="C24" s="512"/>
      <c r="D24" s="512" t="s">
        <v>1005</v>
      </c>
      <c r="E24" s="508" t="s">
        <v>995</v>
      </c>
      <c r="F24" s="513">
        <v>1</v>
      </c>
      <c r="G24" s="510">
        <v>1100</v>
      </c>
      <c r="H24" s="511">
        <v>1100</v>
      </c>
    </row>
    <row r="25" spans="2:9" x14ac:dyDescent="0.25">
      <c r="B25" s="507">
        <f t="shared" si="0"/>
        <v>11</v>
      </c>
      <c r="C25" s="512">
        <v>2</v>
      </c>
      <c r="D25" s="512" t="s">
        <v>1006</v>
      </c>
      <c r="E25" s="508" t="s">
        <v>995</v>
      </c>
      <c r="F25" s="513">
        <v>1</v>
      </c>
      <c r="G25" s="510">
        <v>2200</v>
      </c>
      <c r="H25" s="511">
        <v>2200</v>
      </c>
    </row>
    <row r="26" spans="2:9" x14ac:dyDescent="0.25">
      <c r="B26" s="507">
        <f t="shared" si="0"/>
        <v>12</v>
      </c>
      <c r="C26" s="512"/>
      <c r="D26" s="512" t="s">
        <v>1007</v>
      </c>
      <c r="E26" s="508" t="s">
        <v>995</v>
      </c>
      <c r="F26" s="513">
        <v>1</v>
      </c>
      <c r="G26" s="510">
        <v>1100</v>
      </c>
      <c r="H26" s="511">
        <v>1100</v>
      </c>
    </row>
    <row r="27" spans="2:9" x14ac:dyDescent="0.25">
      <c r="B27" s="507">
        <f t="shared" si="0"/>
        <v>13</v>
      </c>
      <c r="C27" s="512"/>
      <c r="D27" s="512" t="s">
        <v>1008</v>
      </c>
      <c r="E27" s="508" t="s">
        <v>995</v>
      </c>
      <c r="F27" s="513">
        <v>1</v>
      </c>
      <c r="G27" s="510">
        <v>2200</v>
      </c>
      <c r="H27" s="511">
        <v>2200</v>
      </c>
    </row>
    <row r="28" spans="2:9" x14ac:dyDescent="0.25">
      <c r="B28" s="507">
        <f t="shared" si="0"/>
        <v>14</v>
      </c>
      <c r="C28" s="512"/>
      <c r="D28" s="512" t="s">
        <v>1009</v>
      </c>
      <c r="E28" s="508" t="s">
        <v>995</v>
      </c>
      <c r="F28" s="513">
        <v>1</v>
      </c>
      <c r="G28" s="510">
        <v>7150.0000000000009</v>
      </c>
      <c r="H28" s="511">
        <v>7150.0000000000009</v>
      </c>
    </row>
    <row r="29" spans="2:9" x14ac:dyDescent="0.25">
      <c r="B29" s="507">
        <f t="shared" si="0"/>
        <v>15</v>
      </c>
      <c r="C29" s="512"/>
      <c r="D29" s="512" t="s">
        <v>1010</v>
      </c>
      <c r="E29" s="508" t="s">
        <v>995</v>
      </c>
      <c r="F29" s="513">
        <v>1</v>
      </c>
      <c r="G29" s="510">
        <v>2200</v>
      </c>
      <c r="H29" s="511">
        <v>2200</v>
      </c>
    </row>
    <row r="30" spans="2:9" x14ac:dyDescent="0.25">
      <c r="B30" s="507">
        <f t="shared" si="0"/>
        <v>16</v>
      </c>
      <c r="C30" s="512"/>
      <c r="D30" s="512" t="s">
        <v>1011</v>
      </c>
      <c r="E30" s="508" t="s">
        <v>995</v>
      </c>
      <c r="F30" s="513">
        <v>1</v>
      </c>
      <c r="G30" s="510">
        <v>550</v>
      </c>
      <c r="H30" s="511">
        <v>550</v>
      </c>
    </row>
    <row r="31" spans="2:9" x14ac:dyDescent="0.25">
      <c r="B31" s="507">
        <f t="shared" si="0"/>
        <v>17</v>
      </c>
      <c r="C31" s="512"/>
      <c r="D31" s="512" t="s">
        <v>1012</v>
      </c>
      <c r="E31" s="508" t="s">
        <v>995</v>
      </c>
      <c r="F31" s="513">
        <v>1</v>
      </c>
      <c r="G31" s="510">
        <v>21545.920000000002</v>
      </c>
      <c r="H31" s="511">
        <v>21545.920000000002</v>
      </c>
      <c r="I31" s="26"/>
    </row>
    <row r="32" spans="2:9" x14ac:dyDescent="0.25">
      <c r="B32" s="507">
        <f t="shared" si="0"/>
        <v>18</v>
      </c>
      <c r="C32" s="512"/>
      <c r="D32" s="512" t="s">
        <v>1013</v>
      </c>
      <c r="E32" s="508" t="s">
        <v>995</v>
      </c>
      <c r="F32" s="513">
        <v>1</v>
      </c>
      <c r="G32" s="510">
        <v>2712.6000000000004</v>
      </c>
      <c r="H32" s="511">
        <v>2712.6000000000004</v>
      </c>
    </row>
    <row r="33" spans="2:8" x14ac:dyDescent="0.25">
      <c r="B33" s="507">
        <f t="shared" si="0"/>
        <v>19</v>
      </c>
      <c r="C33" s="512"/>
      <c r="D33" s="512" t="s">
        <v>1014</v>
      </c>
      <c r="E33" s="508" t="s">
        <v>995</v>
      </c>
      <c r="F33" s="513">
        <v>1</v>
      </c>
      <c r="G33" s="510">
        <v>770.00000000000011</v>
      </c>
      <c r="H33" s="511">
        <v>770.00000000000011</v>
      </c>
    </row>
    <row r="34" spans="2:8" ht="30" x14ac:dyDescent="0.25">
      <c r="B34" s="507">
        <f t="shared" si="0"/>
        <v>20</v>
      </c>
      <c r="C34" s="512"/>
      <c r="D34" s="512" t="s">
        <v>1015</v>
      </c>
      <c r="E34" s="508" t="s">
        <v>995</v>
      </c>
      <c r="F34" s="513">
        <v>1</v>
      </c>
      <c r="G34" s="510">
        <v>3850.0000000000005</v>
      </c>
      <c r="H34" s="511">
        <v>3850.0000000000005</v>
      </c>
    </row>
    <row r="35" spans="2:8" x14ac:dyDescent="0.25">
      <c r="B35" s="507">
        <f t="shared" si="0"/>
        <v>21</v>
      </c>
      <c r="C35" s="512"/>
      <c r="D35" s="512" t="s">
        <v>1016</v>
      </c>
      <c r="E35" s="508" t="s">
        <v>995</v>
      </c>
      <c r="F35" s="513">
        <v>1</v>
      </c>
      <c r="G35" s="510">
        <v>1155</v>
      </c>
      <c r="H35" s="511">
        <v>1155</v>
      </c>
    </row>
    <row r="36" spans="2:8" x14ac:dyDescent="0.25">
      <c r="B36" s="507">
        <f t="shared" si="0"/>
        <v>22</v>
      </c>
      <c r="C36" s="512"/>
      <c r="D36" s="512" t="s">
        <v>1017</v>
      </c>
      <c r="E36" s="512" t="s">
        <v>995</v>
      </c>
      <c r="F36" s="513">
        <v>1</v>
      </c>
      <c r="G36" s="510">
        <v>1650.0000000000002</v>
      </c>
      <c r="H36" s="511">
        <v>1650.0000000000002</v>
      </c>
    </row>
    <row r="37" spans="2:8" ht="15.75" thickBot="1" x14ac:dyDescent="0.3">
      <c r="B37" s="514"/>
      <c r="C37" s="515"/>
      <c r="D37" s="515"/>
      <c r="E37" s="515"/>
      <c r="F37" s="516"/>
      <c r="G37" s="517"/>
      <c r="H37" s="518"/>
    </row>
  </sheetData>
  <mergeCells count="6">
    <mergeCell ref="D8:E8"/>
    <mergeCell ref="B1:H1"/>
    <mergeCell ref="D6:E6"/>
    <mergeCell ref="G6:H6"/>
    <mergeCell ref="D7:E7"/>
    <mergeCell ref="G7:H7"/>
  </mergeCells>
  <pageMargins left="0.7" right="0.7" top="0.75" bottom="0.75" header="0.3" footer="0.3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d956e5-bd83-427a-a2f4-02f702524e1c">
      <Terms xmlns="http://schemas.microsoft.com/office/infopath/2007/PartnerControls"/>
    </lcf76f155ced4ddcb4097134ff3c332f>
    <TaxCatchAll xmlns="d14de9d7-c180-483a-b31f-50d87a51e52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5B5278D59402459BC9B1409F8BBC88" ma:contentTypeVersion="17" ma:contentTypeDescription="Umožňuje vytvoriť nový dokument." ma:contentTypeScope="" ma:versionID="37ec0fed8556e5877c7a2ffb62be1471">
  <xsd:schema xmlns:xsd="http://www.w3.org/2001/XMLSchema" xmlns:xs="http://www.w3.org/2001/XMLSchema" xmlns:p="http://schemas.microsoft.com/office/2006/metadata/properties" xmlns:ns2="cfd956e5-bd83-427a-a2f4-02f702524e1c" xmlns:ns3="d14de9d7-c180-483a-b31f-50d87a51e52f" targetNamespace="http://schemas.microsoft.com/office/2006/metadata/properties" ma:root="true" ma:fieldsID="f0478c14dfae26582cdf39c9d38ae7c0" ns2:_="" ns3:_="">
    <xsd:import namespace="cfd956e5-bd83-427a-a2f4-02f702524e1c"/>
    <xsd:import namespace="d14de9d7-c180-483a-b31f-50d87a51e5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956e5-bd83-427a-a2f4-02f702524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530f8813-c78f-478c-a203-38eaa3af9f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de9d7-c180-483a-b31f-50d87a51e5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f6f1141-44f2-4eb8-a3fc-7e0b51515e86}" ma:internalName="TaxCatchAll" ma:showField="CatchAllData" ma:web="d14de9d7-c180-483a-b31f-50d87a51e5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BA2993-D4AC-4D17-9131-1B809A1260C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14de9d7-c180-483a-b31f-50d87a51e52f"/>
    <ds:schemaRef ds:uri="http://purl.org/dc/elements/1.1/"/>
    <ds:schemaRef ds:uri="cfd956e5-bd83-427a-a2f4-02f702524e1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2C37D88-6162-4376-A352-2D1BF7D63E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956e5-bd83-427a-a2f4-02f702524e1c"/>
    <ds:schemaRef ds:uri="d14de9d7-c180-483a-b31f-50d87a51e5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A9D324-A2CD-4255-BEF3-6638C2EE2D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Rekapitulácia stavby</vt:lpstr>
      <vt:lpstr>SO 01 - Sanácia oporných ...</vt:lpstr>
      <vt:lpstr>SO 02 - Rekonštrukcia spe...</vt:lpstr>
      <vt:lpstr>SO 03 - Rekonštrukcia daž...</vt:lpstr>
      <vt:lpstr>VRN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Mackanic</dc:creator>
  <cp:lastModifiedBy>Andrea Jašková</cp:lastModifiedBy>
  <cp:lastPrinted>2023-10-11T14:47:49Z</cp:lastPrinted>
  <dcterms:created xsi:type="dcterms:W3CDTF">2023-10-11T12:54:19Z</dcterms:created>
  <dcterms:modified xsi:type="dcterms:W3CDTF">2024-03-20T14:45:19Z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0x010100975B5278D59402459BC9B1409F8BBC88</vt:lpwstr>
  </property>
</Properties>
</file>