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Krycí list rozpočtu" sheetId="1" r:id="rId1"/>
    <sheet name="VORN" sheetId="2" state="hidden" r:id="rId2"/>
    <sheet name="Stavební rozpočet" sheetId="3" r:id="rId3"/>
  </sheets>
  <definedNames>
    <definedName name="vorn_sum">'VORN'!$I$45</definedName>
  </definedNames>
  <calcPr fullCalcOnLoad="1"/>
</workbook>
</file>

<file path=xl/sharedStrings.xml><?xml version="1.0" encoding="utf-8"?>
<sst xmlns="http://schemas.openxmlformats.org/spreadsheetml/2006/main" count="894" uniqueCount="325">
  <si>
    <t>Doba výstavby:</t>
  </si>
  <si>
    <t>Projektant</t>
  </si>
  <si>
    <t>_9_</t>
  </si>
  <si>
    <t>Ostatní rozpočtové náklady (VORN)</t>
  </si>
  <si>
    <t>Malby</t>
  </si>
  <si>
    <t>Vedlejší a ostatní rozpočtové náklady VORN</t>
  </si>
  <si>
    <t>612421615RS4</t>
  </si>
  <si>
    <t>283754890</t>
  </si>
  <si>
    <t>968062245R00</t>
  </si>
  <si>
    <t>964011211R00</t>
  </si>
  <si>
    <t>Základ 21%</t>
  </si>
  <si>
    <t>20</t>
  </si>
  <si>
    <t>03VRN</t>
  </si>
  <si>
    <t>967052011R00</t>
  </si>
  <si>
    <t>Dodávka</t>
  </si>
  <si>
    <t>NUS celkem z obj.</t>
  </si>
  <si>
    <t>Název stavby:</t>
  </si>
  <si>
    <t>Ostatní materiál</t>
  </si>
  <si>
    <t>622473187RT2</t>
  </si>
  <si>
    <t>48</t>
  </si>
  <si>
    <t>29</t>
  </si>
  <si>
    <t>Č</t>
  </si>
  <si>
    <t>641952451R00</t>
  </si>
  <si>
    <t>764</t>
  </si>
  <si>
    <t>Montáž tepelné izolace stěn lepením</t>
  </si>
  <si>
    <t>Poznámka:</t>
  </si>
  <si>
    <t>Lokalita:</t>
  </si>
  <si>
    <t>16</t>
  </si>
  <si>
    <t>PSV</t>
  </si>
  <si>
    <t>24</t>
  </si>
  <si>
    <t>Vyvěšení dřevěných a plastových okenních křídel pl. do 1,5 m2</t>
  </si>
  <si>
    <t>Bez pevné podl.</t>
  </si>
  <si>
    <t>Celkem</t>
  </si>
  <si>
    <t>094002VRN</t>
  </si>
  <si>
    <t>Zařízení staveniště</t>
  </si>
  <si>
    <t>998011002R00</t>
  </si>
  <si>
    <t>766_</t>
  </si>
  <si>
    <t>4</t>
  </si>
  <si>
    <t>97</t>
  </si>
  <si>
    <t>94</t>
  </si>
  <si>
    <t>Základní rozpočtové náklady</t>
  </si>
  <si>
    <t>26</t>
  </si>
  <si>
    <t>612425931RT2</t>
  </si>
  <si>
    <t>Sazba DPH</t>
  </si>
  <si>
    <t>Konstrukce klempířské</t>
  </si>
  <si>
    <t>Celkem bez DPH</t>
  </si>
  <si>
    <t>967031132R00</t>
  </si>
  <si>
    <t>Vedlejší a ostatní rozpočtové náklady</t>
  </si>
  <si>
    <t>Hmotnost (t)</t>
  </si>
  <si>
    <t>Mimostaveništní doprava</t>
  </si>
  <si>
    <t>Montáž výztužné lišty podparapetní</t>
  </si>
  <si>
    <t>622481292R00</t>
  </si>
  <si>
    <t>6</t>
  </si>
  <si>
    <t>Rozpočtové náklady v Kč</t>
  </si>
  <si>
    <t>Znojmo</t>
  </si>
  <si>
    <t>Těsnění spár otvorových prvků PU pěnou</t>
  </si>
  <si>
    <t>B</t>
  </si>
  <si>
    <t>Náklady na umístění stavby (NUS)</t>
  </si>
  <si>
    <t>42</t>
  </si>
  <si>
    <t>Montáž</t>
  </si>
  <si>
    <t>Datum, razítko a podpis</t>
  </si>
  <si>
    <t>ZRN celkem</t>
  </si>
  <si>
    <t>Nezařazeno</t>
  </si>
  <si>
    <t>941955102R00</t>
  </si>
  <si>
    <t>Z99999_</t>
  </si>
  <si>
    <t>33</t>
  </si>
  <si>
    <t>03VRN_</t>
  </si>
  <si>
    <t>_78_</t>
  </si>
  <si>
    <t>09VRN</t>
  </si>
  <si>
    <t>Základna</t>
  </si>
  <si>
    <t>25</t>
  </si>
  <si>
    <t>kus</t>
  </si>
  <si>
    <t>Dodávky</t>
  </si>
  <si>
    <t>soustava</t>
  </si>
  <si>
    <t>Ostatní mat.</t>
  </si>
  <si>
    <t>Ostatní náklady</t>
  </si>
  <si>
    <t>Cenová</t>
  </si>
  <si>
    <t>HSV prac</t>
  </si>
  <si>
    <t>784115312R00</t>
  </si>
  <si>
    <t>13</t>
  </si>
  <si>
    <t>"M"</t>
  </si>
  <si>
    <t>VORN celkem z obj.</t>
  </si>
  <si>
    <t>97_</t>
  </si>
  <si>
    <t>Krycí list rozpočtu</t>
  </si>
  <si>
    <t>Cena/MJ</t>
  </si>
  <si>
    <t>Konec výstavby:</t>
  </si>
  <si>
    <t>Přesun hmot pro budovy zděné výšky do 12 m</t>
  </si>
  <si>
    <t>Kód</t>
  </si>
  <si>
    <t>S</t>
  </si>
  <si>
    <t>Jednot.</t>
  </si>
  <si>
    <t>43</t>
  </si>
  <si>
    <t>Osazení rámů okenních dřevěných, plocha do 2,5 m2</t>
  </si>
  <si>
    <t>soubor</t>
  </si>
  <si>
    <t>MJ</t>
  </si>
  <si>
    <t>45</t>
  </si>
  <si>
    <t>40</t>
  </si>
  <si>
    <t>00839060/CZ00839060</t>
  </si>
  <si>
    <t>Doplňkové náklady</t>
  </si>
  <si>
    <t>622473186R00</t>
  </si>
  <si>
    <t>Vyčištění budov o výšce podlaží nad 4 m</t>
  </si>
  <si>
    <t>Poplatek za uložení suti - dřevo+sklo, skupina odpadu 170904</t>
  </si>
  <si>
    <t>PSV prac</t>
  </si>
  <si>
    <t>HSV</t>
  </si>
  <si>
    <t>Vedlejší rozpočtové náklady VRN</t>
  </si>
  <si>
    <t>952901114R00</t>
  </si>
  <si>
    <t>9</t>
  </si>
  <si>
    <t>15</t>
  </si>
  <si>
    <t>95</t>
  </si>
  <si>
    <t>648952421RT2</t>
  </si>
  <si>
    <t>ISWORK</t>
  </si>
  <si>
    <t>Celkem včetně DPH</t>
  </si>
  <si>
    <t>Celkem NUS</t>
  </si>
  <si>
    <t>Základ 0%</t>
  </si>
  <si>
    <t>S_</t>
  </si>
  <si>
    <t>Odvoz suti a vyb.hmot do 15 km, vnitrost. 25 m</t>
  </si>
  <si>
    <t>766</t>
  </si>
  <si>
    <t>51</t>
  </si>
  <si>
    <t>767896920R00</t>
  </si>
  <si>
    <t>Přesuny sutí</t>
  </si>
  <si>
    <t>Mont prac</t>
  </si>
  <si>
    <t>_3_</t>
  </si>
  <si>
    <t>44</t>
  </si>
  <si>
    <t>283754611</t>
  </si>
  <si>
    <t>Vyvěšení dřevěných a plastových dveřních křídel pl. nad 2 m2</t>
  </si>
  <si>
    <t>23</t>
  </si>
  <si>
    <t>065002VRN</t>
  </si>
  <si>
    <t>Vybourání ŽB překladů dl.1,1 m, osazení nového a zapravení</t>
  </si>
  <si>
    <t>t</t>
  </si>
  <si>
    <t>612409991RT2</t>
  </si>
  <si>
    <t>Konstrukce truhlářské</t>
  </si>
  <si>
    <t>99</t>
  </si>
  <si>
    <t>Průzkumy, geodetické a projektové práce</t>
  </si>
  <si>
    <t>Ztížené provozní podmínky, (vzorky barev a omítek, truhlářských výr. a kování apod.)</t>
  </si>
  <si>
    <t>JKSO:</t>
  </si>
  <si>
    <t>64</t>
  </si>
  <si>
    <t>Vybourání dřevěných dveřních zárubní pl. nad 2 m2</t>
  </si>
  <si>
    <t>Osazení rámů okenních dřevěných, plocha do 4 m2</t>
  </si>
  <si>
    <t>DN celkem</t>
  </si>
  <si>
    <t>GROUPCODE</t>
  </si>
  <si>
    <t>0</t>
  </si>
  <si>
    <t>Provozní vlivy</t>
  </si>
  <si>
    <t>5</t>
  </si>
  <si>
    <t>Omítka vnitřní zdiva, MVC, hrubá zatřená</t>
  </si>
  <si>
    <t>764919911RT2</t>
  </si>
  <si>
    <t>641952211R00</t>
  </si>
  <si>
    <t>Stavební rozpočet</t>
  </si>
  <si>
    <t>Druh stavby:</t>
  </si>
  <si>
    <t>Potěr cem. pod parapet, oc.hladítko, rovinný</t>
  </si>
  <si>
    <t>979990162R00</t>
  </si>
  <si>
    <t>Odstranění betonové vrstvy pod parapetem</t>
  </si>
  <si>
    <t>784</t>
  </si>
  <si>
    <t>96</t>
  </si>
  <si>
    <t>Zpracováno dne:</t>
  </si>
  <si>
    <t>766620112RA0</t>
  </si>
  <si>
    <t>632457202R00</t>
  </si>
  <si>
    <t>10</t>
  </si>
  <si>
    <t>36</t>
  </si>
  <si>
    <t>14</t>
  </si>
  <si>
    <t>VORN - Vedlejší a ostatní rozpočtové náklady</t>
  </si>
  <si>
    <t>31</t>
  </si>
  <si>
    <t>Množství</t>
  </si>
  <si>
    <t>38</t>
  </si>
  <si>
    <t>VORN celkem</t>
  </si>
  <si>
    <t>Budovy občanské výstavby</t>
  </si>
  <si>
    <t>95_</t>
  </si>
  <si>
    <t>Typ skupiny</t>
  </si>
  <si>
    <t>784221101R00</t>
  </si>
  <si>
    <t>Izolace kolem oken z XPS tl. 30 mm</t>
  </si>
  <si>
    <t>61_</t>
  </si>
  <si>
    <t>19</t>
  </si>
  <si>
    <t>C</t>
  </si>
  <si>
    <t>Náklady (Kč)</t>
  </si>
  <si>
    <t>39</t>
  </si>
  <si>
    <t>30</t>
  </si>
  <si>
    <t>IČO/DIČ:</t>
  </si>
  <si>
    <t>H01</t>
  </si>
  <si>
    <t>Ostatní</t>
  </si>
  <si>
    <t>Lešení lehké pomocné,schodiště, H podlahy do 3,5 m</t>
  </si>
  <si>
    <t>030001VRN</t>
  </si>
  <si>
    <t>Zpracoval:</t>
  </si>
  <si>
    <t>Soubor</t>
  </si>
  <si>
    <t>64_</t>
  </si>
  <si>
    <t>Deska izolační XPS Baumit Austrotherm  tl. 20 mm</t>
  </si>
  <si>
    <t>Zhotovitel</t>
  </si>
  <si>
    <t>610991111R00</t>
  </si>
  <si>
    <t>2</t>
  </si>
  <si>
    <t>Projektant:</t>
  </si>
  <si>
    <t/>
  </si>
  <si>
    <t>612481211RT2</t>
  </si>
  <si>
    <t>968061126R00</t>
  </si>
  <si>
    <t>17</t>
  </si>
  <si>
    <t>Lešení a stavební výtahy</t>
  </si>
  <si>
    <t>21</t>
  </si>
  <si>
    <t>311997111R00</t>
  </si>
  <si>
    <t>09VRN_</t>
  </si>
  <si>
    <t>Úprava povrchů vnitřní</t>
  </si>
  <si>
    <t>Práce přesčas</t>
  </si>
  <si>
    <t>31_</t>
  </si>
  <si>
    <t>61</t>
  </si>
  <si>
    <t>12</t>
  </si>
  <si>
    <t>Kulturní památka</t>
  </si>
  <si>
    <t>641952341R00</t>
  </si>
  <si>
    <t>Objekt</t>
  </si>
  <si>
    <t>Různé dokončovací konstrukce a práce na pozemních stavbách</t>
  </si>
  <si>
    <t>Bourání konstrukcí</t>
  </si>
  <si>
    <t>DPH 21%</t>
  </si>
  <si>
    <t>Osazení rámů okenních dřevěných, plocha do 10 m2</t>
  </si>
  <si>
    <t>_</t>
  </si>
  <si>
    <t>Celkem VORN</t>
  </si>
  <si>
    <t>713131131RT1</t>
  </si>
  <si>
    <t>49</t>
  </si>
  <si>
    <t>713_</t>
  </si>
  <si>
    <t>Přesuny</t>
  </si>
  <si>
    <t>MAT</t>
  </si>
  <si>
    <t>Celkem vč. DPH</t>
  </si>
  <si>
    <t>8</t>
  </si>
  <si>
    <t>Mimostav. doprava</t>
  </si>
  <si>
    <t>18</t>
  </si>
  <si>
    <t>DN celkem z obj.</t>
  </si>
  <si>
    <t>Lešení lehké pomocné, výška podlahy do 1,9 m</t>
  </si>
  <si>
    <t>46</t>
  </si>
  <si>
    <t>764_</t>
  </si>
  <si>
    <t>713</t>
  </si>
  <si>
    <t>_76_</t>
  </si>
  <si>
    <t>50</t>
  </si>
  <si>
    <t>m</t>
  </si>
  <si>
    <t>Inženýrské činnosti</t>
  </si>
  <si>
    <t>968061112R00</t>
  </si>
  <si>
    <t>Deska izolační XPS Baumit Austrotherm  tl. 30 mm</t>
  </si>
  <si>
    <t>Montáž PZ lišty k parapetu z ocel. lakovaného plechu</t>
  </si>
  <si>
    <t>11</t>
  </si>
  <si>
    <t>Základ 12%</t>
  </si>
  <si>
    <t>32</t>
  </si>
  <si>
    <t>Vybourání dřevěných rámů oken jednoduch.</t>
  </si>
  <si>
    <t>Objednatel:</t>
  </si>
  <si>
    <t>641960000R00</t>
  </si>
  <si>
    <t>Zakrývání výplní vnitřních otvorů</t>
  </si>
  <si>
    <t>Malba Remal bílý, bílá, bez penetrace, 2 x</t>
  </si>
  <si>
    <t>PSV mat</t>
  </si>
  <si>
    <t>Izolace tepelné</t>
  </si>
  <si>
    <t>28325893/CZ28325893</t>
  </si>
  <si>
    <t>Příprava staveniště</t>
  </si>
  <si>
    <t>3</t>
  </si>
  <si>
    <t>Poplatek za recyklaci suť do 5 % příměsí (skup.170107)</t>
  </si>
  <si>
    <t>Zhotovitel:</t>
  </si>
  <si>
    <t>%</t>
  </si>
  <si>
    <t>96_</t>
  </si>
  <si>
    <t>_ _</t>
  </si>
  <si>
    <t>784_</t>
  </si>
  <si>
    <t>35</t>
  </si>
  <si>
    <t>Začátek výstavby:</t>
  </si>
  <si>
    <t>A</t>
  </si>
  <si>
    <t>Mont mat</t>
  </si>
  <si>
    <t>SNMZN ZŠ Václavské náměstí okna</t>
  </si>
  <si>
    <t xml:space="preserve"> </t>
  </si>
  <si>
    <t>Příplatek za rohovník pro vnitřní omítky</t>
  </si>
  <si>
    <t>766601213RT1</t>
  </si>
  <si>
    <t>Těsnění okenní spáry, ostění, PT folie + PP komprimační páska</t>
  </si>
  <si>
    <t>Vlastní VORN</t>
  </si>
  <si>
    <t>Objednatel</t>
  </si>
  <si>
    <t>(Kč)</t>
  </si>
  <si>
    <t>22</t>
  </si>
  <si>
    <t>Finanční náklady</t>
  </si>
  <si>
    <t>Územní vlivy</t>
  </si>
  <si>
    <t>Zdi podpěrné a volné</t>
  </si>
  <si>
    <t>DPH 12%</t>
  </si>
  <si>
    <t>_6_</t>
  </si>
  <si>
    <t>Datum:</t>
  </si>
  <si>
    <t>317168123R00</t>
  </si>
  <si>
    <t>27</t>
  </si>
  <si>
    <t>37</t>
  </si>
  <si>
    <t>m2</t>
  </si>
  <si>
    <t>41</t>
  </si>
  <si>
    <t>Přesun hmot a sutí</t>
  </si>
  <si>
    <t>NUS z rozpočtu</t>
  </si>
  <si>
    <t>Přisekání rovných ostění cihelných na MVC</t>
  </si>
  <si>
    <t>1</t>
  </si>
  <si>
    <t>979100014RA0</t>
  </si>
  <si>
    <t>7</t>
  </si>
  <si>
    <t>Rozměry</t>
  </si>
  <si>
    <t>Položek:</t>
  </si>
  <si>
    <t>NUS celkem</t>
  </si>
  <si>
    <t>WORK</t>
  </si>
  <si>
    <t>Překlad POROTHERM plochý 145 x 71 x 1500 mm</t>
  </si>
  <si>
    <t>H01_</t>
  </si>
  <si>
    <t>Výplně otvorů</t>
  </si>
  <si>
    <t>941955002R00</t>
  </si>
  <si>
    <t>47</t>
  </si>
  <si>
    <t>Omítka vápenná vnitřního ostění - štuková</t>
  </si>
  <si>
    <t>HSV mat</t>
  </si>
  <si>
    <t>Kč</t>
  </si>
  <si>
    <t>968062456R00</t>
  </si>
  <si>
    <t>Celkem VRN</t>
  </si>
  <si>
    <t>Výměna otvorových výplní</t>
  </si>
  <si>
    <t>Celkem DN</t>
  </si>
  <si>
    <t>Zkrácený popis</t>
  </si>
  <si>
    <t>28</t>
  </si>
  <si>
    <t>_Z_</t>
  </si>
  <si>
    <t>979999998R00</t>
  </si>
  <si>
    <t>CELK</t>
  </si>
  <si>
    <t>94_</t>
  </si>
  <si>
    <t>VATTAX</t>
  </si>
  <si>
    <t>Prorážení otvorů a ostatní bourací práce</t>
  </si>
  <si>
    <t>34</t>
  </si>
  <si>
    <t>_71_</t>
  </si>
  <si>
    <t>Doplňkové náklady DN</t>
  </si>
  <si>
    <t>Montáž výztužné sítě(perlinky)do stěrky-vnit.stěny</t>
  </si>
  <si>
    <t>Příplatek za okenní lištu (APU) - montáž</t>
  </si>
  <si>
    <t>974100030RA0</t>
  </si>
  <si>
    <t>Náklady na pracovníky</t>
  </si>
  <si>
    <t>Těsnění spár styků okno/ostění tmelením nebo omítáním - vnější spára</t>
  </si>
  <si>
    <t>Okno Europrofil ATYP trojsklo, Hranol 82x86, 1250x2500 RAL dle výběru</t>
  </si>
  <si>
    <r>
      <t>Okno Europrofil ATYP trojsklo, Hranol 82x86, 1250x2500 RAL dle výběru, sklo</t>
    </r>
    <r>
      <rPr>
        <b/>
        <sz val="10"/>
        <color indexed="8"/>
        <rFont val="Arial"/>
        <family val="2"/>
      </rPr>
      <t xml:space="preserve"> Matelux</t>
    </r>
  </si>
  <si>
    <t>Okno Europrofil ATYP trojsklo, Hranol 82x86, 1250x2100 RAL dle výběru</t>
  </si>
  <si>
    <t>Okno Europrofil ATYP trojsklo, Hranol 82x86, 1300x1800 RAL dle výběru</t>
  </si>
  <si>
    <t>Okno Europrofil ATYP trojsklo, Hranol 82x86, 1300x900 RAL dle výběru</t>
  </si>
  <si>
    <t>Okno Europrofil ATYP trojsklo, Hranol 82x86, 1200x1100 RAL dle výběru, FIX</t>
  </si>
  <si>
    <r>
      <t xml:space="preserve">Osazení parapetních desek dřevěných š. do 50 cm </t>
    </r>
    <r>
      <rPr>
        <b/>
        <sz val="10"/>
        <color indexed="8"/>
        <rFont val="Arial"/>
        <family val="2"/>
      </rPr>
      <t>atyp</t>
    </r>
    <r>
      <rPr>
        <sz val="10"/>
        <color indexed="8"/>
        <rFont val="Arial"/>
        <family val="0"/>
      </rPr>
      <t xml:space="preserve"> dodání a montáž</t>
    </r>
  </si>
  <si>
    <r>
      <t xml:space="preserve">Okno Europrofil ATYP trojsklo, Hranol 82x86, 1250x3650 RAL dle výběru </t>
    </r>
    <r>
      <rPr>
        <b/>
        <sz val="10"/>
        <color indexed="8"/>
        <rFont val="Arial"/>
        <family val="2"/>
      </rPr>
      <t>pákové otevírání světlíků</t>
    </r>
  </si>
  <si>
    <t>Penetrace podkladu (1x pod omítku 1x pod malbu)</t>
  </si>
  <si>
    <t>Vysekání kapes ve zdivu pro překlad, z cihel, 15 x 15 / hloubky 20cm</t>
  </si>
  <si>
    <t>Začištění vnějších a vnitřních omítek kolem oken,dveří apod.</t>
  </si>
  <si>
    <r>
      <t>Okno Europrofil ATYP trojsklo, Hranol 82x86, RAL vzorkování  (</t>
    </r>
    <r>
      <rPr>
        <b/>
        <sz val="10"/>
        <color indexed="8"/>
        <rFont val="Arial"/>
        <family val="2"/>
      </rPr>
      <t>vzorové okno a dveře pro NPÚ</t>
    </r>
    <r>
      <rPr>
        <sz val="10"/>
        <color indexed="8"/>
        <rFont val="Arial"/>
        <family val="2"/>
      </rPr>
      <t>)</t>
    </r>
  </si>
  <si>
    <t>Dveře Europrofil ATYP trojsklo, Hranol 82x86, 82145 1200x2500 RAL dle výběru včetně brana, kování a 20Ks klíčů FAB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</si>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</sst>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2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1">
    <xf numFmtId="0" fontId="1" fillId="0" borderId="0" xfId="0" applyNumberFormat="1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10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12" xfId="0" applyNumberFormat="1" applyFont="1" applyFill="1" applyBorder="1" applyAlignment="1" applyProtection="1">
      <alignment horizontal="center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4" fontId="48" fillId="0" borderId="15" xfId="0" applyNumberFormat="1" applyFont="1" applyFill="1" applyBorder="1" applyAlignment="1" applyProtection="1">
      <alignment horizontal="right" vertical="center"/>
      <protection/>
    </xf>
    <xf numFmtId="4" fontId="47" fillId="0" borderId="16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18" xfId="0" applyNumberFormat="1" applyFont="1" applyFill="1" applyBorder="1" applyAlignment="1" applyProtection="1">
      <alignment horizontal="right" vertical="center"/>
      <protection/>
    </xf>
    <xf numFmtId="0" fontId="48" fillId="0" borderId="18" xfId="0" applyNumberFormat="1" applyFont="1" applyFill="1" applyBorder="1" applyAlignment="1" applyProtection="1">
      <alignment horizontal="right" vertical="center"/>
      <protection/>
    </xf>
    <xf numFmtId="0" fontId="50" fillId="0" borderId="20" xfId="0" applyNumberFormat="1" applyFont="1" applyFill="1" applyBorder="1" applyAlignment="1" applyProtection="1">
      <alignment horizontal="left" vertical="center"/>
      <protection/>
    </xf>
    <xf numFmtId="4" fontId="50" fillId="33" borderId="21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24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4" fontId="50" fillId="33" borderId="18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center" vertical="center"/>
      <protection/>
    </xf>
    <xf numFmtId="4" fontId="45" fillId="0" borderId="18" xfId="0" applyNumberFormat="1" applyFont="1" applyFill="1" applyBorder="1" applyAlignment="1" applyProtection="1">
      <alignment horizontal="right" vertical="center"/>
      <protection/>
    </xf>
    <xf numFmtId="0" fontId="45" fillId="33" borderId="10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7" fillId="33" borderId="13" xfId="0" applyNumberFormat="1" applyFont="1" applyFill="1" applyBorder="1" applyAlignment="1" applyProtection="1">
      <alignment horizontal="right" vertical="center"/>
      <protection/>
    </xf>
    <xf numFmtId="4" fontId="48" fillId="0" borderId="13" xfId="0" applyNumberFormat="1" applyFont="1" applyFill="1" applyBorder="1" applyAlignment="1" applyProtection="1">
      <alignment horizontal="right" vertical="center"/>
      <protection/>
    </xf>
    <xf numFmtId="0" fontId="47" fillId="0" borderId="28" xfId="0" applyNumberFormat="1" applyFont="1" applyFill="1" applyBorder="1" applyAlignment="1" applyProtection="1">
      <alignment horizontal="center" vertical="center"/>
      <protection/>
    </xf>
    <xf numFmtId="4" fontId="45" fillId="0" borderId="13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5" fillId="0" borderId="18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right" vertical="center"/>
      <protection/>
    </xf>
    <xf numFmtId="0" fontId="47" fillId="33" borderId="13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30" xfId="0" applyNumberFormat="1" applyFont="1" applyFill="1" applyBorder="1" applyAlignment="1" applyProtection="1">
      <alignment horizontal="center" vertical="center"/>
      <protection/>
    </xf>
    <xf numFmtId="4" fontId="48" fillId="0" borderId="21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6" fillId="33" borderId="21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 horizontal="right" vertical="center"/>
      <protection/>
    </xf>
    <xf numFmtId="0" fontId="47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3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4" xfId="0" applyNumberFormat="1" applyFont="1" applyFill="1" applyBorder="1" applyAlignment="1" applyProtection="1">
      <alignment horizontal="left" vertical="center"/>
      <protection/>
    </xf>
    <xf numFmtId="0" fontId="48" fillId="0" borderId="35" xfId="0" applyNumberFormat="1" applyFont="1" applyFill="1" applyBorder="1" applyAlignment="1" applyProtection="1">
      <alignment horizontal="left" vertical="center"/>
      <protection/>
    </xf>
    <xf numFmtId="0" fontId="48" fillId="0" borderId="36" xfId="0" applyNumberFormat="1" applyFont="1" applyFill="1" applyBorder="1" applyAlignment="1" applyProtection="1">
      <alignment horizontal="left" vertical="center"/>
      <protection/>
    </xf>
    <xf numFmtId="0" fontId="50" fillId="33" borderId="37" xfId="0" applyNumberFormat="1" applyFont="1" applyFill="1" applyBorder="1" applyAlignment="1" applyProtection="1">
      <alignment horizontal="left" vertical="center"/>
      <protection/>
    </xf>
    <xf numFmtId="0" fontId="50" fillId="33" borderId="38" xfId="0" applyNumberFormat="1" applyFont="1" applyFill="1" applyBorder="1" applyAlignment="1" applyProtection="1">
      <alignment horizontal="left" vertical="center"/>
      <protection/>
    </xf>
    <xf numFmtId="0" fontId="50" fillId="33" borderId="27" xfId="0" applyNumberFormat="1" applyFont="1" applyFill="1" applyBorder="1" applyAlignment="1" applyProtection="1">
      <alignment horizontal="left" vertical="center"/>
      <protection/>
    </xf>
    <xf numFmtId="0" fontId="50" fillId="33" borderId="11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38" xfId="0" applyNumberFormat="1" applyFont="1" applyFill="1" applyBorder="1" applyAlignment="1" applyProtection="1">
      <alignment horizontal="left" vertical="center"/>
      <protection/>
    </xf>
    <xf numFmtId="0" fontId="50" fillId="0" borderId="21" xfId="0" applyNumberFormat="1" applyFont="1" applyFill="1" applyBorder="1" applyAlignment="1" applyProtection="1">
      <alignment horizontal="left" vertical="center"/>
      <protection/>
    </xf>
    <xf numFmtId="0" fontId="50" fillId="0" borderId="11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27" xfId="0" applyNumberFormat="1" applyFont="1" applyFill="1" applyBorder="1" applyAlignment="1" applyProtection="1">
      <alignment horizontal="left" vertical="center"/>
      <protection/>
    </xf>
    <xf numFmtId="0" fontId="51" fillId="0" borderId="38" xfId="0" applyNumberFormat="1" applyFont="1" applyFill="1" applyBorder="1" applyAlignment="1" applyProtection="1">
      <alignment horizontal="left" vertical="center"/>
      <protection/>
    </xf>
    <xf numFmtId="0" fontId="51" fillId="0" borderId="21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37" xfId="0" applyNumberFormat="1" applyFont="1" applyFill="1" applyBorder="1" applyAlignment="1" applyProtection="1">
      <alignment horizontal="left" vertical="center"/>
      <protection/>
    </xf>
    <xf numFmtId="0" fontId="45" fillId="0" borderId="39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1" fontId="45" fillId="0" borderId="13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 wrapText="1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40" xfId="0" applyNumberFormat="1" applyFont="1" applyFill="1" applyBorder="1" applyAlignment="1" applyProtection="1">
      <alignment horizontal="left" vertical="center" wrapText="1"/>
      <protection/>
    </xf>
    <xf numFmtId="0" fontId="47" fillId="0" borderId="4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43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43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4" fontId="50" fillId="0" borderId="43" xfId="0" applyNumberFormat="1" applyFont="1" applyFill="1" applyBorder="1" applyAlignment="1" applyProtection="1">
      <alignment horizontal="right" vertical="center"/>
      <protection/>
    </xf>
    <xf numFmtId="0" fontId="50" fillId="0" borderId="43" xfId="0" applyNumberFormat="1" applyFont="1" applyFill="1" applyBorder="1" applyAlignment="1" applyProtection="1">
      <alignment horizontal="right" vertical="center"/>
      <protection/>
    </xf>
    <xf numFmtId="0" fontId="50" fillId="0" borderId="16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center" vertical="center"/>
      <protection/>
    </xf>
    <xf numFmtId="0" fontId="47" fillId="0" borderId="45" xfId="0" applyNumberFormat="1" applyFont="1" applyFill="1" applyBorder="1" applyAlignment="1" applyProtection="1">
      <alignment horizontal="center" vertical="center"/>
      <protection/>
    </xf>
    <xf numFmtId="0" fontId="47" fillId="0" borderId="24" xfId="0" applyNumberFormat="1" applyFont="1" applyFill="1" applyBorder="1" applyAlignment="1" applyProtection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0</xdr:row>
      <xdr:rowOff>590550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K7" sqref="K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01" t="s">
        <v>83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>
      <c r="A2" s="103" t="s">
        <v>16</v>
      </c>
      <c r="B2" s="96"/>
      <c r="C2" s="98" t="str">
        <f>'Stavební rozpočet'!D2</f>
        <v>SNMZN ZŠ Václavské náměstí okna</v>
      </c>
      <c r="D2" s="99"/>
      <c r="E2" s="95" t="s">
        <v>234</v>
      </c>
      <c r="F2" s="95"/>
      <c r="G2" s="96"/>
      <c r="H2" s="95" t="s">
        <v>174</v>
      </c>
      <c r="I2" s="89"/>
    </row>
    <row r="3" spans="1:9" ht="15" customHeight="1">
      <c r="A3" s="104"/>
      <c r="B3" s="68"/>
      <c r="C3" s="100"/>
      <c r="D3" s="100"/>
      <c r="E3" s="68"/>
      <c r="F3" s="68"/>
      <c r="G3" s="68"/>
      <c r="H3" s="68"/>
      <c r="I3" s="90"/>
    </row>
    <row r="4" spans="1:9" ht="15" customHeight="1">
      <c r="A4" s="105" t="s">
        <v>146</v>
      </c>
      <c r="B4" s="68"/>
      <c r="C4" s="67" t="str">
        <f>'Stavební rozpočet'!D4</f>
        <v>Výměna otvorových výplní</v>
      </c>
      <c r="D4" s="68"/>
      <c r="E4" s="67" t="s">
        <v>186</v>
      </c>
      <c r="F4" s="67"/>
      <c r="G4" s="68"/>
      <c r="H4" s="67" t="s">
        <v>174</v>
      </c>
      <c r="I4" s="90"/>
    </row>
    <row r="5" spans="1:9" ht="15" customHeight="1">
      <c r="A5" s="104"/>
      <c r="B5" s="68"/>
      <c r="C5" s="68"/>
      <c r="D5" s="68"/>
      <c r="E5" s="68"/>
      <c r="F5" s="68"/>
      <c r="G5" s="68"/>
      <c r="H5" s="68"/>
      <c r="I5" s="90"/>
    </row>
    <row r="6" spans="1:9" ht="15" customHeight="1">
      <c r="A6" s="105" t="s">
        <v>26</v>
      </c>
      <c r="B6" s="68"/>
      <c r="C6" s="67" t="str">
        <f>'Stavební rozpočet'!D6</f>
        <v>Znojmo</v>
      </c>
      <c r="D6" s="68"/>
      <c r="E6" s="67" t="s">
        <v>244</v>
      </c>
      <c r="F6" s="67"/>
      <c r="G6" s="68"/>
      <c r="H6" s="67" t="s">
        <v>174</v>
      </c>
      <c r="I6" s="90"/>
    </row>
    <row r="7" spans="1:9" ht="15" customHeight="1">
      <c r="A7" s="104"/>
      <c r="B7" s="68"/>
      <c r="C7" s="68"/>
      <c r="D7" s="68"/>
      <c r="E7" s="68"/>
      <c r="F7" s="68"/>
      <c r="G7" s="68"/>
      <c r="H7" s="68"/>
      <c r="I7" s="90"/>
    </row>
    <row r="8" spans="1:9" ht="15" customHeight="1">
      <c r="A8" s="105" t="s">
        <v>250</v>
      </c>
      <c r="B8" s="68"/>
      <c r="C8" s="67"/>
      <c r="D8" s="68"/>
      <c r="E8" s="67" t="s">
        <v>85</v>
      </c>
      <c r="F8" s="67"/>
      <c r="G8" s="68"/>
      <c r="H8" s="68" t="s">
        <v>280</v>
      </c>
      <c r="I8" s="91"/>
    </row>
    <row r="9" spans="1:9" ht="15" customHeight="1">
      <c r="A9" s="104"/>
      <c r="B9" s="68"/>
      <c r="C9" s="68"/>
      <c r="D9" s="68"/>
      <c r="E9" s="68"/>
      <c r="F9" s="68"/>
      <c r="G9" s="68"/>
      <c r="H9" s="68"/>
      <c r="I9" s="90"/>
    </row>
    <row r="10" spans="1:9" ht="15" customHeight="1">
      <c r="A10" s="105" t="s">
        <v>133</v>
      </c>
      <c r="B10" s="68"/>
      <c r="C10" s="67" t="str">
        <f>'Stavební rozpočet'!D8</f>
        <v> </v>
      </c>
      <c r="D10" s="68"/>
      <c r="E10" s="67" t="s">
        <v>179</v>
      </c>
      <c r="F10" s="67"/>
      <c r="G10" s="68"/>
      <c r="H10" s="68" t="s">
        <v>267</v>
      </c>
      <c r="I10" s="92"/>
    </row>
    <row r="11" spans="1:9" ht="15" customHeight="1">
      <c r="A11" s="106"/>
      <c r="B11" s="97"/>
      <c r="C11" s="97"/>
      <c r="D11" s="97"/>
      <c r="E11" s="97"/>
      <c r="F11" s="97"/>
      <c r="G11" s="97"/>
      <c r="H11" s="97"/>
      <c r="I11" s="93"/>
    </row>
    <row r="12" spans="1:9" ht="22.5" customHeight="1">
      <c r="A12" s="94" t="s">
        <v>53</v>
      </c>
      <c r="B12" s="94"/>
      <c r="C12" s="94"/>
      <c r="D12" s="94"/>
      <c r="E12" s="94"/>
      <c r="F12" s="94"/>
      <c r="G12" s="94"/>
      <c r="H12" s="94"/>
      <c r="I12" s="94"/>
    </row>
    <row r="13" spans="1:9" ht="26.25" customHeight="1">
      <c r="A13" s="4" t="s">
        <v>251</v>
      </c>
      <c r="B13" s="84" t="s">
        <v>40</v>
      </c>
      <c r="C13" s="85"/>
      <c r="D13" s="57" t="s">
        <v>56</v>
      </c>
      <c r="E13" s="84" t="s">
        <v>97</v>
      </c>
      <c r="F13" s="85"/>
      <c r="G13" s="57" t="s">
        <v>170</v>
      </c>
      <c r="H13" s="84" t="s">
        <v>57</v>
      </c>
      <c r="I13" s="85"/>
    </row>
    <row r="14" spans="1:9" ht="15" customHeight="1">
      <c r="A14" s="20" t="s">
        <v>102</v>
      </c>
      <c r="B14" s="12" t="s">
        <v>72</v>
      </c>
      <c r="C14" s="18">
        <v>0</v>
      </c>
      <c r="D14" s="76" t="s">
        <v>196</v>
      </c>
      <c r="E14" s="77"/>
      <c r="F14" s="18">
        <f>VORN!I15</f>
        <v>0</v>
      </c>
      <c r="G14" s="76" t="s">
        <v>34</v>
      </c>
      <c r="H14" s="77"/>
      <c r="I14" s="19">
        <f>VORN!I21</f>
        <v>0</v>
      </c>
    </row>
    <row r="15" spans="1:9" ht="15" customHeight="1">
      <c r="A15" s="11" t="s">
        <v>187</v>
      </c>
      <c r="B15" s="12" t="s">
        <v>59</v>
      </c>
      <c r="C15" s="18">
        <v>0</v>
      </c>
      <c r="D15" s="76" t="s">
        <v>31</v>
      </c>
      <c r="E15" s="77"/>
      <c r="F15" s="18">
        <f>VORN!I16</f>
        <v>0</v>
      </c>
      <c r="G15" s="76" t="s">
        <v>216</v>
      </c>
      <c r="H15" s="77"/>
      <c r="I15" s="19">
        <f>VORN!I22</f>
        <v>0</v>
      </c>
    </row>
    <row r="16" spans="1:9" ht="15" customHeight="1">
      <c r="A16" s="20" t="s">
        <v>28</v>
      </c>
      <c r="B16" s="12" t="s">
        <v>72</v>
      </c>
      <c r="C16" s="18">
        <v>0</v>
      </c>
      <c r="D16" s="76" t="s">
        <v>200</v>
      </c>
      <c r="E16" s="77"/>
      <c r="F16" s="18">
        <f>VORN!I17</f>
        <v>0</v>
      </c>
      <c r="G16" s="76" t="s">
        <v>263</v>
      </c>
      <c r="H16" s="77"/>
      <c r="I16" s="19">
        <f>VORN!I23</f>
        <v>0</v>
      </c>
    </row>
    <row r="17" spans="1:9" ht="15" customHeight="1">
      <c r="A17" s="11" t="s">
        <v>187</v>
      </c>
      <c r="B17" s="12" t="s">
        <v>59</v>
      </c>
      <c r="C17" s="18">
        <v>0</v>
      </c>
      <c r="D17" s="76" t="s">
        <v>187</v>
      </c>
      <c r="E17" s="77"/>
      <c r="F17" s="19" t="s">
        <v>187</v>
      </c>
      <c r="G17" s="76" t="s">
        <v>140</v>
      </c>
      <c r="H17" s="77"/>
      <c r="I17" s="19">
        <f>VORN!I24</f>
        <v>0</v>
      </c>
    </row>
    <row r="18" spans="1:9" ht="15" customHeight="1">
      <c r="A18" s="20" t="s">
        <v>80</v>
      </c>
      <c r="B18" s="12" t="s">
        <v>72</v>
      </c>
      <c r="C18" s="18">
        <f>SUM('Stavební rozpočet'!AF12:AF80)</f>
        <v>0</v>
      </c>
      <c r="D18" s="76" t="s">
        <v>187</v>
      </c>
      <c r="E18" s="77"/>
      <c r="F18" s="19" t="s">
        <v>187</v>
      </c>
      <c r="G18" s="76" t="s">
        <v>176</v>
      </c>
      <c r="H18" s="77"/>
      <c r="I18" s="19">
        <f>VORN!I25</f>
        <v>0</v>
      </c>
    </row>
    <row r="19" spans="1:9" ht="15" customHeight="1">
      <c r="A19" s="11" t="s">
        <v>187</v>
      </c>
      <c r="B19" s="12" t="s">
        <v>59</v>
      </c>
      <c r="C19" s="18">
        <f>SUM('Stavební rozpočet'!AG12:AG80)</f>
        <v>0</v>
      </c>
      <c r="D19" s="76" t="s">
        <v>187</v>
      </c>
      <c r="E19" s="77"/>
      <c r="F19" s="19" t="s">
        <v>187</v>
      </c>
      <c r="G19" s="76" t="s">
        <v>274</v>
      </c>
      <c r="H19" s="77"/>
      <c r="I19" s="19">
        <f>VORN!I26</f>
        <v>0</v>
      </c>
    </row>
    <row r="20" spans="1:9" ht="15" customHeight="1">
      <c r="A20" s="83" t="s">
        <v>17</v>
      </c>
      <c r="B20" s="82"/>
      <c r="C20" s="18">
        <v>0</v>
      </c>
      <c r="D20" s="76" t="s">
        <v>187</v>
      </c>
      <c r="E20" s="77"/>
      <c r="F20" s="19" t="s">
        <v>187</v>
      </c>
      <c r="G20" s="76" t="s">
        <v>187</v>
      </c>
      <c r="H20" s="77"/>
      <c r="I20" s="19" t="s">
        <v>187</v>
      </c>
    </row>
    <row r="21" spans="1:9" ht="15" customHeight="1">
      <c r="A21" s="86" t="s">
        <v>273</v>
      </c>
      <c r="B21" s="87"/>
      <c r="C21" s="37">
        <v>0</v>
      </c>
      <c r="D21" s="63" t="s">
        <v>187</v>
      </c>
      <c r="E21" s="78"/>
      <c r="F21" s="58" t="s">
        <v>187</v>
      </c>
      <c r="G21" s="63" t="s">
        <v>187</v>
      </c>
      <c r="H21" s="78"/>
      <c r="I21" s="58" t="s">
        <v>187</v>
      </c>
    </row>
    <row r="22" spans="1:9" ht="16.5" customHeight="1">
      <c r="A22" s="88" t="s">
        <v>61</v>
      </c>
      <c r="B22" s="80"/>
      <c r="C22" s="54">
        <f>SUM(C14:C21)</f>
        <v>0</v>
      </c>
      <c r="D22" s="79" t="s">
        <v>137</v>
      </c>
      <c r="E22" s="80"/>
      <c r="F22" s="54">
        <f>SUM(F14:F21)</f>
        <v>0</v>
      </c>
      <c r="G22" s="79" t="s">
        <v>281</v>
      </c>
      <c r="H22" s="80"/>
      <c r="I22" s="54">
        <f>SUM(I14:I21)</f>
        <v>0</v>
      </c>
    </row>
    <row r="23" spans="4:9" ht="15" customHeight="1">
      <c r="D23" s="83" t="s">
        <v>218</v>
      </c>
      <c r="E23" s="82"/>
      <c r="F23" s="7">
        <v>0</v>
      </c>
      <c r="G23" s="81" t="s">
        <v>15</v>
      </c>
      <c r="H23" s="82"/>
      <c r="I23" s="18">
        <v>0</v>
      </c>
    </row>
    <row r="24" spans="7:9" ht="15" customHeight="1">
      <c r="G24" s="83" t="s">
        <v>162</v>
      </c>
      <c r="H24" s="82"/>
      <c r="I24" s="18">
        <v>0</v>
      </c>
    </row>
    <row r="25" spans="7:9" ht="15" customHeight="1">
      <c r="G25" s="83" t="s">
        <v>81</v>
      </c>
      <c r="H25" s="82"/>
      <c r="I25" s="18">
        <v>0</v>
      </c>
    </row>
    <row r="27" spans="1:3" ht="15" customHeight="1">
      <c r="A27" s="72" t="s">
        <v>112</v>
      </c>
      <c r="B27" s="73"/>
      <c r="C27" s="21">
        <f>SUM('Stavební rozpočet'!AJ12:AJ80)</f>
        <v>0</v>
      </c>
    </row>
    <row r="28" spans="1:9" ht="15" customHeight="1">
      <c r="A28" s="74" t="s">
        <v>231</v>
      </c>
      <c r="B28" s="75"/>
      <c r="C28" s="29">
        <f>SUM('Stavební rozpočet'!AK12:AK80)</f>
        <v>0</v>
      </c>
      <c r="D28" s="73" t="s">
        <v>265</v>
      </c>
      <c r="E28" s="73"/>
      <c r="F28" s="21">
        <f>ROUND(C28*(12/100),2)</f>
        <v>0</v>
      </c>
      <c r="G28" s="73" t="s">
        <v>45</v>
      </c>
      <c r="H28" s="73"/>
      <c r="I28" s="21">
        <v>0</v>
      </c>
    </row>
    <row r="29" spans="1:9" ht="15" customHeight="1">
      <c r="A29" s="74" t="s">
        <v>10</v>
      </c>
      <c r="B29" s="75"/>
      <c r="C29" s="29">
        <v>0</v>
      </c>
      <c r="D29" s="75" t="s">
        <v>205</v>
      </c>
      <c r="E29" s="75"/>
      <c r="F29" s="29">
        <f>ROUND(C29*(21/100),2)</f>
        <v>0</v>
      </c>
      <c r="G29" s="75" t="s">
        <v>110</v>
      </c>
      <c r="H29" s="75"/>
      <c r="I29" s="29">
        <v>0</v>
      </c>
    </row>
    <row r="31" spans="1:9" ht="15" customHeight="1">
      <c r="A31" s="69" t="s">
        <v>1</v>
      </c>
      <c r="B31" s="61"/>
      <c r="C31" s="62"/>
      <c r="D31" s="61" t="s">
        <v>259</v>
      </c>
      <c r="E31" s="61"/>
      <c r="F31" s="62"/>
      <c r="G31" s="61" t="s">
        <v>183</v>
      </c>
      <c r="H31" s="61"/>
      <c r="I31" s="62"/>
    </row>
    <row r="32" spans="1:9" ht="15" customHeight="1">
      <c r="A32" s="70" t="s">
        <v>187</v>
      </c>
      <c r="B32" s="63"/>
      <c r="C32" s="64"/>
      <c r="D32" s="63" t="s">
        <v>187</v>
      </c>
      <c r="E32" s="63"/>
      <c r="F32" s="64"/>
      <c r="G32" s="63" t="s">
        <v>187</v>
      </c>
      <c r="H32" s="63"/>
      <c r="I32" s="64"/>
    </row>
    <row r="33" spans="1:9" ht="15" customHeight="1">
      <c r="A33" s="70" t="s">
        <v>187</v>
      </c>
      <c r="B33" s="63"/>
      <c r="C33" s="64"/>
      <c r="D33" s="63" t="s">
        <v>187</v>
      </c>
      <c r="E33" s="63"/>
      <c r="F33" s="64"/>
      <c r="G33" s="63" t="s">
        <v>187</v>
      </c>
      <c r="H33" s="63"/>
      <c r="I33" s="64"/>
    </row>
    <row r="34" spans="1:9" ht="15" customHeight="1">
      <c r="A34" s="70" t="s">
        <v>187</v>
      </c>
      <c r="B34" s="63"/>
      <c r="C34" s="64"/>
      <c r="D34" s="63" t="s">
        <v>187</v>
      </c>
      <c r="E34" s="63"/>
      <c r="F34" s="64"/>
      <c r="G34" s="63" t="s">
        <v>187</v>
      </c>
      <c r="H34" s="63"/>
      <c r="I34" s="64"/>
    </row>
    <row r="35" spans="1:9" ht="15" customHeight="1">
      <c r="A35" s="71" t="s">
        <v>60</v>
      </c>
      <c r="B35" s="65"/>
      <c r="C35" s="66"/>
      <c r="D35" s="65" t="s">
        <v>60</v>
      </c>
      <c r="E35" s="65"/>
      <c r="F35" s="66"/>
      <c r="G35" s="65" t="s">
        <v>60</v>
      </c>
      <c r="H35" s="65"/>
      <c r="I35" s="66"/>
    </row>
    <row r="36" ht="15" customHeight="1">
      <c r="A36" s="10" t="s">
        <v>25</v>
      </c>
    </row>
    <row r="37" spans="1:9" ht="48" customHeight="1">
      <c r="A37" s="67" t="s">
        <v>324</v>
      </c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OutlineSymbols="0" zoomScalePageLayoutView="0" workbookViewId="0" topLeftCell="A1">
      <selection activeCell="A45" sqref="A45:E4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01" t="s">
        <v>47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>
      <c r="A2" s="103" t="s">
        <v>16</v>
      </c>
      <c r="B2" s="96"/>
      <c r="C2" s="98" t="str">
        <f>'Stavební rozpočet'!D2</f>
        <v>SNMZN ZŠ Václavské náměstí okna</v>
      </c>
      <c r="D2" s="99"/>
      <c r="E2" s="95" t="s">
        <v>234</v>
      </c>
      <c r="F2" s="95">
        <f>'Stavební rozpočet'!L2</f>
        <v>0</v>
      </c>
      <c r="G2" s="96"/>
      <c r="H2" s="95" t="s">
        <v>174</v>
      </c>
      <c r="I2" s="89" t="s">
        <v>96</v>
      </c>
    </row>
    <row r="3" spans="1:9" ht="15" customHeight="1">
      <c r="A3" s="104"/>
      <c r="B3" s="68"/>
      <c r="C3" s="100"/>
      <c r="D3" s="100"/>
      <c r="E3" s="68"/>
      <c r="F3" s="68"/>
      <c r="G3" s="68"/>
      <c r="H3" s="68"/>
      <c r="I3" s="90"/>
    </row>
    <row r="4" spans="1:9" ht="15" customHeight="1">
      <c r="A4" s="105" t="s">
        <v>146</v>
      </c>
      <c r="B4" s="68"/>
      <c r="C4" s="67" t="str">
        <f>'Stavební rozpočet'!D4</f>
        <v>Výměna otvorových výplní</v>
      </c>
      <c r="D4" s="68"/>
      <c r="E4" s="67" t="s">
        <v>186</v>
      </c>
      <c r="F4" s="67">
        <f>'Stavební rozpočet'!L4</f>
        <v>0</v>
      </c>
      <c r="G4" s="68"/>
      <c r="H4" s="67" t="s">
        <v>174</v>
      </c>
      <c r="I4" s="90" t="s">
        <v>187</v>
      </c>
    </row>
    <row r="5" spans="1:9" ht="15" customHeight="1">
      <c r="A5" s="104"/>
      <c r="B5" s="68"/>
      <c r="C5" s="68"/>
      <c r="D5" s="68"/>
      <c r="E5" s="68"/>
      <c r="F5" s="68"/>
      <c r="G5" s="68"/>
      <c r="H5" s="68"/>
      <c r="I5" s="90"/>
    </row>
    <row r="6" spans="1:9" ht="15" customHeight="1">
      <c r="A6" s="105" t="s">
        <v>26</v>
      </c>
      <c r="B6" s="68"/>
      <c r="C6" s="67" t="str">
        <f>'Stavební rozpočet'!D6</f>
        <v>Znojmo</v>
      </c>
      <c r="D6" s="68"/>
      <c r="E6" s="67" t="s">
        <v>244</v>
      </c>
      <c r="F6" s="67">
        <f>'Stavební rozpočet'!L6</f>
        <v>0</v>
      </c>
      <c r="G6" s="68"/>
      <c r="H6" s="67" t="s">
        <v>174</v>
      </c>
      <c r="I6" s="90" t="s">
        <v>240</v>
      </c>
    </row>
    <row r="7" spans="1:9" ht="15" customHeight="1">
      <c r="A7" s="104"/>
      <c r="B7" s="68"/>
      <c r="C7" s="68"/>
      <c r="D7" s="68"/>
      <c r="E7" s="68"/>
      <c r="F7" s="68"/>
      <c r="G7" s="68"/>
      <c r="H7" s="68"/>
      <c r="I7" s="90"/>
    </row>
    <row r="8" spans="1:9" ht="15" customHeight="1">
      <c r="A8" s="105" t="s">
        <v>250</v>
      </c>
      <c r="B8" s="68"/>
      <c r="C8" s="67">
        <f>'Stavební rozpočet'!J4</f>
        <v>0</v>
      </c>
      <c r="D8" s="68"/>
      <c r="E8" s="67" t="s">
        <v>85</v>
      </c>
      <c r="F8" s="67">
        <f>'Stavební rozpočet'!J6</f>
        <v>0</v>
      </c>
      <c r="G8" s="68"/>
      <c r="H8" s="68" t="s">
        <v>280</v>
      </c>
      <c r="I8" s="91">
        <v>51</v>
      </c>
    </row>
    <row r="9" spans="1:9" ht="15" customHeight="1">
      <c r="A9" s="104"/>
      <c r="B9" s="68"/>
      <c r="C9" s="68"/>
      <c r="D9" s="68"/>
      <c r="E9" s="68"/>
      <c r="F9" s="68"/>
      <c r="G9" s="68"/>
      <c r="H9" s="68"/>
      <c r="I9" s="90"/>
    </row>
    <row r="10" spans="1:9" ht="15" customHeight="1">
      <c r="A10" s="105" t="s">
        <v>133</v>
      </c>
      <c r="B10" s="68"/>
      <c r="C10" s="67" t="str">
        <f>'Stavební rozpočet'!D8</f>
        <v> </v>
      </c>
      <c r="D10" s="68"/>
      <c r="E10" s="67" t="s">
        <v>179</v>
      </c>
      <c r="F10" s="67">
        <f>'Stavební rozpočet'!L8</f>
        <v>0</v>
      </c>
      <c r="G10" s="68"/>
      <c r="H10" s="68" t="s">
        <v>267</v>
      </c>
      <c r="I10" s="92">
        <f>'Stavební rozpočet'!J8</f>
        <v>0</v>
      </c>
    </row>
    <row r="11" spans="1:9" ht="15" customHeight="1">
      <c r="A11" s="106"/>
      <c r="B11" s="97"/>
      <c r="C11" s="97"/>
      <c r="D11" s="97"/>
      <c r="E11" s="97"/>
      <c r="F11" s="97"/>
      <c r="G11" s="97"/>
      <c r="H11" s="97"/>
      <c r="I11" s="93"/>
    </row>
    <row r="13" spans="1:5" ht="15.75" customHeight="1">
      <c r="A13" s="116" t="s">
        <v>103</v>
      </c>
      <c r="B13" s="116"/>
      <c r="C13" s="116"/>
      <c r="D13" s="116"/>
      <c r="E13" s="116"/>
    </row>
    <row r="14" spans="1:9" ht="15" customHeight="1">
      <c r="A14" s="117" t="s">
        <v>305</v>
      </c>
      <c r="B14" s="118"/>
      <c r="C14" s="118"/>
      <c r="D14" s="118"/>
      <c r="E14" s="119"/>
      <c r="F14" s="45" t="s">
        <v>290</v>
      </c>
      <c r="G14" s="45" t="s">
        <v>245</v>
      </c>
      <c r="H14" s="45" t="s">
        <v>69</v>
      </c>
      <c r="I14" s="45" t="s">
        <v>290</v>
      </c>
    </row>
    <row r="15" spans="1:9" ht="15" customHeight="1">
      <c r="A15" s="106" t="s">
        <v>196</v>
      </c>
      <c r="B15" s="97"/>
      <c r="C15" s="97"/>
      <c r="D15" s="97"/>
      <c r="E15" s="93"/>
      <c r="F15" s="32">
        <v>0</v>
      </c>
      <c r="G15" s="28" t="s">
        <v>187</v>
      </c>
      <c r="H15" s="28" t="s">
        <v>187</v>
      </c>
      <c r="I15" s="32">
        <f>F15</f>
        <v>0</v>
      </c>
    </row>
    <row r="16" spans="1:9" ht="15" customHeight="1">
      <c r="A16" s="106" t="s">
        <v>31</v>
      </c>
      <c r="B16" s="97"/>
      <c r="C16" s="97"/>
      <c r="D16" s="97"/>
      <c r="E16" s="93"/>
      <c r="F16" s="32">
        <v>0</v>
      </c>
      <c r="G16" s="28" t="s">
        <v>187</v>
      </c>
      <c r="H16" s="28" t="s">
        <v>187</v>
      </c>
      <c r="I16" s="32">
        <f>F16</f>
        <v>0</v>
      </c>
    </row>
    <row r="17" spans="1:9" ht="15" customHeight="1">
      <c r="A17" s="104" t="s">
        <v>200</v>
      </c>
      <c r="B17" s="68"/>
      <c r="C17" s="68"/>
      <c r="D17" s="68"/>
      <c r="E17" s="90"/>
      <c r="F17" s="39">
        <v>0</v>
      </c>
      <c r="G17" s="5" t="s">
        <v>187</v>
      </c>
      <c r="H17" s="5" t="s">
        <v>187</v>
      </c>
      <c r="I17" s="39">
        <f>F17</f>
        <v>0</v>
      </c>
    </row>
    <row r="18" spans="1:9" ht="15" customHeight="1">
      <c r="A18" s="107" t="s">
        <v>294</v>
      </c>
      <c r="B18" s="108"/>
      <c r="C18" s="108"/>
      <c r="D18" s="108"/>
      <c r="E18" s="109"/>
      <c r="F18" s="41" t="s">
        <v>187</v>
      </c>
      <c r="G18" s="59" t="s">
        <v>187</v>
      </c>
      <c r="H18" s="59" t="s">
        <v>187</v>
      </c>
      <c r="I18" s="8">
        <f>SUM(I15:I17)</f>
        <v>0</v>
      </c>
    </row>
    <row r="20" spans="1:9" ht="15" customHeight="1">
      <c r="A20" s="117" t="s">
        <v>57</v>
      </c>
      <c r="B20" s="118"/>
      <c r="C20" s="118"/>
      <c r="D20" s="118"/>
      <c r="E20" s="119"/>
      <c r="F20" s="45" t="s">
        <v>290</v>
      </c>
      <c r="G20" s="45" t="s">
        <v>245</v>
      </c>
      <c r="H20" s="45" t="s">
        <v>69</v>
      </c>
      <c r="I20" s="45" t="s">
        <v>290</v>
      </c>
    </row>
    <row r="21" spans="1:9" ht="15" customHeight="1">
      <c r="A21" s="106" t="s">
        <v>34</v>
      </c>
      <c r="B21" s="97"/>
      <c r="C21" s="97"/>
      <c r="D21" s="97"/>
      <c r="E21" s="93"/>
      <c r="F21" s="32">
        <v>0</v>
      </c>
      <c r="G21" s="28" t="s">
        <v>187</v>
      </c>
      <c r="H21" s="28" t="s">
        <v>187</v>
      </c>
      <c r="I21" s="32">
        <f aca="true" t="shared" si="0" ref="I21:I26">F21</f>
        <v>0</v>
      </c>
    </row>
    <row r="22" spans="1:9" ht="15" customHeight="1">
      <c r="A22" s="106" t="s">
        <v>216</v>
      </c>
      <c r="B22" s="97"/>
      <c r="C22" s="97"/>
      <c r="D22" s="97"/>
      <c r="E22" s="93"/>
      <c r="F22" s="32">
        <v>0</v>
      </c>
      <c r="G22" s="28" t="s">
        <v>187</v>
      </c>
      <c r="H22" s="28" t="s">
        <v>187</v>
      </c>
      <c r="I22" s="32">
        <f t="shared" si="0"/>
        <v>0</v>
      </c>
    </row>
    <row r="23" spans="1:9" ht="15" customHeight="1">
      <c r="A23" s="106" t="s">
        <v>263</v>
      </c>
      <c r="B23" s="97"/>
      <c r="C23" s="97"/>
      <c r="D23" s="97"/>
      <c r="E23" s="93"/>
      <c r="F23" s="32">
        <v>0</v>
      </c>
      <c r="G23" s="28" t="s">
        <v>187</v>
      </c>
      <c r="H23" s="28" t="s">
        <v>187</v>
      </c>
      <c r="I23" s="32">
        <f t="shared" si="0"/>
        <v>0</v>
      </c>
    </row>
    <row r="24" spans="1:9" ht="15" customHeight="1">
      <c r="A24" s="106" t="s">
        <v>140</v>
      </c>
      <c r="B24" s="97"/>
      <c r="C24" s="97"/>
      <c r="D24" s="97"/>
      <c r="E24" s="93"/>
      <c r="F24" s="32">
        <v>0</v>
      </c>
      <c r="G24" s="28" t="s">
        <v>187</v>
      </c>
      <c r="H24" s="28" t="s">
        <v>187</v>
      </c>
      <c r="I24" s="32">
        <f t="shared" si="0"/>
        <v>0</v>
      </c>
    </row>
    <row r="25" spans="1:9" ht="15" customHeight="1">
      <c r="A25" s="106" t="s">
        <v>176</v>
      </c>
      <c r="B25" s="97"/>
      <c r="C25" s="97"/>
      <c r="D25" s="97"/>
      <c r="E25" s="93"/>
      <c r="F25" s="32">
        <v>0</v>
      </c>
      <c r="G25" s="28" t="s">
        <v>187</v>
      </c>
      <c r="H25" s="28" t="s">
        <v>187</v>
      </c>
      <c r="I25" s="32">
        <f t="shared" si="0"/>
        <v>0</v>
      </c>
    </row>
    <row r="26" spans="1:9" ht="15" customHeight="1">
      <c r="A26" s="104" t="s">
        <v>274</v>
      </c>
      <c r="B26" s="68"/>
      <c r="C26" s="68"/>
      <c r="D26" s="68"/>
      <c r="E26" s="90"/>
      <c r="F26" s="39">
        <v>0</v>
      </c>
      <c r="G26" s="5" t="s">
        <v>187</v>
      </c>
      <c r="H26" s="5" t="s">
        <v>187</v>
      </c>
      <c r="I26" s="39">
        <f t="shared" si="0"/>
        <v>0</v>
      </c>
    </row>
    <row r="27" spans="1:9" ht="15" customHeight="1">
      <c r="A27" s="107" t="s">
        <v>111</v>
      </c>
      <c r="B27" s="108"/>
      <c r="C27" s="108"/>
      <c r="D27" s="108"/>
      <c r="E27" s="109"/>
      <c r="F27" s="41" t="s">
        <v>187</v>
      </c>
      <c r="G27" s="59" t="s">
        <v>187</v>
      </c>
      <c r="H27" s="59" t="s">
        <v>187</v>
      </c>
      <c r="I27" s="8">
        <f>SUM(I21:I26)</f>
        <v>0</v>
      </c>
    </row>
    <row r="29" spans="1:9" ht="15.75" customHeight="1">
      <c r="A29" s="110" t="s">
        <v>292</v>
      </c>
      <c r="B29" s="111"/>
      <c r="C29" s="111"/>
      <c r="D29" s="111"/>
      <c r="E29" s="112"/>
      <c r="F29" s="113">
        <f>I18+I27</f>
        <v>0</v>
      </c>
      <c r="G29" s="114"/>
      <c r="H29" s="114"/>
      <c r="I29" s="115"/>
    </row>
    <row r="33" spans="1:5" ht="15.75" customHeight="1">
      <c r="A33" s="116" t="s">
        <v>5</v>
      </c>
      <c r="B33" s="116"/>
      <c r="C33" s="116"/>
      <c r="D33" s="116"/>
      <c r="E33" s="116"/>
    </row>
    <row r="34" spans="1:9" ht="15" customHeight="1">
      <c r="A34" s="117" t="s">
        <v>3</v>
      </c>
      <c r="B34" s="118"/>
      <c r="C34" s="118"/>
      <c r="D34" s="118"/>
      <c r="E34" s="119"/>
      <c r="F34" s="45" t="s">
        <v>290</v>
      </c>
      <c r="G34" s="45" t="s">
        <v>245</v>
      </c>
      <c r="H34" s="45" t="s">
        <v>69</v>
      </c>
      <c r="I34" s="45" t="s">
        <v>290</v>
      </c>
    </row>
    <row r="35" spans="1:9" ht="15" customHeight="1">
      <c r="A35" s="106" t="s">
        <v>131</v>
      </c>
      <c r="B35" s="97"/>
      <c r="C35" s="97"/>
      <c r="D35" s="97"/>
      <c r="E35" s="93"/>
      <c r="F35" s="32">
        <f>SUM('Stavební rozpočet'!BM12:BM80)</f>
        <v>0</v>
      </c>
      <c r="G35" s="28" t="s">
        <v>187</v>
      </c>
      <c r="H35" s="28" t="s">
        <v>187</v>
      </c>
      <c r="I35" s="32">
        <f aca="true" t="shared" si="1" ref="I35:I44">F35</f>
        <v>0</v>
      </c>
    </row>
    <row r="36" spans="1:9" ht="15" customHeight="1">
      <c r="A36" s="106" t="s">
        <v>241</v>
      </c>
      <c r="B36" s="97"/>
      <c r="C36" s="97"/>
      <c r="D36" s="97"/>
      <c r="E36" s="93"/>
      <c r="F36" s="32">
        <f>SUM('Stavební rozpočet'!BN12:BN80)</f>
        <v>0</v>
      </c>
      <c r="G36" s="28" t="s">
        <v>187</v>
      </c>
      <c r="H36" s="28" t="s">
        <v>187</v>
      </c>
      <c r="I36" s="32">
        <f t="shared" si="1"/>
        <v>0</v>
      </c>
    </row>
    <row r="37" spans="1:9" ht="15" customHeight="1">
      <c r="A37" s="106" t="s">
        <v>34</v>
      </c>
      <c r="B37" s="97"/>
      <c r="C37" s="97"/>
      <c r="D37" s="97"/>
      <c r="E37" s="93"/>
      <c r="F37" s="32">
        <f>SUM('Stavební rozpočet'!BO12:BO80)</f>
        <v>0</v>
      </c>
      <c r="G37" s="28" t="s">
        <v>187</v>
      </c>
      <c r="H37" s="28" t="s">
        <v>187</v>
      </c>
      <c r="I37" s="32">
        <f t="shared" si="1"/>
        <v>0</v>
      </c>
    </row>
    <row r="38" spans="1:9" ht="15" customHeight="1">
      <c r="A38" s="106" t="s">
        <v>226</v>
      </c>
      <c r="B38" s="97"/>
      <c r="C38" s="97"/>
      <c r="D38" s="97"/>
      <c r="E38" s="93"/>
      <c r="F38" s="32">
        <f>SUM('Stavební rozpočet'!BP12:BP80)</f>
        <v>0</v>
      </c>
      <c r="G38" s="28" t="s">
        <v>187</v>
      </c>
      <c r="H38" s="28" t="s">
        <v>187</v>
      </c>
      <c r="I38" s="32">
        <f t="shared" si="1"/>
        <v>0</v>
      </c>
    </row>
    <row r="39" spans="1:9" ht="15" customHeight="1">
      <c r="A39" s="106" t="s">
        <v>262</v>
      </c>
      <c r="B39" s="97"/>
      <c r="C39" s="97"/>
      <c r="D39" s="97"/>
      <c r="E39" s="93"/>
      <c r="F39" s="32">
        <f>SUM('Stavební rozpočet'!BQ12:BQ80)</f>
        <v>0</v>
      </c>
      <c r="G39" s="28" t="s">
        <v>187</v>
      </c>
      <c r="H39" s="28" t="s">
        <v>187</v>
      </c>
      <c r="I39" s="32">
        <f t="shared" si="1"/>
        <v>0</v>
      </c>
    </row>
    <row r="40" spans="1:9" ht="15" customHeight="1">
      <c r="A40" s="106" t="s">
        <v>263</v>
      </c>
      <c r="B40" s="97"/>
      <c r="C40" s="97"/>
      <c r="D40" s="97"/>
      <c r="E40" s="93"/>
      <c r="F40" s="32">
        <f>SUM('Stavební rozpočet'!BR12:BR80)</f>
        <v>0</v>
      </c>
      <c r="G40" s="28" t="s">
        <v>187</v>
      </c>
      <c r="H40" s="28" t="s">
        <v>187</v>
      </c>
      <c r="I40" s="32">
        <f t="shared" si="1"/>
        <v>0</v>
      </c>
    </row>
    <row r="41" spans="1:9" ht="15" customHeight="1">
      <c r="A41" s="106" t="s">
        <v>140</v>
      </c>
      <c r="B41" s="97"/>
      <c r="C41" s="97"/>
      <c r="D41" s="97"/>
      <c r="E41" s="93"/>
      <c r="F41" s="32">
        <f>SUM('Stavební rozpočet'!BS12:BS80)</f>
        <v>0</v>
      </c>
      <c r="G41" s="28" t="s">
        <v>187</v>
      </c>
      <c r="H41" s="28" t="s">
        <v>187</v>
      </c>
      <c r="I41" s="32">
        <f t="shared" si="1"/>
        <v>0</v>
      </c>
    </row>
    <row r="42" spans="1:9" ht="15" customHeight="1">
      <c r="A42" s="106" t="s">
        <v>309</v>
      </c>
      <c r="B42" s="97"/>
      <c r="C42" s="97"/>
      <c r="D42" s="97"/>
      <c r="E42" s="93"/>
      <c r="F42" s="32">
        <f>SUM('Stavební rozpočet'!BT12:BT80)</f>
        <v>0</v>
      </c>
      <c r="G42" s="28" t="s">
        <v>187</v>
      </c>
      <c r="H42" s="28" t="s">
        <v>187</v>
      </c>
      <c r="I42" s="32">
        <f t="shared" si="1"/>
        <v>0</v>
      </c>
    </row>
    <row r="43" spans="1:9" ht="15" customHeight="1">
      <c r="A43" s="106" t="s">
        <v>75</v>
      </c>
      <c r="B43" s="97"/>
      <c r="C43" s="97"/>
      <c r="D43" s="97"/>
      <c r="E43" s="93"/>
      <c r="F43" s="32">
        <f>SUM('Stavební rozpočet'!BU12:BU80)</f>
        <v>0</v>
      </c>
      <c r="G43" s="28" t="s">
        <v>187</v>
      </c>
      <c r="H43" s="28" t="s">
        <v>187</v>
      </c>
      <c r="I43" s="32">
        <f t="shared" si="1"/>
        <v>0</v>
      </c>
    </row>
    <row r="44" spans="1:9" ht="15" customHeight="1">
      <c r="A44" s="104" t="s">
        <v>258</v>
      </c>
      <c r="B44" s="68"/>
      <c r="C44" s="68"/>
      <c r="D44" s="68"/>
      <c r="E44" s="90"/>
      <c r="F44" s="39">
        <f>SUM('Stavební rozpočet'!BV12:BV80)</f>
        <v>0</v>
      </c>
      <c r="G44" s="5" t="s">
        <v>187</v>
      </c>
      <c r="H44" s="5" t="s">
        <v>187</v>
      </c>
      <c r="I44" s="39">
        <f t="shared" si="1"/>
        <v>0</v>
      </c>
    </row>
    <row r="45" spans="1:9" ht="15" customHeight="1">
      <c r="A45" s="107" t="s">
        <v>208</v>
      </c>
      <c r="B45" s="108"/>
      <c r="C45" s="108"/>
      <c r="D45" s="108"/>
      <c r="E45" s="109"/>
      <c r="F45" s="41" t="s">
        <v>187</v>
      </c>
      <c r="G45" s="59" t="s">
        <v>187</v>
      </c>
      <c r="H45" s="59" t="s">
        <v>187</v>
      </c>
      <c r="I45" s="8">
        <f>SUM(I35:I44)</f>
        <v>0</v>
      </c>
    </row>
  </sheetData>
  <sheetProtection/>
  <mergeCells count="60"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E2:E3"/>
    <mergeCell ref="E4:E5"/>
    <mergeCell ref="E6:E7"/>
    <mergeCell ref="A13:E13"/>
    <mergeCell ref="C2:D3"/>
    <mergeCell ref="C4:D5"/>
    <mergeCell ref="C6:D7"/>
    <mergeCell ref="C8:D9"/>
    <mergeCell ref="A14:E14"/>
    <mergeCell ref="A10:B11"/>
    <mergeCell ref="E8:E9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41:E41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3"/>
  <sheetViews>
    <sheetView showOutlineSymbols="0" zoomScale="130" zoomScaleNormal="130" zoomScalePageLayoutView="0" workbookViewId="0" topLeftCell="A1">
      <pane ySplit="11" topLeftCell="A12" activePane="bottomLeft" state="frozen"/>
      <selection pane="topLeft" activeCell="A83" sqref="A83:P83"/>
      <selection pane="bottomLeft" activeCell="Q64" sqref="Q64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41.66015625" style="0" customWidth="1"/>
    <col min="6" max="6" width="8.5" style="0" customWidth="1"/>
    <col min="7" max="7" width="15" style="0" customWidth="1"/>
    <col min="8" max="8" width="14" style="0" customWidth="1"/>
    <col min="9" max="9" width="13" style="0" customWidth="1"/>
    <col min="10" max="13" width="18.33203125" style="0" customWidth="1"/>
    <col min="14" max="15" width="13.66015625" style="0" customWidth="1"/>
    <col min="16" max="16" width="15.66015625" style="0" customWidth="1"/>
    <col min="17" max="24" width="14.16015625" style="0" customWidth="1"/>
    <col min="25" max="75" width="14.16015625" style="0" hidden="1" customWidth="1"/>
  </cols>
  <sheetData>
    <row r="1" spans="1:47" ht="54.75" customHeight="1">
      <c r="A1" s="102" t="s">
        <v>145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AS1" s="42">
        <f>SUM(AJ1:AJ2)</f>
        <v>0</v>
      </c>
      <c r="AT1" s="42">
        <f>SUM(AK1:AK2)</f>
        <v>0</v>
      </c>
      <c r="AU1" s="42">
        <f>SUM(AL1:AL2)</f>
        <v>0</v>
      </c>
    </row>
    <row r="2" spans="1:16" ht="15" customHeight="1">
      <c r="A2" s="103" t="s">
        <v>16</v>
      </c>
      <c r="B2" s="96"/>
      <c r="C2" s="96"/>
      <c r="D2" s="98" t="s">
        <v>253</v>
      </c>
      <c r="E2" s="99"/>
      <c r="F2" s="99"/>
      <c r="G2" s="99"/>
      <c r="H2" s="96" t="s">
        <v>0</v>
      </c>
      <c r="I2" s="96"/>
      <c r="J2" s="96" t="s">
        <v>254</v>
      </c>
      <c r="K2" s="95" t="s">
        <v>234</v>
      </c>
      <c r="L2" s="95"/>
      <c r="M2" s="96"/>
      <c r="N2" s="96"/>
      <c r="O2" s="96"/>
      <c r="P2" s="89"/>
    </row>
    <row r="3" spans="1:16" ht="15" customHeight="1">
      <c r="A3" s="104"/>
      <c r="B3" s="68"/>
      <c r="C3" s="68"/>
      <c r="D3" s="100"/>
      <c r="E3" s="100"/>
      <c r="F3" s="100"/>
      <c r="G3" s="100"/>
      <c r="H3" s="68"/>
      <c r="I3" s="68"/>
      <c r="J3" s="68"/>
      <c r="K3" s="68"/>
      <c r="L3" s="68"/>
      <c r="M3" s="68"/>
      <c r="N3" s="68"/>
      <c r="O3" s="68"/>
      <c r="P3" s="90"/>
    </row>
    <row r="4" spans="1:16" ht="15" customHeight="1">
      <c r="A4" s="105" t="s">
        <v>146</v>
      </c>
      <c r="B4" s="68"/>
      <c r="C4" s="68"/>
      <c r="D4" s="67" t="s">
        <v>293</v>
      </c>
      <c r="E4" s="68"/>
      <c r="F4" s="68"/>
      <c r="G4" s="68"/>
      <c r="H4" s="68" t="s">
        <v>250</v>
      </c>
      <c r="I4" s="68"/>
      <c r="J4" s="68"/>
      <c r="K4" s="67" t="s">
        <v>186</v>
      </c>
      <c r="L4" s="68"/>
      <c r="M4" s="68"/>
      <c r="N4" s="68"/>
      <c r="O4" s="68"/>
      <c r="P4" s="90"/>
    </row>
    <row r="5" spans="1:16" ht="15" customHeight="1">
      <c r="A5" s="104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90"/>
    </row>
    <row r="6" spans="1:16" ht="15" customHeight="1">
      <c r="A6" s="105" t="s">
        <v>26</v>
      </c>
      <c r="B6" s="68"/>
      <c r="C6" s="68"/>
      <c r="D6" s="67" t="s">
        <v>54</v>
      </c>
      <c r="E6" s="68"/>
      <c r="F6" s="68"/>
      <c r="G6" s="68"/>
      <c r="H6" s="68" t="s">
        <v>85</v>
      </c>
      <c r="I6" s="68"/>
      <c r="J6" s="68"/>
      <c r="K6" s="67" t="s">
        <v>244</v>
      </c>
      <c r="L6" s="67"/>
      <c r="M6" s="68"/>
      <c r="N6" s="68"/>
      <c r="O6" s="68"/>
      <c r="P6" s="90"/>
    </row>
    <row r="7" spans="1:16" ht="15" customHeight="1">
      <c r="A7" s="104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90"/>
    </row>
    <row r="8" spans="1:16" ht="15" customHeight="1">
      <c r="A8" s="105" t="s">
        <v>133</v>
      </c>
      <c r="B8" s="68"/>
      <c r="C8" s="68"/>
      <c r="D8" s="67" t="s">
        <v>254</v>
      </c>
      <c r="E8" s="68"/>
      <c r="F8" s="68"/>
      <c r="G8" s="68"/>
      <c r="H8" s="68" t="s">
        <v>152</v>
      </c>
      <c r="I8" s="68"/>
      <c r="J8" s="68"/>
      <c r="K8" s="67" t="s">
        <v>179</v>
      </c>
      <c r="L8" s="67"/>
      <c r="M8" s="68"/>
      <c r="N8" s="68"/>
      <c r="O8" s="68"/>
      <c r="P8" s="90"/>
    </row>
    <row r="9" spans="1:16" ht="15" customHeight="1">
      <c r="A9" s="10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90"/>
    </row>
    <row r="10" spans="1:75" ht="15" customHeight="1">
      <c r="A10" s="34" t="s">
        <v>21</v>
      </c>
      <c r="B10" s="6" t="s">
        <v>202</v>
      </c>
      <c r="C10" s="6" t="s">
        <v>87</v>
      </c>
      <c r="D10" s="129" t="s">
        <v>295</v>
      </c>
      <c r="E10" s="130"/>
      <c r="F10" s="6" t="s">
        <v>93</v>
      </c>
      <c r="G10" s="52" t="s">
        <v>160</v>
      </c>
      <c r="H10" s="31" t="s">
        <v>84</v>
      </c>
      <c r="I10" s="53" t="s">
        <v>43</v>
      </c>
      <c r="J10" s="126" t="s">
        <v>171</v>
      </c>
      <c r="K10" s="127"/>
      <c r="L10" s="128"/>
      <c r="M10" s="26" t="s">
        <v>171</v>
      </c>
      <c r="N10" s="127" t="s">
        <v>48</v>
      </c>
      <c r="O10" s="127"/>
      <c r="P10" s="43" t="s">
        <v>76</v>
      </c>
      <c r="BK10" s="55" t="s">
        <v>109</v>
      </c>
      <c r="BL10" s="17" t="s">
        <v>138</v>
      </c>
      <c r="BW10" s="17" t="s">
        <v>301</v>
      </c>
    </row>
    <row r="11" spans="1:62" ht="15" customHeight="1">
      <c r="A11" s="56" t="s">
        <v>254</v>
      </c>
      <c r="B11" s="13" t="s">
        <v>254</v>
      </c>
      <c r="C11" s="13" t="s">
        <v>254</v>
      </c>
      <c r="D11" s="124" t="s">
        <v>279</v>
      </c>
      <c r="E11" s="125"/>
      <c r="F11" s="13" t="s">
        <v>254</v>
      </c>
      <c r="G11" s="13" t="s">
        <v>254</v>
      </c>
      <c r="H11" s="25" t="s">
        <v>260</v>
      </c>
      <c r="I11" s="24" t="s">
        <v>254</v>
      </c>
      <c r="J11" s="16" t="s">
        <v>14</v>
      </c>
      <c r="K11" s="46" t="s">
        <v>59</v>
      </c>
      <c r="L11" s="38" t="s">
        <v>32</v>
      </c>
      <c r="M11" s="38" t="s">
        <v>214</v>
      </c>
      <c r="N11" s="46" t="s">
        <v>89</v>
      </c>
      <c r="O11" s="25" t="s">
        <v>32</v>
      </c>
      <c r="P11" s="16" t="s">
        <v>73</v>
      </c>
      <c r="Z11" s="55" t="s">
        <v>212</v>
      </c>
      <c r="AA11" s="55" t="s">
        <v>165</v>
      </c>
      <c r="AB11" s="55" t="s">
        <v>289</v>
      </c>
      <c r="AC11" s="55" t="s">
        <v>77</v>
      </c>
      <c r="AD11" s="55" t="s">
        <v>238</v>
      </c>
      <c r="AE11" s="55" t="s">
        <v>101</v>
      </c>
      <c r="AF11" s="55" t="s">
        <v>252</v>
      </c>
      <c r="AG11" s="55" t="s">
        <v>119</v>
      </c>
      <c r="AH11" s="55" t="s">
        <v>74</v>
      </c>
      <c r="BH11" s="55" t="s">
        <v>213</v>
      </c>
      <c r="BI11" s="55" t="s">
        <v>282</v>
      </c>
      <c r="BJ11" s="55" t="s">
        <v>299</v>
      </c>
    </row>
    <row r="12" spans="1:16" ht="15" customHeight="1">
      <c r="A12" s="33" t="s">
        <v>187</v>
      </c>
      <c r="B12" s="9" t="s">
        <v>187</v>
      </c>
      <c r="C12" s="9" t="s">
        <v>187</v>
      </c>
      <c r="D12" s="120" t="s">
        <v>62</v>
      </c>
      <c r="E12" s="121"/>
      <c r="F12" s="27" t="s">
        <v>254</v>
      </c>
      <c r="G12" s="27" t="s">
        <v>254</v>
      </c>
      <c r="H12" s="27"/>
      <c r="I12" s="27"/>
      <c r="J12" s="22"/>
      <c r="K12" s="22"/>
      <c r="L12" s="22"/>
      <c r="M12" s="22"/>
      <c r="N12" s="14"/>
      <c r="O12" s="22"/>
      <c r="P12" s="49"/>
    </row>
    <row r="13" spans="1:47" ht="15" customHeight="1">
      <c r="A13" s="2" t="s">
        <v>187</v>
      </c>
      <c r="B13" s="40" t="s">
        <v>187</v>
      </c>
      <c r="C13" s="40" t="s">
        <v>159</v>
      </c>
      <c r="D13" s="120" t="s">
        <v>264</v>
      </c>
      <c r="E13" s="121"/>
      <c r="F13" s="1" t="s">
        <v>254</v>
      </c>
      <c r="G13" s="1" t="s">
        <v>254</v>
      </c>
      <c r="H13" s="1"/>
      <c r="I13" s="1"/>
      <c r="J13" s="42"/>
      <c r="K13" s="42"/>
      <c r="L13" s="42"/>
      <c r="M13" s="42"/>
      <c r="N13" s="55"/>
      <c r="O13" s="42"/>
      <c r="P13" s="36"/>
      <c r="AI13" s="55" t="s">
        <v>187</v>
      </c>
      <c r="AS13" s="42">
        <f>SUM(AJ14:AJ15)</f>
        <v>0</v>
      </c>
      <c r="AT13" s="42">
        <f>SUM(AK14:AK15)</f>
        <v>0</v>
      </c>
      <c r="AU13" s="42">
        <f>SUM(AL14:AL15)</f>
        <v>0</v>
      </c>
    </row>
    <row r="14" spans="1:75" ht="13.5" customHeight="1">
      <c r="A14" s="30" t="s">
        <v>276</v>
      </c>
      <c r="B14" s="23" t="s">
        <v>187</v>
      </c>
      <c r="C14" s="23" t="s">
        <v>193</v>
      </c>
      <c r="D14" s="67" t="s">
        <v>167</v>
      </c>
      <c r="E14" s="68"/>
      <c r="F14" s="23" t="s">
        <v>225</v>
      </c>
      <c r="G14" s="50">
        <v>261</v>
      </c>
      <c r="H14" s="50"/>
      <c r="I14" s="60"/>
      <c r="J14" s="50"/>
      <c r="K14" s="50"/>
      <c r="L14" s="50"/>
      <c r="M14" s="50"/>
      <c r="N14" s="50"/>
      <c r="O14" s="50"/>
      <c r="P14" s="48"/>
      <c r="Z14" s="50">
        <f>IF(AQ14="5",BJ14,0)</f>
        <v>0</v>
      </c>
      <c r="AB14" s="50">
        <f>IF(AQ14="1",BH14,0)</f>
        <v>0</v>
      </c>
      <c r="AC14" s="50">
        <f>IF(AQ14="1",BI14,0)</f>
        <v>0</v>
      </c>
      <c r="AD14" s="50">
        <f>IF(AQ14="7",BH14,0)</f>
        <v>0</v>
      </c>
      <c r="AE14" s="50">
        <f>IF(AQ14="7",BI14,0)</f>
        <v>0</v>
      </c>
      <c r="AF14" s="50">
        <f>IF(AQ14="2",BH14,0)</f>
        <v>0</v>
      </c>
      <c r="AG14" s="50">
        <f>IF(AQ14="2",BI14,0)</f>
        <v>0</v>
      </c>
      <c r="AH14" s="50">
        <f>IF(AQ14="0",BJ14,0)</f>
        <v>0</v>
      </c>
      <c r="AI14" s="55" t="s">
        <v>187</v>
      </c>
      <c r="AJ14" s="50">
        <f>IF(AN14=0,L14,0)</f>
        <v>0</v>
      </c>
      <c r="AK14" s="50">
        <f>IF(AN14=12,L14,0)</f>
        <v>0</v>
      </c>
      <c r="AL14" s="50">
        <f>IF(AN14=21,L14,0)</f>
        <v>0</v>
      </c>
      <c r="AN14" s="50">
        <v>21</v>
      </c>
      <c r="AO14" s="50">
        <f>H14*0.343530834091475</f>
        <v>0</v>
      </c>
      <c r="AP14" s="50">
        <f>H14*(1-0.343530834091475)</f>
        <v>0</v>
      </c>
      <c r="AQ14" s="60" t="s">
        <v>276</v>
      </c>
      <c r="AV14" s="50">
        <f>AW14+AX14</f>
        <v>0</v>
      </c>
      <c r="AW14" s="50">
        <f>G14*AO14</f>
        <v>0</v>
      </c>
      <c r="AX14" s="50">
        <f>G14*AP14</f>
        <v>0</v>
      </c>
      <c r="AY14" s="60" t="s">
        <v>197</v>
      </c>
      <c r="AZ14" s="60" t="s">
        <v>120</v>
      </c>
      <c r="BA14" s="55" t="s">
        <v>207</v>
      </c>
      <c r="BC14" s="50">
        <f>AW14+AX14</f>
        <v>0</v>
      </c>
      <c r="BD14" s="50">
        <f>H14/(100-BE14)*100</f>
        <v>0</v>
      </c>
      <c r="BE14" s="50">
        <v>0</v>
      </c>
      <c r="BF14" s="50">
        <f>O14</f>
        <v>0</v>
      </c>
      <c r="BH14" s="50">
        <f>G14*AO14</f>
        <v>0</v>
      </c>
      <c r="BI14" s="50">
        <f>G14*AP14</f>
        <v>0</v>
      </c>
      <c r="BJ14" s="50">
        <f>G14*H14</f>
        <v>0</v>
      </c>
      <c r="BK14" s="50"/>
      <c r="BL14" s="50">
        <v>31</v>
      </c>
      <c r="BW14" s="50">
        <f>I14</f>
        <v>0</v>
      </c>
    </row>
    <row r="15" spans="1:75" ht="27" customHeight="1">
      <c r="A15" s="30" t="s">
        <v>185</v>
      </c>
      <c r="B15" s="23" t="s">
        <v>187</v>
      </c>
      <c r="C15" s="23" t="s">
        <v>268</v>
      </c>
      <c r="D15" s="67" t="s">
        <v>283</v>
      </c>
      <c r="E15" s="68"/>
      <c r="F15" s="23" t="s">
        <v>71</v>
      </c>
      <c r="G15" s="50">
        <v>53</v>
      </c>
      <c r="H15" s="50"/>
      <c r="I15" s="60"/>
      <c r="J15" s="50"/>
      <c r="K15" s="50"/>
      <c r="L15" s="50"/>
      <c r="M15" s="50"/>
      <c r="N15" s="50"/>
      <c r="O15" s="50"/>
      <c r="P15" s="48"/>
      <c r="Z15" s="50">
        <f>IF(AQ15="5",BJ15,0)</f>
        <v>0</v>
      </c>
      <c r="AB15" s="50">
        <f>IF(AQ15="1",BH15,0)</f>
        <v>0</v>
      </c>
      <c r="AC15" s="50">
        <f>IF(AQ15="1",BI15,0)</f>
        <v>0</v>
      </c>
      <c r="AD15" s="50">
        <f>IF(AQ15="7",BH15,0)</f>
        <v>0</v>
      </c>
      <c r="AE15" s="50">
        <f>IF(AQ15="7",BI15,0)</f>
        <v>0</v>
      </c>
      <c r="AF15" s="50">
        <f>IF(AQ15="2",BH15,0)</f>
        <v>0</v>
      </c>
      <c r="AG15" s="50">
        <f>IF(AQ15="2",BI15,0)</f>
        <v>0</v>
      </c>
      <c r="AH15" s="50">
        <f>IF(AQ15="0",BJ15,0)</f>
        <v>0</v>
      </c>
      <c r="AI15" s="55" t="s">
        <v>187</v>
      </c>
      <c r="AJ15" s="50">
        <f>IF(AN15=0,L15,0)</f>
        <v>0</v>
      </c>
      <c r="AK15" s="50">
        <f>IF(AN15=12,L15,0)</f>
        <v>0</v>
      </c>
      <c r="AL15" s="50">
        <f>IF(AN15=21,L15,0)</f>
        <v>0</v>
      </c>
      <c r="AN15" s="50">
        <v>21</v>
      </c>
      <c r="AO15" s="50">
        <f>H15*0.771640287142314</f>
        <v>0</v>
      </c>
      <c r="AP15" s="50">
        <f>H15*(1-0.771640287142314)</f>
        <v>0</v>
      </c>
      <c r="AQ15" s="60" t="s">
        <v>276</v>
      </c>
      <c r="AV15" s="50">
        <f>AW15+AX15</f>
        <v>0</v>
      </c>
      <c r="AW15" s="50">
        <f>G15*AO15</f>
        <v>0</v>
      </c>
      <c r="AX15" s="50">
        <f>G15*AP15</f>
        <v>0</v>
      </c>
      <c r="AY15" s="60" t="s">
        <v>197</v>
      </c>
      <c r="AZ15" s="60" t="s">
        <v>120</v>
      </c>
      <c r="BA15" s="55" t="s">
        <v>207</v>
      </c>
      <c r="BC15" s="50">
        <f>AW15+AX15</f>
        <v>0</v>
      </c>
      <c r="BD15" s="50">
        <f>H15/(100-BE15)*100</f>
        <v>0</v>
      </c>
      <c r="BE15" s="50">
        <v>0</v>
      </c>
      <c r="BF15" s="50">
        <f>O15</f>
        <v>0</v>
      </c>
      <c r="BH15" s="50">
        <f>G15*AO15</f>
        <v>0</v>
      </c>
      <c r="BI15" s="50">
        <f>G15*AP15</f>
        <v>0</v>
      </c>
      <c r="BJ15" s="50">
        <f>G15*H15</f>
        <v>0</v>
      </c>
      <c r="BK15" s="50"/>
      <c r="BL15" s="50">
        <v>31</v>
      </c>
      <c r="BW15" s="50">
        <f>I15</f>
        <v>0</v>
      </c>
    </row>
    <row r="16" spans="1:47" ht="15" customHeight="1">
      <c r="A16" s="2" t="s">
        <v>187</v>
      </c>
      <c r="B16" s="40" t="s">
        <v>187</v>
      </c>
      <c r="C16" s="40" t="s">
        <v>198</v>
      </c>
      <c r="D16" s="120" t="s">
        <v>195</v>
      </c>
      <c r="E16" s="121"/>
      <c r="F16" s="1" t="s">
        <v>254</v>
      </c>
      <c r="G16" s="1" t="s">
        <v>254</v>
      </c>
      <c r="H16" s="1"/>
      <c r="I16" s="1"/>
      <c r="J16" s="42"/>
      <c r="K16" s="42"/>
      <c r="L16" s="42"/>
      <c r="M16" s="42"/>
      <c r="N16" s="55"/>
      <c r="O16" s="42"/>
      <c r="P16" s="36"/>
      <c r="AI16" s="55" t="s">
        <v>187</v>
      </c>
      <c r="AS16" s="42">
        <f>SUM(AJ17:AJ25)</f>
        <v>0</v>
      </c>
      <c r="AT16" s="42">
        <f>SUM(AK17:AK25)</f>
        <v>0</v>
      </c>
      <c r="AU16" s="42">
        <f>SUM(AL17:AL25)</f>
        <v>0</v>
      </c>
    </row>
    <row r="17" spans="1:75" ht="23.25" customHeight="1">
      <c r="A17" s="30" t="s">
        <v>242</v>
      </c>
      <c r="B17" s="23" t="s">
        <v>187</v>
      </c>
      <c r="C17" s="23" t="s">
        <v>128</v>
      </c>
      <c r="D17" s="67" t="s">
        <v>321</v>
      </c>
      <c r="E17" s="68"/>
      <c r="F17" s="23" t="s">
        <v>225</v>
      </c>
      <c r="G17" s="50">
        <v>261</v>
      </c>
      <c r="H17" s="50"/>
      <c r="I17" s="60"/>
      <c r="J17" s="50"/>
      <c r="K17" s="50"/>
      <c r="L17" s="50"/>
      <c r="M17" s="50"/>
      <c r="N17" s="50"/>
      <c r="O17" s="50"/>
      <c r="P17" s="48"/>
      <c r="Z17" s="50">
        <f aca="true" t="shared" si="0" ref="Z17:Z25">IF(AQ17="5",BJ17,0)</f>
        <v>0</v>
      </c>
      <c r="AB17" s="50">
        <f aca="true" t="shared" si="1" ref="AB17:AB25">IF(AQ17="1",BH17,0)</f>
        <v>0</v>
      </c>
      <c r="AC17" s="50">
        <f aca="true" t="shared" si="2" ref="AC17:AC25">IF(AQ17="1",BI17,0)</f>
        <v>0</v>
      </c>
      <c r="AD17" s="50">
        <f aca="true" t="shared" si="3" ref="AD17:AD25">IF(AQ17="7",BH17,0)</f>
        <v>0</v>
      </c>
      <c r="AE17" s="50">
        <f aca="true" t="shared" si="4" ref="AE17:AE25">IF(AQ17="7",BI17,0)</f>
        <v>0</v>
      </c>
      <c r="AF17" s="50">
        <f aca="true" t="shared" si="5" ref="AF17:AF25">IF(AQ17="2",BH17,0)</f>
        <v>0</v>
      </c>
      <c r="AG17" s="50">
        <f aca="true" t="shared" si="6" ref="AG17:AG25">IF(AQ17="2",BI17,0)</f>
        <v>0</v>
      </c>
      <c r="AH17" s="50">
        <f aca="true" t="shared" si="7" ref="AH17:AH25">IF(AQ17="0",BJ17,0)</f>
        <v>0</v>
      </c>
      <c r="AI17" s="55" t="s">
        <v>187</v>
      </c>
      <c r="AJ17" s="50">
        <f aca="true" t="shared" si="8" ref="AJ17:AJ25">IF(AN17=0,L17,0)</f>
        <v>0</v>
      </c>
      <c r="AK17" s="50">
        <f aca="true" t="shared" si="9" ref="AK17:AK25">IF(AN17=12,L17,0)</f>
        <v>0</v>
      </c>
      <c r="AL17" s="50">
        <f aca="true" t="shared" si="10" ref="AL17:AL25">IF(AN17=21,L17,0)</f>
        <v>0</v>
      </c>
      <c r="AN17" s="50">
        <v>21</v>
      </c>
      <c r="AO17" s="50">
        <f>H17*0.227381996497401</f>
        <v>0</v>
      </c>
      <c r="AP17" s="50">
        <f>H17*(1-0.227381996497401)</f>
        <v>0</v>
      </c>
      <c r="AQ17" s="60" t="s">
        <v>276</v>
      </c>
      <c r="AV17" s="50">
        <f aca="true" t="shared" si="11" ref="AV17:AV25">AW17+AX17</f>
        <v>0</v>
      </c>
      <c r="AW17" s="50">
        <f aca="true" t="shared" si="12" ref="AW17:AW25">G17*AO17</f>
        <v>0</v>
      </c>
      <c r="AX17" s="50">
        <f aca="true" t="shared" si="13" ref="AX17:AX25">G17*AP17</f>
        <v>0</v>
      </c>
      <c r="AY17" s="60" t="s">
        <v>168</v>
      </c>
      <c r="AZ17" s="60" t="s">
        <v>266</v>
      </c>
      <c r="BA17" s="55" t="s">
        <v>207</v>
      </c>
      <c r="BC17" s="50">
        <f aca="true" t="shared" si="14" ref="BC17:BC25">AW17+AX17</f>
        <v>0</v>
      </c>
      <c r="BD17" s="50">
        <f aca="true" t="shared" si="15" ref="BD17:BD25">H17/(100-BE17)*100</f>
        <v>0</v>
      </c>
      <c r="BE17" s="50">
        <v>0</v>
      </c>
      <c r="BF17" s="50">
        <f aca="true" t="shared" si="16" ref="BF17:BF25">O17</f>
        <v>0</v>
      </c>
      <c r="BH17" s="50">
        <f aca="true" t="shared" si="17" ref="BH17:BH25">G17*AO17</f>
        <v>0</v>
      </c>
      <c r="BI17" s="50">
        <f aca="true" t="shared" si="18" ref="BI17:BI25">G17*AP17</f>
        <v>0</v>
      </c>
      <c r="BJ17" s="50">
        <f aca="true" t="shared" si="19" ref="BJ17:BJ25">G17*H17</f>
        <v>0</v>
      </c>
      <c r="BK17" s="50"/>
      <c r="BL17" s="50">
        <v>61</v>
      </c>
      <c r="BW17" s="50">
        <f aca="true" t="shared" si="20" ref="BW17:BW25">I17</f>
        <v>0</v>
      </c>
    </row>
    <row r="18" spans="1:75" ht="13.5" customHeight="1">
      <c r="A18" s="30" t="s">
        <v>37</v>
      </c>
      <c r="B18" s="23" t="s">
        <v>187</v>
      </c>
      <c r="C18" s="23" t="s">
        <v>6</v>
      </c>
      <c r="D18" s="67" t="s">
        <v>142</v>
      </c>
      <c r="E18" s="68"/>
      <c r="F18" s="23" t="s">
        <v>271</v>
      </c>
      <c r="G18" s="50">
        <v>52.2</v>
      </c>
      <c r="H18" s="50"/>
      <c r="I18" s="60"/>
      <c r="J18" s="50"/>
      <c r="K18" s="50"/>
      <c r="L18" s="50"/>
      <c r="M18" s="50"/>
      <c r="N18" s="50"/>
      <c r="O18" s="50"/>
      <c r="P18" s="48"/>
      <c r="Z18" s="50">
        <f t="shared" si="0"/>
        <v>0</v>
      </c>
      <c r="AB18" s="50">
        <f t="shared" si="1"/>
        <v>0</v>
      </c>
      <c r="AC18" s="50">
        <f t="shared" si="2"/>
        <v>0</v>
      </c>
      <c r="AD18" s="50">
        <f t="shared" si="3"/>
        <v>0</v>
      </c>
      <c r="AE18" s="50">
        <f t="shared" si="4"/>
        <v>0</v>
      </c>
      <c r="AF18" s="50">
        <f t="shared" si="5"/>
        <v>0</v>
      </c>
      <c r="AG18" s="50">
        <f t="shared" si="6"/>
        <v>0</v>
      </c>
      <c r="AH18" s="50">
        <f t="shared" si="7"/>
        <v>0</v>
      </c>
      <c r="AI18" s="55" t="s">
        <v>187</v>
      </c>
      <c r="AJ18" s="50">
        <f t="shared" si="8"/>
        <v>0</v>
      </c>
      <c r="AK18" s="50">
        <f t="shared" si="9"/>
        <v>0</v>
      </c>
      <c r="AL18" s="50">
        <f t="shared" si="10"/>
        <v>0</v>
      </c>
      <c r="AN18" s="50">
        <v>21</v>
      </c>
      <c r="AO18" s="50">
        <f>H18*0.231825786672686</f>
        <v>0</v>
      </c>
      <c r="AP18" s="50">
        <f>H18*(1-0.231825786672686)</f>
        <v>0</v>
      </c>
      <c r="AQ18" s="60" t="s">
        <v>276</v>
      </c>
      <c r="AV18" s="50">
        <f t="shared" si="11"/>
        <v>0</v>
      </c>
      <c r="AW18" s="50">
        <f t="shared" si="12"/>
        <v>0</v>
      </c>
      <c r="AX18" s="50">
        <f t="shared" si="13"/>
        <v>0</v>
      </c>
      <c r="AY18" s="60" t="s">
        <v>168</v>
      </c>
      <c r="AZ18" s="60" t="s">
        <v>266</v>
      </c>
      <c r="BA18" s="55" t="s">
        <v>207</v>
      </c>
      <c r="BC18" s="50">
        <f t="shared" si="14"/>
        <v>0</v>
      </c>
      <c r="BD18" s="50">
        <f t="shared" si="15"/>
        <v>0</v>
      </c>
      <c r="BE18" s="50">
        <v>0</v>
      </c>
      <c r="BF18" s="50">
        <f t="shared" si="16"/>
        <v>0</v>
      </c>
      <c r="BH18" s="50">
        <f t="shared" si="17"/>
        <v>0</v>
      </c>
      <c r="BI18" s="50">
        <f t="shared" si="18"/>
        <v>0</v>
      </c>
      <c r="BJ18" s="50">
        <f t="shared" si="19"/>
        <v>0</v>
      </c>
      <c r="BK18" s="50"/>
      <c r="BL18" s="50">
        <v>61</v>
      </c>
      <c r="BW18" s="50">
        <f t="shared" si="20"/>
        <v>0</v>
      </c>
    </row>
    <row r="19" spans="1:75" ht="24" customHeight="1">
      <c r="A19" s="30" t="s">
        <v>141</v>
      </c>
      <c r="B19" s="23" t="s">
        <v>187</v>
      </c>
      <c r="C19" s="23" t="s">
        <v>42</v>
      </c>
      <c r="D19" s="67" t="s">
        <v>288</v>
      </c>
      <c r="E19" s="68"/>
      <c r="F19" s="23" t="s">
        <v>271</v>
      </c>
      <c r="G19" s="50">
        <v>118.92</v>
      </c>
      <c r="H19" s="50"/>
      <c r="I19" s="60"/>
      <c r="J19" s="50"/>
      <c r="K19" s="50"/>
      <c r="L19" s="50"/>
      <c r="M19" s="50"/>
      <c r="N19" s="50"/>
      <c r="O19" s="50"/>
      <c r="P19" s="48"/>
      <c r="Z19" s="50">
        <f t="shared" si="0"/>
        <v>0</v>
      </c>
      <c r="AB19" s="50">
        <f t="shared" si="1"/>
        <v>0</v>
      </c>
      <c r="AC19" s="50">
        <f t="shared" si="2"/>
        <v>0</v>
      </c>
      <c r="AD19" s="50">
        <f t="shared" si="3"/>
        <v>0</v>
      </c>
      <c r="AE19" s="50">
        <f t="shared" si="4"/>
        <v>0</v>
      </c>
      <c r="AF19" s="50">
        <f t="shared" si="5"/>
        <v>0</v>
      </c>
      <c r="AG19" s="50">
        <f t="shared" si="6"/>
        <v>0</v>
      </c>
      <c r="AH19" s="50">
        <f t="shared" si="7"/>
        <v>0</v>
      </c>
      <c r="AI19" s="55" t="s">
        <v>187</v>
      </c>
      <c r="AJ19" s="50">
        <f t="shared" si="8"/>
        <v>0</v>
      </c>
      <c r="AK19" s="50">
        <f t="shared" si="9"/>
        <v>0</v>
      </c>
      <c r="AL19" s="50">
        <f t="shared" si="10"/>
        <v>0</v>
      </c>
      <c r="AN19" s="50">
        <v>21</v>
      </c>
      <c r="AO19" s="50">
        <f>H19*0</f>
        <v>0</v>
      </c>
      <c r="AP19" s="50">
        <f>H19*(1-0)</f>
        <v>0</v>
      </c>
      <c r="AQ19" s="60" t="s">
        <v>276</v>
      </c>
      <c r="AV19" s="50">
        <f t="shared" si="11"/>
        <v>0</v>
      </c>
      <c r="AW19" s="50">
        <f t="shared" si="12"/>
        <v>0</v>
      </c>
      <c r="AX19" s="50">
        <f t="shared" si="13"/>
        <v>0</v>
      </c>
      <c r="AY19" s="60" t="s">
        <v>168</v>
      </c>
      <c r="AZ19" s="60" t="s">
        <v>266</v>
      </c>
      <c r="BA19" s="55" t="s">
        <v>207</v>
      </c>
      <c r="BC19" s="50">
        <f t="shared" si="14"/>
        <v>0</v>
      </c>
      <c r="BD19" s="50">
        <f t="shared" si="15"/>
        <v>0</v>
      </c>
      <c r="BE19" s="50">
        <v>0</v>
      </c>
      <c r="BF19" s="50">
        <f t="shared" si="16"/>
        <v>0</v>
      </c>
      <c r="BH19" s="50">
        <f t="shared" si="17"/>
        <v>0</v>
      </c>
      <c r="BI19" s="50">
        <f t="shared" si="18"/>
        <v>0</v>
      </c>
      <c r="BJ19" s="50">
        <f t="shared" si="19"/>
        <v>0</v>
      </c>
      <c r="BK19" s="50"/>
      <c r="BL19" s="50">
        <v>61</v>
      </c>
      <c r="BW19" s="50">
        <f t="shared" si="20"/>
        <v>0</v>
      </c>
    </row>
    <row r="20" spans="1:75" ht="27" customHeight="1">
      <c r="A20" s="30" t="s">
        <v>52</v>
      </c>
      <c r="B20" s="23" t="s">
        <v>187</v>
      </c>
      <c r="C20" s="23" t="s">
        <v>188</v>
      </c>
      <c r="D20" s="67" t="s">
        <v>306</v>
      </c>
      <c r="E20" s="68"/>
      <c r="F20" s="23" t="s">
        <v>271</v>
      </c>
      <c r="G20" s="50">
        <v>118.92</v>
      </c>
      <c r="H20" s="50"/>
      <c r="I20" s="60"/>
      <c r="J20" s="50"/>
      <c r="K20" s="50"/>
      <c r="L20" s="50"/>
      <c r="M20" s="50"/>
      <c r="N20" s="50"/>
      <c r="O20" s="50"/>
      <c r="P20" s="48"/>
      <c r="Z20" s="50">
        <f t="shared" si="0"/>
        <v>0</v>
      </c>
      <c r="AB20" s="50">
        <f t="shared" si="1"/>
        <v>0</v>
      </c>
      <c r="AC20" s="50">
        <f t="shared" si="2"/>
        <v>0</v>
      </c>
      <c r="AD20" s="50">
        <f t="shared" si="3"/>
        <v>0</v>
      </c>
      <c r="AE20" s="50">
        <f t="shared" si="4"/>
        <v>0</v>
      </c>
      <c r="AF20" s="50">
        <f t="shared" si="5"/>
        <v>0</v>
      </c>
      <c r="AG20" s="50">
        <f t="shared" si="6"/>
        <v>0</v>
      </c>
      <c r="AH20" s="50">
        <f t="shared" si="7"/>
        <v>0</v>
      </c>
      <c r="AI20" s="55" t="s">
        <v>187</v>
      </c>
      <c r="AJ20" s="50">
        <f t="shared" si="8"/>
        <v>0</v>
      </c>
      <c r="AK20" s="50">
        <f t="shared" si="9"/>
        <v>0</v>
      </c>
      <c r="AL20" s="50">
        <f t="shared" si="10"/>
        <v>0</v>
      </c>
      <c r="AN20" s="50">
        <v>21</v>
      </c>
      <c r="AO20" s="50">
        <f>H20*0.29733002664392</f>
        <v>0</v>
      </c>
      <c r="AP20" s="50">
        <f>H20*(1-0.29733002664392)</f>
        <v>0</v>
      </c>
      <c r="AQ20" s="60" t="s">
        <v>276</v>
      </c>
      <c r="AV20" s="50">
        <f t="shared" si="11"/>
        <v>0</v>
      </c>
      <c r="AW20" s="50">
        <f t="shared" si="12"/>
        <v>0</v>
      </c>
      <c r="AX20" s="50">
        <f t="shared" si="13"/>
        <v>0</v>
      </c>
      <c r="AY20" s="60" t="s">
        <v>168</v>
      </c>
      <c r="AZ20" s="60" t="s">
        <v>266</v>
      </c>
      <c r="BA20" s="55" t="s">
        <v>207</v>
      </c>
      <c r="BC20" s="50">
        <f t="shared" si="14"/>
        <v>0</v>
      </c>
      <c r="BD20" s="50">
        <f t="shared" si="15"/>
        <v>0</v>
      </c>
      <c r="BE20" s="50">
        <v>0</v>
      </c>
      <c r="BF20" s="50">
        <f t="shared" si="16"/>
        <v>0</v>
      </c>
      <c r="BH20" s="50">
        <f t="shared" si="17"/>
        <v>0</v>
      </c>
      <c r="BI20" s="50">
        <f t="shared" si="18"/>
        <v>0</v>
      </c>
      <c r="BJ20" s="50">
        <f t="shared" si="19"/>
        <v>0</v>
      </c>
      <c r="BK20" s="50"/>
      <c r="BL20" s="50">
        <v>61</v>
      </c>
      <c r="BW20" s="50">
        <f t="shared" si="20"/>
        <v>0</v>
      </c>
    </row>
    <row r="21" spans="1:75" ht="13.5" customHeight="1">
      <c r="A21" s="30" t="s">
        <v>278</v>
      </c>
      <c r="B21" s="23" t="s">
        <v>187</v>
      </c>
      <c r="C21" s="23" t="s">
        <v>184</v>
      </c>
      <c r="D21" s="67" t="s">
        <v>236</v>
      </c>
      <c r="E21" s="68"/>
      <c r="F21" s="23" t="s">
        <v>271</v>
      </c>
      <c r="G21" s="50">
        <v>163.35</v>
      </c>
      <c r="H21" s="50"/>
      <c r="I21" s="60"/>
      <c r="J21" s="50"/>
      <c r="K21" s="50"/>
      <c r="L21" s="50"/>
      <c r="M21" s="50"/>
      <c r="N21" s="50"/>
      <c r="O21" s="50"/>
      <c r="P21" s="48"/>
      <c r="Z21" s="50">
        <f t="shared" si="0"/>
        <v>0</v>
      </c>
      <c r="AB21" s="50">
        <f t="shared" si="1"/>
        <v>0</v>
      </c>
      <c r="AC21" s="50">
        <f t="shared" si="2"/>
        <v>0</v>
      </c>
      <c r="AD21" s="50">
        <f t="shared" si="3"/>
        <v>0</v>
      </c>
      <c r="AE21" s="50">
        <f t="shared" si="4"/>
        <v>0</v>
      </c>
      <c r="AF21" s="50">
        <f t="shared" si="5"/>
        <v>0</v>
      </c>
      <c r="AG21" s="50">
        <f t="shared" si="6"/>
        <v>0</v>
      </c>
      <c r="AH21" s="50">
        <f t="shared" si="7"/>
        <v>0</v>
      </c>
      <c r="AI21" s="55" t="s">
        <v>187</v>
      </c>
      <c r="AJ21" s="50">
        <f t="shared" si="8"/>
        <v>0</v>
      </c>
      <c r="AK21" s="50">
        <f t="shared" si="9"/>
        <v>0</v>
      </c>
      <c r="AL21" s="50">
        <f t="shared" si="10"/>
        <v>0</v>
      </c>
      <c r="AN21" s="50">
        <v>21</v>
      </c>
      <c r="AO21" s="50">
        <f>H21*0.33408316048522</f>
        <v>0</v>
      </c>
      <c r="AP21" s="50">
        <f>H21*(1-0.33408316048522)</f>
        <v>0</v>
      </c>
      <c r="AQ21" s="60" t="s">
        <v>276</v>
      </c>
      <c r="AV21" s="50">
        <f t="shared" si="11"/>
        <v>0</v>
      </c>
      <c r="AW21" s="50">
        <f t="shared" si="12"/>
        <v>0</v>
      </c>
      <c r="AX21" s="50">
        <f t="shared" si="13"/>
        <v>0</v>
      </c>
      <c r="AY21" s="60" t="s">
        <v>168</v>
      </c>
      <c r="AZ21" s="60" t="s">
        <v>266</v>
      </c>
      <c r="BA21" s="55" t="s">
        <v>207</v>
      </c>
      <c r="BC21" s="50">
        <f t="shared" si="14"/>
        <v>0</v>
      </c>
      <c r="BD21" s="50">
        <f t="shared" si="15"/>
        <v>0</v>
      </c>
      <c r="BE21" s="50">
        <v>0</v>
      </c>
      <c r="BF21" s="50">
        <f t="shared" si="16"/>
        <v>0</v>
      </c>
      <c r="BH21" s="50">
        <f t="shared" si="17"/>
        <v>0</v>
      </c>
      <c r="BI21" s="50">
        <f t="shared" si="18"/>
        <v>0</v>
      </c>
      <c r="BJ21" s="50">
        <f t="shared" si="19"/>
        <v>0</v>
      </c>
      <c r="BK21" s="50"/>
      <c r="BL21" s="50">
        <v>61</v>
      </c>
      <c r="BW21" s="50">
        <f t="shared" si="20"/>
        <v>0</v>
      </c>
    </row>
    <row r="22" spans="1:75" ht="13.5" customHeight="1">
      <c r="A22" s="30" t="s">
        <v>215</v>
      </c>
      <c r="B22" s="23" t="s">
        <v>187</v>
      </c>
      <c r="C22" s="23" t="s">
        <v>51</v>
      </c>
      <c r="D22" s="67" t="s">
        <v>50</v>
      </c>
      <c r="E22" s="68"/>
      <c r="F22" s="23" t="s">
        <v>225</v>
      </c>
      <c r="G22" s="50">
        <v>67.7</v>
      </c>
      <c r="H22" s="50"/>
      <c r="I22" s="60"/>
      <c r="J22" s="50"/>
      <c r="K22" s="50"/>
      <c r="L22" s="50"/>
      <c r="M22" s="50"/>
      <c r="N22" s="50"/>
      <c r="O22" s="50"/>
      <c r="P22" s="48"/>
      <c r="Z22" s="50">
        <f t="shared" si="0"/>
        <v>0</v>
      </c>
      <c r="AB22" s="50">
        <f t="shared" si="1"/>
        <v>0</v>
      </c>
      <c r="AC22" s="50">
        <f t="shared" si="2"/>
        <v>0</v>
      </c>
      <c r="AD22" s="50">
        <f t="shared" si="3"/>
        <v>0</v>
      </c>
      <c r="AE22" s="50">
        <f t="shared" si="4"/>
        <v>0</v>
      </c>
      <c r="AF22" s="50">
        <f t="shared" si="5"/>
        <v>0</v>
      </c>
      <c r="AG22" s="50">
        <f t="shared" si="6"/>
        <v>0</v>
      </c>
      <c r="AH22" s="50">
        <f t="shared" si="7"/>
        <v>0</v>
      </c>
      <c r="AI22" s="55" t="s">
        <v>187</v>
      </c>
      <c r="AJ22" s="50">
        <f t="shared" si="8"/>
        <v>0</v>
      </c>
      <c r="AK22" s="50">
        <f t="shared" si="9"/>
        <v>0</v>
      </c>
      <c r="AL22" s="50">
        <f t="shared" si="10"/>
        <v>0</v>
      </c>
      <c r="AN22" s="50">
        <v>21</v>
      </c>
      <c r="AO22" s="50">
        <f>H22*0</f>
        <v>0</v>
      </c>
      <c r="AP22" s="50">
        <f>H22*(1-0)</f>
        <v>0</v>
      </c>
      <c r="AQ22" s="60" t="s">
        <v>276</v>
      </c>
      <c r="AV22" s="50">
        <f t="shared" si="11"/>
        <v>0</v>
      </c>
      <c r="AW22" s="50">
        <f t="shared" si="12"/>
        <v>0</v>
      </c>
      <c r="AX22" s="50">
        <f t="shared" si="13"/>
        <v>0</v>
      </c>
      <c r="AY22" s="60" t="s">
        <v>168</v>
      </c>
      <c r="AZ22" s="60" t="s">
        <v>266</v>
      </c>
      <c r="BA22" s="55" t="s">
        <v>207</v>
      </c>
      <c r="BC22" s="50">
        <f t="shared" si="14"/>
        <v>0</v>
      </c>
      <c r="BD22" s="50">
        <f t="shared" si="15"/>
        <v>0</v>
      </c>
      <c r="BE22" s="50">
        <v>0</v>
      </c>
      <c r="BF22" s="50">
        <f t="shared" si="16"/>
        <v>0</v>
      </c>
      <c r="BH22" s="50">
        <f t="shared" si="17"/>
        <v>0</v>
      </c>
      <c r="BI22" s="50">
        <f t="shared" si="18"/>
        <v>0</v>
      </c>
      <c r="BJ22" s="50">
        <f t="shared" si="19"/>
        <v>0</v>
      </c>
      <c r="BK22" s="50"/>
      <c r="BL22" s="50">
        <v>61</v>
      </c>
      <c r="BW22" s="50">
        <f t="shared" si="20"/>
        <v>0</v>
      </c>
    </row>
    <row r="23" spans="1:75" ht="27" customHeight="1">
      <c r="A23" s="30" t="s">
        <v>105</v>
      </c>
      <c r="B23" s="23" t="s">
        <v>187</v>
      </c>
      <c r="C23" s="23" t="s">
        <v>154</v>
      </c>
      <c r="D23" s="67" t="s">
        <v>147</v>
      </c>
      <c r="E23" s="68"/>
      <c r="F23" s="23" t="s">
        <v>271</v>
      </c>
      <c r="G23" s="50">
        <v>29.52</v>
      </c>
      <c r="H23" s="50"/>
      <c r="I23" s="60"/>
      <c r="J23" s="50"/>
      <c r="K23" s="50"/>
      <c r="L23" s="50"/>
      <c r="M23" s="50"/>
      <c r="N23" s="50"/>
      <c r="O23" s="50"/>
      <c r="P23" s="48"/>
      <c r="Z23" s="50">
        <f t="shared" si="0"/>
        <v>0</v>
      </c>
      <c r="AB23" s="50">
        <f t="shared" si="1"/>
        <v>0</v>
      </c>
      <c r="AC23" s="50">
        <f t="shared" si="2"/>
        <v>0</v>
      </c>
      <c r="AD23" s="50">
        <f t="shared" si="3"/>
        <v>0</v>
      </c>
      <c r="AE23" s="50">
        <f t="shared" si="4"/>
        <v>0</v>
      </c>
      <c r="AF23" s="50">
        <f t="shared" si="5"/>
        <v>0</v>
      </c>
      <c r="AG23" s="50">
        <f t="shared" si="6"/>
        <v>0</v>
      </c>
      <c r="AH23" s="50">
        <f t="shared" si="7"/>
        <v>0</v>
      </c>
      <c r="AI23" s="55" t="s">
        <v>187</v>
      </c>
      <c r="AJ23" s="50">
        <f t="shared" si="8"/>
        <v>0</v>
      </c>
      <c r="AK23" s="50">
        <f t="shared" si="9"/>
        <v>0</v>
      </c>
      <c r="AL23" s="50">
        <f t="shared" si="10"/>
        <v>0</v>
      </c>
      <c r="AN23" s="50">
        <v>21</v>
      </c>
      <c r="AO23" s="50">
        <f>H23*0.208410884749782</f>
        <v>0</v>
      </c>
      <c r="AP23" s="50">
        <f>H23*(1-0.208410884749782)</f>
        <v>0</v>
      </c>
      <c r="AQ23" s="60" t="s">
        <v>276</v>
      </c>
      <c r="AV23" s="50">
        <f t="shared" si="11"/>
        <v>0</v>
      </c>
      <c r="AW23" s="50">
        <f t="shared" si="12"/>
        <v>0</v>
      </c>
      <c r="AX23" s="50">
        <f t="shared" si="13"/>
        <v>0</v>
      </c>
      <c r="AY23" s="60" t="s">
        <v>168</v>
      </c>
      <c r="AZ23" s="60" t="s">
        <v>266</v>
      </c>
      <c r="BA23" s="55" t="s">
        <v>207</v>
      </c>
      <c r="BC23" s="50">
        <f t="shared" si="14"/>
        <v>0</v>
      </c>
      <c r="BD23" s="50">
        <f t="shared" si="15"/>
        <v>0</v>
      </c>
      <c r="BE23" s="50">
        <v>0</v>
      </c>
      <c r="BF23" s="50">
        <f t="shared" si="16"/>
        <v>0</v>
      </c>
      <c r="BH23" s="50">
        <f t="shared" si="17"/>
        <v>0</v>
      </c>
      <c r="BI23" s="50">
        <f t="shared" si="18"/>
        <v>0</v>
      </c>
      <c r="BJ23" s="50">
        <f t="shared" si="19"/>
        <v>0</v>
      </c>
      <c r="BK23" s="50"/>
      <c r="BL23" s="50">
        <v>61</v>
      </c>
      <c r="BW23" s="50">
        <f t="shared" si="20"/>
        <v>0</v>
      </c>
    </row>
    <row r="24" spans="1:75" ht="13.5" customHeight="1">
      <c r="A24" s="30" t="s">
        <v>155</v>
      </c>
      <c r="B24" s="23" t="s">
        <v>187</v>
      </c>
      <c r="C24" s="23" t="s">
        <v>18</v>
      </c>
      <c r="D24" s="67" t="s">
        <v>307</v>
      </c>
      <c r="E24" s="68"/>
      <c r="F24" s="23" t="s">
        <v>225</v>
      </c>
      <c r="G24" s="50">
        <v>328.7</v>
      </c>
      <c r="H24" s="50"/>
      <c r="I24" s="60"/>
      <c r="J24" s="50"/>
      <c r="K24" s="50"/>
      <c r="L24" s="50"/>
      <c r="M24" s="50"/>
      <c r="N24" s="50"/>
      <c r="O24" s="50"/>
      <c r="P24" s="48"/>
      <c r="Z24" s="50">
        <f t="shared" si="0"/>
        <v>0</v>
      </c>
      <c r="AB24" s="50">
        <f t="shared" si="1"/>
        <v>0</v>
      </c>
      <c r="AC24" s="50">
        <f t="shared" si="2"/>
        <v>0</v>
      </c>
      <c r="AD24" s="50">
        <f t="shared" si="3"/>
        <v>0</v>
      </c>
      <c r="AE24" s="50">
        <f t="shared" si="4"/>
        <v>0</v>
      </c>
      <c r="AF24" s="50">
        <f t="shared" si="5"/>
        <v>0</v>
      </c>
      <c r="AG24" s="50">
        <f t="shared" si="6"/>
        <v>0</v>
      </c>
      <c r="AH24" s="50">
        <f t="shared" si="7"/>
        <v>0</v>
      </c>
      <c r="AI24" s="55" t="s">
        <v>187</v>
      </c>
      <c r="AJ24" s="50">
        <f t="shared" si="8"/>
        <v>0</v>
      </c>
      <c r="AK24" s="50">
        <f t="shared" si="9"/>
        <v>0</v>
      </c>
      <c r="AL24" s="50">
        <f t="shared" si="10"/>
        <v>0</v>
      </c>
      <c r="AN24" s="50">
        <v>21</v>
      </c>
      <c r="AO24" s="50">
        <f>H24*0.515773566652541</f>
        <v>0</v>
      </c>
      <c r="AP24" s="50">
        <f>H24*(1-0.515773566652541)</f>
        <v>0</v>
      </c>
      <c r="AQ24" s="60" t="s">
        <v>276</v>
      </c>
      <c r="AV24" s="50">
        <f t="shared" si="11"/>
        <v>0</v>
      </c>
      <c r="AW24" s="50">
        <f t="shared" si="12"/>
        <v>0</v>
      </c>
      <c r="AX24" s="50">
        <f t="shared" si="13"/>
        <v>0</v>
      </c>
      <c r="AY24" s="60" t="s">
        <v>168</v>
      </c>
      <c r="AZ24" s="60" t="s">
        <v>266</v>
      </c>
      <c r="BA24" s="55" t="s">
        <v>207</v>
      </c>
      <c r="BC24" s="50">
        <f t="shared" si="14"/>
        <v>0</v>
      </c>
      <c r="BD24" s="50">
        <f t="shared" si="15"/>
        <v>0</v>
      </c>
      <c r="BE24" s="50">
        <v>0</v>
      </c>
      <c r="BF24" s="50">
        <f t="shared" si="16"/>
        <v>0</v>
      </c>
      <c r="BH24" s="50">
        <f t="shared" si="17"/>
        <v>0</v>
      </c>
      <c r="BI24" s="50">
        <f t="shared" si="18"/>
        <v>0</v>
      </c>
      <c r="BJ24" s="50">
        <f t="shared" si="19"/>
        <v>0</v>
      </c>
      <c r="BK24" s="50"/>
      <c r="BL24" s="50">
        <v>61</v>
      </c>
      <c r="BW24" s="50">
        <f t="shared" si="20"/>
        <v>0</v>
      </c>
    </row>
    <row r="25" spans="1:75" ht="13.5" customHeight="1">
      <c r="A25" s="30" t="s">
        <v>230</v>
      </c>
      <c r="B25" s="23" t="s">
        <v>187</v>
      </c>
      <c r="C25" s="23" t="s">
        <v>98</v>
      </c>
      <c r="D25" s="67" t="s">
        <v>255</v>
      </c>
      <c r="E25" s="68"/>
      <c r="F25" s="23" t="s">
        <v>225</v>
      </c>
      <c r="G25" s="50">
        <v>328.7</v>
      </c>
      <c r="H25" s="50"/>
      <c r="I25" s="60"/>
      <c r="J25" s="50"/>
      <c r="K25" s="50"/>
      <c r="L25" s="50"/>
      <c r="M25" s="50"/>
      <c r="N25" s="50"/>
      <c r="O25" s="50"/>
      <c r="P25" s="48"/>
      <c r="Z25" s="50">
        <f t="shared" si="0"/>
        <v>0</v>
      </c>
      <c r="AB25" s="50">
        <f t="shared" si="1"/>
        <v>0</v>
      </c>
      <c r="AC25" s="50">
        <f t="shared" si="2"/>
        <v>0</v>
      </c>
      <c r="AD25" s="50">
        <f t="shared" si="3"/>
        <v>0</v>
      </c>
      <c r="AE25" s="50">
        <f t="shared" si="4"/>
        <v>0</v>
      </c>
      <c r="AF25" s="50">
        <f t="shared" si="5"/>
        <v>0</v>
      </c>
      <c r="AG25" s="50">
        <f t="shared" si="6"/>
        <v>0</v>
      </c>
      <c r="AH25" s="50">
        <f t="shared" si="7"/>
        <v>0</v>
      </c>
      <c r="AI25" s="55" t="s">
        <v>187</v>
      </c>
      <c r="AJ25" s="50">
        <f t="shared" si="8"/>
        <v>0</v>
      </c>
      <c r="AK25" s="50">
        <f t="shared" si="9"/>
        <v>0</v>
      </c>
      <c r="AL25" s="50">
        <f t="shared" si="10"/>
        <v>0</v>
      </c>
      <c r="AN25" s="50">
        <v>21</v>
      </c>
      <c r="AO25" s="50">
        <f>H25*1</f>
        <v>0</v>
      </c>
      <c r="AP25" s="50">
        <f>H25*(1-1)</f>
        <v>0</v>
      </c>
      <c r="AQ25" s="60" t="s">
        <v>276</v>
      </c>
      <c r="AV25" s="50">
        <f t="shared" si="11"/>
        <v>0</v>
      </c>
      <c r="AW25" s="50">
        <f t="shared" si="12"/>
        <v>0</v>
      </c>
      <c r="AX25" s="50">
        <f t="shared" si="13"/>
        <v>0</v>
      </c>
      <c r="AY25" s="60" t="s">
        <v>168</v>
      </c>
      <c r="AZ25" s="60" t="s">
        <v>266</v>
      </c>
      <c r="BA25" s="55" t="s">
        <v>207</v>
      </c>
      <c r="BC25" s="50">
        <f t="shared" si="14"/>
        <v>0</v>
      </c>
      <c r="BD25" s="50">
        <f t="shared" si="15"/>
        <v>0</v>
      </c>
      <c r="BE25" s="50">
        <v>0</v>
      </c>
      <c r="BF25" s="50">
        <f t="shared" si="16"/>
        <v>0</v>
      </c>
      <c r="BH25" s="50">
        <f t="shared" si="17"/>
        <v>0</v>
      </c>
      <c r="BI25" s="50">
        <f t="shared" si="18"/>
        <v>0</v>
      </c>
      <c r="BJ25" s="50">
        <f t="shared" si="19"/>
        <v>0</v>
      </c>
      <c r="BK25" s="50"/>
      <c r="BL25" s="50">
        <v>61</v>
      </c>
      <c r="BW25" s="50">
        <f t="shared" si="20"/>
        <v>0</v>
      </c>
    </row>
    <row r="26" spans="1:47" ht="15" customHeight="1">
      <c r="A26" s="2" t="s">
        <v>187</v>
      </c>
      <c r="B26" s="40" t="s">
        <v>187</v>
      </c>
      <c r="C26" s="40" t="s">
        <v>134</v>
      </c>
      <c r="D26" s="120" t="s">
        <v>285</v>
      </c>
      <c r="E26" s="121"/>
      <c r="F26" s="1" t="s">
        <v>254</v>
      </c>
      <c r="G26" s="1" t="s">
        <v>254</v>
      </c>
      <c r="H26" s="1"/>
      <c r="I26" s="1"/>
      <c r="J26" s="42"/>
      <c r="K26" s="42"/>
      <c r="L26" s="42"/>
      <c r="M26" s="42"/>
      <c r="N26" s="55"/>
      <c r="O26" s="42"/>
      <c r="P26" s="36"/>
      <c r="AI26" s="55" t="s">
        <v>187</v>
      </c>
      <c r="AS26" s="42">
        <f>SUM(AJ27:AJ31)</f>
        <v>0</v>
      </c>
      <c r="AT26" s="42">
        <f>SUM(AK27:AK31)</f>
        <v>0</v>
      </c>
      <c r="AU26" s="42">
        <f>SUM(AL27:AL31)</f>
        <v>0</v>
      </c>
    </row>
    <row r="27" spans="1:75" ht="27" customHeight="1">
      <c r="A27" s="30" t="s">
        <v>199</v>
      </c>
      <c r="B27" s="23" t="s">
        <v>187</v>
      </c>
      <c r="C27" s="23" t="s">
        <v>144</v>
      </c>
      <c r="D27" s="67" t="s">
        <v>91</v>
      </c>
      <c r="E27" s="68"/>
      <c r="F27" s="23" t="s">
        <v>71</v>
      </c>
      <c r="G27" s="50">
        <v>7</v>
      </c>
      <c r="H27" s="50"/>
      <c r="I27" s="60"/>
      <c r="J27" s="50"/>
      <c r="K27" s="50"/>
      <c r="L27" s="50"/>
      <c r="M27" s="50"/>
      <c r="N27" s="50"/>
      <c r="O27" s="50"/>
      <c r="P27" s="48"/>
      <c r="Z27" s="50">
        <f>IF(AQ27="5",BJ27,0)</f>
        <v>0</v>
      </c>
      <c r="AB27" s="50">
        <f>IF(AQ27="1",BH27,0)</f>
        <v>0</v>
      </c>
      <c r="AC27" s="50">
        <f>IF(AQ27="1",BI27,0)</f>
        <v>0</v>
      </c>
      <c r="AD27" s="50">
        <f>IF(AQ27="7",BH27,0)</f>
        <v>0</v>
      </c>
      <c r="AE27" s="50">
        <f>IF(AQ27="7",BI27,0)</f>
        <v>0</v>
      </c>
      <c r="AF27" s="50">
        <f>IF(AQ27="2",BH27,0)</f>
        <v>0</v>
      </c>
      <c r="AG27" s="50">
        <f>IF(AQ27="2",BI27,0)</f>
        <v>0</v>
      </c>
      <c r="AH27" s="50">
        <f>IF(AQ27="0",BJ27,0)</f>
        <v>0</v>
      </c>
      <c r="AI27" s="55" t="s">
        <v>187</v>
      </c>
      <c r="AJ27" s="50">
        <f>IF(AN27=0,L27,0)</f>
        <v>0</v>
      </c>
      <c r="AK27" s="50">
        <f>IF(AN27=12,L27,0)</f>
        <v>0</v>
      </c>
      <c r="AL27" s="50">
        <f>IF(AN27=21,L27,0)</f>
        <v>0</v>
      </c>
      <c r="AN27" s="50">
        <v>21</v>
      </c>
      <c r="AO27" s="50">
        <f>H27*0</f>
        <v>0</v>
      </c>
      <c r="AP27" s="50">
        <f>H27*(1-0)</f>
        <v>0</v>
      </c>
      <c r="AQ27" s="60" t="s">
        <v>276</v>
      </c>
      <c r="AV27" s="50">
        <f>AW27+AX27</f>
        <v>0</v>
      </c>
      <c r="AW27" s="50">
        <f>G27*AO27</f>
        <v>0</v>
      </c>
      <c r="AX27" s="50">
        <f>G27*AP27</f>
        <v>0</v>
      </c>
      <c r="AY27" s="60" t="s">
        <v>181</v>
      </c>
      <c r="AZ27" s="60" t="s">
        <v>266</v>
      </c>
      <c r="BA27" s="55" t="s">
        <v>207</v>
      </c>
      <c r="BC27" s="50">
        <f>AW27+AX27</f>
        <v>0</v>
      </c>
      <c r="BD27" s="50">
        <f>H27/(100-BE27)*100</f>
        <v>0</v>
      </c>
      <c r="BE27" s="50">
        <v>0</v>
      </c>
      <c r="BF27" s="50">
        <f>O27</f>
        <v>0</v>
      </c>
      <c r="BH27" s="50">
        <f>G27*AO27</f>
        <v>0</v>
      </c>
      <c r="BI27" s="50">
        <f>G27*AP27</f>
        <v>0</v>
      </c>
      <c r="BJ27" s="50">
        <f>G27*H27</f>
        <v>0</v>
      </c>
      <c r="BK27" s="50"/>
      <c r="BL27" s="50">
        <v>64</v>
      </c>
      <c r="BW27" s="50">
        <f>I27</f>
        <v>0</v>
      </c>
    </row>
    <row r="28" spans="1:75" ht="27" customHeight="1">
      <c r="A28" s="30" t="s">
        <v>79</v>
      </c>
      <c r="B28" s="23" t="s">
        <v>187</v>
      </c>
      <c r="C28" s="23" t="s">
        <v>201</v>
      </c>
      <c r="D28" s="67" t="s">
        <v>136</v>
      </c>
      <c r="E28" s="68"/>
      <c r="F28" s="23" t="s">
        <v>71</v>
      </c>
      <c r="G28" s="50">
        <v>43</v>
      </c>
      <c r="H28" s="50"/>
      <c r="I28" s="60"/>
      <c r="J28" s="50"/>
      <c r="K28" s="50"/>
      <c r="L28" s="50"/>
      <c r="M28" s="50"/>
      <c r="N28" s="50"/>
      <c r="O28" s="50"/>
      <c r="P28" s="48"/>
      <c r="Z28" s="50">
        <f>IF(AQ28="5",BJ28,0)</f>
        <v>0</v>
      </c>
      <c r="AB28" s="50">
        <f>IF(AQ28="1",BH28,0)</f>
        <v>0</v>
      </c>
      <c r="AC28" s="50">
        <f>IF(AQ28="1",BI28,0)</f>
        <v>0</v>
      </c>
      <c r="AD28" s="50">
        <f>IF(AQ28="7",BH28,0)</f>
        <v>0</v>
      </c>
      <c r="AE28" s="50">
        <f>IF(AQ28="7",BI28,0)</f>
        <v>0</v>
      </c>
      <c r="AF28" s="50">
        <f>IF(AQ28="2",BH28,0)</f>
        <v>0</v>
      </c>
      <c r="AG28" s="50">
        <f>IF(AQ28="2",BI28,0)</f>
        <v>0</v>
      </c>
      <c r="AH28" s="50">
        <f>IF(AQ28="0",BJ28,0)</f>
        <v>0</v>
      </c>
      <c r="AI28" s="55" t="s">
        <v>187</v>
      </c>
      <c r="AJ28" s="50">
        <f>IF(AN28=0,L28,0)</f>
        <v>0</v>
      </c>
      <c r="AK28" s="50">
        <f>IF(AN28=12,L28,0)</f>
        <v>0</v>
      </c>
      <c r="AL28" s="50">
        <f>IF(AN28=21,L28,0)</f>
        <v>0</v>
      </c>
      <c r="AN28" s="50">
        <v>21</v>
      </c>
      <c r="AO28" s="50">
        <f>H28*0</f>
        <v>0</v>
      </c>
      <c r="AP28" s="50">
        <f>H28*(1-0)</f>
        <v>0</v>
      </c>
      <c r="AQ28" s="60" t="s">
        <v>276</v>
      </c>
      <c r="AV28" s="50">
        <f>AW28+AX28</f>
        <v>0</v>
      </c>
      <c r="AW28" s="50">
        <f>G28*AO28</f>
        <v>0</v>
      </c>
      <c r="AX28" s="50">
        <f>G28*AP28</f>
        <v>0</v>
      </c>
      <c r="AY28" s="60" t="s">
        <v>181</v>
      </c>
      <c r="AZ28" s="60" t="s">
        <v>266</v>
      </c>
      <c r="BA28" s="55" t="s">
        <v>207</v>
      </c>
      <c r="BC28" s="50">
        <f>AW28+AX28</f>
        <v>0</v>
      </c>
      <c r="BD28" s="50">
        <f>H28/(100-BE28)*100</f>
        <v>0</v>
      </c>
      <c r="BE28" s="50">
        <v>0</v>
      </c>
      <c r="BF28" s="50">
        <f>O28</f>
        <v>0</v>
      </c>
      <c r="BH28" s="50">
        <f>G28*AO28</f>
        <v>0</v>
      </c>
      <c r="BI28" s="50">
        <f>G28*AP28</f>
        <v>0</v>
      </c>
      <c r="BJ28" s="50">
        <f>G28*H28</f>
        <v>0</v>
      </c>
      <c r="BK28" s="50"/>
      <c r="BL28" s="50">
        <v>64</v>
      </c>
      <c r="BW28" s="50">
        <f>I28</f>
        <v>0</v>
      </c>
    </row>
    <row r="29" spans="1:75" ht="27" customHeight="1">
      <c r="A29" s="30" t="s">
        <v>157</v>
      </c>
      <c r="B29" s="23" t="s">
        <v>187</v>
      </c>
      <c r="C29" s="23" t="s">
        <v>22</v>
      </c>
      <c r="D29" s="67" t="s">
        <v>206</v>
      </c>
      <c r="E29" s="68"/>
      <c r="F29" s="23" t="s">
        <v>71</v>
      </c>
      <c r="G29" s="50">
        <v>4</v>
      </c>
      <c r="H29" s="50"/>
      <c r="I29" s="60"/>
      <c r="J29" s="50"/>
      <c r="K29" s="50"/>
      <c r="L29" s="50"/>
      <c r="M29" s="50"/>
      <c r="N29" s="50"/>
      <c r="O29" s="50"/>
      <c r="P29" s="48"/>
      <c r="Z29" s="50">
        <f>IF(AQ29="5",BJ29,0)</f>
        <v>0</v>
      </c>
      <c r="AB29" s="50">
        <f>IF(AQ29="1",BH29,0)</f>
        <v>0</v>
      </c>
      <c r="AC29" s="50">
        <f>IF(AQ29="1",BI29,0)</f>
        <v>0</v>
      </c>
      <c r="AD29" s="50">
        <f>IF(AQ29="7",BH29,0)</f>
        <v>0</v>
      </c>
      <c r="AE29" s="50">
        <f>IF(AQ29="7",BI29,0)</f>
        <v>0</v>
      </c>
      <c r="AF29" s="50">
        <f>IF(AQ29="2",BH29,0)</f>
        <v>0</v>
      </c>
      <c r="AG29" s="50">
        <f>IF(AQ29="2",BI29,0)</f>
        <v>0</v>
      </c>
      <c r="AH29" s="50">
        <f>IF(AQ29="0",BJ29,0)</f>
        <v>0</v>
      </c>
      <c r="AI29" s="55" t="s">
        <v>187</v>
      </c>
      <c r="AJ29" s="50">
        <f>IF(AN29=0,L29,0)</f>
        <v>0</v>
      </c>
      <c r="AK29" s="50">
        <f>IF(AN29=12,L29,0)</f>
        <v>0</v>
      </c>
      <c r="AL29" s="50">
        <f>IF(AN29=21,L29,0)</f>
        <v>0</v>
      </c>
      <c r="AN29" s="50">
        <v>21</v>
      </c>
      <c r="AO29" s="50">
        <f>H29*0</f>
        <v>0</v>
      </c>
      <c r="AP29" s="50">
        <f>H29*(1-0)</f>
        <v>0</v>
      </c>
      <c r="AQ29" s="60" t="s">
        <v>276</v>
      </c>
      <c r="AV29" s="50">
        <f>AW29+AX29</f>
        <v>0</v>
      </c>
      <c r="AW29" s="50">
        <f>G29*AO29</f>
        <v>0</v>
      </c>
      <c r="AX29" s="50">
        <f>G29*AP29</f>
        <v>0</v>
      </c>
      <c r="AY29" s="60" t="s">
        <v>181</v>
      </c>
      <c r="AZ29" s="60" t="s">
        <v>266</v>
      </c>
      <c r="BA29" s="55" t="s">
        <v>207</v>
      </c>
      <c r="BC29" s="50">
        <f>AW29+AX29</f>
        <v>0</v>
      </c>
      <c r="BD29" s="50">
        <f>H29/(100-BE29)*100</f>
        <v>0</v>
      </c>
      <c r="BE29" s="50">
        <v>0</v>
      </c>
      <c r="BF29" s="50">
        <f>O29</f>
        <v>0</v>
      </c>
      <c r="BH29" s="50">
        <f>G29*AO29</f>
        <v>0</v>
      </c>
      <c r="BI29" s="50">
        <f>G29*AP29</f>
        <v>0</v>
      </c>
      <c r="BJ29" s="50">
        <f>G29*H29</f>
        <v>0</v>
      </c>
      <c r="BK29" s="50"/>
      <c r="BL29" s="50">
        <v>64</v>
      </c>
      <c r="BW29" s="50">
        <f>I29</f>
        <v>0</v>
      </c>
    </row>
    <row r="30" spans="1:75" ht="13.5" customHeight="1">
      <c r="A30" s="30" t="s">
        <v>106</v>
      </c>
      <c r="B30" s="23" t="s">
        <v>187</v>
      </c>
      <c r="C30" s="23" t="s">
        <v>235</v>
      </c>
      <c r="D30" s="67" t="s">
        <v>55</v>
      </c>
      <c r="E30" s="68"/>
      <c r="F30" s="23" t="s">
        <v>225</v>
      </c>
      <c r="G30" s="50">
        <v>396.4</v>
      </c>
      <c r="H30" s="50"/>
      <c r="I30" s="60"/>
      <c r="J30" s="50"/>
      <c r="K30" s="50"/>
      <c r="L30" s="50"/>
      <c r="M30" s="50"/>
      <c r="N30" s="50"/>
      <c r="O30" s="50"/>
      <c r="P30" s="48"/>
      <c r="Z30" s="50">
        <f>IF(AQ30="5",BJ30,0)</f>
        <v>0</v>
      </c>
      <c r="AB30" s="50">
        <f>IF(AQ30="1",BH30,0)</f>
        <v>0</v>
      </c>
      <c r="AC30" s="50">
        <f>IF(AQ30="1",BI30,0)</f>
        <v>0</v>
      </c>
      <c r="AD30" s="50">
        <f>IF(AQ30="7",BH30,0)</f>
        <v>0</v>
      </c>
      <c r="AE30" s="50">
        <f>IF(AQ30="7",BI30,0)</f>
        <v>0</v>
      </c>
      <c r="AF30" s="50">
        <f>IF(AQ30="2",BH30,0)</f>
        <v>0</v>
      </c>
      <c r="AG30" s="50">
        <f>IF(AQ30="2",BI30,0)</f>
        <v>0</v>
      </c>
      <c r="AH30" s="50">
        <f>IF(AQ30="0",BJ30,0)</f>
        <v>0</v>
      </c>
      <c r="AI30" s="55" t="s">
        <v>187</v>
      </c>
      <c r="AJ30" s="50">
        <f>IF(AN30=0,L30,0)</f>
        <v>0</v>
      </c>
      <c r="AK30" s="50">
        <f>IF(AN30=12,L30,0)</f>
        <v>0</v>
      </c>
      <c r="AL30" s="50">
        <f>IF(AN30=21,L30,0)</f>
        <v>0</v>
      </c>
      <c r="AN30" s="50">
        <v>21</v>
      </c>
      <c r="AO30" s="50">
        <f>H30*0</f>
        <v>0</v>
      </c>
      <c r="AP30" s="50">
        <f>H30*(1-0)</f>
        <v>0</v>
      </c>
      <c r="AQ30" s="60" t="s">
        <v>276</v>
      </c>
      <c r="AV30" s="50">
        <f>AW30+AX30</f>
        <v>0</v>
      </c>
      <c r="AW30" s="50">
        <f>G30*AO30</f>
        <v>0</v>
      </c>
      <c r="AX30" s="50">
        <f>G30*AP30</f>
        <v>0</v>
      </c>
      <c r="AY30" s="60" t="s">
        <v>181</v>
      </c>
      <c r="AZ30" s="60" t="s">
        <v>266</v>
      </c>
      <c r="BA30" s="55" t="s">
        <v>207</v>
      </c>
      <c r="BC30" s="50">
        <f>AW30+AX30</f>
        <v>0</v>
      </c>
      <c r="BD30" s="50">
        <f>H30/(100-BE30)*100</f>
        <v>0</v>
      </c>
      <c r="BE30" s="50">
        <v>0</v>
      </c>
      <c r="BF30" s="50">
        <f>O30</f>
        <v>0</v>
      </c>
      <c r="BH30" s="50">
        <f>G30*AO30</f>
        <v>0</v>
      </c>
      <c r="BI30" s="50">
        <f>G30*AP30</f>
        <v>0</v>
      </c>
      <c r="BJ30" s="50">
        <f>G30*H30</f>
        <v>0</v>
      </c>
      <c r="BK30" s="50"/>
      <c r="BL30" s="50">
        <v>64</v>
      </c>
      <c r="BW30" s="50">
        <f>I30</f>
        <v>0</v>
      </c>
    </row>
    <row r="31" spans="1:75" ht="30.75" customHeight="1">
      <c r="A31" s="30" t="s">
        <v>27</v>
      </c>
      <c r="B31" s="23" t="s">
        <v>187</v>
      </c>
      <c r="C31" s="23" t="s">
        <v>108</v>
      </c>
      <c r="D31" s="123" t="s">
        <v>317</v>
      </c>
      <c r="E31" s="68"/>
      <c r="F31" s="23" t="s">
        <v>225</v>
      </c>
      <c r="G31" s="50">
        <v>67.7</v>
      </c>
      <c r="H31" s="50"/>
      <c r="I31" s="60"/>
      <c r="J31" s="50"/>
      <c r="K31" s="50"/>
      <c r="L31" s="50"/>
      <c r="M31" s="50"/>
      <c r="N31" s="50"/>
      <c r="O31" s="50"/>
      <c r="P31" s="48"/>
      <c r="Z31" s="50">
        <f>IF(AQ31="5",BJ31,0)</f>
        <v>0</v>
      </c>
      <c r="AB31" s="50">
        <f>IF(AQ31="1",BH31,0)</f>
        <v>0</v>
      </c>
      <c r="AC31" s="50">
        <f>IF(AQ31="1",BI31,0)</f>
        <v>0</v>
      </c>
      <c r="AD31" s="50">
        <f>IF(AQ31="7",BH31,0)</f>
        <v>0</v>
      </c>
      <c r="AE31" s="50">
        <f>IF(AQ31="7",BI31,0)</f>
        <v>0</v>
      </c>
      <c r="AF31" s="50">
        <f>IF(AQ31="2",BH31,0)</f>
        <v>0</v>
      </c>
      <c r="AG31" s="50">
        <f>IF(AQ31="2",BI31,0)</f>
        <v>0</v>
      </c>
      <c r="AH31" s="50">
        <f>IF(AQ31="0",BJ31,0)</f>
        <v>0</v>
      </c>
      <c r="AI31" s="55" t="s">
        <v>187</v>
      </c>
      <c r="AJ31" s="50">
        <f>IF(AN31=0,L31,0)</f>
        <v>0</v>
      </c>
      <c r="AK31" s="50">
        <f>IF(AN31=12,L31,0)</f>
        <v>0</v>
      </c>
      <c r="AL31" s="50">
        <f>IF(AN31=21,L31,0)</f>
        <v>0</v>
      </c>
      <c r="AN31" s="50">
        <v>21</v>
      </c>
      <c r="AO31" s="50">
        <f>H31*0.636832097916963</f>
        <v>0</v>
      </c>
      <c r="AP31" s="50">
        <f>H31*(1-0.636832097916963)</f>
        <v>0</v>
      </c>
      <c r="AQ31" s="60" t="s">
        <v>276</v>
      </c>
      <c r="AV31" s="50">
        <f>AW31+AX31</f>
        <v>0</v>
      </c>
      <c r="AW31" s="50">
        <f>G31*AO31</f>
        <v>0</v>
      </c>
      <c r="AX31" s="50">
        <f>G31*AP31</f>
        <v>0</v>
      </c>
      <c r="AY31" s="60" t="s">
        <v>181</v>
      </c>
      <c r="AZ31" s="60" t="s">
        <v>266</v>
      </c>
      <c r="BA31" s="55" t="s">
        <v>207</v>
      </c>
      <c r="BC31" s="50">
        <f>AW31+AX31</f>
        <v>0</v>
      </c>
      <c r="BD31" s="50">
        <f>H31/(100-BE31)*100</f>
        <v>0</v>
      </c>
      <c r="BE31" s="50">
        <v>0</v>
      </c>
      <c r="BF31" s="50">
        <f>O31</f>
        <v>0</v>
      </c>
      <c r="BH31" s="50">
        <f>G31*AO31</f>
        <v>0</v>
      </c>
      <c r="BI31" s="50">
        <f>G31*AP31</f>
        <v>0</v>
      </c>
      <c r="BJ31" s="50">
        <f>G31*H31</f>
        <v>0</v>
      </c>
      <c r="BK31" s="50"/>
      <c r="BL31" s="50">
        <v>64</v>
      </c>
      <c r="BW31" s="50">
        <f>I31</f>
        <v>0</v>
      </c>
    </row>
    <row r="32" spans="1:47" ht="15" customHeight="1">
      <c r="A32" s="2" t="s">
        <v>187</v>
      </c>
      <c r="B32" s="40" t="s">
        <v>187</v>
      </c>
      <c r="C32" s="40" t="s">
        <v>222</v>
      </c>
      <c r="D32" s="120" t="s">
        <v>239</v>
      </c>
      <c r="E32" s="121"/>
      <c r="F32" s="1" t="s">
        <v>254</v>
      </c>
      <c r="G32" s="1" t="s">
        <v>254</v>
      </c>
      <c r="H32" s="1"/>
      <c r="I32" s="1"/>
      <c r="J32" s="42"/>
      <c r="K32" s="42"/>
      <c r="L32" s="42"/>
      <c r="M32" s="42"/>
      <c r="N32" s="55"/>
      <c r="O32" s="42"/>
      <c r="P32" s="36"/>
      <c r="AI32" s="55" t="s">
        <v>187</v>
      </c>
      <c r="AS32" s="42">
        <f>SUM(AJ33:AJ33)</f>
        <v>0</v>
      </c>
      <c r="AT32" s="42">
        <f>SUM(AK33:AK33)</f>
        <v>0</v>
      </c>
      <c r="AU32" s="42">
        <f>SUM(AL33:AL33)</f>
        <v>0</v>
      </c>
    </row>
    <row r="33" spans="1:75" ht="18" customHeight="1">
      <c r="A33" s="30" t="s">
        <v>190</v>
      </c>
      <c r="B33" s="23" t="s">
        <v>187</v>
      </c>
      <c r="C33" s="23" t="s">
        <v>209</v>
      </c>
      <c r="D33" s="67" t="s">
        <v>24</v>
      </c>
      <c r="E33" s="68"/>
      <c r="F33" s="23" t="s">
        <v>271</v>
      </c>
      <c r="G33" s="50">
        <v>130.5</v>
      </c>
      <c r="H33" s="50"/>
      <c r="I33" s="60"/>
      <c r="J33" s="50"/>
      <c r="K33" s="50"/>
      <c r="L33" s="50"/>
      <c r="M33" s="50"/>
      <c r="N33" s="50"/>
      <c r="O33" s="50"/>
      <c r="P33" s="48"/>
      <c r="Z33" s="50">
        <f>IF(AQ33="5",BJ33,0)</f>
        <v>0</v>
      </c>
      <c r="AB33" s="50">
        <f>IF(AQ33="1",BH33,0)</f>
        <v>0</v>
      </c>
      <c r="AC33" s="50">
        <f>IF(AQ33="1",BI33,0)</f>
        <v>0</v>
      </c>
      <c r="AD33" s="50">
        <f>IF(AQ33="7",BH33,0)</f>
        <v>0</v>
      </c>
      <c r="AE33" s="50">
        <f>IF(AQ33="7",BI33,0)</f>
        <v>0</v>
      </c>
      <c r="AF33" s="50">
        <f>IF(AQ33="2",BH33,0)</f>
        <v>0</v>
      </c>
      <c r="AG33" s="50">
        <f>IF(AQ33="2",BI33,0)</f>
        <v>0</v>
      </c>
      <c r="AH33" s="50">
        <f>IF(AQ33="0",BJ33,0)</f>
        <v>0</v>
      </c>
      <c r="AI33" s="55" t="s">
        <v>187</v>
      </c>
      <c r="AJ33" s="50">
        <f>IF(AN33=0,L33,0)</f>
        <v>0</v>
      </c>
      <c r="AK33" s="50">
        <f>IF(AN33=12,L33,0)</f>
        <v>0</v>
      </c>
      <c r="AL33" s="50">
        <f>IF(AN33=21,L33,0)</f>
        <v>0</v>
      </c>
      <c r="AN33" s="50">
        <v>21</v>
      </c>
      <c r="AO33" s="50">
        <f>H33*0.241538485172095</f>
        <v>0</v>
      </c>
      <c r="AP33" s="50">
        <f>H33*(1-0.241538485172095)</f>
        <v>0</v>
      </c>
      <c r="AQ33" s="60" t="s">
        <v>278</v>
      </c>
      <c r="AV33" s="50">
        <f>AW33+AX33</f>
        <v>0</v>
      </c>
      <c r="AW33" s="50">
        <f>G33*AO33</f>
        <v>0</v>
      </c>
      <c r="AX33" s="50">
        <f>G33*AP33</f>
        <v>0</v>
      </c>
      <c r="AY33" s="60" t="s">
        <v>211</v>
      </c>
      <c r="AZ33" s="60" t="s">
        <v>304</v>
      </c>
      <c r="BA33" s="55" t="s">
        <v>207</v>
      </c>
      <c r="BC33" s="50">
        <f>AW33+AX33</f>
        <v>0</v>
      </c>
      <c r="BD33" s="50">
        <f>H33/(100-BE33)*100</f>
        <v>0</v>
      </c>
      <c r="BE33" s="50">
        <v>0</v>
      </c>
      <c r="BF33" s="50">
        <f>O33</f>
        <v>0</v>
      </c>
      <c r="BH33" s="50">
        <f>G33*AO33</f>
        <v>0</v>
      </c>
      <c r="BI33" s="50">
        <f>G33*AP33</f>
        <v>0</v>
      </c>
      <c r="BJ33" s="50">
        <f>G33*H33</f>
        <v>0</v>
      </c>
      <c r="BK33" s="50"/>
      <c r="BL33" s="50">
        <v>713</v>
      </c>
      <c r="BW33" s="50">
        <f>I33</f>
        <v>0</v>
      </c>
    </row>
    <row r="34" spans="1:47" ht="15" customHeight="1">
      <c r="A34" s="2" t="s">
        <v>187</v>
      </c>
      <c r="B34" s="40" t="s">
        <v>187</v>
      </c>
      <c r="C34" s="40" t="s">
        <v>23</v>
      </c>
      <c r="D34" s="120" t="s">
        <v>44</v>
      </c>
      <c r="E34" s="121"/>
      <c r="F34" s="1" t="s">
        <v>254</v>
      </c>
      <c r="G34" s="1" t="s">
        <v>254</v>
      </c>
      <c r="H34" s="1"/>
      <c r="I34" s="1"/>
      <c r="J34" s="42"/>
      <c r="K34" s="42"/>
      <c r="L34" s="42"/>
      <c r="M34" s="42"/>
      <c r="N34" s="55"/>
      <c r="O34" s="42"/>
      <c r="P34" s="36"/>
      <c r="AI34" s="55" t="s">
        <v>187</v>
      </c>
      <c r="AS34" s="42">
        <f>SUM(AJ35:AJ35)</f>
        <v>0</v>
      </c>
      <c r="AT34" s="42">
        <f>SUM(AK35:AK35)</f>
        <v>0</v>
      </c>
      <c r="AU34" s="42">
        <f>SUM(AL35:AL35)</f>
        <v>0</v>
      </c>
    </row>
    <row r="35" spans="1:75" ht="32.25" customHeight="1">
      <c r="A35" s="30" t="s">
        <v>217</v>
      </c>
      <c r="B35" s="23" t="s">
        <v>187</v>
      </c>
      <c r="C35" s="23" t="s">
        <v>143</v>
      </c>
      <c r="D35" s="67" t="s">
        <v>229</v>
      </c>
      <c r="E35" s="68"/>
      <c r="F35" s="23" t="s">
        <v>225</v>
      </c>
      <c r="G35" s="50">
        <v>67.7</v>
      </c>
      <c r="H35" s="50"/>
      <c r="I35" s="60"/>
      <c r="J35" s="50"/>
      <c r="K35" s="50"/>
      <c r="L35" s="50"/>
      <c r="M35" s="50"/>
      <c r="N35" s="50"/>
      <c r="O35" s="50"/>
      <c r="P35" s="48"/>
      <c r="Z35" s="50">
        <f>IF(AQ35="5",BJ35,0)</f>
        <v>0</v>
      </c>
      <c r="AB35" s="50">
        <f>IF(AQ35="1",BH35,0)</f>
        <v>0</v>
      </c>
      <c r="AC35" s="50">
        <f>IF(AQ35="1",BI35,0)</f>
        <v>0</v>
      </c>
      <c r="AD35" s="50">
        <f>IF(AQ35="7",BH35,0)</f>
        <v>0</v>
      </c>
      <c r="AE35" s="50">
        <f>IF(AQ35="7",BI35,0)</f>
        <v>0</v>
      </c>
      <c r="AF35" s="50">
        <f>IF(AQ35="2",BH35,0)</f>
        <v>0</v>
      </c>
      <c r="AG35" s="50">
        <f>IF(AQ35="2",BI35,0)</f>
        <v>0</v>
      </c>
      <c r="AH35" s="50">
        <f>IF(AQ35="0",BJ35,0)</f>
        <v>0</v>
      </c>
      <c r="AI35" s="55" t="s">
        <v>187</v>
      </c>
      <c r="AJ35" s="50">
        <f>IF(AN35=0,L35,0)</f>
        <v>0</v>
      </c>
      <c r="AK35" s="50">
        <f>IF(AN35=12,L35,0)</f>
        <v>0</v>
      </c>
      <c r="AL35" s="50">
        <f>IF(AN35=21,L35,0)</f>
        <v>0</v>
      </c>
      <c r="AN35" s="50">
        <v>21</v>
      </c>
      <c r="AO35" s="50">
        <f>H35*0</f>
        <v>0</v>
      </c>
      <c r="AP35" s="50">
        <f>H35*(1-0)</f>
        <v>0</v>
      </c>
      <c r="AQ35" s="60" t="s">
        <v>278</v>
      </c>
      <c r="AV35" s="50">
        <f>AW35+AX35</f>
        <v>0</v>
      </c>
      <c r="AW35" s="50">
        <f>G35*AO35</f>
        <v>0</v>
      </c>
      <c r="AX35" s="50">
        <f>G35*AP35</f>
        <v>0</v>
      </c>
      <c r="AY35" s="60" t="s">
        <v>221</v>
      </c>
      <c r="AZ35" s="60" t="s">
        <v>223</v>
      </c>
      <c r="BA35" s="55" t="s">
        <v>207</v>
      </c>
      <c r="BC35" s="50">
        <f>AW35+AX35</f>
        <v>0</v>
      </c>
      <c r="BD35" s="50">
        <f>H35/(100-BE35)*100</f>
        <v>0</v>
      </c>
      <c r="BE35" s="50">
        <v>0</v>
      </c>
      <c r="BF35" s="50">
        <f>O35</f>
        <v>0</v>
      </c>
      <c r="BH35" s="50">
        <f>G35*AO35</f>
        <v>0</v>
      </c>
      <c r="BI35" s="50">
        <f>G35*AP35</f>
        <v>0</v>
      </c>
      <c r="BJ35" s="50">
        <f>G35*H35</f>
        <v>0</v>
      </c>
      <c r="BK35" s="50"/>
      <c r="BL35" s="50">
        <v>764</v>
      </c>
      <c r="BW35" s="50">
        <f>I35</f>
        <v>0</v>
      </c>
    </row>
    <row r="36" spans="1:47" ht="15" customHeight="1">
      <c r="A36" s="2" t="s">
        <v>187</v>
      </c>
      <c r="B36" s="40" t="s">
        <v>187</v>
      </c>
      <c r="C36" s="40" t="s">
        <v>115</v>
      </c>
      <c r="D36" s="120" t="s">
        <v>129</v>
      </c>
      <c r="E36" s="121"/>
      <c r="F36" s="1" t="s">
        <v>254</v>
      </c>
      <c r="G36" s="1" t="s">
        <v>254</v>
      </c>
      <c r="H36" s="1"/>
      <c r="I36" s="1"/>
      <c r="J36" s="42"/>
      <c r="K36" s="42"/>
      <c r="L36" s="42"/>
      <c r="M36" s="42"/>
      <c r="N36" s="55"/>
      <c r="O36" s="42"/>
      <c r="P36" s="36"/>
      <c r="AI36" s="55" t="s">
        <v>187</v>
      </c>
      <c r="AS36" s="42">
        <f>SUM(AJ37:AJ47)</f>
        <v>0</v>
      </c>
      <c r="AT36" s="42">
        <f>SUM(AK37:AK47)</f>
        <v>0</v>
      </c>
      <c r="AU36" s="42">
        <f>SUM(AL37:AL47)</f>
        <v>0</v>
      </c>
    </row>
    <row r="37" spans="1:75" ht="27" customHeight="1">
      <c r="A37" s="30" t="s">
        <v>169</v>
      </c>
      <c r="B37" s="23" t="s">
        <v>187</v>
      </c>
      <c r="C37" s="23" t="s">
        <v>256</v>
      </c>
      <c r="D37" s="67" t="s">
        <v>257</v>
      </c>
      <c r="E37" s="68"/>
      <c r="F37" s="23" t="s">
        <v>225</v>
      </c>
      <c r="G37" s="50">
        <v>396.4</v>
      </c>
      <c r="H37" s="50"/>
      <c r="I37" s="60"/>
      <c r="J37" s="50"/>
      <c r="K37" s="50"/>
      <c r="L37" s="50"/>
      <c r="M37" s="50"/>
      <c r="N37" s="50"/>
      <c r="O37" s="50"/>
      <c r="P37" s="48"/>
      <c r="Z37" s="50">
        <f aca="true" t="shared" si="21" ref="Z37:Z47">IF(AQ37="5",BJ37,0)</f>
        <v>0</v>
      </c>
      <c r="AB37" s="50">
        <f aca="true" t="shared" si="22" ref="AB37:AB47">IF(AQ37="1",BH37,0)</f>
        <v>0</v>
      </c>
      <c r="AC37" s="50">
        <f aca="true" t="shared" si="23" ref="AC37:AC47">IF(AQ37="1",BI37,0)</f>
        <v>0</v>
      </c>
      <c r="AD37" s="50">
        <f aca="true" t="shared" si="24" ref="AD37:AD47">IF(AQ37="7",BH37,0)</f>
        <v>0</v>
      </c>
      <c r="AE37" s="50">
        <f aca="true" t="shared" si="25" ref="AE37:AE47">IF(AQ37="7",BI37,0)</f>
        <v>0</v>
      </c>
      <c r="AF37" s="50">
        <f aca="true" t="shared" si="26" ref="AF37:AF47">IF(AQ37="2",BH37,0)</f>
        <v>0</v>
      </c>
      <c r="AG37" s="50">
        <f aca="true" t="shared" si="27" ref="AG37:AG47">IF(AQ37="2",BI37,0)</f>
        <v>0</v>
      </c>
      <c r="AH37" s="50">
        <f aca="true" t="shared" si="28" ref="AH37:AH47">IF(AQ37="0",BJ37,0)</f>
        <v>0</v>
      </c>
      <c r="AI37" s="55" t="s">
        <v>187</v>
      </c>
      <c r="AJ37" s="50">
        <f aca="true" t="shared" si="29" ref="AJ37:AJ47">IF(AN37=0,L37,0)</f>
        <v>0</v>
      </c>
      <c r="AK37" s="50">
        <f aca="true" t="shared" si="30" ref="AK37:AK47">IF(AN37=12,L37,0)</f>
        <v>0</v>
      </c>
      <c r="AL37" s="50">
        <f aca="true" t="shared" si="31" ref="AL37:AL47">IF(AN37=21,L37,0)</f>
        <v>0</v>
      </c>
      <c r="AN37" s="50">
        <v>21</v>
      </c>
      <c r="AO37" s="50">
        <f>H37*0.363225841991896</f>
        <v>0</v>
      </c>
      <c r="AP37" s="50">
        <f>H37*(1-0.363225841991896)</f>
        <v>0</v>
      </c>
      <c r="AQ37" s="60" t="s">
        <v>278</v>
      </c>
      <c r="AV37" s="50">
        <f aca="true" t="shared" si="32" ref="AV37:AV47">AW37+AX37</f>
        <v>0</v>
      </c>
      <c r="AW37" s="50">
        <f aca="true" t="shared" si="33" ref="AW37:AW47">G37*AO37</f>
        <v>0</v>
      </c>
      <c r="AX37" s="50">
        <f aca="true" t="shared" si="34" ref="AX37:AX47">G37*AP37</f>
        <v>0</v>
      </c>
      <c r="AY37" s="60" t="s">
        <v>36</v>
      </c>
      <c r="AZ37" s="60" t="s">
        <v>223</v>
      </c>
      <c r="BA37" s="55" t="s">
        <v>207</v>
      </c>
      <c r="BC37" s="50">
        <f aca="true" t="shared" si="35" ref="BC37:BC47">AW37+AX37</f>
        <v>0</v>
      </c>
      <c r="BD37" s="50">
        <f aca="true" t="shared" si="36" ref="BD37:BD47">H37/(100-BE37)*100</f>
        <v>0</v>
      </c>
      <c r="BE37" s="50">
        <v>0</v>
      </c>
      <c r="BF37" s="50">
        <f aca="true" t="shared" si="37" ref="BF37:BF47">O37</f>
        <v>0</v>
      </c>
      <c r="BH37" s="50">
        <f aca="true" t="shared" si="38" ref="BH37:BH47">G37*AO37</f>
        <v>0</v>
      </c>
      <c r="BI37" s="50">
        <f aca="true" t="shared" si="39" ref="BI37:BI47">G37*AP37</f>
        <v>0</v>
      </c>
      <c r="BJ37" s="50">
        <f aca="true" t="shared" si="40" ref="BJ37:BJ47">G37*H37</f>
        <v>0</v>
      </c>
      <c r="BK37" s="50"/>
      <c r="BL37" s="50">
        <v>766</v>
      </c>
      <c r="BW37" s="50">
        <f aca="true" t="shared" si="41" ref="BW37:BW47">I37</f>
        <v>0</v>
      </c>
    </row>
    <row r="38" spans="1:75" ht="33.75" customHeight="1">
      <c r="A38" s="30" t="s">
        <v>11</v>
      </c>
      <c r="B38" s="23" t="s">
        <v>187</v>
      </c>
      <c r="C38" s="23" t="s">
        <v>117</v>
      </c>
      <c r="D38" s="123" t="s">
        <v>310</v>
      </c>
      <c r="E38" s="68"/>
      <c r="F38" s="23" t="s">
        <v>225</v>
      </c>
      <c r="G38" s="50">
        <v>328.7</v>
      </c>
      <c r="H38" s="50"/>
      <c r="I38" s="60"/>
      <c r="J38" s="50"/>
      <c r="K38" s="50"/>
      <c r="L38" s="50"/>
      <c r="M38" s="50"/>
      <c r="N38" s="50"/>
      <c r="O38" s="50"/>
      <c r="P38" s="48"/>
      <c r="Z38" s="50">
        <f t="shared" si="21"/>
        <v>0</v>
      </c>
      <c r="AB38" s="50">
        <f t="shared" si="22"/>
        <v>0</v>
      </c>
      <c r="AC38" s="50">
        <f t="shared" si="23"/>
        <v>0</v>
      </c>
      <c r="AD38" s="50">
        <f t="shared" si="24"/>
        <v>0</v>
      </c>
      <c r="AE38" s="50">
        <f t="shared" si="25"/>
        <v>0</v>
      </c>
      <c r="AF38" s="50">
        <f t="shared" si="26"/>
        <v>0</v>
      </c>
      <c r="AG38" s="50">
        <f t="shared" si="27"/>
        <v>0</v>
      </c>
      <c r="AH38" s="50">
        <f t="shared" si="28"/>
        <v>0</v>
      </c>
      <c r="AI38" s="55" t="s">
        <v>187</v>
      </c>
      <c r="AJ38" s="50">
        <f t="shared" si="29"/>
        <v>0</v>
      </c>
      <c r="AK38" s="50">
        <f t="shared" si="30"/>
        <v>0</v>
      </c>
      <c r="AL38" s="50">
        <f t="shared" si="31"/>
        <v>0</v>
      </c>
      <c r="AN38" s="50">
        <v>21</v>
      </c>
      <c r="AO38" s="50">
        <f>H38*0</f>
        <v>0</v>
      </c>
      <c r="AP38" s="50">
        <f>H38*(1-0)</f>
        <v>0</v>
      </c>
      <c r="AQ38" s="60" t="s">
        <v>278</v>
      </c>
      <c r="AV38" s="50">
        <f t="shared" si="32"/>
        <v>0</v>
      </c>
      <c r="AW38" s="50">
        <f t="shared" si="33"/>
        <v>0</v>
      </c>
      <c r="AX38" s="50">
        <f t="shared" si="34"/>
        <v>0</v>
      </c>
      <c r="AY38" s="60" t="s">
        <v>36</v>
      </c>
      <c r="AZ38" s="60" t="s">
        <v>223</v>
      </c>
      <c r="BA38" s="55" t="s">
        <v>207</v>
      </c>
      <c r="BC38" s="50">
        <f t="shared" si="35"/>
        <v>0</v>
      </c>
      <c r="BD38" s="50">
        <f t="shared" si="36"/>
        <v>0</v>
      </c>
      <c r="BE38" s="50">
        <v>0</v>
      </c>
      <c r="BF38" s="50">
        <f t="shared" si="37"/>
        <v>0</v>
      </c>
      <c r="BH38" s="50">
        <f t="shared" si="38"/>
        <v>0</v>
      </c>
      <c r="BI38" s="50">
        <f t="shared" si="39"/>
        <v>0</v>
      </c>
      <c r="BJ38" s="50">
        <f t="shared" si="40"/>
        <v>0</v>
      </c>
      <c r="BK38" s="50"/>
      <c r="BL38" s="50">
        <v>766</v>
      </c>
      <c r="BW38" s="50">
        <f t="shared" si="41"/>
        <v>0</v>
      </c>
    </row>
    <row r="39" spans="1:75" ht="39" customHeight="1">
      <c r="A39" s="30" t="s">
        <v>192</v>
      </c>
      <c r="B39" s="23" t="s">
        <v>187</v>
      </c>
      <c r="C39" s="23" t="s">
        <v>153</v>
      </c>
      <c r="D39" s="123" t="s">
        <v>322</v>
      </c>
      <c r="E39" s="68"/>
      <c r="F39" s="23" t="s">
        <v>71</v>
      </c>
      <c r="G39" s="50">
        <v>2</v>
      </c>
      <c r="H39" s="50"/>
      <c r="I39" s="60"/>
      <c r="J39" s="50"/>
      <c r="K39" s="50"/>
      <c r="L39" s="50"/>
      <c r="M39" s="50"/>
      <c r="N39" s="50"/>
      <c r="O39" s="50"/>
      <c r="P39" s="48"/>
      <c r="Z39" s="50">
        <f t="shared" si="21"/>
        <v>0</v>
      </c>
      <c r="AB39" s="50">
        <f t="shared" si="22"/>
        <v>0</v>
      </c>
      <c r="AC39" s="50">
        <f t="shared" si="23"/>
        <v>0</v>
      </c>
      <c r="AD39" s="50">
        <f t="shared" si="24"/>
        <v>0</v>
      </c>
      <c r="AE39" s="50">
        <f t="shared" si="25"/>
        <v>0</v>
      </c>
      <c r="AF39" s="50">
        <f t="shared" si="26"/>
        <v>0</v>
      </c>
      <c r="AG39" s="50">
        <f t="shared" si="27"/>
        <v>0</v>
      </c>
      <c r="AH39" s="50">
        <f t="shared" si="28"/>
        <v>0</v>
      </c>
      <c r="AI39" s="55" t="s">
        <v>187</v>
      </c>
      <c r="AJ39" s="50">
        <f t="shared" si="29"/>
        <v>0</v>
      </c>
      <c r="AK39" s="50">
        <f t="shared" si="30"/>
        <v>0</v>
      </c>
      <c r="AL39" s="50">
        <f t="shared" si="31"/>
        <v>0</v>
      </c>
      <c r="AN39" s="50">
        <v>21</v>
      </c>
      <c r="AO39" s="50">
        <f>H39*0.85147030453956</f>
        <v>0</v>
      </c>
      <c r="AP39" s="50">
        <f>H39*(1-0.85147030453956)</f>
        <v>0</v>
      </c>
      <c r="AQ39" s="60" t="s">
        <v>278</v>
      </c>
      <c r="AV39" s="50">
        <f t="shared" si="32"/>
        <v>0</v>
      </c>
      <c r="AW39" s="50">
        <f t="shared" si="33"/>
        <v>0</v>
      </c>
      <c r="AX39" s="50">
        <f t="shared" si="34"/>
        <v>0</v>
      </c>
      <c r="AY39" s="60" t="s">
        <v>36</v>
      </c>
      <c r="AZ39" s="60" t="s">
        <v>223</v>
      </c>
      <c r="BA39" s="55" t="s">
        <v>207</v>
      </c>
      <c r="BC39" s="50">
        <f t="shared" si="35"/>
        <v>0</v>
      </c>
      <c r="BD39" s="50">
        <f t="shared" si="36"/>
        <v>0</v>
      </c>
      <c r="BE39" s="50">
        <v>0</v>
      </c>
      <c r="BF39" s="50">
        <f t="shared" si="37"/>
        <v>0</v>
      </c>
      <c r="BH39" s="50">
        <f t="shared" si="38"/>
        <v>0</v>
      </c>
      <c r="BI39" s="50">
        <f t="shared" si="39"/>
        <v>0</v>
      </c>
      <c r="BJ39" s="50">
        <f t="shared" si="40"/>
        <v>0</v>
      </c>
      <c r="BK39" s="50"/>
      <c r="BL39" s="50">
        <v>766</v>
      </c>
      <c r="BW39" s="50">
        <f t="shared" si="41"/>
        <v>0</v>
      </c>
    </row>
    <row r="40" spans="1:75" ht="27" customHeight="1">
      <c r="A40" s="30" t="s">
        <v>261</v>
      </c>
      <c r="B40" s="23" t="s">
        <v>187</v>
      </c>
      <c r="C40" s="23" t="s">
        <v>153</v>
      </c>
      <c r="D40" s="123" t="s">
        <v>311</v>
      </c>
      <c r="E40" s="68"/>
      <c r="F40" s="23" t="s">
        <v>71</v>
      </c>
      <c r="G40" s="50">
        <v>34</v>
      </c>
      <c r="H40" s="50"/>
      <c r="I40" s="60"/>
      <c r="J40" s="50"/>
      <c r="K40" s="50"/>
      <c r="L40" s="50"/>
      <c r="M40" s="50"/>
      <c r="N40" s="50"/>
      <c r="O40" s="50"/>
      <c r="P40" s="48"/>
      <c r="Z40" s="50">
        <f t="shared" si="21"/>
        <v>0</v>
      </c>
      <c r="AB40" s="50">
        <f t="shared" si="22"/>
        <v>0</v>
      </c>
      <c r="AC40" s="50">
        <f t="shared" si="23"/>
        <v>0</v>
      </c>
      <c r="AD40" s="50">
        <f t="shared" si="24"/>
        <v>0</v>
      </c>
      <c r="AE40" s="50">
        <f t="shared" si="25"/>
        <v>0</v>
      </c>
      <c r="AF40" s="50">
        <f t="shared" si="26"/>
        <v>0</v>
      </c>
      <c r="AG40" s="50">
        <f t="shared" si="27"/>
        <v>0</v>
      </c>
      <c r="AH40" s="50">
        <f t="shared" si="28"/>
        <v>0</v>
      </c>
      <c r="AI40" s="55" t="s">
        <v>187</v>
      </c>
      <c r="AJ40" s="50">
        <f t="shared" si="29"/>
        <v>0</v>
      </c>
      <c r="AK40" s="50">
        <f t="shared" si="30"/>
        <v>0</v>
      </c>
      <c r="AL40" s="50">
        <f t="shared" si="31"/>
        <v>0</v>
      </c>
      <c r="AN40" s="50">
        <v>21</v>
      </c>
      <c r="AO40" s="50">
        <f aca="true" t="shared" si="42" ref="AO40:AO47">H40*0</f>
        <v>0</v>
      </c>
      <c r="AP40" s="50">
        <f aca="true" t="shared" si="43" ref="AP40:AP47">H40*(1-0)</f>
        <v>0</v>
      </c>
      <c r="AQ40" s="60" t="s">
        <v>278</v>
      </c>
      <c r="AV40" s="50">
        <f t="shared" si="32"/>
        <v>0</v>
      </c>
      <c r="AW40" s="50">
        <f t="shared" si="33"/>
        <v>0</v>
      </c>
      <c r="AX40" s="50">
        <f t="shared" si="34"/>
        <v>0</v>
      </c>
      <c r="AY40" s="60" t="s">
        <v>36</v>
      </c>
      <c r="AZ40" s="60" t="s">
        <v>223</v>
      </c>
      <c r="BA40" s="55" t="s">
        <v>207</v>
      </c>
      <c r="BC40" s="50">
        <f t="shared" si="35"/>
        <v>0</v>
      </c>
      <c r="BD40" s="50">
        <f t="shared" si="36"/>
        <v>0</v>
      </c>
      <c r="BE40" s="50">
        <v>0</v>
      </c>
      <c r="BF40" s="50">
        <f t="shared" si="37"/>
        <v>0</v>
      </c>
      <c r="BH40" s="50">
        <f t="shared" si="38"/>
        <v>0</v>
      </c>
      <c r="BI40" s="50">
        <f t="shared" si="39"/>
        <v>0</v>
      </c>
      <c r="BJ40" s="50">
        <f t="shared" si="40"/>
        <v>0</v>
      </c>
      <c r="BK40" s="50"/>
      <c r="BL40" s="50">
        <v>766</v>
      </c>
      <c r="BW40" s="50">
        <f t="shared" si="41"/>
        <v>0</v>
      </c>
    </row>
    <row r="41" spans="1:75" ht="27" customHeight="1">
      <c r="A41" s="30" t="s">
        <v>124</v>
      </c>
      <c r="B41" s="23" t="s">
        <v>187</v>
      </c>
      <c r="C41" s="23" t="s">
        <v>153</v>
      </c>
      <c r="D41" s="123" t="s">
        <v>312</v>
      </c>
      <c r="E41" s="68"/>
      <c r="F41" s="23" t="s">
        <v>71</v>
      </c>
      <c r="G41" s="50">
        <v>6</v>
      </c>
      <c r="H41" s="50"/>
      <c r="I41" s="60"/>
      <c r="J41" s="50"/>
      <c r="K41" s="50"/>
      <c r="L41" s="50"/>
      <c r="M41" s="50"/>
      <c r="N41" s="50"/>
      <c r="O41" s="50"/>
      <c r="P41" s="48"/>
      <c r="Z41" s="50">
        <f t="shared" si="21"/>
        <v>0</v>
      </c>
      <c r="AB41" s="50">
        <f t="shared" si="22"/>
        <v>0</v>
      </c>
      <c r="AC41" s="50">
        <f t="shared" si="23"/>
        <v>0</v>
      </c>
      <c r="AD41" s="50">
        <f t="shared" si="24"/>
        <v>0</v>
      </c>
      <c r="AE41" s="50">
        <f t="shared" si="25"/>
        <v>0</v>
      </c>
      <c r="AF41" s="50">
        <f t="shared" si="26"/>
        <v>0</v>
      </c>
      <c r="AG41" s="50">
        <f t="shared" si="27"/>
        <v>0</v>
      </c>
      <c r="AH41" s="50">
        <f t="shared" si="28"/>
        <v>0</v>
      </c>
      <c r="AI41" s="55" t="s">
        <v>187</v>
      </c>
      <c r="AJ41" s="50">
        <f t="shared" si="29"/>
        <v>0</v>
      </c>
      <c r="AK41" s="50">
        <f t="shared" si="30"/>
        <v>0</v>
      </c>
      <c r="AL41" s="50">
        <f t="shared" si="31"/>
        <v>0</v>
      </c>
      <c r="AN41" s="50">
        <v>21</v>
      </c>
      <c r="AO41" s="50">
        <f t="shared" si="42"/>
        <v>0</v>
      </c>
      <c r="AP41" s="50">
        <f t="shared" si="43"/>
        <v>0</v>
      </c>
      <c r="AQ41" s="60" t="s">
        <v>278</v>
      </c>
      <c r="AV41" s="50">
        <f t="shared" si="32"/>
        <v>0</v>
      </c>
      <c r="AW41" s="50">
        <f t="shared" si="33"/>
        <v>0</v>
      </c>
      <c r="AX41" s="50">
        <f t="shared" si="34"/>
        <v>0</v>
      </c>
      <c r="AY41" s="60" t="s">
        <v>36</v>
      </c>
      <c r="AZ41" s="60" t="s">
        <v>223</v>
      </c>
      <c r="BA41" s="55" t="s">
        <v>207</v>
      </c>
      <c r="BC41" s="50">
        <f t="shared" si="35"/>
        <v>0</v>
      </c>
      <c r="BD41" s="50">
        <f t="shared" si="36"/>
        <v>0</v>
      </c>
      <c r="BE41" s="50">
        <v>0</v>
      </c>
      <c r="BF41" s="50">
        <f t="shared" si="37"/>
        <v>0</v>
      </c>
      <c r="BH41" s="50">
        <f t="shared" si="38"/>
        <v>0</v>
      </c>
      <c r="BI41" s="50">
        <f t="shared" si="39"/>
        <v>0</v>
      </c>
      <c r="BJ41" s="50">
        <f t="shared" si="40"/>
        <v>0</v>
      </c>
      <c r="BK41" s="50"/>
      <c r="BL41" s="50">
        <v>766</v>
      </c>
      <c r="BW41" s="50">
        <f t="shared" si="41"/>
        <v>0</v>
      </c>
    </row>
    <row r="42" spans="1:75" ht="27" customHeight="1">
      <c r="A42" s="30" t="s">
        <v>29</v>
      </c>
      <c r="B42" s="23" t="s">
        <v>187</v>
      </c>
      <c r="C42" s="23" t="s">
        <v>153</v>
      </c>
      <c r="D42" s="67" t="s">
        <v>313</v>
      </c>
      <c r="E42" s="68"/>
      <c r="F42" s="23" t="s">
        <v>71</v>
      </c>
      <c r="G42" s="50">
        <v>2</v>
      </c>
      <c r="H42" s="50"/>
      <c r="I42" s="60"/>
      <c r="J42" s="50"/>
      <c r="K42" s="50"/>
      <c r="L42" s="50"/>
      <c r="M42" s="50"/>
      <c r="N42" s="50"/>
      <c r="O42" s="50"/>
      <c r="P42" s="48"/>
      <c r="Z42" s="50">
        <f t="shared" si="21"/>
        <v>0</v>
      </c>
      <c r="AB42" s="50">
        <f t="shared" si="22"/>
        <v>0</v>
      </c>
      <c r="AC42" s="50">
        <f t="shared" si="23"/>
        <v>0</v>
      </c>
      <c r="AD42" s="50">
        <f t="shared" si="24"/>
        <v>0</v>
      </c>
      <c r="AE42" s="50">
        <f t="shared" si="25"/>
        <v>0</v>
      </c>
      <c r="AF42" s="50">
        <f t="shared" si="26"/>
        <v>0</v>
      </c>
      <c r="AG42" s="50">
        <f t="shared" si="27"/>
        <v>0</v>
      </c>
      <c r="AH42" s="50">
        <f t="shared" si="28"/>
        <v>0</v>
      </c>
      <c r="AI42" s="55" t="s">
        <v>187</v>
      </c>
      <c r="AJ42" s="50">
        <f t="shared" si="29"/>
        <v>0</v>
      </c>
      <c r="AK42" s="50">
        <f t="shared" si="30"/>
        <v>0</v>
      </c>
      <c r="AL42" s="50">
        <f t="shared" si="31"/>
        <v>0</v>
      </c>
      <c r="AN42" s="50">
        <v>21</v>
      </c>
      <c r="AO42" s="50">
        <f t="shared" si="42"/>
        <v>0</v>
      </c>
      <c r="AP42" s="50">
        <f t="shared" si="43"/>
        <v>0</v>
      </c>
      <c r="AQ42" s="60" t="s">
        <v>278</v>
      </c>
      <c r="AV42" s="50">
        <f t="shared" si="32"/>
        <v>0</v>
      </c>
      <c r="AW42" s="50">
        <f t="shared" si="33"/>
        <v>0</v>
      </c>
      <c r="AX42" s="50">
        <f t="shared" si="34"/>
        <v>0</v>
      </c>
      <c r="AY42" s="60" t="s">
        <v>36</v>
      </c>
      <c r="AZ42" s="60" t="s">
        <v>223</v>
      </c>
      <c r="BA42" s="55" t="s">
        <v>207</v>
      </c>
      <c r="BC42" s="50">
        <f t="shared" si="35"/>
        <v>0</v>
      </c>
      <c r="BD42" s="50">
        <f t="shared" si="36"/>
        <v>0</v>
      </c>
      <c r="BE42" s="50">
        <v>0</v>
      </c>
      <c r="BF42" s="50">
        <f t="shared" si="37"/>
        <v>0</v>
      </c>
      <c r="BH42" s="50">
        <f t="shared" si="38"/>
        <v>0</v>
      </c>
      <c r="BI42" s="50">
        <f t="shared" si="39"/>
        <v>0</v>
      </c>
      <c r="BJ42" s="50">
        <f t="shared" si="40"/>
        <v>0</v>
      </c>
      <c r="BK42" s="50"/>
      <c r="BL42" s="50">
        <v>766</v>
      </c>
      <c r="BW42" s="50">
        <f t="shared" si="41"/>
        <v>0</v>
      </c>
    </row>
    <row r="43" spans="1:75" ht="27" customHeight="1">
      <c r="A43" s="30" t="s">
        <v>70</v>
      </c>
      <c r="B43" s="23" t="s">
        <v>187</v>
      </c>
      <c r="C43" s="23" t="s">
        <v>153</v>
      </c>
      <c r="D43" s="67" t="s">
        <v>314</v>
      </c>
      <c r="E43" s="68"/>
      <c r="F43" s="23" t="s">
        <v>71</v>
      </c>
      <c r="G43" s="50">
        <v>3</v>
      </c>
      <c r="H43" s="50"/>
      <c r="I43" s="60"/>
      <c r="J43" s="50"/>
      <c r="K43" s="50"/>
      <c r="L43" s="50"/>
      <c r="M43" s="50"/>
      <c r="N43" s="50"/>
      <c r="O43" s="50"/>
      <c r="P43" s="48"/>
      <c r="Z43" s="50">
        <f t="shared" si="21"/>
        <v>0</v>
      </c>
      <c r="AB43" s="50">
        <f t="shared" si="22"/>
        <v>0</v>
      </c>
      <c r="AC43" s="50">
        <f t="shared" si="23"/>
        <v>0</v>
      </c>
      <c r="AD43" s="50">
        <f t="shared" si="24"/>
        <v>0</v>
      </c>
      <c r="AE43" s="50">
        <f t="shared" si="25"/>
        <v>0</v>
      </c>
      <c r="AF43" s="50">
        <f t="shared" si="26"/>
        <v>0</v>
      </c>
      <c r="AG43" s="50">
        <f t="shared" si="27"/>
        <v>0</v>
      </c>
      <c r="AH43" s="50">
        <f t="shared" si="28"/>
        <v>0</v>
      </c>
      <c r="AI43" s="55" t="s">
        <v>187</v>
      </c>
      <c r="AJ43" s="50">
        <f t="shared" si="29"/>
        <v>0</v>
      </c>
      <c r="AK43" s="50">
        <f t="shared" si="30"/>
        <v>0</v>
      </c>
      <c r="AL43" s="50">
        <f t="shared" si="31"/>
        <v>0</v>
      </c>
      <c r="AN43" s="50">
        <v>21</v>
      </c>
      <c r="AO43" s="50">
        <f t="shared" si="42"/>
        <v>0</v>
      </c>
      <c r="AP43" s="50">
        <f t="shared" si="43"/>
        <v>0</v>
      </c>
      <c r="AQ43" s="60" t="s">
        <v>278</v>
      </c>
      <c r="AV43" s="50">
        <f t="shared" si="32"/>
        <v>0</v>
      </c>
      <c r="AW43" s="50">
        <f t="shared" si="33"/>
        <v>0</v>
      </c>
      <c r="AX43" s="50">
        <f t="shared" si="34"/>
        <v>0</v>
      </c>
      <c r="AY43" s="60" t="s">
        <v>36</v>
      </c>
      <c r="AZ43" s="60" t="s">
        <v>223</v>
      </c>
      <c r="BA43" s="55" t="s">
        <v>207</v>
      </c>
      <c r="BC43" s="50">
        <f t="shared" si="35"/>
        <v>0</v>
      </c>
      <c r="BD43" s="50">
        <f t="shared" si="36"/>
        <v>0</v>
      </c>
      <c r="BE43" s="50">
        <v>0</v>
      </c>
      <c r="BF43" s="50">
        <f t="shared" si="37"/>
        <v>0</v>
      </c>
      <c r="BH43" s="50">
        <f t="shared" si="38"/>
        <v>0</v>
      </c>
      <c r="BI43" s="50">
        <f t="shared" si="39"/>
        <v>0</v>
      </c>
      <c r="BJ43" s="50">
        <f t="shared" si="40"/>
        <v>0</v>
      </c>
      <c r="BK43" s="50"/>
      <c r="BL43" s="50">
        <v>766</v>
      </c>
      <c r="BW43" s="50">
        <f t="shared" si="41"/>
        <v>0</v>
      </c>
    </row>
    <row r="44" spans="1:75" ht="27" customHeight="1">
      <c r="A44" s="30" t="s">
        <v>41</v>
      </c>
      <c r="B44" s="23" t="s">
        <v>187</v>
      </c>
      <c r="C44" s="23" t="s">
        <v>153</v>
      </c>
      <c r="D44" s="67" t="s">
        <v>315</v>
      </c>
      <c r="E44" s="68"/>
      <c r="F44" s="23" t="s">
        <v>71</v>
      </c>
      <c r="G44" s="50">
        <v>3</v>
      </c>
      <c r="H44" s="50"/>
      <c r="I44" s="60"/>
      <c r="J44" s="50"/>
      <c r="K44" s="50"/>
      <c r="L44" s="50"/>
      <c r="M44" s="50"/>
      <c r="N44" s="50"/>
      <c r="O44" s="50"/>
      <c r="P44" s="48"/>
      <c r="Z44" s="50">
        <f t="shared" si="21"/>
        <v>0</v>
      </c>
      <c r="AB44" s="50">
        <f t="shared" si="22"/>
        <v>0</v>
      </c>
      <c r="AC44" s="50">
        <f t="shared" si="23"/>
        <v>0</v>
      </c>
      <c r="AD44" s="50">
        <f t="shared" si="24"/>
        <v>0</v>
      </c>
      <c r="AE44" s="50">
        <f t="shared" si="25"/>
        <v>0</v>
      </c>
      <c r="AF44" s="50">
        <f t="shared" si="26"/>
        <v>0</v>
      </c>
      <c r="AG44" s="50">
        <f t="shared" si="27"/>
        <v>0</v>
      </c>
      <c r="AH44" s="50">
        <f t="shared" si="28"/>
        <v>0</v>
      </c>
      <c r="AI44" s="55" t="s">
        <v>187</v>
      </c>
      <c r="AJ44" s="50">
        <f t="shared" si="29"/>
        <v>0</v>
      </c>
      <c r="AK44" s="50">
        <f t="shared" si="30"/>
        <v>0</v>
      </c>
      <c r="AL44" s="50">
        <f t="shared" si="31"/>
        <v>0</v>
      </c>
      <c r="AN44" s="50">
        <v>21</v>
      </c>
      <c r="AO44" s="50">
        <f t="shared" si="42"/>
        <v>0</v>
      </c>
      <c r="AP44" s="50">
        <f t="shared" si="43"/>
        <v>0</v>
      </c>
      <c r="AQ44" s="60" t="s">
        <v>278</v>
      </c>
      <c r="AV44" s="50">
        <f t="shared" si="32"/>
        <v>0</v>
      </c>
      <c r="AW44" s="50">
        <f t="shared" si="33"/>
        <v>0</v>
      </c>
      <c r="AX44" s="50">
        <f t="shared" si="34"/>
        <v>0</v>
      </c>
      <c r="AY44" s="60" t="s">
        <v>36</v>
      </c>
      <c r="AZ44" s="60" t="s">
        <v>223</v>
      </c>
      <c r="BA44" s="55" t="s">
        <v>207</v>
      </c>
      <c r="BC44" s="50">
        <f t="shared" si="35"/>
        <v>0</v>
      </c>
      <c r="BD44" s="50">
        <f t="shared" si="36"/>
        <v>0</v>
      </c>
      <c r="BE44" s="50">
        <v>0</v>
      </c>
      <c r="BF44" s="50">
        <f t="shared" si="37"/>
        <v>0</v>
      </c>
      <c r="BH44" s="50">
        <f t="shared" si="38"/>
        <v>0</v>
      </c>
      <c r="BI44" s="50">
        <f t="shared" si="39"/>
        <v>0</v>
      </c>
      <c r="BJ44" s="50">
        <f t="shared" si="40"/>
        <v>0</v>
      </c>
      <c r="BK44" s="50"/>
      <c r="BL44" s="50">
        <v>766</v>
      </c>
      <c r="BW44" s="50">
        <f t="shared" si="41"/>
        <v>0</v>
      </c>
    </row>
    <row r="45" spans="1:75" ht="42" customHeight="1">
      <c r="A45" s="30" t="s">
        <v>269</v>
      </c>
      <c r="B45" s="23" t="s">
        <v>187</v>
      </c>
      <c r="C45" s="23" t="s">
        <v>153</v>
      </c>
      <c r="D45" s="123" t="s">
        <v>318</v>
      </c>
      <c r="E45" s="68"/>
      <c r="F45" s="23" t="s">
        <v>71</v>
      </c>
      <c r="G45" s="50">
        <v>4</v>
      </c>
      <c r="H45" s="50"/>
      <c r="I45" s="60"/>
      <c r="J45" s="50"/>
      <c r="K45" s="50"/>
      <c r="L45" s="50"/>
      <c r="M45" s="50"/>
      <c r="N45" s="50"/>
      <c r="O45" s="50"/>
      <c r="P45" s="48"/>
      <c r="Z45" s="50">
        <f t="shared" si="21"/>
        <v>0</v>
      </c>
      <c r="AB45" s="50">
        <f t="shared" si="22"/>
        <v>0</v>
      </c>
      <c r="AC45" s="50">
        <f t="shared" si="23"/>
        <v>0</v>
      </c>
      <c r="AD45" s="50">
        <f t="shared" si="24"/>
        <v>0</v>
      </c>
      <c r="AE45" s="50">
        <f t="shared" si="25"/>
        <v>0</v>
      </c>
      <c r="AF45" s="50">
        <f t="shared" si="26"/>
        <v>0</v>
      </c>
      <c r="AG45" s="50">
        <f t="shared" si="27"/>
        <v>0</v>
      </c>
      <c r="AH45" s="50">
        <f t="shared" si="28"/>
        <v>0</v>
      </c>
      <c r="AI45" s="55" t="s">
        <v>187</v>
      </c>
      <c r="AJ45" s="50">
        <f t="shared" si="29"/>
        <v>0</v>
      </c>
      <c r="AK45" s="50">
        <f t="shared" si="30"/>
        <v>0</v>
      </c>
      <c r="AL45" s="50">
        <f t="shared" si="31"/>
        <v>0</v>
      </c>
      <c r="AN45" s="50">
        <v>21</v>
      </c>
      <c r="AO45" s="50">
        <f t="shared" si="42"/>
        <v>0</v>
      </c>
      <c r="AP45" s="50">
        <f t="shared" si="43"/>
        <v>0</v>
      </c>
      <c r="AQ45" s="60" t="s">
        <v>278</v>
      </c>
      <c r="AV45" s="50">
        <f t="shared" si="32"/>
        <v>0</v>
      </c>
      <c r="AW45" s="50">
        <f t="shared" si="33"/>
        <v>0</v>
      </c>
      <c r="AX45" s="50">
        <f t="shared" si="34"/>
        <v>0</v>
      </c>
      <c r="AY45" s="60" t="s">
        <v>36</v>
      </c>
      <c r="AZ45" s="60" t="s">
        <v>223</v>
      </c>
      <c r="BA45" s="55" t="s">
        <v>207</v>
      </c>
      <c r="BC45" s="50">
        <f t="shared" si="35"/>
        <v>0</v>
      </c>
      <c r="BD45" s="50">
        <f t="shared" si="36"/>
        <v>0</v>
      </c>
      <c r="BE45" s="50">
        <v>0</v>
      </c>
      <c r="BF45" s="50">
        <f t="shared" si="37"/>
        <v>0</v>
      </c>
      <c r="BH45" s="50">
        <f t="shared" si="38"/>
        <v>0</v>
      </c>
      <c r="BI45" s="50">
        <f t="shared" si="39"/>
        <v>0</v>
      </c>
      <c r="BJ45" s="50">
        <f t="shared" si="40"/>
        <v>0</v>
      </c>
      <c r="BK45" s="50"/>
      <c r="BL45" s="50">
        <v>766</v>
      </c>
      <c r="BW45" s="50">
        <f t="shared" si="41"/>
        <v>0</v>
      </c>
    </row>
    <row r="46" spans="1:75" ht="27" customHeight="1">
      <c r="A46" s="30" t="s">
        <v>296</v>
      </c>
      <c r="B46" s="23" t="s">
        <v>187</v>
      </c>
      <c r="C46" s="23" t="s">
        <v>153</v>
      </c>
      <c r="D46" s="67" t="s">
        <v>316</v>
      </c>
      <c r="E46" s="68"/>
      <c r="F46" s="23" t="s">
        <v>71</v>
      </c>
      <c r="G46" s="50">
        <v>1</v>
      </c>
      <c r="H46" s="50"/>
      <c r="I46" s="60"/>
      <c r="J46" s="50"/>
      <c r="K46" s="50"/>
      <c r="L46" s="50"/>
      <c r="M46" s="50"/>
      <c r="N46" s="50"/>
      <c r="O46" s="50"/>
      <c r="P46" s="48"/>
      <c r="Z46" s="50">
        <f t="shared" si="21"/>
        <v>0</v>
      </c>
      <c r="AB46" s="50">
        <f t="shared" si="22"/>
        <v>0</v>
      </c>
      <c r="AC46" s="50">
        <f t="shared" si="23"/>
        <v>0</v>
      </c>
      <c r="AD46" s="50">
        <f t="shared" si="24"/>
        <v>0</v>
      </c>
      <c r="AE46" s="50">
        <f t="shared" si="25"/>
        <v>0</v>
      </c>
      <c r="AF46" s="50">
        <f t="shared" si="26"/>
        <v>0</v>
      </c>
      <c r="AG46" s="50">
        <f t="shared" si="27"/>
        <v>0</v>
      </c>
      <c r="AH46" s="50">
        <f t="shared" si="28"/>
        <v>0</v>
      </c>
      <c r="AI46" s="55" t="s">
        <v>187</v>
      </c>
      <c r="AJ46" s="50">
        <f t="shared" si="29"/>
        <v>0</v>
      </c>
      <c r="AK46" s="50">
        <f t="shared" si="30"/>
        <v>0</v>
      </c>
      <c r="AL46" s="50">
        <f t="shared" si="31"/>
        <v>0</v>
      </c>
      <c r="AN46" s="50">
        <v>21</v>
      </c>
      <c r="AO46" s="50">
        <f t="shared" si="42"/>
        <v>0</v>
      </c>
      <c r="AP46" s="50">
        <f t="shared" si="43"/>
        <v>0</v>
      </c>
      <c r="AQ46" s="60" t="s">
        <v>278</v>
      </c>
      <c r="AV46" s="50">
        <f t="shared" si="32"/>
        <v>0</v>
      </c>
      <c r="AW46" s="50">
        <f t="shared" si="33"/>
        <v>0</v>
      </c>
      <c r="AX46" s="50">
        <f t="shared" si="34"/>
        <v>0</v>
      </c>
      <c r="AY46" s="60" t="s">
        <v>36</v>
      </c>
      <c r="AZ46" s="60" t="s">
        <v>223</v>
      </c>
      <c r="BA46" s="55" t="s">
        <v>207</v>
      </c>
      <c r="BC46" s="50">
        <f t="shared" si="35"/>
        <v>0</v>
      </c>
      <c r="BD46" s="50">
        <f t="shared" si="36"/>
        <v>0</v>
      </c>
      <c r="BE46" s="50">
        <v>0</v>
      </c>
      <c r="BF46" s="50">
        <f t="shared" si="37"/>
        <v>0</v>
      </c>
      <c r="BH46" s="50">
        <f t="shared" si="38"/>
        <v>0</v>
      </c>
      <c r="BI46" s="50">
        <f t="shared" si="39"/>
        <v>0</v>
      </c>
      <c r="BJ46" s="50">
        <f t="shared" si="40"/>
        <v>0</v>
      </c>
      <c r="BK46" s="50"/>
      <c r="BL46" s="50">
        <v>766</v>
      </c>
      <c r="BW46" s="50">
        <f t="shared" si="41"/>
        <v>0</v>
      </c>
    </row>
    <row r="47" spans="1:75" ht="51" customHeight="1">
      <c r="A47" s="30" t="s">
        <v>20</v>
      </c>
      <c r="B47" s="23" t="s">
        <v>187</v>
      </c>
      <c r="C47" s="23" t="s">
        <v>153</v>
      </c>
      <c r="D47" s="67" t="s">
        <v>323</v>
      </c>
      <c r="E47" s="68"/>
      <c r="F47" s="23" t="s">
        <v>71</v>
      </c>
      <c r="G47" s="50">
        <v>1</v>
      </c>
      <c r="H47" s="50"/>
      <c r="I47" s="60"/>
      <c r="J47" s="50"/>
      <c r="K47" s="50"/>
      <c r="L47" s="50"/>
      <c r="M47" s="50"/>
      <c r="N47" s="50"/>
      <c r="O47" s="50"/>
      <c r="P47" s="48"/>
      <c r="Z47" s="50">
        <f t="shared" si="21"/>
        <v>0</v>
      </c>
      <c r="AB47" s="50">
        <f t="shared" si="22"/>
        <v>0</v>
      </c>
      <c r="AC47" s="50">
        <f t="shared" si="23"/>
        <v>0</v>
      </c>
      <c r="AD47" s="50">
        <f t="shared" si="24"/>
        <v>0</v>
      </c>
      <c r="AE47" s="50">
        <f t="shared" si="25"/>
        <v>0</v>
      </c>
      <c r="AF47" s="50">
        <f t="shared" si="26"/>
        <v>0</v>
      </c>
      <c r="AG47" s="50">
        <f t="shared" si="27"/>
        <v>0</v>
      </c>
      <c r="AH47" s="50">
        <f t="shared" si="28"/>
        <v>0</v>
      </c>
      <c r="AI47" s="55" t="s">
        <v>187</v>
      </c>
      <c r="AJ47" s="50">
        <f t="shared" si="29"/>
        <v>0</v>
      </c>
      <c r="AK47" s="50">
        <f t="shared" si="30"/>
        <v>0</v>
      </c>
      <c r="AL47" s="50">
        <f t="shared" si="31"/>
        <v>0</v>
      </c>
      <c r="AN47" s="50">
        <v>21</v>
      </c>
      <c r="AO47" s="50">
        <f t="shared" si="42"/>
        <v>0</v>
      </c>
      <c r="AP47" s="50">
        <f t="shared" si="43"/>
        <v>0</v>
      </c>
      <c r="AQ47" s="60" t="s">
        <v>278</v>
      </c>
      <c r="AV47" s="50">
        <f t="shared" si="32"/>
        <v>0</v>
      </c>
      <c r="AW47" s="50">
        <f t="shared" si="33"/>
        <v>0</v>
      </c>
      <c r="AX47" s="50">
        <f t="shared" si="34"/>
        <v>0</v>
      </c>
      <c r="AY47" s="60" t="s">
        <v>36</v>
      </c>
      <c r="AZ47" s="60" t="s">
        <v>223</v>
      </c>
      <c r="BA47" s="55" t="s">
        <v>207</v>
      </c>
      <c r="BC47" s="50">
        <f t="shared" si="35"/>
        <v>0</v>
      </c>
      <c r="BD47" s="50">
        <f t="shared" si="36"/>
        <v>0</v>
      </c>
      <c r="BE47" s="50">
        <v>0</v>
      </c>
      <c r="BF47" s="50">
        <f t="shared" si="37"/>
        <v>0</v>
      </c>
      <c r="BH47" s="50">
        <f t="shared" si="38"/>
        <v>0</v>
      </c>
      <c r="BI47" s="50">
        <f t="shared" si="39"/>
        <v>0</v>
      </c>
      <c r="BJ47" s="50">
        <f t="shared" si="40"/>
        <v>0</v>
      </c>
      <c r="BK47" s="50"/>
      <c r="BL47" s="50">
        <v>766</v>
      </c>
      <c r="BW47" s="50">
        <f t="shared" si="41"/>
        <v>0</v>
      </c>
    </row>
    <row r="48" spans="1:47" ht="15" customHeight="1">
      <c r="A48" s="2" t="s">
        <v>187</v>
      </c>
      <c r="B48" s="40" t="s">
        <v>187</v>
      </c>
      <c r="C48" s="40" t="s">
        <v>150</v>
      </c>
      <c r="D48" s="120" t="s">
        <v>4</v>
      </c>
      <c r="E48" s="121"/>
      <c r="F48" s="1" t="s">
        <v>254</v>
      </c>
      <c r="G48" s="1" t="s">
        <v>254</v>
      </c>
      <c r="H48" s="1"/>
      <c r="I48" s="1"/>
      <c r="J48" s="42"/>
      <c r="K48" s="42"/>
      <c r="L48" s="42"/>
      <c r="M48" s="42"/>
      <c r="N48" s="55"/>
      <c r="O48" s="42"/>
      <c r="P48" s="36"/>
      <c r="AI48" s="55" t="s">
        <v>187</v>
      </c>
      <c r="AS48" s="42">
        <f>SUM(AJ49:AJ50)</f>
        <v>0</v>
      </c>
      <c r="AT48" s="42">
        <f>SUM(AK49:AK50)</f>
        <v>0</v>
      </c>
      <c r="AU48" s="42">
        <f>SUM(AL49:AL50)</f>
        <v>0</v>
      </c>
    </row>
    <row r="49" spans="1:75" ht="27.75" customHeight="1">
      <c r="A49" s="30" t="s">
        <v>173</v>
      </c>
      <c r="B49" s="23" t="s">
        <v>187</v>
      </c>
      <c r="C49" s="23" t="s">
        <v>166</v>
      </c>
      <c r="D49" s="123" t="s">
        <v>319</v>
      </c>
      <c r="E49" s="68"/>
      <c r="F49" s="23" t="s">
        <v>271</v>
      </c>
      <c r="G49" s="50">
        <v>237.84</v>
      </c>
      <c r="H49" s="50"/>
      <c r="I49" s="60"/>
      <c r="J49" s="50"/>
      <c r="K49" s="50"/>
      <c r="L49" s="50"/>
      <c r="M49" s="50"/>
      <c r="N49" s="50"/>
      <c r="O49" s="50"/>
      <c r="P49" s="48"/>
      <c r="Z49" s="50">
        <f>IF(AQ49="5",BJ49,0)</f>
        <v>0</v>
      </c>
      <c r="AB49" s="50">
        <f>IF(AQ49="1",BH49,0)</f>
        <v>0</v>
      </c>
      <c r="AC49" s="50">
        <f>IF(AQ49="1",BI49,0)</f>
        <v>0</v>
      </c>
      <c r="AD49" s="50">
        <f>IF(AQ49="7",BH49,0)</f>
        <v>0</v>
      </c>
      <c r="AE49" s="50">
        <f>IF(AQ49="7",BI49,0)</f>
        <v>0</v>
      </c>
      <c r="AF49" s="50">
        <f>IF(AQ49="2",BH49,0)</f>
        <v>0</v>
      </c>
      <c r="AG49" s="50">
        <f>IF(AQ49="2",BI49,0)</f>
        <v>0</v>
      </c>
      <c r="AH49" s="50">
        <f>IF(AQ49="0",BJ49,0)</f>
        <v>0</v>
      </c>
      <c r="AI49" s="55" t="s">
        <v>187</v>
      </c>
      <c r="AJ49" s="50">
        <f>IF(AN49=0,L49,0)</f>
        <v>0</v>
      </c>
      <c r="AK49" s="50">
        <f>IF(AN49=12,L49,0)</f>
        <v>0</v>
      </c>
      <c r="AL49" s="50">
        <f>IF(AN49=21,L49,0)</f>
        <v>0</v>
      </c>
      <c r="AN49" s="50">
        <v>21</v>
      </c>
      <c r="AO49" s="50">
        <f>H49*0.669674930854392</f>
        <v>0</v>
      </c>
      <c r="AP49" s="50">
        <f>H49*(1-0.669674930854392)</f>
        <v>0</v>
      </c>
      <c r="AQ49" s="60" t="s">
        <v>278</v>
      </c>
      <c r="AV49" s="50">
        <f>AW49+AX49</f>
        <v>0</v>
      </c>
      <c r="AW49" s="50">
        <f>G49*AO49</f>
        <v>0</v>
      </c>
      <c r="AX49" s="50">
        <f>G49*AP49</f>
        <v>0</v>
      </c>
      <c r="AY49" s="60" t="s">
        <v>248</v>
      </c>
      <c r="AZ49" s="60" t="s">
        <v>67</v>
      </c>
      <c r="BA49" s="55" t="s">
        <v>207</v>
      </c>
      <c r="BC49" s="50">
        <f>AW49+AX49</f>
        <v>0</v>
      </c>
      <c r="BD49" s="50">
        <f>H49/(100-BE49)*100</f>
        <v>0</v>
      </c>
      <c r="BE49" s="50">
        <v>0</v>
      </c>
      <c r="BF49" s="50">
        <f>O49</f>
        <v>0</v>
      </c>
      <c r="BH49" s="50">
        <f>G49*AO49</f>
        <v>0</v>
      </c>
      <c r="BI49" s="50">
        <f>G49*AP49</f>
        <v>0</v>
      </c>
      <c r="BJ49" s="50">
        <f>G49*H49</f>
        <v>0</v>
      </c>
      <c r="BK49" s="50"/>
      <c r="BL49" s="50">
        <v>784</v>
      </c>
      <c r="BW49" s="50">
        <f>I49</f>
        <v>0</v>
      </c>
    </row>
    <row r="50" spans="1:75" ht="21.75" customHeight="1">
      <c r="A50" s="30" t="s">
        <v>159</v>
      </c>
      <c r="B50" s="23" t="s">
        <v>187</v>
      </c>
      <c r="C50" s="23" t="s">
        <v>78</v>
      </c>
      <c r="D50" s="67" t="s">
        <v>237</v>
      </c>
      <c r="E50" s="68"/>
      <c r="F50" s="23" t="s">
        <v>271</v>
      </c>
      <c r="G50" s="50">
        <v>135.7</v>
      </c>
      <c r="H50" s="50"/>
      <c r="I50" s="60"/>
      <c r="J50" s="50"/>
      <c r="K50" s="50"/>
      <c r="L50" s="50"/>
      <c r="M50" s="50"/>
      <c r="N50" s="50"/>
      <c r="O50" s="50"/>
      <c r="P50" s="48"/>
      <c r="Z50" s="50">
        <f>IF(AQ50="5",BJ50,0)</f>
        <v>0</v>
      </c>
      <c r="AB50" s="50">
        <f>IF(AQ50="1",BH50,0)</f>
        <v>0</v>
      </c>
      <c r="AC50" s="50">
        <f>IF(AQ50="1",BI50,0)</f>
        <v>0</v>
      </c>
      <c r="AD50" s="50">
        <f>IF(AQ50="7",BH50,0)</f>
        <v>0</v>
      </c>
      <c r="AE50" s="50">
        <f>IF(AQ50="7",BI50,0)</f>
        <v>0</v>
      </c>
      <c r="AF50" s="50">
        <f>IF(AQ50="2",BH50,0)</f>
        <v>0</v>
      </c>
      <c r="AG50" s="50">
        <f>IF(AQ50="2",BI50,0)</f>
        <v>0</v>
      </c>
      <c r="AH50" s="50">
        <f>IF(AQ50="0",BJ50,0)</f>
        <v>0</v>
      </c>
      <c r="AI50" s="55" t="s">
        <v>187</v>
      </c>
      <c r="AJ50" s="50">
        <f>IF(AN50=0,L50,0)</f>
        <v>0</v>
      </c>
      <c r="AK50" s="50">
        <f>IF(AN50=12,L50,0)</f>
        <v>0</v>
      </c>
      <c r="AL50" s="50">
        <f>IF(AN50=21,L50,0)</f>
        <v>0</v>
      </c>
      <c r="AN50" s="50">
        <v>21</v>
      </c>
      <c r="AO50" s="50">
        <f>H50*0</f>
        <v>0</v>
      </c>
      <c r="AP50" s="50">
        <f>H50*(1-0)</f>
        <v>0</v>
      </c>
      <c r="AQ50" s="60" t="s">
        <v>278</v>
      </c>
      <c r="AV50" s="50">
        <f>AW50+AX50</f>
        <v>0</v>
      </c>
      <c r="AW50" s="50">
        <f>G50*AO50</f>
        <v>0</v>
      </c>
      <c r="AX50" s="50">
        <f>G50*AP50</f>
        <v>0</v>
      </c>
      <c r="AY50" s="60" t="s">
        <v>248</v>
      </c>
      <c r="AZ50" s="60" t="s">
        <v>67</v>
      </c>
      <c r="BA50" s="55" t="s">
        <v>207</v>
      </c>
      <c r="BC50" s="50">
        <f>AW50+AX50</f>
        <v>0</v>
      </c>
      <c r="BD50" s="50">
        <f>H50/(100-BE50)*100</f>
        <v>0</v>
      </c>
      <c r="BE50" s="50">
        <v>0</v>
      </c>
      <c r="BF50" s="50">
        <f>O50</f>
        <v>0</v>
      </c>
      <c r="BH50" s="50">
        <f>G50*AO50</f>
        <v>0</v>
      </c>
      <c r="BI50" s="50">
        <f>G50*AP50</f>
        <v>0</v>
      </c>
      <c r="BJ50" s="50">
        <f>G50*H50</f>
        <v>0</v>
      </c>
      <c r="BK50" s="50"/>
      <c r="BL50" s="50">
        <v>784</v>
      </c>
      <c r="BW50" s="50">
        <f>I50</f>
        <v>0</v>
      </c>
    </row>
    <row r="51" spans="1:47" ht="15" customHeight="1">
      <c r="A51" s="2" t="s">
        <v>187</v>
      </c>
      <c r="B51" s="40" t="s">
        <v>187</v>
      </c>
      <c r="C51" s="40" t="s">
        <v>39</v>
      </c>
      <c r="D51" s="120" t="s">
        <v>191</v>
      </c>
      <c r="E51" s="121"/>
      <c r="F51" s="1" t="s">
        <v>254</v>
      </c>
      <c r="G51" s="1" t="s">
        <v>254</v>
      </c>
      <c r="H51" s="1"/>
      <c r="I51" s="1"/>
      <c r="J51" s="42"/>
      <c r="K51" s="42"/>
      <c r="L51" s="42"/>
      <c r="M51" s="42"/>
      <c r="N51" s="55"/>
      <c r="O51" s="42"/>
      <c r="P51" s="36"/>
      <c r="AI51" s="55" t="s">
        <v>187</v>
      </c>
      <c r="AS51" s="42">
        <f>SUM(AJ52:AJ53)</f>
        <v>0</v>
      </c>
      <c r="AT51" s="42">
        <f>SUM(AK52:AK53)</f>
        <v>0</v>
      </c>
      <c r="AU51" s="42">
        <f>SUM(AL52:AL53)</f>
        <v>0</v>
      </c>
    </row>
    <row r="52" spans="1:75" ht="27" customHeight="1">
      <c r="A52" s="30" t="s">
        <v>232</v>
      </c>
      <c r="B52" s="23" t="s">
        <v>187</v>
      </c>
      <c r="C52" s="23" t="s">
        <v>286</v>
      </c>
      <c r="D52" s="67" t="s">
        <v>219</v>
      </c>
      <c r="E52" s="68"/>
      <c r="F52" s="23" t="s">
        <v>271</v>
      </c>
      <c r="G52" s="50">
        <v>303.18</v>
      </c>
      <c r="H52" s="50"/>
      <c r="I52" s="60"/>
      <c r="J52" s="50"/>
      <c r="K52" s="50"/>
      <c r="L52" s="50"/>
      <c r="M52" s="50"/>
      <c r="N52" s="50"/>
      <c r="O52" s="50"/>
      <c r="P52" s="48"/>
      <c r="Z52" s="50">
        <f>IF(AQ52="5",BJ52,0)</f>
        <v>0</v>
      </c>
      <c r="AB52" s="50">
        <f>IF(AQ52="1",BH52,0)</f>
        <v>0</v>
      </c>
      <c r="AC52" s="50">
        <f>IF(AQ52="1",BI52,0)</f>
        <v>0</v>
      </c>
      <c r="AD52" s="50">
        <f>IF(AQ52="7",BH52,0)</f>
        <v>0</v>
      </c>
      <c r="AE52" s="50">
        <f>IF(AQ52="7",BI52,0)</f>
        <v>0</v>
      </c>
      <c r="AF52" s="50">
        <f>IF(AQ52="2",BH52,0)</f>
        <v>0</v>
      </c>
      <c r="AG52" s="50">
        <f>IF(AQ52="2",BI52,0)</f>
        <v>0</v>
      </c>
      <c r="AH52" s="50">
        <f>IF(AQ52="0",BJ52,0)</f>
        <v>0</v>
      </c>
      <c r="AI52" s="55" t="s">
        <v>187</v>
      </c>
      <c r="AJ52" s="50">
        <f>IF(AN52=0,L52,0)</f>
        <v>0</v>
      </c>
      <c r="AK52" s="50">
        <f>IF(AN52=12,L52,0)</f>
        <v>0</v>
      </c>
      <c r="AL52" s="50">
        <f>IF(AN52=21,L52,0)</f>
        <v>0</v>
      </c>
      <c r="AN52" s="50">
        <v>21</v>
      </c>
      <c r="AO52" s="50">
        <f>H52*0.407753914033109</f>
        <v>0</v>
      </c>
      <c r="AP52" s="50">
        <f>H52*(1-0.407753914033109)</f>
        <v>0</v>
      </c>
      <c r="AQ52" s="60" t="s">
        <v>276</v>
      </c>
      <c r="AV52" s="50">
        <f>AW52+AX52</f>
        <v>0</v>
      </c>
      <c r="AW52" s="50">
        <f>G52*AO52</f>
        <v>0</v>
      </c>
      <c r="AX52" s="50">
        <f>G52*AP52</f>
        <v>0</v>
      </c>
      <c r="AY52" s="60" t="s">
        <v>300</v>
      </c>
      <c r="AZ52" s="60" t="s">
        <v>2</v>
      </c>
      <c r="BA52" s="55" t="s">
        <v>207</v>
      </c>
      <c r="BC52" s="50">
        <f>AW52+AX52</f>
        <v>0</v>
      </c>
      <c r="BD52" s="50">
        <f>H52/(100-BE52)*100</f>
        <v>0</v>
      </c>
      <c r="BE52" s="50">
        <v>0</v>
      </c>
      <c r="BF52" s="50">
        <f>O52</f>
        <v>0</v>
      </c>
      <c r="BH52" s="50">
        <f>G52*AO52</f>
        <v>0</v>
      </c>
      <c r="BI52" s="50">
        <f>G52*AP52</f>
        <v>0</v>
      </c>
      <c r="BJ52" s="50">
        <f>G52*H52</f>
        <v>0</v>
      </c>
      <c r="BK52" s="50"/>
      <c r="BL52" s="50">
        <v>94</v>
      </c>
      <c r="BW52" s="50">
        <f>I52</f>
        <v>0</v>
      </c>
    </row>
    <row r="53" spans="1:75" ht="27" customHeight="1">
      <c r="A53" s="30" t="s">
        <v>65</v>
      </c>
      <c r="B53" s="23" t="s">
        <v>187</v>
      </c>
      <c r="C53" s="23" t="s">
        <v>63</v>
      </c>
      <c r="D53" s="67" t="s">
        <v>177</v>
      </c>
      <c r="E53" s="68"/>
      <c r="F53" s="23" t="s">
        <v>92</v>
      </c>
      <c r="G53" s="50">
        <v>1</v>
      </c>
      <c r="H53" s="50"/>
      <c r="I53" s="60"/>
      <c r="J53" s="50"/>
      <c r="K53" s="50"/>
      <c r="L53" s="50"/>
      <c r="M53" s="50"/>
      <c r="N53" s="50"/>
      <c r="O53" s="50"/>
      <c r="P53" s="48"/>
      <c r="Z53" s="50">
        <f>IF(AQ53="5",BJ53,0)</f>
        <v>0</v>
      </c>
      <c r="AB53" s="50">
        <f>IF(AQ53="1",BH53,0)</f>
        <v>0</v>
      </c>
      <c r="AC53" s="50">
        <f>IF(AQ53="1",BI53,0)</f>
        <v>0</v>
      </c>
      <c r="AD53" s="50">
        <f>IF(AQ53="7",BH53,0)</f>
        <v>0</v>
      </c>
      <c r="AE53" s="50">
        <f>IF(AQ53="7",BI53,0)</f>
        <v>0</v>
      </c>
      <c r="AF53" s="50">
        <f>IF(AQ53="2",BH53,0)</f>
        <v>0</v>
      </c>
      <c r="AG53" s="50">
        <f>IF(AQ53="2",BI53,0)</f>
        <v>0</v>
      </c>
      <c r="AH53" s="50">
        <f>IF(AQ53="0",BJ53,0)</f>
        <v>0</v>
      </c>
      <c r="AI53" s="55" t="s">
        <v>187</v>
      </c>
      <c r="AJ53" s="50">
        <f>IF(AN53=0,L53,0)</f>
        <v>0</v>
      </c>
      <c r="AK53" s="50">
        <f>IF(AN53=12,L53,0)</f>
        <v>0</v>
      </c>
      <c r="AL53" s="50">
        <f>IF(AN53=21,L53,0)</f>
        <v>0</v>
      </c>
      <c r="AN53" s="50">
        <v>21</v>
      </c>
      <c r="AO53" s="50">
        <f>H53*0.377076537600427</f>
        <v>0</v>
      </c>
      <c r="AP53" s="50">
        <f>H53*(1-0.377076537600427)</f>
        <v>0</v>
      </c>
      <c r="AQ53" s="60" t="s">
        <v>276</v>
      </c>
      <c r="AV53" s="50">
        <f>AW53+AX53</f>
        <v>0</v>
      </c>
      <c r="AW53" s="50">
        <f>G53*AO53</f>
        <v>0</v>
      </c>
      <c r="AX53" s="50">
        <f>G53*AP53</f>
        <v>0</v>
      </c>
      <c r="AY53" s="60" t="s">
        <v>300</v>
      </c>
      <c r="AZ53" s="60" t="s">
        <v>2</v>
      </c>
      <c r="BA53" s="55" t="s">
        <v>207</v>
      </c>
      <c r="BC53" s="50">
        <f>AW53+AX53</f>
        <v>0</v>
      </c>
      <c r="BD53" s="50">
        <f>H53/(100-BE53)*100</f>
        <v>0</v>
      </c>
      <c r="BE53" s="50">
        <v>0</v>
      </c>
      <c r="BF53" s="50">
        <f>O53</f>
        <v>0</v>
      </c>
      <c r="BH53" s="50">
        <f>G53*AO53</f>
        <v>0</v>
      </c>
      <c r="BI53" s="50">
        <f>G53*AP53</f>
        <v>0</v>
      </c>
      <c r="BJ53" s="50">
        <f>G53*H53</f>
        <v>0</v>
      </c>
      <c r="BK53" s="50"/>
      <c r="BL53" s="50">
        <v>94</v>
      </c>
      <c r="BW53" s="50">
        <f>I53</f>
        <v>0</v>
      </c>
    </row>
    <row r="54" spans="1:47" ht="24.75" customHeight="1">
      <c r="A54" s="2" t="s">
        <v>187</v>
      </c>
      <c r="B54" s="40" t="s">
        <v>187</v>
      </c>
      <c r="C54" s="40" t="s">
        <v>107</v>
      </c>
      <c r="D54" s="120" t="s">
        <v>203</v>
      </c>
      <c r="E54" s="121"/>
      <c r="F54" s="1" t="s">
        <v>254</v>
      </c>
      <c r="G54" s="1" t="s">
        <v>254</v>
      </c>
      <c r="H54" s="1"/>
      <c r="I54" s="1"/>
      <c r="J54" s="42"/>
      <c r="K54" s="42"/>
      <c r="L54" s="42"/>
      <c r="M54" s="42"/>
      <c r="N54" s="55"/>
      <c r="O54" s="42"/>
      <c r="P54" s="36"/>
      <c r="AI54" s="55" t="s">
        <v>187</v>
      </c>
      <c r="AS54" s="42">
        <f>SUM(AJ55:AJ55)</f>
        <v>0</v>
      </c>
      <c r="AT54" s="42">
        <f>SUM(AK55:AK55)</f>
        <v>0</v>
      </c>
      <c r="AU54" s="42">
        <f>SUM(AL55:AL55)</f>
        <v>0</v>
      </c>
    </row>
    <row r="55" spans="1:75" ht="26.25" customHeight="1">
      <c r="A55" s="30" t="s">
        <v>303</v>
      </c>
      <c r="B55" s="23" t="s">
        <v>187</v>
      </c>
      <c r="C55" s="23" t="s">
        <v>104</v>
      </c>
      <c r="D55" s="67" t="s">
        <v>99</v>
      </c>
      <c r="E55" s="68"/>
      <c r="F55" s="23" t="s">
        <v>271</v>
      </c>
      <c r="G55" s="50">
        <v>108</v>
      </c>
      <c r="H55" s="50"/>
      <c r="I55" s="60"/>
      <c r="J55" s="50"/>
      <c r="K55" s="50"/>
      <c r="L55" s="50"/>
      <c r="M55" s="50"/>
      <c r="N55" s="50"/>
      <c r="O55" s="50"/>
      <c r="P55" s="48"/>
      <c r="Z55" s="50">
        <f>IF(AQ55="5",BJ55,0)</f>
        <v>0</v>
      </c>
      <c r="AB55" s="50">
        <f>IF(AQ55="1",BH55,0)</f>
        <v>0</v>
      </c>
      <c r="AC55" s="50">
        <f>IF(AQ55="1",BI55,0)</f>
        <v>0</v>
      </c>
      <c r="AD55" s="50">
        <f>IF(AQ55="7",BH55,0)</f>
        <v>0</v>
      </c>
      <c r="AE55" s="50">
        <f>IF(AQ55="7",BI55,0)</f>
        <v>0</v>
      </c>
      <c r="AF55" s="50">
        <f>IF(AQ55="2",BH55,0)</f>
        <v>0</v>
      </c>
      <c r="AG55" s="50">
        <f>IF(AQ55="2",BI55,0)</f>
        <v>0</v>
      </c>
      <c r="AH55" s="50">
        <f>IF(AQ55="0",BJ55,0)</f>
        <v>0</v>
      </c>
      <c r="AI55" s="55" t="s">
        <v>187</v>
      </c>
      <c r="AJ55" s="50">
        <f>IF(AN55=0,L55,0)</f>
        <v>0</v>
      </c>
      <c r="AK55" s="50">
        <f>IF(AN55=12,L55,0)</f>
        <v>0</v>
      </c>
      <c r="AL55" s="50">
        <f>IF(AN55=21,L55,0)</f>
        <v>0</v>
      </c>
      <c r="AN55" s="50">
        <v>21</v>
      </c>
      <c r="AO55" s="50">
        <f>H55*0.0121003146635941</f>
        <v>0</v>
      </c>
      <c r="AP55" s="50">
        <f>H55*(1-0.0121003146635941)</f>
        <v>0</v>
      </c>
      <c r="AQ55" s="60" t="s">
        <v>276</v>
      </c>
      <c r="AV55" s="50">
        <f>AW55+AX55</f>
        <v>0</v>
      </c>
      <c r="AW55" s="50">
        <f>G55*AO55</f>
        <v>0</v>
      </c>
      <c r="AX55" s="50">
        <f>G55*AP55</f>
        <v>0</v>
      </c>
      <c r="AY55" s="60" t="s">
        <v>164</v>
      </c>
      <c r="AZ55" s="60" t="s">
        <v>2</v>
      </c>
      <c r="BA55" s="55" t="s">
        <v>207</v>
      </c>
      <c r="BC55" s="50">
        <f>AW55+AX55</f>
        <v>0</v>
      </c>
      <c r="BD55" s="50">
        <f>H55/(100-BE55)*100</f>
        <v>0</v>
      </c>
      <c r="BE55" s="50">
        <v>0</v>
      </c>
      <c r="BF55" s="50">
        <f>O55</f>
        <v>0</v>
      </c>
      <c r="BH55" s="50">
        <f>G55*AO55</f>
        <v>0</v>
      </c>
      <c r="BI55" s="50">
        <f>G55*AP55</f>
        <v>0</v>
      </c>
      <c r="BJ55" s="50">
        <f>G55*H55</f>
        <v>0</v>
      </c>
      <c r="BK55" s="50"/>
      <c r="BL55" s="50">
        <v>95</v>
      </c>
      <c r="BW55" s="50">
        <f>I55</f>
        <v>0</v>
      </c>
    </row>
    <row r="56" spans="1:47" ht="15" customHeight="1">
      <c r="A56" s="2" t="s">
        <v>187</v>
      </c>
      <c r="B56" s="40" t="s">
        <v>187</v>
      </c>
      <c r="C56" s="40" t="s">
        <v>151</v>
      </c>
      <c r="D56" s="120" t="s">
        <v>204</v>
      </c>
      <c r="E56" s="121"/>
      <c r="F56" s="1" t="s">
        <v>254</v>
      </c>
      <c r="G56" s="1" t="s">
        <v>254</v>
      </c>
      <c r="H56" s="1"/>
      <c r="I56" s="1"/>
      <c r="J56" s="42"/>
      <c r="K56" s="42"/>
      <c r="L56" s="42"/>
      <c r="M56" s="42"/>
      <c r="N56" s="55"/>
      <c r="O56" s="42"/>
      <c r="P56" s="36"/>
      <c r="AI56" s="55" t="s">
        <v>187</v>
      </c>
      <c r="AS56" s="42">
        <f>SUM(AJ57:AJ63)</f>
        <v>0</v>
      </c>
      <c r="AT56" s="42">
        <f>SUM(AK57:AK63)</f>
        <v>0</v>
      </c>
      <c r="AU56" s="42">
        <f>SUM(AL57:AL63)</f>
        <v>0</v>
      </c>
    </row>
    <row r="57" spans="1:75" ht="13.5" customHeight="1">
      <c r="A57" s="30" t="s">
        <v>249</v>
      </c>
      <c r="B57" s="23" t="s">
        <v>187</v>
      </c>
      <c r="C57" s="23" t="s">
        <v>8</v>
      </c>
      <c r="D57" s="67" t="s">
        <v>233</v>
      </c>
      <c r="E57" s="68"/>
      <c r="F57" s="23" t="s">
        <v>271</v>
      </c>
      <c r="G57" s="50">
        <v>163.35</v>
      </c>
      <c r="H57" s="50"/>
      <c r="I57" s="60"/>
      <c r="J57" s="50"/>
      <c r="K57" s="50"/>
      <c r="L57" s="50"/>
      <c r="M57" s="50"/>
      <c r="N57" s="50"/>
      <c r="O57" s="50"/>
      <c r="P57" s="48"/>
      <c r="Z57" s="50">
        <f aca="true" t="shared" si="44" ref="Z57:Z63">IF(AQ57="5",BJ57,0)</f>
        <v>0</v>
      </c>
      <c r="AB57" s="50">
        <f aca="true" t="shared" si="45" ref="AB57:AB63">IF(AQ57="1",BH57,0)</f>
        <v>0</v>
      </c>
      <c r="AC57" s="50">
        <f aca="true" t="shared" si="46" ref="AC57:AC63">IF(AQ57="1",BI57,0)</f>
        <v>0</v>
      </c>
      <c r="AD57" s="50">
        <f aca="true" t="shared" si="47" ref="AD57:AD63">IF(AQ57="7",BH57,0)</f>
        <v>0</v>
      </c>
      <c r="AE57" s="50">
        <f aca="true" t="shared" si="48" ref="AE57:AE63">IF(AQ57="7",BI57,0)</f>
        <v>0</v>
      </c>
      <c r="AF57" s="50">
        <f aca="true" t="shared" si="49" ref="AF57:AF63">IF(AQ57="2",BH57,0)</f>
        <v>0</v>
      </c>
      <c r="AG57" s="50">
        <f aca="true" t="shared" si="50" ref="AG57:AG63">IF(AQ57="2",BI57,0)</f>
        <v>0</v>
      </c>
      <c r="AH57" s="50">
        <f aca="true" t="shared" si="51" ref="AH57:AH63">IF(AQ57="0",BJ57,0)</f>
        <v>0</v>
      </c>
      <c r="AI57" s="55" t="s">
        <v>187</v>
      </c>
      <c r="AJ57" s="50">
        <f aca="true" t="shared" si="52" ref="AJ57:AJ63">IF(AN57=0,L57,0)</f>
        <v>0</v>
      </c>
      <c r="AK57" s="50">
        <f aca="true" t="shared" si="53" ref="AK57:AK63">IF(AN57=12,L57,0)</f>
        <v>0</v>
      </c>
      <c r="AL57" s="50">
        <f aca="true" t="shared" si="54" ref="AL57:AL63">IF(AN57=21,L57,0)</f>
        <v>0</v>
      </c>
      <c r="AN57" s="50">
        <v>21</v>
      </c>
      <c r="AO57" s="50">
        <f>H57*0.161372283671377</f>
        <v>0</v>
      </c>
      <c r="AP57" s="50">
        <f>H57*(1-0.161372283671377)</f>
        <v>0</v>
      </c>
      <c r="AQ57" s="60" t="s">
        <v>276</v>
      </c>
      <c r="AV57" s="50">
        <f aca="true" t="shared" si="55" ref="AV57:AV63">AW57+AX57</f>
        <v>0</v>
      </c>
      <c r="AW57" s="50">
        <f aca="true" t="shared" si="56" ref="AW57:AW63">G57*AO57</f>
        <v>0</v>
      </c>
      <c r="AX57" s="50">
        <f aca="true" t="shared" si="57" ref="AX57:AX63">G57*AP57</f>
        <v>0</v>
      </c>
      <c r="AY57" s="60" t="s">
        <v>246</v>
      </c>
      <c r="AZ57" s="60" t="s">
        <v>2</v>
      </c>
      <c r="BA57" s="55" t="s">
        <v>207</v>
      </c>
      <c r="BC57" s="50">
        <f aca="true" t="shared" si="58" ref="BC57:BC63">AW57+AX57</f>
        <v>0</v>
      </c>
      <c r="BD57" s="50">
        <f aca="true" t="shared" si="59" ref="BD57:BD63">H57/(100-BE57)*100</f>
        <v>0</v>
      </c>
      <c r="BE57" s="50">
        <v>0</v>
      </c>
      <c r="BF57" s="50">
        <f aca="true" t="shared" si="60" ref="BF57:BF63">O57</f>
        <v>0</v>
      </c>
      <c r="BH57" s="50">
        <f aca="true" t="shared" si="61" ref="BH57:BH63">G57*AO57</f>
        <v>0</v>
      </c>
      <c r="BI57" s="50">
        <f aca="true" t="shared" si="62" ref="BI57:BI63">G57*AP57</f>
        <v>0</v>
      </c>
      <c r="BJ57" s="50">
        <f aca="true" t="shared" si="63" ref="BJ57:BJ63">G57*H57</f>
        <v>0</v>
      </c>
      <c r="BK57" s="50"/>
      <c r="BL57" s="50">
        <v>96</v>
      </c>
      <c r="BW57" s="50">
        <f aca="true" t="shared" si="64" ref="BW57:BW63">I57</f>
        <v>0</v>
      </c>
    </row>
    <row r="58" spans="1:75" ht="27" customHeight="1">
      <c r="A58" s="30" t="s">
        <v>156</v>
      </c>
      <c r="B58" s="23" t="s">
        <v>187</v>
      </c>
      <c r="C58" s="23" t="s">
        <v>227</v>
      </c>
      <c r="D58" s="67" t="s">
        <v>30</v>
      </c>
      <c r="E58" s="68"/>
      <c r="F58" s="23" t="s">
        <v>71</v>
      </c>
      <c r="G58" s="50">
        <v>143</v>
      </c>
      <c r="H58" s="50"/>
      <c r="I58" s="60"/>
      <c r="J58" s="50"/>
      <c r="K58" s="50"/>
      <c r="L58" s="50"/>
      <c r="M58" s="50"/>
      <c r="N58" s="50"/>
      <c r="O58" s="50"/>
      <c r="P58" s="48"/>
      <c r="Z58" s="50">
        <f t="shared" si="44"/>
        <v>0</v>
      </c>
      <c r="AB58" s="50">
        <f t="shared" si="45"/>
        <v>0</v>
      </c>
      <c r="AC58" s="50">
        <f t="shared" si="46"/>
        <v>0</v>
      </c>
      <c r="AD58" s="50">
        <f t="shared" si="47"/>
        <v>0</v>
      </c>
      <c r="AE58" s="50">
        <f t="shared" si="48"/>
        <v>0</v>
      </c>
      <c r="AF58" s="50">
        <f t="shared" si="49"/>
        <v>0</v>
      </c>
      <c r="AG58" s="50">
        <f t="shared" si="50"/>
        <v>0</v>
      </c>
      <c r="AH58" s="50">
        <f t="shared" si="51"/>
        <v>0</v>
      </c>
      <c r="AI58" s="55" t="s">
        <v>187</v>
      </c>
      <c r="AJ58" s="50">
        <f t="shared" si="52"/>
        <v>0</v>
      </c>
      <c r="AK58" s="50">
        <f t="shared" si="53"/>
        <v>0</v>
      </c>
      <c r="AL58" s="50">
        <f t="shared" si="54"/>
        <v>0</v>
      </c>
      <c r="AN58" s="50">
        <v>21</v>
      </c>
      <c r="AO58" s="50">
        <f>H58*0</f>
        <v>0</v>
      </c>
      <c r="AP58" s="50">
        <f>H58*(1-0)</f>
        <v>0</v>
      </c>
      <c r="AQ58" s="60" t="s">
        <v>276</v>
      </c>
      <c r="AV58" s="50">
        <f t="shared" si="55"/>
        <v>0</v>
      </c>
      <c r="AW58" s="50">
        <f t="shared" si="56"/>
        <v>0</v>
      </c>
      <c r="AX58" s="50">
        <f t="shared" si="57"/>
        <v>0</v>
      </c>
      <c r="AY58" s="60" t="s">
        <v>246</v>
      </c>
      <c r="AZ58" s="60" t="s">
        <v>2</v>
      </c>
      <c r="BA58" s="55" t="s">
        <v>207</v>
      </c>
      <c r="BC58" s="50">
        <f t="shared" si="58"/>
        <v>0</v>
      </c>
      <c r="BD58" s="50">
        <f t="shared" si="59"/>
        <v>0</v>
      </c>
      <c r="BE58" s="50">
        <v>0</v>
      </c>
      <c r="BF58" s="50">
        <f t="shared" si="60"/>
        <v>0</v>
      </c>
      <c r="BH58" s="50">
        <f t="shared" si="61"/>
        <v>0</v>
      </c>
      <c r="BI58" s="50">
        <f t="shared" si="62"/>
        <v>0</v>
      </c>
      <c r="BJ58" s="50">
        <f t="shared" si="63"/>
        <v>0</v>
      </c>
      <c r="BK58" s="50"/>
      <c r="BL58" s="50">
        <v>96</v>
      </c>
      <c r="BW58" s="50">
        <f t="shared" si="64"/>
        <v>0</v>
      </c>
    </row>
    <row r="59" spans="1:75" ht="27" customHeight="1">
      <c r="A59" s="30" t="s">
        <v>270</v>
      </c>
      <c r="B59" s="23" t="s">
        <v>187</v>
      </c>
      <c r="C59" s="23" t="s">
        <v>291</v>
      </c>
      <c r="D59" s="67" t="s">
        <v>135</v>
      </c>
      <c r="E59" s="68"/>
      <c r="F59" s="23" t="s">
        <v>271</v>
      </c>
      <c r="G59" s="50">
        <v>3</v>
      </c>
      <c r="H59" s="50"/>
      <c r="I59" s="60"/>
      <c r="J59" s="50"/>
      <c r="K59" s="50"/>
      <c r="L59" s="50"/>
      <c r="M59" s="50"/>
      <c r="N59" s="50"/>
      <c r="O59" s="50"/>
      <c r="P59" s="48"/>
      <c r="Z59" s="50">
        <f t="shared" si="44"/>
        <v>0</v>
      </c>
      <c r="AB59" s="50">
        <f t="shared" si="45"/>
        <v>0</v>
      </c>
      <c r="AC59" s="50">
        <f t="shared" si="46"/>
        <v>0</v>
      </c>
      <c r="AD59" s="50">
        <f t="shared" si="47"/>
        <v>0</v>
      </c>
      <c r="AE59" s="50">
        <f t="shared" si="48"/>
        <v>0</v>
      </c>
      <c r="AF59" s="50">
        <f t="shared" si="49"/>
        <v>0</v>
      </c>
      <c r="AG59" s="50">
        <f t="shared" si="50"/>
        <v>0</v>
      </c>
      <c r="AH59" s="50">
        <f t="shared" si="51"/>
        <v>0</v>
      </c>
      <c r="AI59" s="55" t="s">
        <v>187</v>
      </c>
      <c r="AJ59" s="50">
        <f t="shared" si="52"/>
        <v>0</v>
      </c>
      <c r="AK59" s="50">
        <f t="shared" si="53"/>
        <v>0</v>
      </c>
      <c r="AL59" s="50">
        <f t="shared" si="54"/>
        <v>0</v>
      </c>
      <c r="AN59" s="50">
        <v>21</v>
      </c>
      <c r="AO59" s="50">
        <f>H59*0.107785988406232</f>
        <v>0</v>
      </c>
      <c r="AP59" s="50">
        <f>H59*(1-0.107785988406232)</f>
        <v>0</v>
      </c>
      <c r="AQ59" s="60" t="s">
        <v>276</v>
      </c>
      <c r="AV59" s="50">
        <f t="shared" si="55"/>
        <v>0</v>
      </c>
      <c r="AW59" s="50">
        <f t="shared" si="56"/>
        <v>0</v>
      </c>
      <c r="AX59" s="50">
        <f t="shared" si="57"/>
        <v>0</v>
      </c>
      <c r="AY59" s="60" t="s">
        <v>246</v>
      </c>
      <c r="AZ59" s="60" t="s">
        <v>2</v>
      </c>
      <c r="BA59" s="55" t="s">
        <v>207</v>
      </c>
      <c r="BC59" s="50">
        <f t="shared" si="58"/>
        <v>0</v>
      </c>
      <c r="BD59" s="50">
        <f t="shared" si="59"/>
        <v>0</v>
      </c>
      <c r="BE59" s="50">
        <v>0</v>
      </c>
      <c r="BF59" s="50">
        <f t="shared" si="60"/>
        <v>0</v>
      </c>
      <c r="BH59" s="50">
        <f t="shared" si="61"/>
        <v>0</v>
      </c>
      <c r="BI59" s="50">
        <f t="shared" si="62"/>
        <v>0</v>
      </c>
      <c r="BJ59" s="50">
        <f t="shared" si="63"/>
        <v>0</v>
      </c>
      <c r="BK59" s="50"/>
      <c r="BL59" s="50">
        <v>96</v>
      </c>
      <c r="BW59" s="50">
        <f t="shared" si="64"/>
        <v>0</v>
      </c>
    </row>
    <row r="60" spans="1:75" ht="27" customHeight="1">
      <c r="A60" s="30" t="s">
        <v>161</v>
      </c>
      <c r="B60" s="23" t="s">
        <v>187</v>
      </c>
      <c r="C60" s="23" t="s">
        <v>189</v>
      </c>
      <c r="D60" s="67" t="s">
        <v>123</v>
      </c>
      <c r="E60" s="68"/>
      <c r="F60" s="23" t="s">
        <v>71</v>
      </c>
      <c r="G60" s="50">
        <v>1</v>
      </c>
      <c r="H60" s="50"/>
      <c r="I60" s="60"/>
      <c r="J60" s="50"/>
      <c r="K60" s="50"/>
      <c r="L60" s="50"/>
      <c r="M60" s="50"/>
      <c r="N60" s="50"/>
      <c r="O60" s="50"/>
      <c r="P60" s="48"/>
      <c r="Z60" s="50">
        <f t="shared" si="44"/>
        <v>0</v>
      </c>
      <c r="AB60" s="50">
        <f t="shared" si="45"/>
        <v>0</v>
      </c>
      <c r="AC60" s="50">
        <f t="shared" si="46"/>
        <v>0</v>
      </c>
      <c r="AD60" s="50">
        <f t="shared" si="47"/>
        <v>0</v>
      </c>
      <c r="AE60" s="50">
        <f t="shared" si="48"/>
        <v>0</v>
      </c>
      <c r="AF60" s="50">
        <f t="shared" si="49"/>
        <v>0</v>
      </c>
      <c r="AG60" s="50">
        <f t="shared" si="50"/>
        <v>0</v>
      </c>
      <c r="AH60" s="50">
        <f t="shared" si="51"/>
        <v>0</v>
      </c>
      <c r="AI60" s="55" t="s">
        <v>187</v>
      </c>
      <c r="AJ60" s="50">
        <f t="shared" si="52"/>
        <v>0</v>
      </c>
      <c r="AK60" s="50">
        <f t="shared" si="53"/>
        <v>0</v>
      </c>
      <c r="AL60" s="50">
        <f t="shared" si="54"/>
        <v>0</v>
      </c>
      <c r="AN60" s="50">
        <v>21</v>
      </c>
      <c r="AO60" s="50">
        <f>H60*0</f>
        <v>0</v>
      </c>
      <c r="AP60" s="50">
        <f>H60*(1-0)</f>
        <v>0</v>
      </c>
      <c r="AQ60" s="60" t="s">
        <v>276</v>
      </c>
      <c r="AV60" s="50">
        <f t="shared" si="55"/>
        <v>0</v>
      </c>
      <c r="AW60" s="50">
        <f t="shared" si="56"/>
        <v>0</v>
      </c>
      <c r="AX60" s="50">
        <f t="shared" si="57"/>
        <v>0</v>
      </c>
      <c r="AY60" s="60" t="s">
        <v>246</v>
      </c>
      <c r="AZ60" s="60" t="s">
        <v>2</v>
      </c>
      <c r="BA60" s="55" t="s">
        <v>207</v>
      </c>
      <c r="BC60" s="50">
        <f t="shared" si="58"/>
        <v>0</v>
      </c>
      <c r="BD60" s="50">
        <f t="shared" si="59"/>
        <v>0</v>
      </c>
      <c r="BE60" s="50">
        <v>0</v>
      </c>
      <c r="BF60" s="50">
        <f t="shared" si="60"/>
        <v>0</v>
      </c>
      <c r="BH60" s="50">
        <f t="shared" si="61"/>
        <v>0</v>
      </c>
      <c r="BI60" s="50">
        <f t="shared" si="62"/>
        <v>0</v>
      </c>
      <c r="BJ60" s="50">
        <f t="shared" si="63"/>
        <v>0</v>
      </c>
      <c r="BK60" s="50"/>
      <c r="BL60" s="50">
        <v>96</v>
      </c>
      <c r="BW60" s="50">
        <f t="shared" si="64"/>
        <v>0</v>
      </c>
    </row>
    <row r="61" spans="1:75" ht="25.5" customHeight="1">
      <c r="A61" s="30" t="s">
        <v>172</v>
      </c>
      <c r="B61" s="23" t="s">
        <v>187</v>
      </c>
      <c r="C61" s="23" t="s">
        <v>13</v>
      </c>
      <c r="D61" s="67" t="s">
        <v>149</v>
      </c>
      <c r="E61" s="68"/>
      <c r="F61" s="23" t="s">
        <v>271</v>
      </c>
      <c r="G61" s="50">
        <v>20.31</v>
      </c>
      <c r="H61" s="50"/>
      <c r="I61" s="60"/>
      <c r="J61" s="50"/>
      <c r="K61" s="50"/>
      <c r="L61" s="50"/>
      <c r="M61" s="50"/>
      <c r="N61" s="50"/>
      <c r="O61" s="50"/>
      <c r="P61" s="48"/>
      <c r="Z61" s="50">
        <f t="shared" si="44"/>
        <v>0</v>
      </c>
      <c r="AB61" s="50">
        <f t="shared" si="45"/>
        <v>0</v>
      </c>
      <c r="AC61" s="50">
        <f t="shared" si="46"/>
        <v>0</v>
      </c>
      <c r="AD61" s="50">
        <f t="shared" si="47"/>
        <v>0</v>
      </c>
      <c r="AE61" s="50">
        <f t="shared" si="48"/>
        <v>0</v>
      </c>
      <c r="AF61" s="50">
        <f t="shared" si="49"/>
        <v>0</v>
      </c>
      <c r="AG61" s="50">
        <f t="shared" si="50"/>
        <v>0</v>
      </c>
      <c r="AH61" s="50">
        <f t="shared" si="51"/>
        <v>0</v>
      </c>
      <c r="AI61" s="55" t="s">
        <v>187</v>
      </c>
      <c r="AJ61" s="50">
        <f t="shared" si="52"/>
        <v>0</v>
      </c>
      <c r="AK61" s="50">
        <f t="shared" si="53"/>
        <v>0</v>
      </c>
      <c r="AL61" s="50">
        <f t="shared" si="54"/>
        <v>0</v>
      </c>
      <c r="AN61" s="50">
        <v>21</v>
      </c>
      <c r="AO61" s="50">
        <f>H61*0</f>
        <v>0</v>
      </c>
      <c r="AP61" s="50">
        <f>H61*(1-0)</f>
        <v>0</v>
      </c>
      <c r="AQ61" s="60" t="s">
        <v>276</v>
      </c>
      <c r="AV61" s="50">
        <f t="shared" si="55"/>
        <v>0</v>
      </c>
      <c r="AW61" s="50">
        <f t="shared" si="56"/>
        <v>0</v>
      </c>
      <c r="AX61" s="50">
        <f t="shared" si="57"/>
        <v>0</v>
      </c>
      <c r="AY61" s="60" t="s">
        <v>246</v>
      </c>
      <c r="AZ61" s="60" t="s">
        <v>2</v>
      </c>
      <c r="BA61" s="55" t="s">
        <v>207</v>
      </c>
      <c r="BC61" s="50">
        <f t="shared" si="58"/>
        <v>0</v>
      </c>
      <c r="BD61" s="50">
        <f t="shared" si="59"/>
        <v>0</v>
      </c>
      <c r="BE61" s="50">
        <v>0</v>
      </c>
      <c r="BF61" s="50">
        <f t="shared" si="60"/>
        <v>0</v>
      </c>
      <c r="BH61" s="50">
        <f t="shared" si="61"/>
        <v>0</v>
      </c>
      <c r="BI61" s="50">
        <f t="shared" si="62"/>
        <v>0</v>
      </c>
      <c r="BJ61" s="50">
        <f t="shared" si="63"/>
        <v>0</v>
      </c>
      <c r="BK61" s="50"/>
      <c r="BL61" s="50">
        <v>96</v>
      </c>
      <c r="BW61" s="50">
        <f t="shared" si="64"/>
        <v>0</v>
      </c>
    </row>
    <row r="62" spans="1:75" ht="24.75" customHeight="1">
      <c r="A62" s="30" t="s">
        <v>95</v>
      </c>
      <c r="B62" s="23" t="s">
        <v>187</v>
      </c>
      <c r="C62" s="23" t="s">
        <v>46</v>
      </c>
      <c r="D62" s="67" t="s">
        <v>275</v>
      </c>
      <c r="E62" s="68"/>
      <c r="F62" s="23" t="s">
        <v>271</v>
      </c>
      <c r="G62" s="50">
        <v>65.74</v>
      </c>
      <c r="H62" s="50"/>
      <c r="I62" s="60"/>
      <c r="J62" s="50"/>
      <c r="K62" s="50"/>
      <c r="L62" s="50"/>
      <c r="M62" s="50"/>
      <c r="N62" s="50"/>
      <c r="O62" s="50"/>
      <c r="P62" s="48"/>
      <c r="Z62" s="50">
        <f t="shared" si="44"/>
        <v>0</v>
      </c>
      <c r="AB62" s="50">
        <f t="shared" si="45"/>
        <v>0</v>
      </c>
      <c r="AC62" s="50">
        <f t="shared" si="46"/>
        <v>0</v>
      </c>
      <c r="AD62" s="50">
        <f t="shared" si="47"/>
        <v>0</v>
      </c>
      <c r="AE62" s="50">
        <f t="shared" si="48"/>
        <v>0</v>
      </c>
      <c r="AF62" s="50">
        <f t="shared" si="49"/>
        <v>0</v>
      </c>
      <c r="AG62" s="50">
        <f t="shared" si="50"/>
        <v>0</v>
      </c>
      <c r="AH62" s="50">
        <f t="shared" si="51"/>
        <v>0</v>
      </c>
      <c r="AI62" s="55" t="s">
        <v>187</v>
      </c>
      <c r="AJ62" s="50">
        <f t="shared" si="52"/>
        <v>0</v>
      </c>
      <c r="AK62" s="50">
        <f t="shared" si="53"/>
        <v>0</v>
      </c>
      <c r="AL62" s="50">
        <f t="shared" si="54"/>
        <v>0</v>
      </c>
      <c r="AN62" s="50">
        <v>21</v>
      </c>
      <c r="AO62" s="50">
        <f>H62*0</f>
        <v>0</v>
      </c>
      <c r="AP62" s="50">
        <f>H62*(1-0)</f>
        <v>0</v>
      </c>
      <c r="AQ62" s="60" t="s">
        <v>276</v>
      </c>
      <c r="AV62" s="50">
        <f t="shared" si="55"/>
        <v>0</v>
      </c>
      <c r="AW62" s="50">
        <f t="shared" si="56"/>
        <v>0</v>
      </c>
      <c r="AX62" s="50">
        <f t="shared" si="57"/>
        <v>0</v>
      </c>
      <c r="AY62" s="60" t="s">
        <v>246</v>
      </c>
      <c r="AZ62" s="60" t="s">
        <v>2</v>
      </c>
      <c r="BA62" s="55" t="s">
        <v>207</v>
      </c>
      <c r="BC62" s="50">
        <f t="shared" si="58"/>
        <v>0</v>
      </c>
      <c r="BD62" s="50">
        <f t="shared" si="59"/>
        <v>0</v>
      </c>
      <c r="BE62" s="50">
        <v>0</v>
      </c>
      <c r="BF62" s="50">
        <f t="shared" si="60"/>
        <v>0</v>
      </c>
      <c r="BH62" s="50">
        <f t="shared" si="61"/>
        <v>0</v>
      </c>
      <c r="BI62" s="50">
        <f t="shared" si="62"/>
        <v>0</v>
      </c>
      <c r="BJ62" s="50">
        <f t="shared" si="63"/>
        <v>0</v>
      </c>
      <c r="BK62" s="50"/>
      <c r="BL62" s="50">
        <v>96</v>
      </c>
      <c r="BW62" s="50">
        <f t="shared" si="64"/>
        <v>0</v>
      </c>
    </row>
    <row r="63" spans="1:75" ht="27" customHeight="1">
      <c r="A63" s="30" t="s">
        <v>272</v>
      </c>
      <c r="B63" s="23" t="s">
        <v>187</v>
      </c>
      <c r="C63" s="23" t="s">
        <v>9</v>
      </c>
      <c r="D63" s="67" t="s">
        <v>126</v>
      </c>
      <c r="E63" s="68"/>
      <c r="F63" s="23" t="s">
        <v>92</v>
      </c>
      <c r="G63" s="50">
        <v>1</v>
      </c>
      <c r="H63" s="50"/>
      <c r="I63" s="60"/>
      <c r="J63" s="50"/>
      <c r="K63" s="50"/>
      <c r="L63" s="50"/>
      <c r="M63" s="50"/>
      <c r="N63" s="50"/>
      <c r="O63" s="50"/>
      <c r="P63" s="48"/>
      <c r="Z63" s="50">
        <f t="shared" si="44"/>
        <v>0</v>
      </c>
      <c r="AB63" s="50">
        <f t="shared" si="45"/>
        <v>0</v>
      </c>
      <c r="AC63" s="50">
        <f t="shared" si="46"/>
        <v>0</v>
      </c>
      <c r="AD63" s="50">
        <f t="shared" si="47"/>
        <v>0</v>
      </c>
      <c r="AE63" s="50">
        <f t="shared" si="48"/>
        <v>0</v>
      </c>
      <c r="AF63" s="50">
        <f t="shared" si="49"/>
        <v>0</v>
      </c>
      <c r="AG63" s="50">
        <f t="shared" si="50"/>
        <v>0</v>
      </c>
      <c r="AH63" s="50">
        <f t="shared" si="51"/>
        <v>0</v>
      </c>
      <c r="AI63" s="55" t="s">
        <v>187</v>
      </c>
      <c r="AJ63" s="50">
        <f t="shared" si="52"/>
        <v>0</v>
      </c>
      <c r="AK63" s="50">
        <f t="shared" si="53"/>
        <v>0</v>
      </c>
      <c r="AL63" s="50">
        <f t="shared" si="54"/>
        <v>0</v>
      </c>
      <c r="AN63" s="50">
        <v>21</v>
      </c>
      <c r="AO63" s="50">
        <f>H63*0.07655434738844</f>
        <v>0</v>
      </c>
      <c r="AP63" s="50">
        <f>H63*(1-0.07655434738844)</f>
        <v>0</v>
      </c>
      <c r="AQ63" s="60" t="s">
        <v>276</v>
      </c>
      <c r="AV63" s="50">
        <f t="shared" si="55"/>
        <v>0</v>
      </c>
      <c r="AW63" s="50">
        <f t="shared" si="56"/>
        <v>0</v>
      </c>
      <c r="AX63" s="50">
        <f t="shared" si="57"/>
        <v>0</v>
      </c>
      <c r="AY63" s="60" t="s">
        <v>246</v>
      </c>
      <c r="AZ63" s="60" t="s">
        <v>2</v>
      </c>
      <c r="BA63" s="55" t="s">
        <v>207</v>
      </c>
      <c r="BC63" s="50">
        <f t="shared" si="58"/>
        <v>0</v>
      </c>
      <c r="BD63" s="50">
        <f t="shared" si="59"/>
        <v>0</v>
      </c>
      <c r="BE63" s="50">
        <v>0</v>
      </c>
      <c r="BF63" s="50">
        <f t="shared" si="60"/>
        <v>0</v>
      </c>
      <c r="BH63" s="50">
        <f t="shared" si="61"/>
        <v>0</v>
      </c>
      <c r="BI63" s="50">
        <f t="shared" si="62"/>
        <v>0</v>
      </c>
      <c r="BJ63" s="50">
        <f t="shared" si="63"/>
        <v>0</v>
      </c>
      <c r="BK63" s="50"/>
      <c r="BL63" s="50">
        <v>96</v>
      </c>
      <c r="BW63" s="50">
        <f t="shared" si="64"/>
        <v>0</v>
      </c>
    </row>
    <row r="64" spans="1:47" ht="23.25" customHeight="1">
      <c r="A64" s="2" t="s">
        <v>187</v>
      </c>
      <c r="B64" s="40" t="s">
        <v>187</v>
      </c>
      <c r="C64" s="40" t="s">
        <v>38</v>
      </c>
      <c r="D64" s="120" t="s">
        <v>302</v>
      </c>
      <c r="E64" s="121"/>
      <c r="F64" s="1" t="s">
        <v>254</v>
      </c>
      <c r="G64" s="1" t="s">
        <v>254</v>
      </c>
      <c r="H64" s="1"/>
      <c r="I64" s="1"/>
      <c r="J64" s="42"/>
      <c r="K64" s="42"/>
      <c r="L64" s="42"/>
      <c r="M64" s="42"/>
      <c r="N64" s="55"/>
      <c r="O64" s="42"/>
      <c r="P64" s="36"/>
      <c r="AI64" s="55" t="s">
        <v>187</v>
      </c>
      <c r="AS64" s="42">
        <f>SUM(AJ65:AJ65)</f>
        <v>0</v>
      </c>
      <c r="AT64" s="42">
        <f>SUM(AK65:AK65)</f>
        <v>0</v>
      </c>
      <c r="AU64" s="42">
        <f>SUM(AL65:AL65)</f>
        <v>0</v>
      </c>
    </row>
    <row r="65" spans="1:75" ht="27" customHeight="1">
      <c r="A65" s="30" t="s">
        <v>58</v>
      </c>
      <c r="B65" s="23" t="s">
        <v>187</v>
      </c>
      <c r="C65" s="23" t="s">
        <v>308</v>
      </c>
      <c r="D65" s="123" t="s">
        <v>320</v>
      </c>
      <c r="E65" s="68"/>
      <c r="F65" s="23" t="s">
        <v>71</v>
      </c>
      <c r="G65" s="50">
        <v>106</v>
      </c>
      <c r="H65" s="50"/>
      <c r="I65" s="60"/>
      <c r="J65" s="50"/>
      <c r="K65" s="50"/>
      <c r="L65" s="50"/>
      <c r="M65" s="50"/>
      <c r="N65" s="50"/>
      <c r="O65" s="50"/>
      <c r="P65" s="48"/>
      <c r="Z65" s="50">
        <f>IF(AQ65="5",BJ65,0)</f>
        <v>0</v>
      </c>
      <c r="AB65" s="50">
        <f>IF(AQ65="1",BH65,0)</f>
        <v>0</v>
      </c>
      <c r="AC65" s="50">
        <f>IF(AQ65="1",BI65,0)</f>
        <v>0</v>
      </c>
      <c r="AD65" s="50">
        <f>IF(AQ65="7",BH65,0)</f>
        <v>0</v>
      </c>
      <c r="AE65" s="50">
        <f>IF(AQ65="7",BI65,0)</f>
        <v>0</v>
      </c>
      <c r="AF65" s="50">
        <f>IF(AQ65="2",BH65,0)</f>
        <v>0</v>
      </c>
      <c r="AG65" s="50">
        <f>IF(AQ65="2",BI65,0)</f>
        <v>0</v>
      </c>
      <c r="AH65" s="50">
        <f>IF(AQ65="0",BJ65,0)</f>
        <v>0</v>
      </c>
      <c r="AI65" s="55" t="s">
        <v>187</v>
      </c>
      <c r="AJ65" s="50">
        <f>IF(AN65=0,L65,0)</f>
        <v>0</v>
      </c>
      <c r="AK65" s="50">
        <f>IF(AN65=12,L65,0)</f>
        <v>0</v>
      </c>
      <c r="AL65" s="50">
        <f>IF(AN65=21,L65,0)</f>
        <v>0</v>
      </c>
      <c r="AN65" s="50">
        <v>21</v>
      </c>
      <c r="AO65" s="50">
        <f>H65*0.0411163001591902</f>
        <v>0</v>
      </c>
      <c r="AP65" s="50">
        <f>H65*(1-0.0411163001591902)</f>
        <v>0</v>
      </c>
      <c r="AQ65" s="60" t="s">
        <v>276</v>
      </c>
      <c r="AV65" s="50">
        <f>AW65+AX65</f>
        <v>0</v>
      </c>
      <c r="AW65" s="50">
        <f>G65*AO65</f>
        <v>0</v>
      </c>
      <c r="AX65" s="50">
        <f>G65*AP65</f>
        <v>0</v>
      </c>
      <c r="AY65" s="60" t="s">
        <v>82</v>
      </c>
      <c r="AZ65" s="60" t="s">
        <v>2</v>
      </c>
      <c r="BA65" s="55" t="s">
        <v>207</v>
      </c>
      <c r="BC65" s="50">
        <f>AW65+AX65</f>
        <v>0</v>
      </c>
      <c r="BD65" s="50">
        <f>H65/(100-BE65)*100</f>
        <v>0</v>
      </c>
      <c r="BE65" s="50">
        <v>0</v>
      </c>
      <c r="BF65" s="50">
        <f>O65</f>
        <v>0</v>
      </c>
      <c r="BH65" s="50">
        <f>G65*AO65</f>
        <v>0</v>
      </c>
      <c r="BI65" s="50">
        <f>G65*AP65</f>
        <v>0</v>
      </c>
      <c r="BJ65" s="50">
        <f>G65*H65</f>
        <v>0</v>
      </c>
      <c r="BK65" s="50"/>
      <c r="BL65" s="50">
        <v>97</v>
      </c>
      <c r="BW65" s="50">
        <f>I65</f>
        <v>0</v>
      </c>
    </row>
    <row r="66" spans="1:47" ht="15" customHeight="1">
      <c r="A66" s="2" t="s">
        <v>187</v>
      </c>
      <c r="B66" s="40" t="s">
        <v>187</v>
      </c>
      <c r="C66" s="40" t="s">
        <v>175</v>
      </c>
      <c r="D66" s="120" t="s">
        <v>163</v>
      </c>
      <c r="E66" s="121"/>
      <c r="F66" s="1" t="s">
        <v>254</v>
      </c>
      <c r="G66" s="1" t="s">
        <v>254</v>
      </c>
      <c r="H66" s="1"/>
      <c r="I66" s="1"/>
      <c r="J66" s="42"/>
      <c r="K66" s="42"/>
      <c r="L66" s="42"/>
      <c r="M66" s="42"/>
      <c r="N66" s="55"/>
      <c r="O66" s="42"/>
      <c r="P66" s="36"/>
      <c r="AI66" s="55" t="s">
        <v>187</v>
      </c>
      <c r="AS66" s="42">
        <f>SUM(AJ67:AJ68)</f>
        <v>0</v>
      </c>
      <c r="AT66" s="42">
        <f>SUM(AK67:AK68)</f>
        <v>0</v>
      </c>
      <c r="AU66" s="42">
        <f>SUM(AL67:AL68)</f>
        <v>0</v>
      </c>
    </row>
    <row r="67" spans="1:75" ht="27" customHeight="1">
      <c r="A67" s="30" t="s">
        <v>90</v>
      </c>
      <c r="B67" s="23" t="s">
        <v>187</v>
      </c>
      <c r="C67" s="23" t="s">
        <v>35</v>
      </c>
      <c r="D67" s="67" t="s">
        <v>86</v>
      </c>
      <c r="E67" s="68"/>
      <c r="F67" s="23" t="s">
        <v>127</v>
      </c>
      <c r="G67" s="50">
        <v>24.27</v>
      </c>
      <c r="H67" s="50"/>
      <c r="I67" s="60"/>
      <c r="J67" s="50"/>
      <c r="K67" s="50"/>
      <c r="L67" s="50"/>
      <c r="M67" s="50"/>
      <c r="N67" s="50"/>
      <c r="O67" s="50"/>
      <c r="P67" s="48"/>
      <c r="Z67" s="50">
        <f>IF(AQ67="5",BJ67,0)</f>
        <v>0</v>
      </c>
      <c r="AB67" s="50">
        <f>IF(AQ67="1",BH67,0)</f>
        <v>0</v>
      </c>
      <c r="AC67" s="50">
        <f>IF(AQ67="1",BI67,0)</f>
        <v>0</v>
      </c>
      <c r="AD67" s="50">
        <f>IF(AQ67="7",BH67,0)</f>
        <v>0</v>
      </c>
      <c r="AE67" s="50">
        <f>IF(AQ67="7",BI67,0)</f>
        <v>0</v>
      </c>
      <c r="AF67" s="50">
        <f>IF(AQ67="2",BH67,0)</f>
        <v>0</v>
      </c>
      <c r="AG67" s="50">
        <f>IF(AQ67="2",BI67,0)</f>
        <v>0</v>
      </c>
      <c r="AH67" s="50">
        <f>IF(AQ67="0",BJ67,0)</f>
        <v>0</v>
      </c>
      <c r="AI67" s="55" t="s">
        <v>187</v>
      </c>
      <c r="AJ67" s="50">
        <f>IF(AN67=0,L67,0)</f>
        <v>0</v>
      </c>
      <c r="AK67" s="50">
        <f>IF(AN67=12,L67,0)</f>
        <v>0</v>
      </c>
      <c r="AL67" s="50">
        <f>IF(AN67=21,L67,0)</f>
        <v>0</v>
      </c>
      <c r="AN67" s="50">
        <v>21</v>
      </c>
      <c r="AO67" s="50">
        <f>H67*0</f>
        <v>0</v>
      </c>
      <c r="AP67" s="50">
        <f>H67*(1-0)</f>
        <v>0</v>
      </c>
      <c r="AQ67" s="60" t="s">
        <v>141</v>
      </c>
      <c r="AV67" s="50">
        <f>AW67+AX67</f>
        <v>0</v>
      </c>
      <c r="AW67" s="50">
        <f>G67*AO67</f>
        <v>0</v>
      </c>
      <c r="AX67" s="50">
        <f>G67*AP67</f>
        <v>0</v>
      </c>
      <c r="AY67" s="60" t="s">
        <v>284</v>
      </c>
      <c r="AZ67" s="60" t="s">
        <v>2</v>
      </c>
      <c r="BA67" s="55" t="s">
        <v>207</v>
      </c>
      <c r="BC67" s="50">
        <f>AW67+AX67</f>
        <v>0</v>
      </c>
      <c r="BD67" s="50">
        <f>H67/(100-BE67)*100</f>
        <v>0</v>
      </c>
      <c r="BE67" s="50">
        <v>0</v>
      </c>
      <c r="BF67" s="50">
        <f>O67</f>
        <v>0</v>
      </c>
      <c r="BH67" s="50">
        <f>G67*AO67</f>
        <v>0</v>
      </c>
      <c r="BI67" s="50">
        <f>G67*AP67</f>
        <v>0</v>
      </c>
      <c r="BJ67" s="50">
        <f>G67*H67</f>
        <v>0</v>
      </c>
      <c r="BK67" s="50"/>
      <c r="BL67" s="50"/>
      <c r="BW67" s="50">
        <f>I67</f>
        <v>0</v>
      </c>
    </row>
    <row r="68" spans="1:75" ht="13.5" customHeight="1">
      <c r="A68" s="30" t="s">
        <v>121</v>
      </c>
      <c r="B68" s="23" t="s">
        <v>187</v>
      </c>
      <c r="C68" s="23" t="s">
        <v>125</v>
      </c>
      <c r="D68" s="67" t="s">
        <v>49</v>
      </c>
      <c r="E68" s="68"/>
      <c r="F68" s="23" t="s">
        <v>180</v>
      </c>
      <c r="G68" s="50">
        <v>1</v>
      </c>
      <c r="H68" s="50"/>
      <c r="I68" s="60"/>
      <c r="J68" s="50"/>
      <c r="K68" s="50"/>
      <c r="L68" s="50"/>
      <c r="M68" s="50"/>
      <c r="N68" s="50"/>
      <c r="O68" s="50"/>
      <c r="P68" s="48"/>
      <c r="Z68" s="50">
        <f>IF(AQ68="5",BJ68,0)</f>
        <v>0</v>
      </c>
      <c r="AB68" s="50">
        <f>IF(AQ68="1",BH68,0)</f>
        <v>0</v>
      </c>
      <c r="AC68" s="50">
        <f>IF(AQ68="1",BI68,0)</f>
        <v>0</v>
      </c>
      <c r="AD68" s="50">
        <f>IF(AQ68="7",BH68,0)</f>
        <v>0</v>
      </c>
      <c r="AE68" s="50">
        <f>IF(AQ68="7",BI68,0)</f>
        <v>0</v>
      </c>
      <c r="AF68" s="50">
        <f>IF(AQ68="2",BH68,0)</f>
        <v>0</v>
      </c>
      <c r="AG68" s="50">
        <f>IF(AQ68="2",BI68,0)</f>
        <v>0</v>
      </c>
      <c r="AH68" s="50">
        <f>IF(AQ68="0",BJ68,0)</f>
        <v>0</v>
      </c>
      <c r="AI68" s="55" t="s">
        <v>187</v>
      </c>
      <c r="AJ68" s="50">
        <f>IF(AN68=0,L68,0)</f>
        <v>0</v>
      </c>
      <c r="AK68" s="50">
        <f>IF(AN68=12,L68,0)</f>
        <v>0</v>
      </c>
      <c r="AL68" s="50">
        <f>IF(AN68=21,L68,0)</f>
        <v>0</v>
      </c>
      <c r="AN68" s="50">
        <v>21</v>
      </c>
      <c r="AO68" s="50">
        <f>H68*0</f>
        <v>0</v>
      </c>
      <c r="AP68" s="50">
        <f>H68*(1-0)</f>
        <v>0</v>
      </c>
      <c r="AQ68" s="60" t="s">
        <v>130</v>
      </c>
      <c r="AV68" s="50">
        <f>AW68+AX68</f>
        <v>0</v>
      </c>
      <c r="AW68" s="50">
        <f>G68*AO68</f>
        <v>0</v>
      </c>
      <c r="AX68" s="50">
        <f>G68*AP68</f>
        <v>0</v>
      </c>
      <c r="AY68" s="60" t="s">
        <v>284</v>
      </c>
      <c r="AZ68" s="60" t="s">
        <v>2</v>
      </c>
      <c r="BA68" s="55" t="s">
        <v>207</v>
      </c>
      <c r="BC68" s="50">
        <f>AW68+AX68</f>
        <v>0</v>
      </c>
      <c r="BD68" s="50">
        <f>H68/(100-BE68)*100</f>
        <v>0</v>
      </c>
      <c r="BE68" s="50">
        <v>0</v>
      </c>
      <c r="BF68" s="50">
        <f>O68</f>
        <v>0</v>
      </c>
      <c r="BH68" s="50">
        <f>G68*AO68</f>
        <v>0</v>
      </c>
      <c r="BI68" s="50">
        <f>G68*AP68</f>
        <v>0</v>
      </c>
      <c r="BJ68" s="50">
        <f>G68*H68</f>
        <v>0</v>
      </c>
      <c r="BK68" s="50"/>
      <c r="BL68" s="50"/>
      <c r="BW68" s="50">
        <f>I68</f>
        <v>0</v>
      </c>
    </row>
    <row r="69" spans="1:47" ht="15" customHeight="1">
      <c r="A69" s="2" t="s">
        <v>187</v>
      </c>
      <c r="B69" s="40" t="s">
        <v>187</v>
      </c>
      <c r="C69" s="40" t="s">
        <v>88</v>
      </c>
      <c r="D69" s="120" t="s">
        <v>118</v>
      </c>
      <c r="E69" s="121"/>
      <c r="F69" s="1" t="s">
        <v>254</v>
      </c>
      <c r="G69" s="1" t="s">
        <v>254</v>
      </c>
      <c r="H69" s="1"/>
      <c r="I69" s="1"/>
      <c r="J69" s="42"/>
      <c r="K69" s="42"/>
      <c r="L69" s="42"/>
      <c r="M69" s="42"/>
      <c r="N69" s="55"/>
      <c r="O69" s="42"/>
      <c r="P69" s="36"/>
      <c r="AI69" s="55" t="s">
        <v>187</v>
      </c>
      <c r="AS69" s="42">
        <f>SUM(AJ70:AJ72)</f>
        <v>0</v>
      </c>
      <c r="AT69" s="42">
        <f>SUM(AK70:AK72)</f>
        <v>0</v>
      </c>
      <c r="AU69" s="42">
        <f>SUM(AL70:AL72)</f>
        <v>0</v>
      </c>
    </row>
    <row r="70" spans="1:75" ht="27" customHeight="1">
      <c r="A70" s="30" t="s">
        <v>94</v>
      </c>
      <c r="B70" s="23" t="s">
        <v>187</v>
      </c>
      <c r="C70" s="23" t="s">
        <v>277</v>
      </c>
      <c r="D70" s="67" t="s">
        <v>114</v>
      </c>
      <c r="E70" s="68"/>
      <c r="F70" s="23" t="s">
        <v>127</v>
      </c>
      <c r="G70" s="50">
        <v>12.6</v>
      </c>
      <c r="H70" s="50"/>
      <c r="I70" s="60"/>
      <c r="J70" s="50"/>
      <c r="K70" s="50"/>
      <c r="L70" s="50"/>
      <c r="M70" s="50"/>
      <c r="N70" s="50"/>
      <c r="O70" s="50"/>
      <c r="P70" s="48"/>
      <c r="Z70" s="50">
        <f>IF(AQ70="5",BJ70,0)</f>
        <v>0</v>
      </c>
      <c r="AB70" s="50">
        <f>IF(AQ70="1",BH70,0)</f>
        <v>0</v>
      </c>
      <c r="AC70" s="50">
        <f>IF(AQ70="1",BI70,0)</f>
        <v>0</v>
      </c>
      <c r="AD70" s="50">
        <f>IF(AQ70="7",BH70,0)</f>
        <v>0</v>
      </c>
      <c r="AE70" s="50">
        <f>IF(AQ70="7",BI70,0)</f>
        <v>0</v>
      </c>
      <c r="AF70" s="50">
        <f>IF(AQ70="2",BH70,0)</f>
        <v>0</v>
      </c>
      <c r="AG70" s="50">
        <f>IF(AQ70="2",BI70,0)</f>
        <v>0</v>
      </c>
      <c r="AH70" s="50">
        <f>IF(AQ70="0",BJ70,0)</f>
        <v>0</v>
      </c>
      <c r="AI70" s="55" t="s">
        <v>187</v>
      </c>
      <c r="AJ70" s="50">
        <f>IF(AN70=0,L70,0)</f>
        <v>0</v>
      </c>
      <c r="AK70" s="50">
        <f>IF(AN70=12,L70,0)</f>
        <v>0</v>
      </c>
      <c r="AL70" s="50">
        <f>IF(AN70=21,L70,0)</f>
        <v>0</v>
      </c>
      <c r="AN70" s="50">
        <v>21</v>
      </c>
      <c r="AO70" s="50">
        <f>H70*0</f>
        <v>0</v>
      </c>
      <c r="AP70" s="50">
        <f>H70*(1-0)</f>
        <v>0</v>
      </c>
      <c r="AQ70" s="60" t="s">
        <v>276</v>
      </c>
      <c r="AV70" s="50">
        <f>AW70+AX70</f>
        <v>0</v>
      </c>
      <c r="AW70" s="50">
        <f>G70*AO70</f>
        <v>0</v>
      </c>
      <c r="AX70" s="50">
        <f>G70*AP70</f>
        <v>0</v>
      </c>
      <c r="AY70" s="60" t="s">
        <v>113</v>
      </c>
      <c r="AZ70" s="60" t="s">
        <v>2</v>
      </c>
      <c r="BA70" s="55" t="s">
        <v>207</v>
      </c>
      <c r="BC70" s="50">
        <f>AW70+AX70</f>
        <v>0</v>
      </c>
      <c r="BD70" s="50">
        <f>H70/(100-BE70)*100</f>
        <v>0</v>
      </c>
      <c r="BE70" s="50">
        <v>0</v>
      </c>
      <c r="BF70" s="50">
        <f>O70</f>
        <v>0</v>
      </c>
      <c r="BH70" s="50">
        <f>G70*AO70</f>
        <v>0</v>
      </c>
      <c r="BI70" s="50">
        <f>G70*AP70</f>
        <v>0</v>
      </c>
      <c r="BJ70" s="50">
        <f>G70*H70</f>
        <v>0</v>
      </c>
      <c r="BK70" s="50"/>
      <c r="BL70" s="50"/>
      <c r="BW70" s="50">
        <f>I70</f>
        <v>0</v>
      </c>
    </row>
    <row r="71" spans="1:75" ht="27" customHeight="1">
      <c r="A71" s="30" t="s">
        <v>220</v>
      </c>
      <c r="B71" s="23" t="s">
        <v>187</v>
      </c>
      <c r="C71" s="23" t="s">
        <v>148</v>
      </c>
      <c r="D71" s="67" t="s">
        <v>100</v>
      </c>
      <c r="E71" s="68"/>
      <c r="F71" s="23" t="s">
        <v>127</v>
      </c>
      <c r="G71" s="50">
        <v>5.42</v>
      </c>
      <c r="H71" s="50"/>
      <c r="I71" s="60"/>
      <c r="J71" s="50"/>
      <c r="K71" s="50"/>
      <c r="L71" s="50"/>
      <c r="M71" s="50"/>
      <c r="N71" s="50"/>
      <c r="O71" s="50"/>
      <c r="P71" s="48"/>
      <c r="Z71" s="50">
        <f>IF(AQ71="5",BJ71,0)</f>
        <v>0</v>
      </c>
      <c r="AB71" s="50">
        <f>IF(AQ71="1",BH71,0)</f>
        <v>0</v>
      </c>
      <c r="AC71" s="50">
        <f>IF(AQ71="1",BI71,0)</f>
        <v>0</v>
      </c>
      <c r="AD71" s="50">
        <f>IF(AQ71="7",BH71,0)</f>
        <v>0</v>
      </c>
      <c r="AE71" s="50">
        <f>IF(AQ71="7",BI71,0)</f>
        <v>0</v>
      </c>
      <c r="AF71" s="50">
        <f>IF(AQ71="2",BH71,0)</f>
        <v>0</v>
      </c>
      <c r="AG71" s="50">
        <f>IF(AQ71="2",BI71,0)</f>
        <v>0</v>
      </c>
      <c r="AH71" s="50">
        <f>IF(AQ71="0",BJ71,0)</f>
        <v>0</v>
      </c>
      <c r="AI71" s="55" t="s">
        <v>187</v>
      </c>
      <c r="AJ71" s="50">
        <f>IF(AN71=0,L71,0)</f>
        <v>0</v>
      </c>
      <c r="AK71" s="50">
        <f>IF(AN71=12,L71,0)</f>
        <v>0</v>
      </c>
      <c r="AL71" s="50">
        <f>IF(AN71=21,L71,0)</f>
        <v>0</v>
      </c>
      <c r="AN71" s="50">
        <v>21</v>
      </c>
      <c r="AO71" s="50">
        <f>H71*0</f>
        <v>0</v>
      </c>
      <c r="AP71" s="50">
        <f>H71*(1-0)</f>
        <v>0</v>
      </c>
      <c r="AQ71" s="60" t="s">
        <v>141</v>
      </c>
      <c r="AV71" s="50">
        <f>AW71+AX71</f>
        <v>0</v>
      </c>
      <c r="AW71" s="50">
        <f>G71*AO71</f>
        <v>0</v>
      </c>
      <c r="AX71" s="50">
        <f>G71*AP71</f>
        <v>0</v>
      </c>
      <c r="AY71" s="60" t="s">
        <v>113</v>
      </c>
      <c r="AZ71" s="60" t="s">
        <v>2</v>
      </c>
      <c r="BA71" s="55" t="s">
        <v>207</v>
      </c>
      <c r="BC71" s="50">
        <f>AW71+AX71</f>
        <v>0</v>
      </c>
      <c r="BD71" s="50">
        <f>H71/(100-BE71)*100</f>
        <v>0</v>
      </c>
      <c r="BE71" s="50">
        <v>0</v>
      </c>
      <c r="BF71" s="50">
        <f>O71</f>
        <v>0</v>
      </c>
      <c r="BH71" s="50">
        <f>G71*AO71</f>
        <v>0</v>
      </c>
      <c r="BI71" s="50">
        <f>G71*AP71</f>
        <v>0</v>
      </c>
      <c r="BJ71" s="50">
        <f>G71*H71</f>
        <v>0</v>
      </c>
      <c r="BK71" s="50"/>
      <c r="BL71" s="50"/>
      <c r="BW71" s="50">
        <f>I71</f>
        <v>0</v>
      </c>
    </row>
    <row r="72" spans="1:75" ht="27" customHeight="1">
      <c r="A72" s="30" t="s">
        <v>287</v>
      </c>
      <c r="B72" s="23" t="s">
        <v>187</v>
      </c>
      <c r="C72" s="23" t="s">
        <v>298</v>
      </c>
      <c r="D72" s="67" t="s">
        <v>243</v>
      </c>
      <c r="E72" s="68"/>
      <c r="F72" s="23" t="s">
        <v>127</v>
      </c>
      <c r="G72" s="50">
        <v>7.18</v>
      </c>
      <c r="H72" s="50"/>
      <c r="I72" s="60"/>
      <c r="J72" s="50"/>
      <c r="K72" s="50"/>
      <c r="L72" s="50"/>
      <c r="M72" s="50"/>
      <c r="N72" s="50"/>
      <c r="O72" s="50"/>
      <c r="P72" s="48"/>
      <c r="Z72" s="50">
        <f>IF(AQ72="5",BJ72,0)</f>
        <v>0</v>
      </c>
      <c r="AB72" s="50">
        <f>IF(AQ72="1",BH72,0)</f>
        <v>0</v>
      </c>
      <c r="AC72" s="50">
        <f>IF(AQ72="1",BI72,0)</f>
        <v>0</v>
      </c>
      <c r="AD72" s="50">
        <f>IF(AQ72="7",BH72,0)</f>
        <v>0</v>
      </c>
      <c r="AE72" s="50">
        <f>IF(AQ72="7",BI72,0)</f>
        <v>0</v>
      </c>
      <c r="AF72" s="50">
        <f>IF(AQ72="2",BH72,0)</f>
        <v>0</v>
      </c>
      <c r="AG72" s="50">
        <f>IF(AQ72="2",BI72,0)</f>
        <v>0</v>
      </c>
      <c r="AH72" s="50">
        <f>IF(AQ72="0",BJ72,0)</f>
        <v>0</v>
      </c>
      <c r="AI72" s="55" t="s">
        <v>187</v>
      </c>
      <c r="AJ72" s="50">
        <f>IF(AN72=0,L72,0)</f>
        <v>0</v>
      </c>
      <c r="AK72" s="50">
        <f>IF(AN72=12,L72,0)</f>
        <v>0</v>
      </c>
      <c r="AL72" s="50">
        <f>IF(AN72=21,L72,0)</f>
        <v>0</v>
      </c>
      <c r="AN72" s="50">
        <v>21</v>
      </c>
      <c r="AO72" s="50">
        <f>H72*0</f>
        <v>0</v>
      </c>
      <c r="AP72" s="50">
        <f>H72*(1-0)</f>
        <v>0</v>
      </c>
      <c r="AQ72" s="60" t="s">
        <v>141</v>
      </c>
      <c r="AV72" s="50">
        <f>AW72+AX72</f>
        <v>0</v>
      </c>
      <c r="AW72" s="50">
        <f>G72*AO72</f>
        <v>0</v>
      </c>
      <c r="AX72" s="50">
        <f>G72*AP72</f>
        <v>0</v>
      </c>
      <c r="AY72" s="60" t="s">
        <v>113</v>
      </c>
      <c r="AZ72" s="60" t="s">
        <v>2</v>
      </c>
      <c r="BA72" s="55" t="s">
        <v>207</v>
      </c>
      <c r="BC72" s="50">
        <f>AW72+AX72</f>
        <v>0</v>
      </c>
      <c r="BD72" s="50">
        <f>H72/(100-BE72)*100</f>
        <v>0</v>
      </c>
      <c r="BE72" s="50">
        <v>0</v>
      </c>
      <c r="BF72" s="50">
        <f>O72</f>
        <v>0</v>
      </c>
      <c r="BH72" s="50">
        <f>G72*AO72</f>
        <v>0</v>
      </c>
      <c r="BI72" s="50">
        <f>G72*AP72</f>
        <v>0</v>
      </c>
      <c r="BJ72" s="50">
        <f>G72*H72</f>
        <v>0</v>
      </c>
      <c r="BK72" s="50"/>
      <c r="BL72" s="50"/>
      <c r="BW72" s="50">
        <f>I72</f>
        <v>0</v>
      </c>
    </row>
    <row r="73" spans="1:47" ht="15" customHeight="1">
      <c r="A73" s="2" t="s">
        <v>187</v>
      </c>
      <c r="B73" s="40" t="s">
        <v>187</v>
      </c>
      <c r="C73" s="40" t="s">
        <v>187</v>
      </c>
      <c r="D73" s="120" t="s">
        <v>17</v>
      </c>
      <c r="E73" s="121"/>
      <c r="F73" s="1" t="s">
        <v>254</v>
      </c>
      <c r="G73" s="1" t="s">
        <v>254</v>
      </c>
      <c r="H73" s="1"/>
      <c r="I73" s="1"/>
      <c r="J73" s="42"/>
      <c r="K73" s="42"/>
      <c r="L73" s="42"/>
      <c r="M73" s="42"/>
      <c r="N73" s="55"/>
      <c r="O73" s="42"/>
      <c r="P73" s="36"/>
      <c r="AI73" s="55" t="s">
        <v>187</v>
      </c>
      <c r="AS73" s="42">
        <f>SUM(AJ74:AJ75)</f>
        <v>0</v>
      </c>
      <c r="AT73" s="42">
        <f>SUM(AK74:AK75)</f>
        <v>0</v>
      </c>
      <c r="AU73" s="42">
        <f>SUM(AL74:AL75)</f>
        <v>0</v>
      </c>
    </row>
    <row r="74" spans="1:75" ht="27" customHeight="1">
      <c r="A74" s="30" t="s">
        <v>19</v>
      </c>
      <c r="B74" s="23" t="s">
        <v>187</v>
      </c>
      <c r="C74" s="23" t="s">
        <v>122</v>
      </c>
      <c r="D74" s="67" t="s">
        <v>228</v>
      </c>
      <c r="E74" s="68"/>
      <c r="F74" s="23" t="s">
        <v>271</v>
      </c>
      <c r="G74" s="50">
        <v>72.51</v>
      </c>
      <c r="H74" s="50"/>
      <c r="I74" s="60"/>
      <c r="J74" s="50"/>
      <c r="K74" s="50"/>
      <c r="L74" s="50"/>
      <c r="M74" s="50"/>
      <c r="N74" s="50"/>
      <c r="O74" s="50"/>
      <c r="P74" s="48"/>
      <c r="Z74" s="50">
        <f>IF(AQ74="5",BJ74,0)</f>
        <v>0</v>
      </c>
      <c r="AB74" s="50">
        <f>IF(AQ74="1",BH74,0)</f>
        <v>0</v>
      </c>
      <c r="AC74" s="50">
        <f>IF(AQ74="1",BI74,0)</f>
        <v>0</v>
      </c>
      <c r="AD74" s="50">
        <f>IF(AQ74="7",BH74,0)</f>
        <v>0</v>
      </c>
      <c r="AE74" s="50">
        <f>IF(AQ74="7",BI74,0)</f>
        <v>0</v>
      </c>
      <c r="AF74" s="50">
        <f>IF(AQ74="2",BH74,0)</f>
        <v>0</v>
      </c>
      <c r="AG74" s="50">
        <f>IF(AQ74="2",BI74,0)</f>
        <v>0</v>
      </c>
      <c r="AH74" s="50">
        <f>IF(AQ74="0",BJ74,0)</f>
        <v>0</v>
      </c>
      <c r="AI74" s="55" t="s">
        <v>187</v>
      </c>
      <c r="AJ74" s="50">
        <f>IF(AN74=0,L74,0)</f>
        <v>0</v>
      </c>
      <c r="AK74" s="50">
        <f>IF(AN74=12,L74,0)</f>
        <v>0</v>
      </c>
      <c r="AL74" s="50">
        <f>IF(AN74=21,L74,0)</f>
        <v>0</v>
      </c>
      <c r="AN74" s="50">
        <v>21</v>
      </c>
      <c r="AO74" s="50">
        <f>H74*1</f>
        <v>0</v>
      </c>
      <c r="AP74" s="50">
        <f>H74*(1-1)</f>
        <v>0</v>
      </c>
      <c r="AQ74" s="60" t="s">
        <v>139</v>
      </c>
      <c r="AV74" s="50">
        <f>AW74+AX74</f>
        <v>0</v>
      </c>
      <c r="AW74" s="50">
        <f>G74*AO74</f>
        <v>0</v>
      </c>
      <c r="AX74" s="50">
        <f>G74*AP74</f>
        <v>0</v>
      </c>
      <c r="AY74" s="60" t="s">
        <v>64</v>
      </c>
      <c r="AZ74" s="60" t="s">
        <v>297</v>
      </c>
      <c r="BA74" s="55" t="s">
        <v>207</v>
      </c>
      <c r="BC74" s="50">
        <f>AW74+AX74</f>
        <v>0</v>
      </c>
      <c r="BD74" s="50">
        <f>H74/(100-BE74)*100</f>
        <v>0</v>
      </c>
      <c r="BE74" s="50">
        <v>0</v>
      </c>
      <c r="BF74" s="50">
        <f>O74</f>
        <v>0</v>
      </c>
      <c r="BH74" s="50">
        <f>G74*AO74</f>
        <v>0</v>
      </c>
      <c r="BI74" s="50">
        <f>G74*AP74</f>
        <v>0</v>
      </c>
      <c r="BJ74" s="50">
        <f>G74*H74</f>
        <v>0</v>
      </c>
      <c r="BK74" s="50"/>
      <c r="BL74" s="50"/>
      <c r="BW74" s="50">
        <f>I74</f>
        <v>0</v>
      </c>
    </row>
    <row r="75" spans="1:75" ht="27" customHeight="1">
      <c r="A75" s="30" t="s">
        <v>210</v>
      </c>
      <c r="B75" s="23" t="s">
        <v>187</v>
      </c>
      <c r="C75" s="23" t="s">
        <v>7</v>
      </c>
      <c r="D75" s="67" t="s">
        <v>182</v>
      </c>
      <c r="E75" s="68"/>
      <c r="F75" s="23" t="s">
        <v>271</v>
      </c>
      <c r="G75" s="50">
        <v>78.3</v>
      </c>
      <c r="H75" s="50"/>
      <c r="I75" s="60"/>
      <c r="J75" s="50"/>
      <c r="K75" s="50"/>
      <c r="L75" s="50"/>
      <c r="M75" s="50"/>
      <c r="N75" s="50"/>
      <c r="O75" s="50"/>
      <c r="P75" s="48"/>
      <c r="Z75" s="50">
        <f>IF(AQ75="5",BJ75,0)</f>
        <v>0</v>
      </c>
      <c r="AB75" s="50">
        <f>IF(AQ75="1",BH75,0)</f>
        <v>0</v>
      </c>
      <c r="AC75" s="50">
        <f>IF(AQ75="1",BI75,0)</f>
        <v>0</v>
      </c>
      <c r="AD75" s="50">
        <f>IF(AQ75="7",BH75,0)</f>
        <v>0</v>
      </c>
      <c r="AE75" s="50">
        <f>IF(AQ75="7",BI75,0)</f>
        <v>0</v>
      </c>
      <c r="AF75" s="50">
        <f>IF(AQ75="2",BH75,0)</f>
        <v>0</v>
      </c>
      <c r="AG75" s="50">
        <f>IF(AQ75="2",BI75,0)</f>
        <v>0</v>
      </c>
      <c r="AH75" s="50">
        <f>IF(AQ75="0",BJ75,0)</f>
        <v>0</v>
      </c>
      <c r="AI75" s="55" t="s">
        <v>187</v>
      </c>
      <c r="AJ75" s="50">
        <f>IF(AN75=0,L75,0)</f>
        <v>0</v>
      </c>
      <c r="AK75" s="50">
        <f>IF(AN75=12,L75,0)</f>
        <v>0</v>
      </c>
      <c r="AL75" s="50">
        <f>IF(AN75=21,L75,0)</f>
        <v>0</v>
      </c>
      <c r="AN75" s="50">
        <v>21</v>
      </c>
      <c r="AO75" s="50">
        <f>H75*1</f>
        <v>0</v>
      </c>
      <c r="AP75" s="50">
        <f>H75*(1-1)</f>
        <v>0</v>
      </c>
      <c r="AQ75" s="60" t="s">
        <v>139</v>
      </c>
      <c r="AV75" s="50">
        <f>AW75+AX75</f>
        <v>0</v>
      </c>
      <c r="AW75" s="50">
        <f>G75*AO75</f>
        <v>0</v>
      </c>
      <c r="AX75" s="50">
        <f>G75*AP75</f>
        <v>0</v>
      </c>
      <c r="AY75" s="60" t="s">
        <v>64</v>
      </c>
      <c r="AZ75" s="60" t="s">
        <v>297</v>
      </c>
      <c r="BA75" s="55" t="s">
        <v>207</v>
      </c>
      <c r="BC75" s="50">
        <f>AW75+AX75</f>
        <v>0</v>
      </c>
      <c r="BD75" s="50">
        <f>H75/(100-BE75)*100</f>
        <v>0</v>
      </c>
      <c r="BE75" s="50">
        <v>0</v>
      </c>
      <c r="BF75" s="50">
        <f>O75</f>
        <v>0</v>
      </c>
      <c r="BH75" s="50">
        <f>G75*AO75</f>
        <v>0</v>
      </c>
      <c r="BI75" s="50">
        <f>G75*AP75</f>
        <v>0</v>
      </c>
      <c r="BJ75" s="50">
        <f>G75*H75</f>
        <v>0</v>
      </c>
      <c r="BK75" s="50"/>
      <c r="BL75" s="50"/>
      <c r="BW75" s="50">
        <f>I75</f>
        <v>0</v>
      </c>
    </row>
    <row r="76" spans="1:35" ht="26.25" customHeight="1">
      <c r="A76" s="2" t="s">
        <v>187</v>
      </c>
      <c r="B76" s="40" t="s">
        <v>187</v>
      </c>
      <c r="C76" s="40" t="s">
        <v>187</v>
      </c>
      <c r="D76" s="120" t="s">
        <v>158</v>
      </c>
      <c r="E76" s="121"/>
      <c r="F76" s="1" t="s">
        <v>254</v>
      </c>
      <c r="G76" s="1" t="s">
        <v>254</v>
      </c>
      <c r="H76" s="1"/>
      <c r="I76" s="1"/>
      <c r="J76" s="42"/>
      <c r="K76" s="42"/>
      <c r="L76" s="42"/>
      <c r="M76" s="42"/>
      <c r="N76" s="55"/>
      <c r="O76" s="42"/>
      <c r="P76" s="36"/>
      <c r="AI76" s="55" t="s">
        <v>187</v>
      </c>
    </row>
    <row r="77" spans="1:47" ht="15" customHeight="1">
      <c r="A77" s="2" t="s">
        <v>187</v>
      </c>
      <c r="B77" s="40" t="s">
        <v>187</v>
      </c>
      <c r="C77" s="40" t="s">
        <v>12</v>
      </c>
      <c r="D77" s="120" t="s">
        <v>34</v>
      </c>
      <c r="E77" s="121"/>
      <c r="F77" s="1" t="s">
        <v>254</v>
      </c>
      <c r="G77" s="1" t="s">
        <v>254</v>
      </c>
      <c r="H77" s="1"/>
      <c r="I77" s="1"/>
      <c r="J77" s="42"/>
      <c r="K77" s="42"/>
      <c r="L77" s="42"/>
      <c r="M77" s="42"/>
      <c r="N77" s="55"/>
      <c r="O77" s="42"/>
      <c r="P77" s="36"/>
      <c r="AI77" s="55" t="s">
        <v>187</v>
      </c>
      <c r="AS77" s="42">
        <f>SUM(AJ78:AJ78)</f>
        <v>0</v>
      </c>
      <c r="AT77" s="42">
        <f>SUM(AK78:AK78)</f>
        <v>0</v>
      </c>
      <c r="AU77" s="42">
        <f>SUM(AL78:AL78)</f>
        <v>0</v>
      </c>
    </row>
    <row r="78" spans="1:75" ht="13.5" customHeight="1">
      <c r="A78" s="30" t="s">
        <v>224</v>
      </c>
      <c r="B78" s="23" t="s">
        <v>187</v>
      </c>
      <c r="C78" s="23" t="s">
        <v>178</v>
      </c>
      <c r="D78" s="67" t="s">
        <v>34</v>
      </c>
      <c r="E78" s="68"/>
      <c r="F78" s="23" t="s">
        <v>180</v>
      </c>
      <c r="G78" s="50">
        <v>1</v>
      </c>
      <c r="H78" s="50"/>
      <c r="I78" s="60"/>
      <c r="J78" s="50"/>
      <c r="K78" s="50"/>
      <c r="L78" s="50"/>
      <c r="M78" s="50"/>
      <c r="N78" s="50"/>
      <c r="O78" s="50"/>
      <c r="P78" s="48"/>
      <c r="Z78" s="50">
        <f>IF(AQ78="5",BJ78,0)</f>
        <v>0</v>
      </c>
      <c r="AB78" s="50">
        <f>IF(AQ78="1",BH78,0)</f>
        <v>0</v>
      </c>
      <c r="AC78" s="50">
        <f>IF(AQ78="1",BI78,0)</f>
        <v>0</v>
      </c>
      <c r="AD78" s="50">
        <f>IF(AQ78="7",BH78,0)</f>
        <v>0</v>
      </c>
      <c r="AE78" s="50">
        <f>IF(AQ78="7",BI78,0)</f>
        <v>0</v>
      </c>
      <c r="AF78" s="50">
        <f>IF(AQ78="2",BH78,0)</f>
        <v>0</v>
      </c>
      <c r="AG78" s="50">
        <f>IF(AQ78="2",BI78,0)</f>
        <v>0</v>
      </c>
      <c r="AH78" s="50">
        <f>IF(AQ78="0",BJ78,0)</f>
        <v>0</v>
      </c>
      <c r="AI78" s="55" t="s">
        <v>187</v>
      </c>
      <c r="AJ78" s="50">
        <f>IF(AN78=0,L78,0)</f>
        <v>0</v>
      </c>
      <c r="AK78" s="50">
        <f>IF(AN78=12,L78,0)</f>
        <v>0</v>
      </c>
      <c r="AL78" s="50">
        <f>IF(AN78=21,L78,0)</f>
        <v>0</v>
      </c>
      <c r="AN78" s="50">
        <v>21</v>
      </c>
      <c r="AO78" s="50">
        <f>H78*0</f>
        <v>0</v>
      </c>
      <c r="AP78" s="50">
        <f>H78*(1-0)</f>
        <v>0</v>
      </c>
      <c r="AQ78" s="60" t="s">
        <v>130</v>
      </c>
      <c r="AV78" s="50">
        <f>AW78+AX78</f>
        <v>0</v>
      </c>
      <c r="AW78" s="50">
        <f>G78*AO78</f>
        <v>0</v>
      </c>
      <c r="AX78" s="50">
        <f>G78*AP78</f>
        <v>0</v>
      </c>
      <c r="AY78" s="60" t="s">
        <v>66</v>
      </c>
      <c r="AZ78" s="60" t="s">
        <v>247</v>
      </c>
      <c r="BA78" s="55" t="s">
        <v>207</v>
      </c>
      <c r="BC78" s="50">
        <f>AW78+AX78</f>
        <v>0</v>
      </c>
      <c r="BD78" s="50">
        <f>H78/(100-BE78)*100</f>
        <v>0</v>
      </c>
      <c r="BE78" s="50">
        <v>0</v>
      </c>
      <c r="BF78" s="50">
        <f>O78</f>
        <v>0</v>
      </c>
      <c r="BH78" s="50">
        <f>G78*AO78</f>
        <v>0</v>
      </c>
      <c r="BI78" s="50">
        <f>G78*AP78</f>
        <v>0</v>
      </c>
      <c r="BJ78" s="50">
        <f>G78*H78</f>
        <v>0</v>
      </c>
      <c r="BK78" s="50"/>
      <c r="BL78" s="50"/>
      <c r="BO78" s="50">
        <f>G78*H78</f>
        <v>0</v>
      </c>
      <c r="BW78" s="50">
        <f>I78</f>
        <v>0</v>
      </c>
    </row>
    <row r="79" spans="1:47" ht="15" customHeight="1">
      <c r="A79" s="2" t="s">
        <v>187</v>
      </c>
      <c r="B79" s="40" t="s">
        <v>187</v>
      </c>
      <c r="C79" s="40" t="s">
        <v>68</v>
      </c>
      <c r="D79" s="120" t="s">
        <v>75</v>
      </c>
      <c r="E79" s="121"/>
      <c r="F79" s="1" t="s">
        <v>254</v>
      </c>
      <c r="G79" s="1" t="s">
        <v>254</v>
      </c>
      <c r="H79" s="1"/>
      <c r="I79" s="1"/>
      <c r="J79" s="42"/>
      <c r="K79" s="42"/>
      <c r="L79" s="42"/>
      <c r="M79" s="42"/>
      <c r="N79" s="55"/>
      <c r="O79" s="42"/>
      <c r="P79" s="36"/>
      <c r="AI79" s="55" t="s">
        <v>187</v>
      </c>
      <c r="AS79" s="42">
        <f>SUM(AJ80:AJ80)</f>
        <v>0</v>
      </c>
      <c r="AT79" s="42">
        <f>SUM(AK80:AK80)</f>
        <v>0</v>
      </c>
      <c r="AU79" s="42">
        <f>SUM(AL80:AL80)</f>
        <v>0</v>
      </c>
    </row>
    <row r="80" spans="1:75" ht="27" customHeight="1">
      <c r="A80" s="35" t="s">
        <v>116</v>
      </c>
      <c r="B80" s="47" t="s">
        <v>187</v>
      </c>
      <c r="C80" s="47" t="s">
        <v>33</v>
      </c>
      <c r="D80" s="122" t="s">
        <v>132</v>
      </c>
      <c r="E80" s="97"/>
      <c r="F80" s="47" t="s">
        <v>180</v>
      </c>
      <c r="G80" s="15">
        <v>1</v>
      </c>
      <c r="H80" s="15"/>
      <c r="I80" s="3"/>
      <c r="J80" s="15"/>
      <c r="K80" s="15"/>
      <c r="L80" s="15"/>
      <c r="M80" s="15"/>
      <c r="N80" s="15"/>
      <c r="O80" s="15"/>
      <c r="P80" s="44"/>
      <c r="Z80" s="50">
        <f>IF(AQ80="5",BJ80,0)</f>
        <v>0</v>
      </c>
      <c r="AB80" s="50">
        <f>IF(AQ80="1",BH80,0)</f>
        <v>0</v>
      </c>
      <c r="AC80" s="50">
        <f>IF(AQ80="1",BI80,0)</f>
        <v>0</v>
      </c>
      <c r="AD80" s="50">
        <f>IF(AQ80="7",BH80,0)</f>
        <v>0</v>
      </c>
      <c r="AE80" s="50">
        <f>IF(AQ80="7",BI80,0)</f>
        <v>0</v>
      </c>
      <c r="AF80" s="50">
        <f>IF(AQ80="2",BH80,0)</f>
        <v>0</v>
      </c>
      <c r="AG80" s="50">
        <f>IF(AQ80="2",BI80,0)</f>
        <v>0</v>
      </c>
      <c r="AH80" s="50">
        <f>IF(AQ80="0",BJ80,0)</f>
        <v>0</v>
      </c>
      <c r="AI80" s="55" t="s">
        <v>187</v>
      </c>
      <c r="AJ80" s="50">
        <f>IF(AN80=0,L80,0)</f>
        <v>0</v>
      </c>
      <c r="AK80" s="50">
        <f>IF(AN80=12,L80,0)</f>
        <v>0</v>
      </c>
      <c r="AL80" s="50">
        <f>IF(AN80=21,L80,0)</f>
        <v>0</v>
      </c>
      <c r="AN80" s="50">
        <v>21</v>
      </c>
      <c r="AO80" s="50">
        <f>H80*0</f>
        <v>0</v>
      </c>
      <c r="AP80" s="50">
        <f>H80*(1-0)</f>
        <v>0</v>
      </c>
      <c r="AQ80" s="60" t="s">
        <v>130</v>
      </c>
      <c r="AV80" s="50">
        <f>AW80+AX80</f>
        <v>0</v>
      </c>
      <c r="AW80" s="50">
        <f>G80*AO80</f>
        <v>0</v>
      </c>
      <c r="AX80" s="50">
        <f>G80*AP80</f>
        <v>0</v>
      </c>
      <c r="AY80" s="60" t="s">
        <v>194</v>
      </c>
      <c r="AZ80" s="60" t="s">
        <v>247</v>
      </c>
      <c r="BA80" s="55" t="s">
        <v>207</v>
      </c>
      <c r="BC80" s="50">
        <f>AW80+AX80</f>
        <v>0</v>
      </c>
      <c r="BD80" s="50">
        <f>H80/(100-BE80)*100</f>
        <v>0</v>
      </c>
      <c r="BE80" s="50">
        <v>0</v>
      </c>
      <c r="BF80" s="50">
        <f>O80</f>
        <v>0</v>
      </c>
      <c r="BH80" s="50">
        <f>G80*AO80</f>
        <v>0</v>
      </c>
      <c r="BI80" s="50">
        <f>G80*AP80</f>
        <v>0</v>
      </c>
      <c r="BJ80" s="50">
        <f>G80*H80</f>
        <v>0</v>
      </c>
      <c r="BK80" s="50"/>
      <c r="BL80" s="50"/>
      <c r="BU80" s="50">
        <f>G80*H80</f>
        <v>0</v>
      </c>
      <c r="BW80" s="50">
        <f>I80</f>
        <v>0</v>
      </c>
    </row>
    <row r="81" spans="10:13" ht="15" customHeight="1">
      <c r="J81" s="100"/>
      <c r="K81" s="100"/>
      <c r="L81" s="51"/>
      <c r="M81" s="51"/>
    </row>
    <row r="82" ht="15" customHeight="1">
      <c r="A82" s="10" t="s">
        <v>25</v>
      </c>
    </row>
    <row r="83" spans="1:16" ht="12.75" customHeight="1">
      <c r="A83" s="67" t="s">
        <v>187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</sheetData>
  <sheetProtection/>
  <mergeCells count="100">
    <mergeCell ref="A1:P1"/>
    <mergeCell ref="A2:C3"/>
    <mergeCell ref="A4:C5"/>
    <mergeCell ref="A6:C7"/>
    <mergeCell ref="A8:C9"/>
    <mergeCell ref="H2:I3"/>
    <mergeCell ref="H4:I5"/>
    <mergeCell ref="H6:I7"/>
    <mergeCell ref="H8:I9"/>
    <mergeCell ref="K2:K3"/>
    <mergeCell ref="D6:G7"/>
    <mergeCell ref="D8:G9"/>
    <mergeCell ref="J2:J3"/>
    <mergeCell ref="J4:J5"/>
    <mergeCell ref="J6:J7"/>
    <mergeCell ref="J8:J9"/>
    <mergeCell ref="L2:P3"/>
    <mergeCell ref="L4:P5"/>
    <mergeCell ref="L6:P7"/>
    <mergeCell ref="L8:P9"/>
    <mergeCell ref="D10:E10"/>
    <mergeCell ref="K4:K5"/>
    <mergeCell ref="K6:K7"/>
    <mergeCell ref="K8:K9"/>
    <mergeCell ref="D2:G3"/>
    <mergeCell ref="D4:G5"/>
    <mergeCell ref="D11:E11"/>
    <mergeCell ref="J10:L10"/>
    <mergeCell ref="N10:O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J81:K81"/>
    <mergeCell ref="A83:P83"/>
    <mergeCell ref="D75:E75"/>
    <mergeCell ref="D76:E76"/>
    <mergeCell ref="D77:E77"/>
    <mergeCell ref="D78:E78"/>
    <mergeCell ref="D79:E79"/>
    <mergeCell ref="D80:E80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Motl</cp:lastModifiedBy>
  <cp:lastPrinted>2024-04-12T05:54:15Z</cp:lastPrinted>
  <dcterms:created xsi:type="dcterms:W3CDTF">2021-06-10T20:06:38Z</dcterms:created>
  <dcterms:modified xsi:type="dcterms:W3CDTF">2024-04-16T07:52:12Z</dcterms:modified>
  <cp:category/>
  <cp:version/>
  <cp:contentType/>
  <cp:contentStatus/>
</cp:coreProperties>
</file>