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pasek4000764\Desktop\"/>
    </mc:Choice>
  </mc:AlternateContent>
  <bookViews>
    <workbookView xWindow="0" yWindow="600" windowWidth="28800" windowHeight="12285" firstSheet="6" activeTab="6"/>
  </bookViews>
  <sheets>
    <sheet name="Rekapitulácia stavby" sheetId="1" r:id="rId1"/>
    <sheet name="1 - Stavebná časť" sheetId="2" r:id="rId2"/>
    <sheet name="1-1 - Stavebná časť - Opr..." sheetId="3" r:id="rId3"/>
    <sheet name="2 - Vykurovanie " sheetId="4" r:id="rId4"/>
    <sheet name="3 - Elektro časť - Silnoprúd" sheetId="5" r:id="rId5"/>
    <sheet name="4 - Elektro časť - Blesko..." sheetId="6" r:id="rId6"/>
    <sheet name="5 - Rekonštrukcia osobnéh..." sheetId="7" r:id="rId7"/>
    <sheet name="6 - Výmena osobného výťah..." sheetId="8" r:id="rId8"/>
    <sheet name="1 - Stavebná časť - Vybud..." sheetId="9" r:id="rId9"/>
    <sheet name="1 - Stavebná časť_01" sheetId="10" r:id="rId10"/>
    <sheet name="1-1 - Stavebná časť - Opr..._01" sheetId="11" r:id="rId11"/>
    <sheet name="2 - Vykurovanie" sheetId="12" r:id="rId12"/>
    <sheet name="3 - Elektro časť - Silnoprúd_01" sheetId="13" r:id="rId13"/>
    <sheet name="4 - Elektro časť -  Blesk..." sheetId="14" r:id="rId14"/>
    <sheet name="1 - Stavebná časť - Vybud..._01" sheetId="15" r:id="rId15"/>
  </sheets>
  <definedNames>
    <definedName name="_xlnm._FilterDatabase" localSheetId="1" hidden="1">'1 - Stavebná časť'!$C$147:$K$389</definedName>
    <definedName name="_xlnm._FilterDatabase" localSheetId="8" hidden="1">'1 - Stavebná časť - Vybud...'!$C$146:$K$274</definedName>
    <definedName name="_xlnm._FilterDatabase" localSheetId="14" hidden="1">'1 - Stavebná časť - Vybud..._01'!$C$146:$K$275</definedName>
    <definedName name="_xlnm._FilterDatabase" localSheetId="9" hidden="1">'1 - Stavebná časť_01'!$C$147:$K$371</definedName>
    <definedName name="_xlnm._FilterDatabase" localSheetId="2" hidden="1">'1-1 - Stavebná časť - Opr...'!$C$136:$K$200</definedName>
    <definedName name="_xlnm._FilterDatabase" localSheetId="10" hidden="1">'1-1 - Stavebná časť - Opr..._01'!$C$133:$K$163</definedName>
    <definedName name="_xlnm._FilterDatabase" localSheetId="11" hidden="1">'2 - Vykurovanie'!$C$145:$K$310</definedName>
    <definedName name="_xlnm._FilterDatabase" localSheetId="3" hidden="1">'2 - Vykurovanie '!$C$138:$K$232</definedName>
    <definedName name="_xlnm._FilterDatabase" localSheetId="4" hidden="1">'3 - Elektro časť - Silnoprúd'!$C$130:$K$220</definedName>
    <definedName name="_xlnm._FilterDatabase" localSheetId="12" hidden="1">'3 - Elektro časť - Silnoprúd_01'!$C$123:$K$223</definedName>
    <definedName name="_xlnm._FilterDatabase" localSheetId="13" hidden="1">'4 - Elektro časť -  Blesk...'!$C$128:$K$212</definedName>
    <definedName name="_xlnm._FilterDatabase" localSheetId="5" hidden="1">'4 - Elektro časť - Blesko...'!$C$128:$K$212</definedName>
    <definedName name="_xlnm._FilterDatabase" localSheetId="6" hidden="1">'5 - Rekonštrukcia osobnéh...'!$C$123:$K$162</definedName>
    <definedName name="_xlnm._FilterDatabase" localSheetId="7" hidden="1">'6 - Výmena osobného výťah...'!$C$123:$K$174</definedName>
    <definedName name="_xlnm.Print_Titles" localSheetId="1">'1 - Stavebná časť'!$147:$147</definedName>
    <definedName name="_xlnm.Print_Titles" localSheetId="8">'1 - Stavebná časť - Vybud...'!$146:$146</definedName>
    <definedName name="_xlnm.Print_Titles" localSheetId="14">'1 - Stavebná časť - Vybud..._01'!$146:$146</definedName>
    <definedName name="_xlnm.Print_Titles" localSheetId="9">'1 - Stavebná časť_01'!$147:$147</definedName>
    <definedName name="_xlnm.Print_Titles" localSheetId="2">'1-1 - Stavebná časť - Opr...'!$136:$136</definedName>
    <definedName name="_xlnm.Print_Titles" localSheetId="10">'1-1 - Stavebná časť - Opr..._01'!$133:$133</definedName>
    <definedName name="_xlnm.Print_Titles" localSheetId="11">'2 - Vykurovanie'!$145:$145</definedName>
    <definedName name="_xlnm.Print_Titles" localSheetId="3">'2 - Vykurovanie '!$138:$138</definedName>
    <definedName name="_xlnm.Print_Titles" localSheetId="4">'3 - Elektro časť - Silnoprúd'!$130:$130</definedName>
    <definedName name="_xlnm.Print_Titles" localSheetId="12">'3 - Elektro časť - Silnoprúd_01'!$123:$123</definedName>
    <definedName name="_xlnm.Print_Titles" localSheetId="13">'4 - Elektro časť -  Blesk...'!$128:$128</definedName>
    <definedName name="_xlnm.Print_Titles" localSheetId="5">'4 - Elektro časť - Blesko...'!$128:$128</definedName>
    <definedName name="_xlnm.Print_Titles" localSheetId="6">'5 - Rekonštrukcia osobnéh...'!$123:$123</definedName>
    <definedName name="_xlnm.Print_Titles" localSheetId="7">'6 - Výmena osobného výťah...'!$123:$123</definedName>
    <definedName name="_xlnm.Print_Titles" localSheetId="0">'Rekapitulácia stavby'!$92:$92</definedName>
    <definedName name="_xlnm.Print_Area" localSheetId="1">'1 - Stavebná časť'!$C$4:$J$76,'1 - Stavebná časť'!$C$82:$J$125,'1 - Stavebná časť'!$C$131:$J$389</definedName>
    <definedName name="_xlnm.Print_Area" localSheetId="8">'1 - Stavebná časť - Vybud...'!$C$4:$J$76,'1 - Stavebná časť - Vybud...'!$C$82:$J$124,'1 - Stavebná časť - Vybud...'!$C$130:$J$274</definedName>
    <definedName name="_xlnm.Print_Area" localSheetId="14">'1 - Stavebná časť - Vybud..._01'!$C$4:$J$76,'1 - Stavebná časť - Vybud..._01'!$C$82:$J$124,'1 - Stavebná časť - Vybud..._01'!$C$130:$J$275</definedName>
    <definedName name="_xlnm.Print_Area" localSheetId="9">'1 - Stavebná časť_01'!$C$4:$J$76,'1 - Stavebná časť_01'!$C$82:$J$125,'1 - Stavebná časť_01'!$C$131:$J$371</definedName>
    <definedName name="_xlnm.Print_Area" localSheetId="2">'1-1 - Stavebná časť - Opr...'!$C$4:$J$76,'1-1 - Stavebná časť - Opr...'!$C$82:$J$114,'1-1 - Stavebná časť - Opr...'!$C$120:$J$200</definedName>
    <definedName name="_xlnm.Print_Area" localSheetId="10">'1-1 - Stavebná časť - Opr..._01'!$C$4:$J$76,'1-1 - Stavebná časť - Opr..._01'!$C$82:$J$111,'1-1 - Stavebná časť - Opr..._01'!$C$117:$J$163</definedName>
    <definedName name="_xlnm.Print_Area" localSheetId="11">'2 - Vykurovanie'!$C$4:$J$76,'2 - Vykurovanie'!$C$82:$J$123,'2 - Vykurovanie'!$C$129:$J$310</definedName>
    <definedName name="_xlnm.Print_Area" localSheetId="3">'2 - Vykurovanie '!$C$4:$J$76,'2 - Vykurovanie '!$C$82:$J$116,'2 - Vykurovanie '!$C$122:$J$232</definedName>
    <definedName name="_xlnm.Print_Area" localSheetId="4">'3 - Elektro časť - Silnoprúd'!$C$4:$J$76,'3 - Elektro časť - Silnoprúd'!$C$82:$J$108,'3 - Elektro časť - Silnoprúd'!$C$114:$J$220</definedName>
    <definedName name="_xlnm.Print_Area" localSheetId="12">'3 - Elektro časť - Silnoprúd_01'!$C$4:$J$76,'3 - Elektro časť - Silnoprúd_01'!$C$82:$J$101,'3 - Elektro časť - Silnoprúd_01'!$C$107:$J$223</definedName>
    <definedName name="_xlnm.Print_Area" localSheetId="13">'4 - Elektro časť -  Blesk...'!$C$4:$J$76,'4 - Elektro časť -  Blesk...'!$C$82:$J$106,'4 - Elektro časť -  Blesk...'!$C$112:$J$212</definedName>
    <definedName name="_xlnm.Print_Area" localSheetId="5">'4 - Elektro časť - Blesko...'!$C$4:$J$76,'4 - Elektro časť - Blesko...'!$C$82:$J$106,'4 - Elektro časť - Blesko...'!$C$112:$J$212</definedName>
    <definedName name="_xlnm.Print_Area" localSheetId="6">'5 - Rekonštrukcia osobnéh...'!$C$4:$J$76,'5 - Rekonštrukcia osobnéh...'!$C$82:$J$101,'5 - Rekonštrukcia osobnéh...'!$C$107:$J$162</definedName>
    <definedName name="_xlnm.Print_Area" localSheetId="7">'6 - Výmena osobného výťah...'!$C$4:$J$76,'6 - Výmena osobného výťah...'!$C$82:$J$101,'6 - Výmena osobného výťah...'!$C$107:$J$174</definedName>
    <definedName name="_xlnm.Print_Area" localSheetId="0">'Rekapitulácia stavby'!$D$4:$AO$76,'Rekapitulácia stavby'!$C$82:$AQ$115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5" l="1"/>
  <c r="J40" i="15"/>
  <c r="AY114" i="1"/>
  <c r="J39" i="15"/>
  <c r="AX114" i="1" s="1"/>
  <c r="BI275" i="15"/>
  <c r="BH275" i="15"/>
  <c r="BG275" i="15"/>
  <c r="BE275" i="15"/>
  <c r="T275" i="15"/>
  <c r="R275" i="15"/>
  <c r="P275" i="15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7" i="15"/>
  <c r="BH257" i="15"/>
  <c r="BG257" i="15"/>
  <c r="BE257" i="15"/>
  <c r="T257" i="15"/>
  <c r="T256" i="15"/>
  <c r="R257" i="15"/>
  <c r="R256" i="15" s="1"/>
  <c r="P257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3" i="15"/>
  <c r="BH183" i="15"/>
  <c r="BG183" i="15"/>
  <c r="BE183" i="15"/>
  <c r="T183" i="15"/>
  <c r="T182" i="15"/>
  <c r="R183" i="15"/>
  <c r="R182" i="15" s="1"/>
  <c r="P183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J144" i="15"/>
  <c r="J143" i="15"/>
  <c r="F143" i="15"/>
  <c r="F141" i="15"/>
  <c r="E139" i="15"/>
  <c r="J96" i="15"/>
  <c r="J95" i="15"/>
  <c r="F95" i="15"/>
  <c r="F93" i="15"/>
  <c r="E91" i="15"/>
  <c r="J22" i="15"/>
  <c r="E22" i="15"/>
  <c r="F96" i="15"/>
  <c r="J21" i="15"/>
  <c r="J16" i="15"/>
  <c r="J93" i="15" s="1"/>
  <c r="E7" i="15"/>
  <c r="E133" i="15"/>
  <c r="J41" i="14"/>
  <c r="J40" i="14"/>
  <c r="AY112" i="1"/>
  <c r="J39" i="14"/>
  <c r="AX112" i="1" s="1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J126" i="14"/>
  <c r="J125" i="14"/>
  <c r="F125" i="14"/>
  <c r="F123" i="14"/>
  <c r="E121" i="14"/>
  <c r="J96" i="14"/>
  <c r="J95" i="14"/>
  <c r="F95" i="14"/>
  <c r="F93" i="14"/>
  <c r="E91" i="14"/>
  <c r="J22" i="14"/>
  <c r="E22" i="14"/>
  <c r="F126" i="14" s="1"/>
  <c r="J21" i="14"/>
  <c r="J16" i="14"/>
  <c r="J123" i="14"/>
  <c r="E7" i="14"/>
  <c r="E85" i="14" s="1"/>
  <c r="J41" i="13"/>
  <c r="J40" i="13"/>
  <c r="AY111" i="1" s="1"/>
  <c r="J39" i="13"/>
  <c r="AX111" i="1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F118" i="13"/>
  <c r="E116" i="13"/>
  <c r="F93" i="13"/>
  <c r="E91" i="13"/>
  <c r="J28" i="13"/>
  <c r="E28" i="13"/>
  <c r="J121" i="13" s="1"/>
  <c r="J27" i="13"/>
  <c r="J25" i="13"/>
  <c r="E25" i="13"/>
  <c r="J120" i="13" s="1"/>
  <c r="J24" i="13"/>
  <c r="J22" i="13"/>
  <c r="E22" i="13"/>
  <c r="F96" i="13" s="1"/>
  <c r="J21" i="13"/>
  <c r="J19" i="13"/>
  <c r="E19" i="13"/>
  <c r="F95" i="13" s="1"/>
  <c r="J18" i="13"/>
  <c r="J16" i="13"/>
  <c r="J118" i="13" s="1"/>
  <c r="E7" i="13"/>
  <c r="E110" i="13"/>
  <c r="J41" i="12"/>
  <c r="J40" i="12"/>
  <c r="AY110" i="1" s="1"/>
  <c r="J39" i="12"/>
  <c r="AX110" i="1" s="1"/>
  <c r="BI310" i="12"/>
  <c r="BH310" i="12"/>
  <c r="BG310" i="12"/>
  <c r="BE310" i="12"/>
  <c r="T310" i="12"/>
  <c r="R310" i="12"/>
  <c r="P310" i="12"/>
  <c r="BI309" i="12"/>
  <c r="BH309" i="12"/>
  <c r="BG309" i="12"/>
  <c r="BE309" i="12"/>
  <c r="T309" i="12"/>
  <c r="R309" i="12"/>
  <c r="P309" i="12"/>
  <c r="BI308" i="12"/>
  <c r="BH308" i="12"/>
  <c r="BG308" i="12"/>
  <c r="BE308" i="12"/>
  <c r="T308" i="12"/>
  <c r="R308" i="12"/>
  <c r="P308" i="12"/>
  <c r="BI306" i="12"/>
  <c r="BH306" i="12"/>
  <c r="BG306" i="12"/>
  <c r="BE306" i="12"/>
  <c r="T306" i="12"/>
  <c r="R306" i="12"/>
  <c r="P306" i="12"/>
  <c r="BI305" i="12"/>
  <c r="BH305" i="12"/>
  <c r="BG305" i="12"/>
  <c r="BE305" i="12"/>
  <c r="T305" i="12"/>
  <c r="R305" i="12"/>
  <c r="P305" i="12"/>
  <c r="BI304" i="12"/>
  <c r="BH304" i="12"/>
  <c r="BG304" i="12"/>
  <c r="BE304" i="12"/>
  <c r="T304" i="12"/>
  <c r="R304" i="12"/>
  <c r="P304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1" i="12"/>
  <c r="BH301" i="12"/>
  <c r="BG301" i="12"/>
  <c r="BE301" i="12"/>
  <c r="T301" i="12"/>
  <c r="R301" i="12"/>
  <c r="P301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7" i="12"/>
  <c r="BH297" i="12"/>
  <c r="BG297" i="12"/>
  <c r="BE297" i="12"/>
  <c r="T297" i="12"/>
  <c r="R297" i="12"/>
  <c r="P297" i="12"/>
  <c r="BI296" i="12"/>
  <c r="BH296" i="12"/>
  <c r="BG296" i="12"/>
  <c r="BE296" i="12"/>
  <c r="T296" i="12"/>
  <c r="R296" i="12"/>
  <c r="P296" i="12"/>
  <c r="BI295" i="12"/>
  <c r="BH295" i="12"/>
  <c r="BG295" i="12"/>
  <c r="BE295" i="12"/>
  <c r="T295" i="12"/>
  <c r="R295" i="12"/>
  <c r="P295" i="12"/>
  <c r="BI293" i="12"/>
  <c r="BH293" i="12"/>
  <c r="BG293" i="12"/>
  <c r="BE293" i="12"/>
  <c r="T293" i="12"/>
  <c r="R293" i="12"/>
  <c r="P293" i="12"/>
  <c r="BI292" i="12"/>
  <c r="BH292" i="12"/>
  <c r="BG292" i="12"/>
  <c r="BE292" i="12"/>
  <c r="T292" i="12"/>
  <c r="R292" i="12"/>
  <c r="P292" i="12"/>
  <c r="BI291" i="12"/>
  <c r="BH291" i="12"/>
  <c r="BG291" i="12"/>
  <c r="BE291" i="12"/>
  <c r="T291" i="12"/>
  <c r="R291" i="12"/>
  <c r="P291" i="12"/>
  <c r="BI290" i="12"/>
  <c r="BH290" i="12"/>
  <c r="BG290" i="12"/>
  <c r="BE290" i="12"/>
  <c r="T290" i="12"/>
  <c r="R290" i="12"/>
  <c r="P290" i="12"/>
  <c r="BI287" i="12"/>
  <c r="BH287" i="12"/>
  <c r="BG287" i="12"/>
  <c r="BE287" i="12"/>
  <c r="T287" i="12"/>
  <c r="R287" i="12"/>
  <c r="P287" i="12"/>
  <c r="BI286" i="12"/>
  <c r="BH286" i="12"/>
  <c r="BG286" i="12"/>
  <c r="BE286" i="12"/>
  <c r="T286" i="12"/>
  <c r="R286" i="12"/>
  <c r="P286" i="12"/>
  <c r="BI284" i="12"/>
  <c r="BH284" i="12"/>
  <c r="BG284" i="12"/>
  <c r="BE284" i="12"/>
  <c r="T284" i="12"/>
  <c r="R284" i="12"/>
  <c r="P284" i="12"/>
  <c r="BI283" i="12"/>
  <c r="BH283" i="12"/>
  <c r="BG283" i="12"/>
  <c r="BE283" i="12"/>
  <c r="T283" i="12"/>
  <c r="R283" i="12"/>
  <c r="P283" i="12"/>
  <c r="BI280" i="12"/>
  <c r="BH280" i="12"/>
  <c r="BG280" i="12"/>
  <c r="BE280" i="12"/>
  <c r="T280" i="12"/>
  <c r="R280" i="12"/>
  <c r="P280" i="12"/>
  <c r="BI279" i="12"/>
  <c r="BH279" i="12"/>
  <c r="BG279" i="12"/>
  <c r="BE279" i="12"/>
  <c r="T279" i="12"/>
  <c r="R279" i="12"/>
  <c r="P279" i="12"/>
  <c r="BI278" i="12"/>
  <c r="BH278" i="12"/>
  <c r="BG278" i="12"/>
  <c r="BE278" i="12"/>
  <c r="T278" i="12"/>
  <c r="R278" i="12"/>
  <c r="P278" i="12"/>
  <c r="BI277" i="12"/>
  <c r="BH277" i="12"/>
  <c r="BG277" i="12"/>
  <c r="BE277" i="12"/>
  <c r="T277" i="12"/>
  <c r="R277" i="12"/>
  <c r="P277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4" i="12"/>
  <c r="BH274" i="12"/>
  <c r="BG274" i="12"/>
  <c r="BE274" i="12"/>
  <c r="T274" i="12"/>
  <c r="R274" i="12"/>
  <c r="P274" i="12"/>
  <c r="BI273" i="12"/>
  <c r="BH273" i="12"/>
  <c r="BG273" i="12"/>
  <c r="BE273" i="12"/>
  <c r="T273" i="12"/>
  <c r="R273" i="12"/>
  <c r="P273" i="12"/>
  <c r="BI272" i="12"/>
  <c r="BH272" i="12"/>
  <c r="BG272" i="12"/>
  <c r="BE272" i="12"/>
  <c r="T272" i="12"/>
  <c r="R272" i="12"/>
  <c r="P272" i="12"/>
  <c r="BI271" i="12"/>
  <c r="BH271" i="12"/>
  <c r="BG271" i="12"/>
  <c r="BE271" i="12"/>
  <c r="T271" i="12"/>
  <c r="R271" i="12"/>
  <c r="P271" i="12"/>
  <c r="BI270" i="12"/>
  <c r="BH270" i="12"/>
  <c r="BG270" i="12"/>
  <c r="BE270" i="12"/>
  <c r="T270" i="12"/>
  <c r="R270" i="12"/>
  <c r="P270" i="12"/>
  <c r="BI269" i="12"/>
  <c r="BH269" i="12"/>
  <c r="BG269" i="12"/>
  <c r="BE269" i="12"/>
  <c r="T269" i="12"/>
  <c r="R269" i="12"/>
  <c r="P269" i="12"/>
  <c r="BI268" i="12"/>
  <c r="BH268" i="12"/>
  <c r="BG268" i="12"/>
  <c r="BE268" i="12"/>
  <c r="T268" i="12"/>
  <c r="R268" i="12"/>
  <c r="P268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1" i="12"/>
  <c r="BH261" i="12"/>
  <c r="BG261" i="12"/>
  <c r="BE261" i="12"/>
  <c r="T261" i="12"/>
  <c r="R261" i="12"/>
  <c r="P261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8" i="12"/>
  <c r="BH258" i="12"/>
  <c r="BG258" i="12"/>
  <c r="BE258" i="12"/>
  <c r="T258" i="12"/>
  <c r="R258" i="12"/>
  <c r="P258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5" i="12"/>
  <c r="BH255" i="12"/>
  <c r="BG255" i="12"/>
  <c r="BE255" i="12"/>
  <c r="T255" i="12"/>
  <c r="R255" i="12"/>
  <c r="P255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6" i="12"/>
  <c r="BH246" i="12"/>
  <c r="BG246" i="12"/>
  <c r="BE246" i="12"/>
  <c r="T246" i="12"/>
  <c r="R246" i="12"/>
  <c r="P246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58" i="12"/>
  <c r="BH158" i="12"/>
  <c r="BG158" i="12"/>
  <c r="BE158" i="12"/>
  <c r="T158" i="12"/>
  <c r="T157" i="12"/>
  <c r="R158" i="12"/>
  <c r="R157" i="12"/>
  <c r="P158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J143" i="12"/>
  <c r="J142" i="12"/>
  <c r="F142" i="12"/>
  <c r="F140" i="12"/>
  <c r="E138" i="12"/>
  <c r="J96" i="12"/>
  <c r="J95" i="12"/>
  <c r="F95" i="12"/>
  <c r="F93" i="12"/>
  <c r="E91" i="12"/>
  <c r="J22" i="12"/>
  <c r="E22" i="12"/>
  <c r="F143" i="12" s="1"/>
  <c r="J21" i="12"/>
  <c r="J16" i="12"/>
  <c r="J140" i="12" s="1"/>
  <c r="E7" i="12"/>
  <c r="E132" i="12"/>
  <c r="J41" i="11"/>
  <c r="J40" i="11"/>
  <c r="AY109" i="1"/>
  <c r="J39" i="11"/>
  <c r="AX109" i="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5" i="11"/>
  <c r="BH155" i="11"/>
  <c r="BG155" i="11"/>
  <c r="BE155" i="11"/>
  <c r="T155" i="11"/>
  <c r="T154" i="11"/>
  <c r="R155" i="11"/>
  <c r="R154" i="11"/>
  <c r="P155" i="11"/>
  <c r="P154" i="11"/>
  <c r="BI153" i="11"/>
  <c r="BH153" i="11"/>
  <c r="BG153" i="11"/>
  <c r="BE153" i="11"/>
  <c r="T153" i="11"/>
  <c r="T152" i="11"/>
  <c r="R153" i="11"/>
  <c r="R152" i="11"/>
  <c r="P153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0" i="11"/>
  <c r="BH140" i="11"/>
  <c r="BG140" i="11"/>
  <c r="BE140" i="11"/>
  <c r="T140" i="11"/>
  <c r="T139" i="11"/>
  <c r="R140" i="11"/>
  <c r="R139" i="11" s="1"/>
  <c r="P140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J131" i="11"/>
  <c r="J130" i="11"/>
  <c r="F130" i="11"/>
  <c r="F128" i="11"/>
  <c r="E126" i="11"/>
  <c r="J96" i="11"/>
  <c r="J95" i="11"/>
  <c r="F95" i="11"/>
  <c r="F93" i="11"/>
  <c r="E91" i="11"/>
  <c r="J22" i="11"/>
  <c r="E22" i="11"/>
  <c r="F131" i="11"/>
  <c r="J21" i="11"/>
  <c r="J16" i="11"/>
  <c r="J128" i="11" s="1"/>
  <c r="E7" i="11"/>
  <c r="E120" i="11"/>
  <c r="J41" i="10"/>
  <c r="J40" i="10"/>
  <c r="AY108" i="1"/>
  <c r="J39" i="10"/>
  <c r="AX108" i="1" s="1"/>
  <c r="BI371" i="10"/>
  <c r="BH371" i="10"/>
  <c r="BG371" i="10"/>
  <c r="BE371" i="10"/>
  <c r="T371" i="10"/>
  <c r="R371" i="10"/>
  <c r="P371" i="10"/>
  <c r="BI370" i="10"/>
  <c r="BH370" i="10"/>
  <c r="BG370" i="10"/>
  <c r="BE370" i="10"/>
  <c r="T370" i="10"/>
  <c r="R370" i="10"/>
  <c r="P370" i="10"/>
  <c r="BI369" i="10"/>
  <c r="BH369" i="10"/>
  <c r="BG369" i="10"/>
  <c r="BE369" i="10"/>
  <c r="T369" i="10"/>
  <c r="R369" i="10"/>
  <c r="P369" i="10"/>
  <c r="BI368" i="10"/>
  <c r="BH368" i="10"/>
  <c r="BG368" i="10"/>
  <c r="BE368" i="10"/>
  <c r="T368" i="10"/>
  <c r="R368" i="10"/>
  <c r="P368" i="10"/>
  <c r="BI367" i="10"/>
  <c r="BH367" i="10"/>
  <c r="BG367" i="10"/>
  <c r="BE367" i="10"/>
  <c r="T367" i="10"/>
  <c r="R367" i="10"/>
  <c r="P367" i="10"/>
  <c r="BI366" i="10"/>
  <c r="BH366" i="10"/>
  <c r="BG366" i="10"/>
  <c r="BE366" i="10"/>
  <c r="T366" i="10"/>
  <c r="R366" i="10"/>
  <c r="P366" i="10"/>
  <c r="BI365" i="10"/>
  <c r="BH365" i="10"/>
  <c r="BG365" i="10"/>
  <c r="BE365" i="10"/>
  <c r="T365" i="10"/>
  <c r="R365" i="10"/>
  <c r="P365" i="10"/>
  <c r="BI364" i="10"/>
  <c r="BH364" i="10"/>
  <c r="BG364" i="10"/>
  <c r="BE364" i="10"/>
  <c r="T364" i="10"/>
  <c r="R364" i="10"/>
  <c r="P364" i="10"/>
  <c r="BI363" i="10"/>
  <c r="BH363" i="10"/>
  <c r="BG363" i="10"/>
  <c r="BE363" i="10"/>
  <c r="T363" i="10"/>
  <c r="R363" i="10"/>
  <c r="P363" i="10"/>
  <c r="BI362" i="10"/>
  <c r="BH362" i="10"/>
  <c r="BG362" i="10"/>
  <c r="BE362" i="10"/>
  <c r="T362" i="10"/>
  <c r="R362" i="10"/>
  <c r="P362" i="10"/>
  <c r="BI361" i="10"/>
  <c r="BH361" i="10"/>
  <c r="BG361" i="10"/>
  <c r="BE361" i="10"/>
  <c r="T361" i="10"/>
  <c r="R361" i="10"/>
  <c r="P361" i="10"/>
  <c r="BI360" i="10"/>
  <c r="BH360" i="10"/>
  <c r="BG360" i="10"/>
  <c r="BE360" i="10"/>
  <c r="T360" i="10"/>
  <c r="R360" i="10"/>
  <c r="P360" i="10"/>
  <c r="BI359" i="10"/>
  <c r="BH359" i="10"/>
  <c r="BG359" i="10"/>
  <c r="BE359" i="10"/>
  <c r="T359" i="10"/>
  <c r="R359" i="10"/>
  <c r="P359" i="10"/>
  <c r="BI357" i="10"/>
  <c r="BH357" i="10"/>
  <c r="BG357" i="10"/>
  <c r="BE357" i="10"/>
  <c r="T357" i="10"/>
  <c r="R357" i="10"/>
  <c r="P357" i="10"/>
  <c r="BI356" i="10"/>
  <c r="BH356" i="10"/>
  <c r="BG356" i="10"/>
  <c r="BE356" i="10"/>
  <c r="T356" i="10"/>
  <c r="R356" i="10"/>
  <c r="P356" i="10"/>
  <c r="BI355" i="10"/>
  <c r="BH355" i="10"/>
  <c r="BG355" i="10"/>
  <c r="BE355" i="10"/>
  <c r="T355" i="10"/>
  <c r="R355" i="10"/>
  <c r="P355" i="10"/>
  <c r="BI352" i="10"/>
  <c r="BH352" i="10"/>
  <c r="BG352" i="10"/>
  <c r="BE352" i="10"/>
  <c r="T352" i="10"/>
  <c r="T351" i="10"/>
  <c r="R352" i="10"/>
  <c r="R351" i="10" s="1"/>
  <c r="P352" i="10"/>
  <c r="P351" i="10"/>
  <c r="BI350" i="10"/>
  <c r="BH350" i="10"/>
  <c r="BG350" i="10"/>
  <c r="BE350" i="10"/>
  <c r="T350" i="10"/>
  <c r="R350" i="10"/>
  <c r="P350" i="10"/>
  <c r="BI349" i="10"/>
  <c r="BH349" i="10"/>
  <c r="BG349" i="10"/>
  <c r="BE349" i="10"/>
  <c r="T349" i="10"/>
  <c r="R349" i="10"/>
  <c r="P349" i="10"/>
  <c r="BI347" i="10"/>
  <c r="BH347" i="10"/>
  <c r="BG347" i="10"/>
  <c r="BE347" i="10"/>
  <c r="T347" i="10"/>
  <c r="R347" i="10"/>
  <c r="P347" i="10"/>
  <c r="BI346" i="10"/>
  <c r="BH346" i="10"/>
  <c r="BG346" i="10"/>
  <c r="BE346" i="10"/>
  <c r="T346" i="10"/>
  <c r="R346" i="10"/>
  <c r="P346" i="10"/>
  <c r="BI345" i="10"/>
  <c r="BH345" i="10"/>
  <c r="BG345" i="10"/>
  <c r="BE345" i="10"/>
  <c r="T345" i="10"/>
  <c r="R345" i="10"/>
  <c r="P345" i="10"/>
  <c r="BI342" i="10"/>
  <c r="BH342" i="10"/>
  <c r="BG342" i="10"/>
  <c r="BE342" i="10"/>
  <c r="T342" i="10"/>
  <c r="R342" i="10"/>
  <c r="P342" i="10"/>
  <c r="BI341" i="10"/>
  <c r="BH341" i="10"/>
  <c r="BG341" i="10"/>
  <c r="BE341" i="10"/>
  <c r="T341" i="10"/>
  <c r="R341" i="10"/>
  <c r="P341" i="10"/>
  <c r="BI340" i="10"/>
  <c r="BH340" i="10"/>
  <c r="BG340" i="10"/>
  <c r="BE340" i="10"/>
  <c r="T340" i="10"/>
  <c r="R340" i="10"/>
  <c r="P340" i="10"/>
  <c r="BI339" i="10"/>
  <c r="BH339" i="10"/>
  <c r="BG339" i="10"/>
  <c r="BE339" i="10"/>
  <c r="T339" i="10"/>
  <c r="R339" i="10"/>
  <c r="P339" i="10"/>
  <c r="BI338" i="10"/>
  <c r="BH338" i="10"/>
  <c r="BG338" i="10"/>
  <c r="BE338" i="10"/>
  <c r="T338" i="10"/>
  <c r="R338" i="10"/>
  <c r="P338" i="10"/>
  <c r="BI337" i="10"/>
  <c r="BH337" i="10"/>
  <c r="BG337" i="10"/>
  <c r="BE337" i="10"/>
  <c r="T337" i="10"/>
  <c r="R337" i="10"/>
  <c r="P337" i="10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3" i="10"/>
  <c r="BH333" i="10"/>
  <c r="BG333" i="10"/>
  <c r="BE333" i="10"/>
  <c r="T333" i="10"/>
  <c r="R333" i="10"/>
  <c r="P333" i="10"/>
  <c r="BI332" i="10"/>
  <c r="BH332" i="10"/>
  <c r="BG332" i="10"/>
  <c r="BE332" i="10"/>
  <c r="T332" i="10"/>
  <c r="R332" i="10"/>
  <c r="P332" i="10"/>
  <c r="BI331" i="10"/>
  <c r="BH331" i="10"/>
  <c r="BG331" i="10"/>
  <c r="BE331" i="10"/>
  <c r="T331" i="10"/>
  <c r="R331" i="10"/>
  <c r="P331" i="10"/>
  <c r="BI330" i="10"/>
  <c r="BH330" i="10"/>
  <c r="BG330" i="10"/>
  <c r="BE330" i="10"/>
  <c r="T330" i="10"/>
  <c r="R330" i="10"/>
  <c r="P330" i="10"/>
  <c r="BI329" i="10"/>
  <c r="BH329" i="10"/>
  <c r="BG329" i="10"/>
  <c r="BE329" i="10"/>
  <c r="T329" i="10"/>
  <c r="R329" i="10"/>
  <c r="P329" i="10"/>
  <c r="BI328" i="10"/>
  <c r="BH328" i="10"/>
  <c r="BG328" i="10"/>
  <c r="BE328" i="10"/>
  <c r="T328" i="10"/>
  <c r="R328" i="10"/>
  <c r="P328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24" i="10"/>
  <c r="BH324" i="10"/>
  <c r="BG324" i="10"/>
  <c r="BE324" i="10"/>
  <c r="T324" i="10"/>
  <c r="R324" i="10"/>
  <c r="P324" i="10"/>
  <c r="BI323" i="10"/>
  <c r="BH323" i="10"/>
  <c r="BG323" i="10"/>
  <c r="BE323" i="10"/>
  <c r="T323" i="10"/>
  <c r="R323" i="10"/>
  <c r="P323" i="10"/>
  <c r="BI322" i="10"/>
  <c r="BH322" i="10"/>
  <c r="BG322" i="10"/>
  <c r="BE322" i="10"/>
  <c r="T322" i="10"/>
  <c r="R322" i="10"/>
  <c r="P322" i="10"/>
  <c r="BI321" i="10"/>
  <c r="BH321" i="10"/>
  <c r="BG321" i="10"/>
  <c r="BE321" i="10"/>
  <c r="T321" i="10"/>
  <c r="R321" i="10"/>
  <c r="P321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18" i="10"/>
  <c r="BH318" i="10"/>
  <c r="BG318" i="10"/>
  <c r="BE318" i="10"/>
  <c r="T318" i="10"/>
  <c r="R318" i="10"/>
  <c r="P318" i="10"/>
  <c r="BI317" i="10"/>
  <c r="BH317" i="10"/>
  <c r="BG317" i="10"/>
  <c r="BE317" i="10"/>
  <c r="T317" i="10"/>
  <c r="R317" i="10"/>
  <c r="P317" i="10"/>
  <c r="BI316" i="10"/>
  <c r="BH316" i="10"/>
  <c r="BG316" i="10"/>
  <c r="BE316" i="10"/>
  <c r="T316" i="10"/>
  <c r="R316" i="10"/>
  <c r="P316" i="10"/>
  <c r="BI315" i="10"/>
  <c r="BH315" i="10"/>
  <c r="BG315" i="10"/>
  <c r="BE315" i="10"/>
  <c r="T315" i="10"/>
  <c r="R315" i="10"/>
  <c r="P315" i="10"/>
  <c r="BI314" i="10"/>
  <c r="BH314" i="10"/>
  <c r="BG314" i="10"/>
  <c r="BE314" i="10"/>
  <c r="T314" i="10"/>
  <c r="R314" i="10"/>
  <c r="P314" i="10"/>
  <c r="BI313" i="10"/>
  <c r="BH313" i="10"/>
  <c r="BG313" i="10"/>
  <c r="BE313" i="10"/>
  <c r="T313" i="10"/>
  <c r="R313" i="10"/>
  <c r="P313" i="10"/>
  <c r="BI312" i="10"/>
  <c r="BH312" i="10"/>
  <c r="BG312" i="10"/>
  <c r="BE312" i="10"/>
  <c r="T312" i="10"/>
  <c r="R312" i="10"/>
  <c r="P312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8" i="10"/>
  <c r="BH308" i="10"/>
  <c r="BG308" i="10"/>
  <c r="BE308" i="10"/>
  <c r="T308" i="10"/>
  <c r="R308" i="10"/>
  <c r="P308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79" i="10"/>
  <c r="BH279" i="10"/>
  <c r="BG279" i="10"/>
  <c r="BE279" i="10"/>
  <c r="T279" i="10"/>
  <c r="T278" i="10" s="1"/>
  <c r="R279" i="10"/>
  <c r="R278" i="10"/>
  <c r="P279" i="10"/>
  <c r="P278" i="10" s="1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38" i="10"/>
  <c r="BH238" i="10"/>
  <c r="BG238" i="10"/>
  <c r="BE238" i="10"/>
  <c r="T238" i="10"/>
  <c r="T237" i="10" s="1"/>
  <c r="R238" i="10"/>
  <c r="R237" i="10"/>
  <c r="P238" i="10"/>
  <c r="P237" i="10" s="1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J145" i="10"/>
  <c r="J144" i="10"/>
  <c r="F144" i="10"/>
  <c r="F142" i="10"/>
  <c r="E140" i="10"/>
  <c r="J96" i="10"/>
  <c r="J95" i="10"/>
  <c r="F95" i="10"/>
  <c r="F93" i="10"/>
  <c r="E91" i="10"/>
  <c r="J22" i="10"/>
  <c r="E22" i="10"/>
  <c r="F145" i="10"/>
  <c r="J21" i="10"/>
  <c r="J16" i="10"/>
  <c r="J93" i="10"/>
  <c r="E7" i="10"/>
  <c r="E134" i="10" s="1"/>
  <c r="J41" i="9"/>
  <c r="J40" i="9"/>
  <c r="AY105" i="1"/>
  <c r="J39" i="9"/>
  <c r="AX105" i="1" s="1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6" i="9"/>
  <c r="BH256" i="9"/>
  <c r="BG256" i="9"/>
  <c r="BE256" i="9"/>
  <c r="T256" i="9"/>
  <c r="T255" i="9"/>
  <c r="R256" i="9"/>
  <c r="R255" i="9" s="1"/>
  <c r="P256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2" i="9"/>
  <c r="BH182" i="9"/>
  <c r="BG182" i="9"/>
  <c r="BE182" i="9"/>
  <c r="T182" i="9"/>
  <c r="T181" i="9" s="1"/>
  <c r="R182" i="9"/>
  <c r="R181" i="9"/>
  <c r="P182" i="9"/>
  <c r="P181" i="9" s="1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J144" i="9"/>
  <c r="J143" i="9"/>
  <c r="F143" i="9"/>
  <c r="F141" i="9"/>
  <c r="E139" i="9"/>
  <c r="J96" i="9"/>
  <c r="J95" i="9"/>
  <c r="F95" i="9"/>
  <c r="F93" i="9"/>
  <c r="E91" i="9"/>
  <c r="J22" i="9"/>
  <c r="E22" i="9"/>
  <c r="F96" i="9" s="1"/>
  <c r="J21" i="9"/>
  <c r="J16" i="9"/>
  <c r="J141" i="9"/>
  <c r="E7" i="9"/>
  <c r="E133" i="9" s="1"/>
  <c r="J41" i="8"/>
  <c r="J40" i="8"/>
  <c r="AY103" i="1" s="1"/>
  <c r="J39" i="8"/>
  <c r="AX103" i="1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F118" i="8"/>
  <c r="E116" i="8"/>
  <c r="F93" i="8"/>
  <c r="E91" i="8"/>
  <c r="J28" i="8"/>
  <c r="E28" i="8"/>
  <c r="J96" i="8"/>
  <c r="J27" i="8"/>
  <c r="J25" i="8"/>
  <c r="E25" i="8"/>
  <c r="J120" i="8"/>
  <c r="J24" i="8"/>
  <c r="J22" i="8"/>
  <c r="E22" i="8"/>
  <c r="F121" i="8"/>
  <c r="J21" i="8"/>
  <c r="J19" i="8"/>
  <c r="E19" i="8"/>
  <c r="F120" i="8"/>
  <c r="J18" i="8"/>
  <c r="J16" i="8"/>
  <c r="J118" i="8"/>
  <c r="E7" i="8"/>
  <c r="E85" i="8" s="1"/>
  <c r="J41" i="7"/>
  <c r="J40" i="7"/>
  <c r="AY102" i="1"/>
  <c r="J39" i="7"/>
  <c r="AX102" i="1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F118" i="7"/>
  <c r="E116" i="7"/>
  <c r="F93" i="7"/>
  <c r="E91" i="7"/>
  <c r="J28" i="7"/>
  <c r="E28" i="7"/>
  <c r="J121" i="7" s="1"/>
  <c r="J27" i="7"/>
  <c r="J25" i="7"/>
  <c r="E25" i="7"/>
  <c r="J95" i="7" s="1"/>
  <c r="J24" i="7"/>
  <c r="J22" i="7"/>
  <c r="E22" i="7"/>
  <c r="F121" i="7" s="1"/>
  <c r="J21" i="7"/>
  <c r="J19" i="7"/>
  <c r="E19" i="7"/>
  <c r="F120" i="7" s="1"/>
  <c r="J18" i="7"/>
  <c r="J16" i="7"/>
  <c r="J118" i="7" s="1"/>
  <c r="E7" i="7"/>
  <c r="E110" i="7" s="1"/>
  <c r="J41" i="6"/>
  <c r="J40" i="6"/>
  <c r="AY101" i="1" s="1"/>
  <c r="J39" i="6"/>
  <c r="AX101" i="1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J125" i="6"/>
  <c r="F125" i="6"/>
  <c r="F123" i="6"/>
  <c r="E121" i="6"/>
  <c r="J96" i="6"/>
  <c r="J95" i="6"/>
  <c r="F95" i="6"/>
  <c r="F93" i="6"/>
  <c r="E91" i="6"/>
  <c r="J22" i="6"/>
  <c r="E22" i="6"/>
  <c r="F126" i="6"/>
  <c r="J21" i="6"/>
  <c r="J16" i="6"/>
  <c r="J123" i="6"/>
  <c r="E7" i="6"/>
  <c r="E85" i="6"/>
  <c r="J41" i="5"/>
  <c r="J40" i="5"/>
  <c r="AY100" i="1"/>
  <c r="J39" i="5"/>
  <c r="AX100" i="1" s="1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6" i="5"/>
  <c r="BH216" i="5"/>
  <c r="BG216" i="5"/>
  <c r="BE216" i="5"/>
  <c r="T216" i="5"/>
  <c r="T215" i="5"/>
  <c r="R216" i="5"/>
  <c r="R215" i="5" s="1"/>
  <c r="P216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8" i="5"/>
  <c r="J127" i="5"/>
  <c r="F127" i="5"/>
  <c r="F125" i="5"/>
  <c r="E123" i="5"/>
  <c r="J96" i="5"/>
  <c r="J95" i="5"/>
  <c r="F95" i="5"/>
  <c r="F93" i="5"/>
  <c r="E91" i="5"/>
  <c r="J22" i="5"/>
  <c r="E22" i="5"/>
  <c r="F96" i="5"/>
  <c r="J21" i="5"/>
  <c r="J16" i="5"/>
  <c r="J93" i="5" s="1"/>
  <c r="E7" i="5"/>
  <c r="E117" i="5"/>
  <c r="J41" i="4"/>
  <c r="J40" i="4"/>
  <c r="AY99" i="1"/>
  <c r="J39" i="4"/>
  <c r="AX99" i="1" s="1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/>
  <c r="R145" i="4"/>
  <c r="R144" i="4" s="1"/>
  <c r="P145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J136" i="4"/>
  <c r="J135" i="4"/>
  <c r="F135" i="4"/>
  <c r="F133" i="4"/>
  <c r="E131" i="4"/>
  <c r="J96" i="4"/>
  <c r="J95" i="4"/>
  <c r="F95" i="4"/>
  <c r="F93" i="4"/>
  <c r="E91" i="4"/>
  <c r="J22" i="4"/>
  <c r="E22" i="4"/>
  <c r="F136" i="4"/>
  <c r="J21" i="4"/>
  <c r="J16" i="4"/>
  <c r="J133" i="4"/>
  <c r="E7" i="4"/>
  <c r="E85" i="4"/>
  <c r="J41" i="3"/>
  <c r="J40" i="3"/>
  <c r="AY98" i="1"/>
  <c r="J39" i="3"/>
  <c r="AX98" i="1" s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7" i="3"/>
  <c r="BH177" i="3"/>
  <c r="BG177" i="3"/>
  <c r="BE177" i="3"/>
  <c r="T177" i="3"/>
  <c r="T176" i="3"/>
  <c r="R177" i="3"/>
  <c r="R176" i="3" s="1"/>
  <c r="P177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J134" i="3"/>
  <c r="J133" i="3"/>
  <c r="F133" i="3"/>
  <c r="F131" i="3"/>
  <c r="E129" i="3"/>
  <c r="J96" i="3"/>
  <c r="J95" i="3"/>
  <c r="F95" i="3"/>
  <c r="F93" i="3"/>
  <c r="E91" i="3"/>
  <c r="J22" i="3"/>
  <c r="E22" i="3"/>
  <c r="F96" i="3"/>
  <c r="J21" i="3"/>
  <c r="J16" i="3"/>
  <c r="J131" i="3" s="1"/>
  <c r="E7" i="3"/>
  <c r="E85" i="3"/>
  <c r="J41" i="2"/>
  <c r="J40" i="2"/>
  <c r="AY97" i="1"/>
  <c r="J39" i="2"/>
  <c r="AX97" i="1" s="1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69" i="2"/>
  <c r="BH369" i="2"/>
  <c r="BG369" i="2"/>
  <c r="BE369" i="2"/>
  <c r="T369" i="2"/>
  <c r="T368" i="2"/>
  <c r="R369" i="2"/>
  <c r="R368" i="2"/>
  <c r="P369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T279" i="2"/>
  <c r="R280" i="2"/>
  <c r="R279" i="2" s="1"/>
  <c r="P280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2" i="2"/>
  <c r="BH242" i="2"/>
  <c r="BG242" i="2"/>
  <c r="BE242" i="2"/>
  <c r="T242" i="2"/>
  <c r="T241" i="2" s="1"/>
  <c r="R242" i="2"/>
  <c r="R241" i="2"/>
  <c r="P242" i="2"/>
  <c r="P241" i="2" s="1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J145" i="2"/>
  <c r="J144" i="2"/>
  <c r="F144" i="2"/>
  <c r="F142" i="2"/>
  <c r="E140" i="2"/>
  <c r="J96" i="2"/>
  <c r="J95" i="2"/>
  <c r="F95" i="2"/>
  <c r="F93" i="2"/>
  <c r="E91" i="2"/>
  <c r="J22" i="2"/>
  <c r="E22" i="2"/>
  <c r="F145" i="2" s="1"/>
  <c r="J21" i="2"/>
  <c r="J16" i="2"/>
  <c r="J142" i="2" s="1"/>
  <c r="E7" i="2"/>
  <c r="E85" i="2"/>
  <c r="L90" i="1"/>
  <c r="AM90" i="1"/>
  <c r="AM89" i="1"/>
  <c r="L89" i="1"/>
  <c r="AM87" i="1"/>
  <c r="L87" i="1"/>
  <c r="L85" i="1"/>
  <c r="L84" i="1"/>
  <c r="BK379" i="2"/>
  <c r="BK377" i="2"/>
  <c r="BK364" i="2"/>
  <c r="J358" i="2"/>
  <c r="BK351" i="2"/>
  <c r="BK348" i="2"/>
  <c r="J341" i="2"/>
  <c r="J337" i="2"/>
  <c r="J331" i="2"/>
  <c r="J327" i="2"/>
  <c r="BK322" i="2"/>
  <c r="BK315" i="2"/>
  <c r="BK309" i="2"/>
  <c r="J299" i="2"/>
  <c r="J296" i="2"/>
  <c r="J288" i="2"/>
  <c r="J284" i="2"/>
  <c r="BK278" i="2"/>
  <c r="BK265" i="2"/>
  <c r="J260" i="2"/>
  <c r="J256" i="2"/>
  <c r="BK251" i="2"/>
  <c r="J227" i="2"/>
  <c r="BK220" i="2"/>
  <c r="BK215" i="2"/>
  <c r="J207" i="2"/>
  <c r="J193" i="2"/>
  <c r="BK187" i="2"/>
  <c r="J178" i="2"/>
  <c r="J170" i="2"/>
  <c r="BK161" i="2"/>
  <c r="J389" i="2"/>
  <c r="BK382" i="2"/>
  <c r="BK373" i="2"/>
  <c r="BK363" i="2"/>
  <c r="J344" i="2"/>
  <c r="BK337" i="2"/>
  <c r="J332" i="2"/>
  <c r="J319" i="2"/>
  <c r="J307" i="2"/>
  <c r="BK302" i="2"/>
  <c r="BK297" i="2"/>
  <c r="BK291" i="2"/>
  <c r="J285" i="2"/>
  <c r="J269" i="2"/>
  <c r="BK259" i="2"/>
  <c r="BK239" i="2"/>
  <c r="BK231" i="2"/>
  <c r="J228" i="2"/>
  <c r="BK216" i="2"/>
  <c r="J205" i="2"/>
  <c r="BK195" i="2"/>
  <c r="BK191" i="2"/>
  <c r="BK178" i="2"/>
  <c r="J173" i="2"/>
  <c r="J164" i="2"/>
  <c r="BK155" i="2"/>
  <c r="BK389" i="2"/>
  <c r="J384" i="2"/>
  <c r="J377" i="2"/>
  <c r="J369" i="2"/>
  <c r="BK353" i="2"/>
  <c r="BK346" i="2"/>
  <c r="J333" i="2"/>
  <c r="BK327" i="2"/>
  <c r="J320" i="2"/>
  <c r="BK314" i="2"/>
  <c r="J310" i="2"/>
  <c r="J302" i="2"/>
  <c r="J294" i="2"/>
  <c r="BK282" i="2"/>
  <c r="BK271" i="2"/>
  <c r="BK268" i="2"/>
  <c r="J259" i="2"/>
  <c r="BK254" i="2"/>
  <c r="J240" i="2"/>
  <c r="BK234" i="2"/>
  <c r="BK226" i="2"/>
  <c r="J220" i="2"/>
  <c r="J218" i="2"/>
  <c r="BK209" i="2"/>
  <c r="J201" i="2"/>
  <c r="BK182" i="2"/>
  <c r="J179" i="2"/>
  <c r="J171" i="2"/>
  <c r="BK165" i="2"/>
  <c r="J154" i="2"/>
  <c r="J383" i="2"/>
  <c r="J367" i="2"/>
  <c r="J353" i="2"/>
  <c r="J346" i="2"/>
  <c r="BK340" i="2"/>
  <c r="BK331" i="2"/>
  <c r="J315" i="2"/>
  <c r="BK307" i="2"/>
  <c r="BK300" i="2"/>
  <c r="BK286" i="2"/>
  <c r="J278" i="2"/>
  <c r="J267" i="2"/>
  <c r="BK263" i="2"/>
  <c r="BK255" i="2"/>
  <c r="J247" i="2"/>
  <c r="BK242" i="2"/>
  <c r="J232" i="2"/>
  <c r="J224" i="2"/>
  <c r="BK214" i="2"/>
  <c r="J209" i="2"/>
  <c r="BK205" i="2"/>
  <c r="BK198" i="2"/>
  <c r="J191" i="2"/>
  <c r="J186" i="2"/>
  <c r="BK174" i="2"/>
  <c r="J168" i="2"/>
  <c r="J163" i="2"/>
  <c r="BK156" i="2"/>
  <c r="J199" i="3"/>
  <c r="J194" i="3"/>
  <c r="BK192" i="3"/>
  <c r="BK186" i="3"/>
  <c r="BK184" i="3"/>
  <c r="BK175" i="3"/>
  <c r="J165" i="3"/>
  <c r="J158" i="3"/>
  <c r="J153" i="3"/>
  <c r="J149" i="3"/>
  <c r="BK199" i="3"/>
  <c r="BK193" i="3"/>
  <c r="BK185" i="3"/>
  <c r="J181" i="3"/>
  <c r="J170" i="3"/>
  <c r="BK161" i="3"/>
  <c r="J155" i="3"/>
  <c r="BK152" i="3"/>
  <c r="BK144" i="3"/>
  <c r="J183" i="3"/>
  <c r="BK165" i="3"/>
  <c r="J161" i="3"/>
  <c r="BK149" i="3"/>
  <c r="J144" i="3"/>
  <c r="J200" i="3"/>
  <c r="BK183" i="3"/>
  <c r="BK173" i="3"/>
  <c r="BK166" i="3"/>
  <c r="J229" i="4"/>
  <c r="BK219" i="4"/>
  <c r="J206" i="4"/>
  <c r="J199" i="4"/>
  <c r="J191" i="4"/>
  <c r="BK183" i="4"/>
  <c r="J177" i="4"/>
  <c r="J167" i="4"/>
  <c r="BK156" i="4"/>
  <c r="BK143" i="4"/>
  <c r="BK231" i="4"/>
  <c r="J215" i="4"/>
  <c r="BK203" i="4"/>
  <c r="BK195" i="4"/>
  <c r="J180" i="4"/>
  <c r="BK167" i="4"/>
  <c r="BK160" i="4"/>
  <c r="J152" i="4"/>
  <c r="BK230" i="4"/>
  <c r="BK220" i="4"/>
  <c r="BK201" i="4"/>
  <c r="BK196" i="4"/>
  <c r="BK190" i="4"/>
  <c r="J184" i="4"/>
  <c r="BK175" i="4"/>
  <c r="BK169" i="4"/>
  <c r="J155" i="4"/>
  <c r="J228" i="4"/>
  <c r="J221" i="4"/>
  <c r="BK212" i="4"/>
  <c r="BK205" i="4"/>
  <c r="J195" i="4"/>
  <c r="BK187" i="4"/>
  <c r="BK172" i="4"/>
  <c r="J164" i="4"/>
  <c r="BK157" i="4"/>
  <c r="J153" i="4"/>
  <c r="J150" i="4"/>
  <c r="J142" i="4"/>
  <c r="BK214" i="5"/>
  <c r="BK201" i="5"/>
  <c r="BK188" i="5"/>
  <c r="J181" i="5"/>
  <c r="BK172" i="5"/>
  <c r="J165" i="5"/>
  <c r="BK155" i="5"/>
  <c r="BK150" i="5"/>
  <c r="BK138" i="5"/>
  <c r="J220" i="5"/>
  <c r="BK218" i="5"/>
  <c r="J211" i="5"/>
  <c r="J202" i="5"/>
  <c r="J198" i="5"/>
  <c r="J193" i="5"/>
  <c r="BK189" i="5"/>
  <c r="BK187" i="5"/>
  <c r="BK179" i="5"/>
  <c r="J177" i="5"/>
  <c r="J173" i="5"/>
  <c r="J168" i="5"/>
  <c r="BK165" i="5"/>
  <c r="J162" i="5"/>
  <c r="BK160" i="5"/>
  <c r="BK157" i="5"/>
  <c r="J155" i="5"/>
  <c r="J153" i="5"/>
  <c r="BK151" i="5"/>
  <c r="BK149" i="5"/>
  <c r="J146" i="5"/>
  <c r="J144" i="5"/>
  <c r="BK141" i="5"/>
  <c r="J134" i="5"/>
  <c r="BK210" i="5"/>
  <c r="BK203" i="5"/>
  <c r="BK195" i="5"/>
  <c r="BK193" i="5"/>
  <c r="BK185" i="5"/>
  <c r="J180" i="5"/>
  <c r="J179" i="5"/>
  <c r="BK175" i="5"/>
  <c r="BK168" i="5"/>
  <c r="J159" i="5"/>
  <c r="BK146" i="5"/>
  <c r="BK143" i="5"/>
  <c r="BK140" i="5"/>
  <c r="J138" i="5"/>
  <c r="BK212" i="5"/>
  <c r="BK208" i="5"/>
  <c r="J201" i="5"/>
  <c r="BK192" i="5"/>
  <c r="J187" i="5"/>
  <c r="J178" i="5"/>
  <c r="BK173" i="5"/>
  <c r="J163" i="5"/>
  <c r="J160" i="5"/>
  <c r="J157" i="5"/>
  <c r="J205" i="6"/>
  <c r="BK202" i="6"/>
  <c r="BK197" i="6"/>
  <c r="J193" i="6"/>
  <c r="J189" i="6"/>
  <c r="J184" i="6"/>
  <c r="J180" i="6"/>
  <c r="BK177" i="6"/>
  <c r="BK167" i="6"/>
  <c r="J155" i="6"/>
  <c r="BK145" i="6"/>
  <c r="J135" i="6"/>
  <c r="BK208" i="6"/>
  <c r="J201" i="6"/>
  <c r="BK187" i="6"/>
  <c r="J181" i="6"/>
  <c r="J174" i="6"/>
  <c r="J167" i="6"/>
  <c r="BK163" i="6"/>
  <c r="BK158" i="6"/>
  <c r="J148" i="6"/>
  <c r="J143" i="6"/>
  <c r="J211" i="6"/>
  <c r="J194" i="6"/>
  <c r="BK179" i="6"/>
  <c r="J169" i="6"/>
  <c r="J164" i="6"/>
  <c r="J158" i="6"/>
  <c r="J153" i="6"/>
  <c r="J151" i="6"/>
  <c r="J149" i="6"/>
  <c r="BK141" i="6"/>
  <c r="J137" i="6"/>
  <c r="BK136" i="6"/>
  <c r="J132" i="6"/>
  <c r="BK211" i="6"/>
  <c r="J208" i="6"/>
  <c r="BK203" i="6"/>
  <c r="J198" i="6"/>
  <c r="BK190" i="6"/>
  <c r="BK183" i="6"/>
  <c r="J173" i="6"/>
  <c r="BK168" i="6"/>
  <c r="BK161" i="6"/>
  <c r="BK153" i="6"/>
  <c r="BK146" i="6"/>
  <c r="J139" i="6"/>
  <c r="BK162" i="7"/>
  <c r="J155" i="7"/>
  <c r="BK149" i="7"/>
  <c r="J132" i="7"/>
  <c r="J128" i="7"/>
  <c r="J157" i="7"/>
  <c r="J152" i="7"/>
  <c r="J145" i="7"/>
  <c r="J133" i="7"/>
  <c r="BK128" i="7"/>
  <c r="J149" i="7"/>
  <c r="BK133" i="7"/>
  <c r="BK145" i="7"/>
  <c r="J140" i="7"/>
  <c r="J137" i="7"/>
  <c r="BK130" i="7"/>
  <c r="J174" i="8"/>
  <c r="J158" i="8"/>
  <c r="J152" i="8"/>
  <c r="J145" i="8"/>
  <c r="BK139" i="8"/>
  <c r="BK134" i="8"/>
  <c r="BK130" i="8"/>
  <c r="BK125" i="8"/>
  <c r="J168" i="8"/>
  <c r="BK150" i="8"/>
  <c r="BK142" i="8"/>
  <c r="BK136" i="8"/>
  <c r="BK167" i="8"/>
  <c r="BK162" i="8"/>
  <c r="BK158" i="8"/>
  <c r="BK154" i="8"/>
  <c r="J135" i="8"/>
  <c r="J131" i="8"/>
  <c r="BK164" i="8"/>
  <c r="J148" i="8"/>
  <c r="BK143" i="8"/>
  <c r="J137" i="8"/>
  <c r="BK274" i="9"/>
  <c r="BK268" i="9"/>
  <c r="J260" i="9"/>
  <c r="J252" i="9"/>
  <c r="BK241" i="9"/>
  <c r="J231" i="9"/>
  <c r="J221" i="9"/>
  <c r="BK212" i="9"/>
  <c r="BK200" i="9"/>
  <c r="J192" i="9"/>
  <c r="J186" i="9"/>
  <c r="BK170" i="9"/>
  <c r="J161" i="9"/>
  <c r="J151" i="9"/>
  <c r="J264" i="9"/>
  <c r="BK260" i="9"/>
  <c r="J248" i="9"/>
  <c r="BK240" i="9"/>
  <c r="BK236" i="9"/>
  <c r="BK231" i="9"/>
  <c r="J229" i="9"/>
  <c r="BK218" i="9"/>
  <c r="BK206" i="9"/>
  <c r="J202" i="9"/>
  <c r="BK188" i="9"/>
  <c r="BK173" i="9"/>
  <c r="BK169" i="9"/>
  <c r="BK155" i="9"/>
  <c r="BK273" i="9"/>
  <c r="J265" i="9"/>
  <c r="BK248" i="9"/>
  <c r="BK239" i="9"/>
  <c r="BK217" i="9"/>
  <c r="BK211" i="9"/>
  <c r="BK205" i="9"/>
  <c r="BK187" i="9"/>
  <c r="J178" i="9"/>
  <c r="J167" i="9"/>
  <c r="BK158" i="9"/>
  <c r="BK272" i="9"/>
  <c r="BK267" i="9"/>
  <c r="BK262" i="9"/>
  <c r="J244" i="9"/>
  <c r="BK228" i="9"/>
  <c r="BK220" i="9"/>
  <c r="J211" i="9"/>
  <c r="J205" i="9"/>
  <c r="BK196" i="9"/>
  <c r="J191" i="9"/>
  <c r="BK174" i="9"/>
  <c r="J165" i="9"/>
  <c r="BK157" i="9"/>
  <c r="J152" i="9"/>
  <c r="J369" i="10"/>
  <c r="BK364" i="10"/>
  <c r="J360" i="10"/>
  <c r="J355" i="10"/>
  <c r="BK341" i="10"/>
  <c r="BK323" i="10"/>
  <c r="BK316" i="10"/>
  <c r="J301" i="10"/>
  <c r="BK292" i="10"/>
  <c r="J285" i="10"/>
  <c r="BK274" i="10"/>
  <c r="BK267" i="10"/>
  <c r="BK249" i="10"/>
  <c r="BK238" i="10"/>
  <c r="BK232" i="10"/>
  <c r="J222" i="10"/>
  <c r="BK215" i="10"/>
  <c r="J210" i="10"/>
  <c r="J198" i="10"/>
  <c r="J189" i="10"/>
  <c r="BK180" i="10"/>
  <c r="BK170" i="10"/>
  <c r="BK164" i="10"/>
  <c r="BK155" i="10"/>
  <c r="J366" i="10"/>
  <c r="J359" i="10"/>
  <c r="J345" i="10"/>
  <c r="J340" i="10"/>
  <c r="BK334" i="10"/>
  <c r="BK328" i="10"/>
  <c r="J318" i="10"/>
  <c r="BK308" i="10"/>
  <c r="BK304" i="10"/>
  <c r="BK281" i="10"/>
  <c r="J268" i="10"/>
  <c r="J260" i="10"/>
  <c r="J247" i="10"/>
  <c r="BK234" i="10"/>
  <c r="J229" i="10"/>
  <c r="BK223" i="10"/>
  <c r="BK219" i="10"/>
  <c r="BK212" i="10"/>
  <c r="J204" i="10"/>
  <c r="J191" i="10"/>
  <c r="J184" i="10"/>
  <c r="J175" i="10"/>
  <c r="J157" i="10"/>
  <c r="J364" i="10"/>
  <c r="BK346" i="10"/>
  <c r="BK331" i="10"/>
  <c r="J326" i="10"/>
  <c r="J319" i="10"/>
  <c r="J314" i="10"/>
  <c r="BK293" i="10"/>
  <c r="BK285" i="10"/>
  <c r="BK279" i="10"/>
  <c r="J263" i="10"/>
  <c r="BK258" i="10"/>
  <c r="BK253" i="10"/>
  <c r="J244" i="10"/>
  <c r="BK236" i="10"/>
  <c r="J215" i="10"/>
  <c r="J208" i="10"/>
  <c r="BK197" i="10"/>
  <c r="J187" i="10"/>
  <c r="J182" i="10"/>
  <c r="BK176" i="10"/>
  <c r="BK171" i="10"/>
  <c r="BK163" i="10"/>
  <c r="J159" i="10"/>
  <c r="BK151" i="10"/>
  <c r="J350" i="10"/>
  <c r="BK345" i="10"/>
  <c r="J338" i="10"/>
  <c r="BK325" i="10"/>
  <c r="BK318" i="10"/>
  <c r="BK311" i="10"/>
  <c r="BK302" i="10"/>
  <c r="BK298" i="10"/>
  <c r="J291" i="10"/>
  <c r="J283" i="10"/>
  <c r="J277" i="10"/>
  <c r="BK268" i="10"/>
  <c r="J262" i="10"/>
  <c r="BK255" i="10"/>
  <c r="BK251" i="10"/>
  <c r="BK245" i="10"/>
  <c r="J235" i="10"/>
  <c r="J223" i="10"/>
  <c r="BK214" i="10"/>
  <c r="BK204" i="10"/>
  <c r="J197" i="10"/>
  <c r="BK186" i="10"/>
  <c r="J177" i="10"/>
  <c r="J170" i="10"/>
  <c r="J162" i="10"/>
  <c r="J151" i="10"/>
  <c r="J158" i="11"/>
  <c r="J146" i="11"/>
  <c r="BK137" i="11"/>
  <c r="J143" i="11"/>
  <c r="BK153" i="11"/>
  <c r="BK142" i="11"/>
  <c r="J151" i="11"/>
  <c r="BK145" i="11"/>
  <c r="J310" i="12"/>
  <c r="J303" i="12"/>
  <c r="BK293" i="12"/>
  <c r="BK284" i="12"/>
  <c r="J276" i="12"/>
  <c r="BK266" i="12"/>
  <c r="J259" i="12"/>
  <c r="BK249" i="12"/>
  <c r="BK242" i="12"/>
  <c r="BK237" i="12"/>
  <c r="BK227" i="12"/>
  <c r="J217" i="12"/>
  <c r="J210" i="12"/>
  <c r="BK206" i="12"/>
  <c r="J189" i="12"/>
  <c r="J183" i="12"/>
  <c r="BK156" i="12"/>
  <c r="J150" i="12"/>
  <c r="J302" i="12"/>
  <c r="BK291" i="12"/>
  <c r="BK280" i="12"/>
  <c r="BK276" i="12"/>
  <c r="BK270" i="12"/>
  <c r="BK260" i="12"/>
  <c r="J254" i="12"/>
  <c r="J250" i="12"/>
  <c r="J241" i="12"/>
  <c r="BK235" i="12"/>
  <c r="J219" i="12"/>
  <c r="J208" i="12"/>
  <c r="BK202" i="12"/>
  <c r="BK198" i="12"/>
  <c r="J185" i="12"/>
  <c r="J177" i="12"/>
  <c r="J172" i="12"/>
  <c r="BK164" i="12"/>
  <c r="BK149" i="12"/>
  <c r="BK295" i="12"/>
  <c r="J283" i="12"/>
  <c r="J265" i="12"/>
  <c r="BK256" i="12"/>
  <c r="J246" i="12"/>
  <c r="BK243" i="12"/>
  <c r="J231" i="12"/>
  <c r="J223" i="12"/>
  <c r="BK209" i="12"/>
  <c r="BK203" i="12"/>
  <c r="J196" i="12"/>
  <c r="J184" i="12"/>
  <c r="J176" i="12"/>
  <c r="J166" i="12"/>
  <c r="J156" i="12"/>
  <c r="J309" i="12"/>
  <c r="J304" i="12"/>
  <c r="BK297" i="12"/>
  <c r="J266" i="12"/>
  <c r="J260" i="12"/>
  <c r="BK250" i="12"/>
  <c r="J242" i="12"/>
  <c r="BK234" i="12"/>
  <c r="BK228" i="12"/>
  <c r="J221" i="12"/>
  <c r="J211" i="12"/>
  <c r="BK201" i="12"/>
  <c r="J192" i="12"/>
  <c r="J182" i="12"/>
  <c r="BK177" i="12"/>
  <c r="J165" i="12"/>
  <c r="J158" i="12"/>
  <c r="J222" i="13"/>
  <c r="BK218" i="13"/>
  <c r="BK214" i="13"/>
  <c r="J210" i="13"/>
  <c r="J206" i="13"/>
  <c r="J200" i="13"/>
  <c r="J196" i="13"/>
  <c r="BK189" i="13"/>
  <c r="J184" i="13"/>
  <c r="BK176" i="13"/>
  <c r="J172" i="13"/>
  <c r="J167" i="13"/>
  <c r="BK155" i="13"/>
  <c r="J149" i="13"/>
  <c r="BK144" i="13"/>
  <c r="BK137" i="13"/>
  <c r="J133" i="13"/>
  <c r="J126" i="13"/>
  <c r="BK195" i="13"/>
  <c r="J190" i="13"/>
  <c r="BK181" i="13"/>
  <c r="BK178" i="13"/>
  <c r="J171" i="13"/>
  <c r="J165" i="13"/>
  <c r="BK159" i="13"/>
  <c r="J154" i="13"/>
  <c r="J148" i="13"/>
  <c r="J143" i="13"/>
  <c r="J138" i="13"/>
  <c r="BK133" i="13"/>
  <c r="BK129" i="13"/>
  <c r="BK125" i="13"/>
  <c r="BK220" i="13"/>
  <c r="BK217" i="13"/>
  <c r="BK213" i="13"/>
  <c r="BK209" i="13"/>
  <c r="J203" i="13"/>
  <c r="J195" i="13"/>
  <c r="BK188" i="13"/>
  <c r="J183" i="13"/>
  <c r="J177" i="13"/>
  <c r="BK165" i="13"/>
  <c r="BK161" i="13"/>
  <c r="BK156" i="13"/>
  <c r="J152" i="13"/>
  <c r="J141" i="13"/>
  <c r="BK138" i="13"/>
  <c r="J128" i="13"/>
  <c r="J205" i="14"/>
  <c r="BK198" i="14"/>
  <c r="BK177" i="14"/>
  <c r="J174" i="14"/>
  <c r="BK165" i="14"/>
  <c r="BK159" i="14"/>
  <c r="BK153" i="14"/>
  <c r="BK148" i="14"/>
  <c r="J140" i="14"/>
  <c r="J132" i="14"/>
  <c r="BK209" i="14"/>
  <c r="J201" i="14"/>
  <c r="BK189" i="14"/>
  <c r="BK180" i="14"/>
  <c r="BK174" i="14"/>
  <c r="J166" i="14"/>
  <c r="BK155" i="14"/>
  <c r="BK151" i="14"/>
  <c r="BK147" i="14"/>
  <c r="BK140" i="14"/>
  <c r="J209" i="14"/>
  <c r="J198" i="14"/>
  <c r="BK193" i="14"/>
  <c r="J184" i="14"/>
  <c r="BK172" i="14"/>
  <c r="BK169" i="14"/>
  <c r="J165" i="14"/>
  <c r="BK144" i="14"/>
  <c r="J138" i="14"/>
  <c r="BK136" i="14"/>
  <c r="BK212" i="14"/>
  <c r="BK208" i="14"/>
  <c r="BK205" i="14"/>
  <c r="J197" i="14"/>
  <c r="BK195" i="14"/>
  <c r="J189" i="14"/>
  <c r="J181" i="14"/>
  <c r="J168" i="14"/>
  <c r="J144" i="14"/>
  <c r="J136" i="14"/>
  <c r="BK273" i="15"/>
  <c r="BK269" i="15"/>
  <c r="BK262" i="15"/>
  <c r="J249" i="15"/>
  <c r="J238" i="15"/>
  <c r="BK232" i="15"/>
  <c r="J221" i="15"/>
  <c r="J209" i="15"/>
  <c r="J205" i="15"/>
  <c r="BK199" i="15"/>
  <c r="BK195" i="15"/>
  <c r="J187" i="15"/>
  <c r="BK173" i="15"/>
  <c r="J165" i="15"/>
  <c r="J157" i="15"/>
  <c r="BK272" i="15"/>
  <c r="BK268" i="15"/>
  <c r="BK238" i="15"/>
  <c r="BK231" i="15"/>
  <c r="J227" i="15"/>
  <c r="J220" i="15"/>
  <c r="J215" i="15"/>
  <c r="J207" i="15"/>
  <c r="J199" i="15"/>
  <c r="J194" i="15"/>
  <c r="BK180" i="15"/>
  <c r="J172" i="15"/>
  <c r="J161" i="15"/>
  <c r="J274" i="15"/>
  <c r="BK267" i="15"/>
  <c r="BK255" i="15"/>
  <c r="BK245" i="15"/>
  <c r="J241" i="15"/>
  <c r="J236" i="15"/>
  <c r="BK227" i="15"/>
  <c r="J222" i="15"/>
  <c r="BK214" i="15"/>
  <c r="J204" i="15"/>
  <c r="J189" i="15"/>
  <c r="BK178" i="15"/>
  <c r="J169" i="15"/>
  <c r="J159" i="15"/>
  <c r="BK155" i="15"/>
  <c r="BK150" i="15"/>
  <c r="J263" i="15"/>
  <c r="BK257" i="15"/>
  <c r="BK249" i="15"/>
  <c r="BK243" i="15"/>
  <c r="J226" i="15"/>
  <c r="J214" i="15"/>
  <c r="J202" i="15"/>
  <c r="BK183" i="15"/>
  <c r="J179" i="15"/>
  <c r="BK163" i="15"/>
  <c r="J156" i="15"/>
  <c r="J378" i="2"/>
  <c r="BK367" i="2"/>
  <c r="BK359" i="2"/>
  <c r="J354" i="2"/>
  <c r="J350" i="2"/>
  <c r="BK347" i="2"/>
  <c r="J339" i="2"/>
  <c r="BK335" i="2"/>
  <c r="J328" i="2"/>
  <c r="BK323" i="2"/>
  <c r="BK318" i="2"/>
  <c r="BK310" i="2"/>
  <c r="J300" i="2"/>
  <c r="J297" i="2"/>
  <c r="BK293" i="2"/>
  <c r="BK285" i="2"/>
  <c r="BK277" i="2"/>
  <c r="J263" i="2"/>
  <c r="BK258" i="2"/>
  <c r="BK253" i="2"/>
  <c r="BK235" i="2"/>
  <c r="J225" i="2"/>
  <c r="J217" i="2"/>
  <c r="BK210" i="2"/>
  <c r="BK201" i="2"/>
  <c r="J192" i="2"/>
  <c r="BK184" i="2"/>
  <c r="J177" i="2"/>
  <c r="BK163" i="2"/>
  <c r="J160" i="2"/>
  <c r="J385" i="2"/>
  <c r="BK380" i="2"/>
  <c r="BK369" i="2"/>
  <c r="J356" i="2"/>
  <c r="BK334" i="2"/>
  <c r="BK325" i="2"/>
  <c r="BK320" i="2"/>
  <c r="BK316" i="2"/>
  <c r="J303" i="2"/>
  <c r="BK296" i="2"/>
  <c r="J290" i="2"/>
  <c r="BK284" i="2"/>
  <c r="BK275" i="2"/>
  <c r="BK260" i="2"/>
  <c r="J242" i="2"/>
  <c r="J234" i="2"/>
  <c r="BK227" i="2"/>
  <c r="BK218" i="2"/>
  <c r="J210" i="2"/>
  <c r="BK202" i="2"/>
  <c r="BK194" i="2"/>
  <c r="BK186" i="2"/>
  <c r="J175" i="2"/>
  <c r="BK169" i="2"/>
  <c r="J158" i="2"/>
  <c r="AS113" i="1"/>
  <c r="J386" i="2"/>
  <c r="J380" i="2"/>
  <c r="J375" i="2"/>
  <c r="J363" i="2"/>
  <c r="BK349" i="2"/>
  <c r="J345" i="2"/>
  <c r="J342" i="2"/>
  <c r="J330" i="2"/>
  <c r="J325" i="2"/>
  <c r="BK313" i="2"/>
  <c r="J309" i="2"/>
  <c r="J301" i="2"/>
  <c r="BK292" i="2"/>
  <c r="J277" i="2"/>
  <c r="J270" i="2"/>
  <c r="BK256" i="2"/>
  <c r="BK252" i="2"/>
  <c r="BK247" i="2"/>
  <c r="J237" i="2"/>
  <c r="J231" i="2"/>
  <c r="J222" i="2"/>
  <c r="J216" i="2"/>
  <c r="J203" i="2"/>
  <c r="J197" i="2"/>
  <c r="J189" i="2"/>
  <c r="J176" i="2"/>
  <c r="BK168" i="2"/>
  <c r="BK162" i="2"/>
  <c r="J151" i="2"/>
  <c r="J382" i="2"/>
  <c r="J373" i="2"/>
  <c r="BK357" i="2"/>
  <c r="J351" i="2"/>
  <c r="BK342" i="2"/>
  <c r="J334" i="2"/>
  <c r="J326" i="2"/>
  <c r="BK312" i="2"/>
  <c r="J304" i="2"/>
  <c r="J293" i="2"/>
  <c r="J283" i="2"/>
  <c r="J275" i="2"/>
  <c r="BK266" i="2"/>
  <c r="BK261" i="2"/>
  <c r="BK250" i="2"/>
  <c r="J246" i="2"/>
  <c r="J238" i="2"/>
  <c r="BK230" i="2"/>
  <c r="BK223" i="2"/>
  <c r="BK213" i="2"/>
  <c r="J206" i="2"/>
  <c r="BK199" i="2"/>
  <c r="J195" i="2"/>
  <c r="BK189" i="2"/>
  <c r="J184" i="2"/>
  <c r="BK171" i="2"/>
  <c r="J167" i="2"/>
  <c r="J161" i="2"/>
  <c r="BK151" i="2"/>
  <c r="BK200" i="3"/>
  <c r="BK196" i="3"/>
  <c r="J193" i="3"/>
  <c r="BK188" i="3"/>
  <c r="J185" i="3"/>
  <c r="BK177" i="3"/>
  <c r="BK164" i="3"/>
  <c r="J154" i="3"/>
  <c r="BK151" i="3"/>
  <c r="BK140" i="3"/>
  <c r="BK194" i="3"/>
  <c r="J186" i="3"/>
  <c r="BK174" i="3"/>
  <c r="BK171" i="3"/>
  <c r="BK168" i="3"/>
  <c r="BK158" i="3"/>
  <c r="BK154" i="3"/>
  <c r="BK147" i="3"/>
  <c r="J143" i="3"/>
  <c r="J177" i="3"/>
  <c r="BK163" i="3"/>
  <c r="J156" i="3"/>
  <c r="J145" i="3"/>
  <c r="J140" i="3"/>
  <c r="J189" i="3"/>
  <c r="J175" i="3"/>
  <c r="J171" i="3"/>
  <c r="BK162" i="3"/>
  <c r="J223" i="4"/>
  <c r="BK213" i="4"/>
  <c r="J203" i="4"/>
  <c r="J193" i="4"/>
  <c r="BK184" i="4"/>
  <c r="BK179" i="4"/>
  <c r="BK162" i="4"/>
  <c r="J148" i="4"/>
  <c r="BK232" i="4"/>
  <c r="J216" i="4"/>
  <c r="BK208" i="4"/>
  <c r="J197" i="4"/>
  <c r="J179" i="4"/>
  <c r="J175" i="4"/>
  <c r="J171" i="4"/>
  <c r="J163" i="4"/>
  <c r="BK153" i="4"/>
  <c r="J149" i="4"/>
  <c r="BK221" i="4"/>
  <c r="BK202" i="4"/>
  <c r="BK197" i="4"/>
  <c r="BK193" i="4"/>
  <c r="J188" i="4"/>
  <c r="BK181" i="4"/>
  <c r="BK170" i="4"/>
  <c r="J160" i="4"/>
  <c r="J230" i="4"/>
  <c r="BK224" i="4"/>
  <c r="BK216" i="4"/>
  <c r="J208" i="4"/>
  <c r="J200" i="4"/>
  <c r="J189" i="4"/>
  <c r="BK177" i="4"/>
  <c r="BK173" i="4"/>
  <c r="J168" i="4"/>
  <c r="J162" i="4"/>
  <c r="J156" i="4"/>
  <c r="BK152" i="4"/>
  <c r="BK145" i="4"/>
  <c r="J218" i="5"/>
  <c r="J209" i="5"/>
  <c r="BK205" i="5"/>
  <c r="BK196" i="5"/>
  <c r="J183" i="5"/>
  <c r="BK180" i="5"/>
  <c r="BK171" i="5"/>
  <c r="J164" i="5"/>
  <c r="J154" i="5"/>
  <c r="J149" i="5"/>
  <c r="J147" i="5"/>
  <c r="BK142" i="5"/>
  <c r="BK216" i="5"/>
  <c r="J206" i="5"/>
  <c r="BK197" i="5"/>
  <c r="J190" i="5"/>
  <c r="J184" i="5"/>
  <c r="J169" i="5"/>
  <c r="BK163" i="5"/>
  <c r="BK148" i="5"/>
  <c r="BK145" i="5"/>
  <c r="J141" i="5"/>
  <c r="J216" i="5"/>
  <c r="BK209" i="5"/>
  <c r="J205" i="5"/>
  <c r="BK198" i="5"/>
  <c r="BK184" i="5"/>
  <c r="J172" i="5"/>
  <c r="J161" i="5"/>
  <c r="J156" i="5"/>
  <c r="J203" i="6"/>
  <c r="BK196" i="6"/>
  <c r="J190" i="6"/>
  <c r="BK182" i="6"/>
  <c r="BK173" i="6"/>
  <c r="BK165" i="6"/>
  <c r="BK154" i="6"/>
  <c r="J144" i="6"/>
  <c r="BK132" i="6"/>
  <c r="J204" i="6"/>
  <c r="BK195" i="6"/>
  <c r="J185" i="6"/>
  <c r="BK176" i="6"/>
  <c r="J168" i="6"/>
  <c r="J161" i="6"/>
  <c r="BK156" i="6"/>
  <c r="J146" i="6"/>
  <c r="J141" i="6"/>
  <c r="BK200" i="6"/>
  <c r="J187" i="6"/>
  <c r="J176" i="6"/>
  <c r="BK157" i="6"/>
  <c r="J154" i="6"/>
  <c r="BK152" i="6"/>
  <c r="J150" i="6"/>
  <c r="J142" i="6"/>
  <c r="J140" i="6"/>
  <c r="J134" i="6"/>
  <c r="J212" i="6"/>
  <c r="J210" i="6"/>
  <c r="BK205" i="6"/>
  <c r="BK199" i="6"/>
  <c r="J192" i="6"/>
  <c r="BK185" i="6"/>
  <c r="BK174" i="6"/>
  <c r="BK169" i="6"/>
  <c r="BK151" i="6"/>
  <c r="BK144" i="6"/>
  <c r="BK138" i="6"/>
  <c r="J133" i="6"/>
  <c r="BK156" i="7"/>
  <c r="J153" i="7"/>
  <c r="BK142" i="7"/>
  <c r="J139" i="7"/>
  <c r="J129" i="7"/>
  <c r="BK161" i="7"/>
  <c r="J158" i="7"/>
  <c r="BK155" i="7"/>
  <c r="J146" i="7"/>
  <c r="BK137" i="7"/>
  <c r="BK150" i="7"/>
  <c r="BK146" i="7"/>
  <c r="BK134" i="7"/>
  <c r="BK126" i="7"/>
  <c r="J161" i="7"/>
  <c r="J150" i="7"/>
  <c r="J142" i="7"/>
  <c r="BK135" i="7"/>
  <c r="J127" i="7"/>
  <c r="BK170" i="8"/>
  <c r="J165" i="8"/>
  <c r="J157" i="8"/>
  <c r="BK151" i="8"/>
  <c r="J144" i="8"/>
  <c r="BK138" i="8"/>
  <c r="J132" i="8"/>
  <c r="J128" i="8"/>
  <c r="J172" i="8"/>
  <c r="BK166" i="8"/>
  <c r="BK159" i="8"/>
  <c r="J149" i="8"/>
  <c r="J141" i="8"/>
  <c r="BK128" i="8"/>
  <c r="BK172" i="8"/>
  <c r="J166" i="8"/>
  <c r="BK161" i="8"/>
  <c r="BK157" i="8"/>
  <c r="J153" i="8"/>
  <c r="J134" i="8"/>
  <c r="BK129" i="8"/>
  <c r="BK173" i="8"/>
  <c r="BK155" i="8"/>
  <c r="BK145" i="8"/>
  <c r="J138" i="8"/>
  <c r="J125" i="8"/>
  <c r="BK269" i="9"/>
  <c r="J262" i="9"/>
  <c r="J254" i="9"/>
  <c r="BK243" i="9"/>
  <c r="J234" i="9"/>
  <c r="BK230" i="9"/>
  <c r="BK219" i="9"/>
  <c r="BK209" i="9"/>
  <c r="J197" i="9"/>
  <c r="BK191" i="9"/>
  <c r="J182" i="9"/>
  <c r="BK162" i="9"/>
  <c r="BK156" i="9"/>
  <c r="J266" i="9"/>
  <c r="BK261" i="9"/>
  <c r="BK254" i="9"/>
  <c r="J243" i="9"/>
  <c r="J237" i="9"/>
  <c r="BK233" i="9"/>
  <c r="J228" i="9"/>
  <c r="J217" i="9"/>
  <c r="BK204" i="9"/>
  <c r="J198" i="9"/>
  <c r="BK178" i="9"/>
  <c r="J171" i="9"/>
  <c r="BK168" i="9"/>
  <c r="BK161" i="9"/>
  <c r="BK150" i="9"/>
  <c r="BK259" i="9"/>
  <c r="BK247" i="9"/>
  <c r="BK225" i="9"/>
  <c r="BK221" i="9"/>
  <c r="J215" i="9"/>
  <c r="J209" i="9"/>
  <c r="BK201" i="9"/>
  <c r="BK186" i="9"/>
  <c r="BK177" i="9"/>
  <c r="J168" i="9"/>
  <c r="BK159" i="9"/>
  <c r="BK152" i="9"/>
  <c r="J271" i="9"/>
  <c r="BK265" i="9"/>
  <c r="BK253" i="9"/>
  <c r="J241" i="9"/>
  <c r="BK224" i="9"/>
  <c r="J214" i="9"/>
  <c r="BK207" i="9"/>
  <c r="J200" i="9"/>
  <c r="BK194" i="9"/>
  <c r="BK179" i="9"/>
  <c r="BK171" i="9"/>
  <c r="J162" i="9"/>
  <c r="J154" i="9"/>
  <c r="BK370" i="10"/>
  <c r="BK365" i="10"/>
  <c r="J361" i="10"/>
  <c r="J356" i="10"/>
  <c r="BK342" i="10"/>
  <c r="J329" i="10"/>
  <c r="BK320" i="10"/>
  <c r="J304" i="10"/>
  <c r="BK295" i="10"/>
  <c r="BK291" i="10"/>
  <c r="J279" i="10"/>
  <c r="BK270" i="10"/>
  <c r="BK261" i="10"/>
  <c r="J255" i="10"/>
  <c r="BK233" i="10"/>
  <c r="J227" i="10"/>
  <c r="J218" i="10"/>
  <c r="J214" i="10"/>
  <c r="J205" i="10"/>
  <c r="BK196" i="10"/>
  <c r="BK191" i="10"/>
  <c r="BK181" i="10"/>
  <c r="J172" i="10"/>
  <c r="BK166" i="10"/>
  <c r="BK159" i="10"/>
  <c r="J368" i="10"/>
  <c r="BK361" i="10"/>
  <c r="BK355" i="10"/>
  <c r="J342" i="10"/>
  <c r="BK338" i="10"/>
  <c r="J331" i="10"/>
  <c r="BK326" i="10"/>
  <c r="BK314" i="10"/>
  <c r="J307" i="10"/>
  <c r="J289" i="10"/>
  <c r="BK277" i="10"/>
  <c r="J266" i="10"/>
  <c r="J256" i="10"/>
  <c r="BK235" i="10"/>
  <c r="BK231" i="10"/>
  <c r="J225" i="10"/>
  <c r="J220" i="10"/>
  <c r="BK211" i="10"/>
  <c r="BK205" i="10"/>
  <c r="BK198" i="10"/>
  <c r="J186" i="10"/>
  <c r="BK177" i="10"/>
  <c r="BK161" i="10"/>
  <c r="J370" i="10"/>
  <c r="BK347" i="10"/>
  <c r="BK332" i="10"/>
  <c r="J328" i="10"/>
  <c r="J322" i="10"/>
  <c r="J315" i="10"/>
  <c r="BK303" i="10"/>
  <c r="BK296" i="10"/>
  <c r="BK287" i="10"/>
  <c r="BK283" i="10"/>
  <c r="BK269" i="10"/>
  <c r="J261" i="10"/>
  <c r="J257" i="10"/>
  <c r="J249" i="10"/>
  <c r="J242" i="10"/>
  <c r="BK225" i="10"/>
  <c r="J209" i="10"/>
  <c r="J201" i="10"/>
  <c r="J194" i="10"/>
  <c r="BK190" i="10"/>
  <c r="J180" i="10"/>
  <c r="BK175" i="10"/>
  <c r="BK168" i="10"/>
  <c r="BK162" i="10"/>
  <c r="J158" i="10"/>
  <c r="BK152" i="10"/>
  <c r="J362" i="10"/>
  <c r="BK340" i="10"/>
  <c r="J334" i="10"/>
  <c r="BK321" i="10"/>
  <c r="J313" i="10"/>
  <c r="BK307" i="10"/>
  <c r="BK301" i="10"/>
  <c r="J297" i="10"/>
  <c r="J290" i="10"/>
  <c r="J271" i="10"/>
  <c r="J264" i="10"/>
  <c r="BK254" i="10"/>
  <c r="J250" i="10"/>
  <c r="BK244" i="10"/>
  <c r="J231" i="10"/>
  <c r="BK226" i="10"/>
  <c r="BK222" i="10"/>
  <c r="BK210" i="10"/>
  <c r="BK207" i="10"/>
  <c r="BK201" i="10"/>
  <c r="J193" i="10"/>
  <c r="J181" i="10"/>
  <c r="J174" i="10"/>
  <c r="BK165" i="10"/>
  <c r="J152" i="10"/>
  <c r="J162" i="11"/>
  <c r="BK150" i="11"/>
  <c r="BK143" i="11"/>
  <c r="BK159" i="11"/>
  <c r="J147" i="11"/>
  <c r="BK162" i="11"/>
  <c r="J150" i="11"/>
  <c r="J144" i="11"/>
  <c r="J153" i="11"/>
  <c r="J142" i="11"/>
  <c r="BK309" i="12"/>
  <c r="J299" i="12"/>
  <c r="J287" i="12"/>
  <c r="BK277" i="12"/>
  <c r="BK272" i="12"/>
  <c r="BK265" i="12"/>
  <c r="BK255" i="12"/>
  <c r="BK246" i="12"/>
  <c r="BK241" i="12"/>
  <c r="BK232" i="12"/>
  <c r="J225" i="12"/>
  <c r="BK215" i="12"/>
  <c r="J209" i="12"/>
  <c r="BK200" i="12"/>
  <c r="BK188" i="12"/>
  <c r="BK179" i="12"/>
  <c r="BK170" i="12"/>
  <c r="J155" i="12"/>
  <c r="J306" i="12"/>
  <c r="J297" i="12"/>
  <c r="BK290" i="12"/>
  <c r="BK278" i="12"/>
  <c r="BK271" i="12"/>
  <c r="BK263" i="12"/>
  <c r="BK257" i="12"/>
  <c r="BK252" i="12"/>
  <c r="BK247" i="12"/>
  <c r="BK236" i="12"/>
  <c r="BK221" i="12"/>
  <c r="BK211" i="12"/>
  <c r="J205" i="12"/>
  <c r="J199" i="12"/>
  <c r="BK186" i="12"/>
  <c r="J178" i="12"/>
  <c r="J173" i="12"/>
  <c r="BK165" i="12"/>
  <c r="BK150" i="12"/>
  <c r="J301" i="12"/>
  <c r="J291" i="12"/>
  <c r="J275" i="12"/>
  <c r="J264" i="12"/>
  <c r="J251" i="12"/>
  <c r="J245" i="12"/>
  <c r="J239" i="12"/>
  <c r="J230" i="12"/>
  <c r="BK220" i="12"/>
  <c r="J215" i="12"/>
  <c r="BK208" i="12"/>
  <c r="J193" i="12"/>
  <c r="BK185" i="12"/>
  <c r="BK178" i="12"/>
  <c r="BK169" i="12"/>
  <c r="BK158" i="12"/>
  <c r="BK310" i="12"/>
  <c r="BK302" i="12"/>
  <c r="J296" i="12"/>
  <c r="BK279" i="12"/>
  <c r="BK264" i="12"/>
  <c r="BK259" i="12"/>
  <c r="J248" i="12"/>
  <c r="J240" i="12"/>
  <c r="BK231" i="12"/>
  <c r="J227" i="12"/>
  <c r="BK222" i="12"/>
  <c r="BK216" i="12"/>
  <c r="BK199" i="12"/>
  <c r="BK189" i="12"/>
  <c r="BK180" i="12"/>
  <c r="J174" i="12"/>
  <c r="J163" i="12"/>
  <c r="J151" i="12"/>
  <c r="J220" i="13"/>
  <c r="J217" i="13"/>
  <c r="J211" i="13"/>
  <c r="J207" i="13"/>
  <c r="BK203" i="13"/>
  <c r="J199" i="13"/>
  <c r="J194" i="13"/>
  <c r="J188" i="13"/>
  <c r="J181" i="13"/>
  <c r="BK175" i="13"/>
  <c r="BK171" i="13"/>
  <c r="J168" i="13"/>
  <c r="BK157" i="13"/>
  <c r="BK150" i="13"/>
  <c r="J146" i="13"/>
  <c r="J136" i="13"/>
  <c r="J132" i="13"/>
  <c r="BK202" i="13"/>
  <c r="BK194" i="13"/>
  <c r="J189" i="13"/>
  <c r="BK183" i="13"/>
  <c r="J179" i="13"/>
  <c r="BK172" i="13"/>
  <c r="J164" i="13"/>
  <c r="BK160" i="13"/>
  <c r="BK152" i="13"/>
  <c r="BK149" i="13"/>
  <c r="J144" i="13"/>
  <c r="J139" i="13"/>
  <c r="J135" i="13"/>
  <c r="BK130" i="13"/>
  <c r="BK126" i="13"/>
  <c r="J221" i="13"/>
  <c r="J218" i="13"/>
  <c r="J214" i="13"/>
  <c r="BK210" i="13"/>
  <c r="BK206" i="13"/>
  <c r="J201" i="13"/>
  <c r="BK197" i="13"/>
  <c r="BK190" i="13"/>
  <c r="BK184" i="13"/>
  <c r="BK179" i="13"/>
  <c r="BK167" i="13"/>
  <c r="J163" i="13"/>
  <c r="J159" i="13"/>
  <c r="J145" i="13"/>
  <c r="BK139" i="13"/>
  <c r="J129" i="13"/>
  <c r="J208" i="14"/>
  <c r="J200" i="14"/>
  <c r="BK184" i="14"/>
  <c r="J176" i="14"/>
  <c r="J169" i="14"/>
  <c r="BK164" i="14"/>
  <c r="J158" i="14"/>
  <c r="J152" i="14"/>
  <c r="BK145" i="14"/>
  <c r="BK138" i="14"/>
  <c r="J211" i="14"/>
  <c r="BK202" i="14"/>
  <c r="J192" i="14"/>
  <c r="BK181" i="14"/>
  <c r="BK178" i="14"/>
  <c r="J173" i="14"/>
  <c r="BK161" i="14"/>
  <c r="BK154" i="14"/>
  <c r="J150" i="14"/>
  <c r="J146" i="14"/>
  <c r="J139" i="14"/>
  <c r="BK132" i="14"/>
  <c r="J202" i="14"/>
  <c r="J195" i="14"/>
  <c r="J187" i="14"/>
  <c r="J183" i="14"/>
  <c r="J171" i="14"/>
  <c r="BK167" i="14"/>
  <c r="J161" i="14"/>
  <c r="BK150" i="14"/>
  <c r="BK190" i="14"/>
  <c r="J185" i="14"/>
  <c r="BK175" i="14"/>
  <c r="BK162" i="14"/>
  <c r="J151" i="14"/>
  <c r="BK141" i="14"/>
  <c r="BK134" i="14"/>
  <c r="BK271" i="15"/>
  <c r="J266" i="15"/>
  <c r="BK260" i="15"/>
  <c r="BK253" i="15"/>
  <c r="BK241" i="15"/>
  <c r="BK236" i="15"/>
  <c r="BK218" i="15"/>
  <c r="J211" i="15"/>
  <c r="BK204" i="15"/>
  <c r="J198" i="15"/>
  <c r="BK192" i="15"/>
  <c r="BK179" i="15"/>
  <c r="J166" i="15"/>
  <c r="J160" i="15"/>
  <c r="J270" i="15"/>
  <c r="BK248" i="15"/>
  <c r="BK235" i="15"/>
  <c r="J230" i="15"/>
  <c r="J224" i="15"/>
  <c r="J217" i="15"/>
  <c r="BK213" i="15"/>
  <c r="J206" i="15"/>
  <c r="BK198" i="15"/>
  <c r="J193" i="15"/>
  <c r="J175" i="15"/>
  <c r="BK170" i="15"/>
  <c r="BK158" i="15"/>
  <c r="BK270" i="15"/>
  <c r="BK265" i="15"/>
  <c r="J254" i="15"/>
  <c r="J244" i="15"/>
  <c r="J240" i="15"/>
  <c r="BK230" i="15"/>
  <c r="BK223" i="15"/>
  <c r="BK221" i="15"/>
  <c r="J213" i="15"/>
  <c r="BK194" i="15"/>
  <c r="J181" i="15"/>
  <c r="BK172" i="15"/>
  <c r="BK165" i="15"/>
  <c r="BK156" i="15"/>
  <c r="BK151" i="15"/>
  <c r="BK266" i="15"/>
  <c r="BK261" i="15"/>
  <c r="J253" i="15"/>
  <c r="J245" i="15"/>
  <c r="BK228" i="15"/>
  <c r="BK215" i="15"/>
  <c r="BK205" i="15"/>
  <c r="J195" i="15"/>
  <c r="BK174" i="15"/>
  <c r="BK171" i="15"/>
  <c r="BK159" i="15"/>
  <c r="J233" i="2"/>
  <c r="BK224" i="2"/>
  <c r="J213" i="2"/>
  <c r="BK208" i="2"/>
  <c r="J198" i="2"/>
  <c r="BK190" i="2"/>
  <c r="J183" i="2"/>
  <c r="BK176" i="2"/>
  <c r="J162" i="2"/>
  <c r="J157" i="2"/>
  <c r="BK387" i="2"/>
  <c r="BK381" i="2"/>
  <c r="J372" i="2"/>
  <c r="J359" i="2"/>
  <c r="BK341" i="2"/>
  <c r="BK333" i="2"/>
  <c r="J323" i="2"/>
  <c r="BK317" i="2"/>
  <c r="J305" i="2"/>
  <c r="BK301" i="2"/>
  <c r="BK295" i="2"/>
  <c r="J286" i="2"/>
  <c r="J276" i="2"/>
  <c r="BK267" i="2"/>
  <c r="J250" i="2"/>
  <c r="J235" i="2"/>
  <c r="J230" i="2"/>
  <c r="J226" i="2"/>
  <c r="J215" i="2"/>
  <c r="BK206" i="2"/>
  <c r="J199" i="2"/>
  <c r="BK192" i="2"/>
  <c r="BK179" i="2"/>
  <c r="J172" i="2"/>
  <c r="BK160" i="2"/>
  <c r="BK154" i="2"/>
  <c r="BK388" i="2"/>
  <c r="BK385" i="2"/>
  <c r="J379" i="2"/>
  <c r="BK372" i="2"/>
  <c r="J357" i="2"/>
  <c r="J347" i="2"/>
  <c r="J343" i="2"/>
  <c r="BK338" i="2"/>
  <c r="J329" i="2"/>
  <c r="J321" i="2"/>
  <c r="J317" i="2"/>
  <c r="BK311" i="2"/>
  <c r="BK308" i="2"/>
  <c r="BK299" i="2"/>
  <c r="J291" i="2"/>
  <c r="BK276" i="2"/>
  <c r="J266" i="2"/>
  <c r="BK257" i="2"/>
  <c r="J253" i="2"/>
  <c r="J239" i="2"/>
  <c r="BK236" i="2"/>
  <c r="BK229" i="2"/>
  <c r="BK221" i="2"/>
  <c r="J214" i="2"/>
  <c r="J202" i="2"/>
  <c r="J194" i="2"/>
  <c r="BK183" i="2"/>
  <c r="BK180" i="2"/>
  <c r="BK172" i="2"/>
  <c r="BK166" i="2"/>
  <c r="J155" i="2"/>
  <c r="BK386" i="2"/>
  <c r="BK378" i="2"/>
  <c r="BK362" i="2"/>
  <c r="BK354" i="2"/>
  <c r="BK350" i="2"/>
  <c r="J338" i="2"/>
  <c r="J335" i="2"/>
  <c r="J316" i="2"/>
  <c r="J308" i="2"/>
  <c r="BK303" i="2"/>
  <c r="J292" i="2"/>
  <c r="J282" i="2"/>
  <c r="J268" i="2"/>
  <c r="BK262" i="2"/>
  <c r="J251" i="2"/>
  <c r="BK246" i="2"/>
  <c r="BK240" i="2"/>
  <c r="BK228" i="2"/>
  <c r="J219" i="2"/>
  <c r="BK212" i="2"/>
  <c r="BK207" i="2"/>
  <c r="J200" i="2"/>
  <c r="J196" i="2"/>
  <c r="J187" i="2"/>
  <c r="BK175" i="2"/>
  <c r="J169" i="2"/>
  <c r="BK164" i="2"/>
  <c r="BK157" i="2"/>
  <c r="AS107" i="1"/>
  <c r="J168" i="3"/>
  <c r="J163" i="3"/>
  <c r="BK157" i="3"/>
  <c r="J150" i="3"/>
  <c r="J141" i="3"/>
  <c r="J196" i="3"/>
  <c r="J188" i="3"/>
  <c r="J182" i="3"/>
  <c r="BK172" i="3"/>
  <c r="BK167" i="3"/>
  <c r="J157" i="3"/>
  <c r="BK153" i="3"/>
  <c r="J146" i="3"/>
  <c r="J198" i="3"/>
  <c r="J174" i="3"/>
  <c r="J160" i="3"/>
  <c r="BK146" i="3"/>
  <c r="BK141" i="3"/>
  <c r="J192" i="3"/>
  <c r="BK182" i="3"/>
  <c r="J172" i="3"/>
  <c r="J164" i="3"/>
  <c r="J224" i="4"/>
  <c r="BK215" i="4"/>
  <c r="J205" i="4"/>
  <c r="J201" i="4"/>
  <c r="J198" i="4"/>
  <c r="BK189" i="4"/>
  <c r="J178" i="4"/>
  <c r="J173" i="4"/>
  <c r="J161" i="4"/>
  <c r="J145" i="4"/>
  <c r="J232" i="4"/>
  <c r="J225" i="4"/>
  <c r="BK206" i="4"/>
  <c r="J187" i="4"/>
  <c r="J172" i="4"/>
  <c r="J170" i="4"/>
  <c r="BK164" i="4"/>
  <c r="J157" i="4"/>
  <c r="BK150" i="4"/>
  <c r="BK223" i="4"/>
  <c r="BK204" i="4"/>
  <c r="BK198" i="4"/>
  <c r="J194" i="4"/>
  <c r="BK191" i="4"/>
  <c r="J185" i="4"/>
  <c r="BK180" i="4"/>
  <c r="J159" i="4"/>
  <c r="J231" i="4"/>
  <c r="BK225" i="4"/>
  <c r="J219" i="4"/>
  <c r="BK209" i="4"/>
  <c r="J204" i="4"/>
  <c r="J190" i="4"/>
  <c r="BK185" i="4"/>
  <c r="BK176" i="4"/>
  <c r="BK171" i="4"/>
  <c r="BK163" i="4"/>
  <c r="BK161" i="4"/>
  <c r="BK155" i="4"/>
  <c r="BK148" i="4"/>
  <c r="BK220" i="5"/>
  <c r="J212" i="5"/>
  <c r="BK207" i="5"/>
  <c r="J197" i="5"/>
  <c r="J186" i="5"/>
  <c r="BK177" i="5"/>
  <c r="BK167" i="5"/>
  <c r="J158" i="5"/>
  <c r="J151" i="5"/>
  <c r="J142" i="5"/>
  <c r="BK134" i="5"/>
  <c r="J214" i="5"/>
  <c r="J203" i="5"/>
  <c r="J196" i="5"/>
  <c r="J191" i="5"/>
  <c r="J188" i="5"/>
  <c r="J185" i="5"/>
  <c r="J175" i="5"/>
  <c r="BK169" i="5"/>
  <c r="J178" i="6"/>
  <c r="J160" i="6"/>
  <c r="BK148" i="6"/>
  <c r="BK140" i="6"/>
  <c r="BK133" i="6"/>
  <c r="BK206" i="6"/>
  <c r="BK194" i="6"/>
  <c r="J182" i="6"/>
  <c r="J177" i="6"/>
  <c r="BK170" i="6"/>
  <c r="J162" i="6"/>
  <c r="J157" i="6"/>
  <c r="BK147" i="6"/>
  <c r="J138" i="6"/>
  <c r="BK198" i="6"/>
  <c r="BK186" i="6"/>
  <c r="J175" i="6"/>
  <c r="J163" i="6"/>
  <c r="BK212" i="6"/>
  <c r="BK209" i="6"/>
  <c r="BK204" i="6"/>
  <c r="BK193" i="6"/>
  <c r="BK180" i="6"/>
  <c r="J170" i="6"/>
  <c r="J166" i="6"/>
  <c r="BK160" i="6"/>
  <c r="J152" i="6"/>
  <c r="BK149" i="6"/>
  <c r="BK142" i="6"/>
  <c r="BK134" i="6"/>
  <c r="BK158" i="7"/>
  <c r="BK154" i="7"/>
  <c r="BK148" i="7"/>
  <c r="BK140" i="7"/>
  <c r="J135" i="7"/>
  <c r="BK127" i="7"/>
  <c r="BK160" i="7"/>
  <c r="J156" i="7"/>
  <c r="BK153" i="7"/>
  <c r="J147" i="7"/>
  <c r="BK141" i="7"/>
  <c r="J131" i="7"/>
  <c r="J148" i="7"/>
  <c r="BK136" i="7"/>
  <c r="BK131" i="7"/>
  <c r="J162" i="7"/>
  <c r="J151" i="7"/>
  <c r="J143" i="7"/>
  <c r="BK138" i="7"/>
  <c r="J134" i="7"/>
  <c r="J125" i="7"/>
  <c r="J167" i="8"/>
  <c r="J162" i="8"/>
  <c r="BK153" i="8"/>
  <c r="BK148" i="8"/>
  <c r="J143" i="8"/>
  <c r="J136" i="8"/>
  <c r="BK133" i="8"/>
  <c r="J129" i="8"/>
  <c r="J173" i="8"/>
  <c r="BK169" i="8"/>
  <c r="J160" i="8"/>
  <c r="J151" i="8"/>
  <c r="J146" i="8"/>
  <c r="BK140" i="8"/>
  <c r="BK127" i="8"/>
  <c r="J171" i="8"/>
  <c r="BK165" i="8"/>
  <c r="J159" i="8"/>
  <c r="J155" i="8"/>
  <c r="J140" i="8"/>
  <c r="J127" i="8"/>
  <c r="J170" i="8"/>
  <c r="J156" i="8"/>
  <c r="BK144" i="8"/>
  <c r="J139" i="8"/>
  <c r="J130" i="8"/>
  <c r="BK270" i="9"/>
  <c r="J261" i="9"/>
  <c r="J253" i="9"/>
  <c r="BK237" i="9"/>
  <c r="J233" i="9"/>
  <c r="BK229" i="9"/>
  <c r="BK215" i="9"/>
  <c r="J204" i="9"/>
  <c r="BK195" i="9"/>
  <c r="J188" i="9"/>
  <c r="J176" i="9"/>
  <c r="J166" i="9"/>
  <c r="BK160" i="9"/>
  <c r="J223" i="9"/>
  <c r="BK210" i="9"/>
  <c r="J201" i="9"/>
  <c r="J193" i="9"/>
  <c r="J177" i="9"/>
  <c r="J170" i="9"/>
  <c r="BK166" i="9"/>
  <c r="BK154" i="9"/>
  <c r="BK271" i="9"/>
  <c r="BK249" i="9"/>
  <c r="J240" i="9"/>
  <c r="J224" i="9"/>
  <c r="J218" i="9"/>
  <c r="J213" i="9"/>
  <c r="J207" i="9"/>
  <c r="J196" i="9"/>
  <c r="BK182" i="9"/>
  <c r="J175" i="9"/>
  <c r="J173" i="9"/>
  <c r="J160" i="9"/>
  <c r="J274" i="9"/>
  <c r="J270" i="9"/>
  <c r="BK264" i="9"/>
  <c r="BK252" i="9"/>
  <c r="J242" i="9"/>
  <c r="J225" i="9"/>
  <c r="J219" i="9"/>
  <c r="J210" i="9"/>
  <c r="BK197" i="9"/>
  <c r="BK192" i="9"/>
  <c r="BK176" i="9"/>
  <c r="J169" i="9"/>
  <c r="J159" i="9"/>
  <c r="J367" i="10"/>
  <c r="BK362" i="10"/>
  <c r="BK357" i="10"/>
  <c r="J352" i="10"/>
  <c r="J330" i="10"/>
  <c r="BK322" i="10"/>
  <c r="BK310" i="10"/>
  <c r="J302" i="10"/>
  <c r="J293" i="10"/>
  <c r="J286" i="10"/>
  <c r="BK276" i="10"/>
  <c r="J269" i="10"/>
  <c r="BK256" i="10"/>
  <c r="BK247" i="10"/>
  <c r="J234" i="10"/>
  <c r="BK229" i="10"/>
  <c r="BK221" i="10"/>
  <c r="J217" i="10"/>
  <c r="J206" i="10"/>
  <c r="BK199" i="10"/>
  <c r="J192" i="10"/>
  <c r="BK182" i="10"/>
  <c r="BK174" i="10"/>
  <c r="J167" i="10"/>
  <c r="BK160" i="10"/>
  <c r="J371" i="10"/>
  <c r="BK363" i="10"/>
  <c r="J357" i="10"/>
  <c r="BK349" i="10"/>
  <c r="BK339" i="10"/>
  <c r="J333" i="10"/>
  <c r="J327" i="10"/>
  <c r="BK317" i="10"/>
  <c r="J311" i="10"/>
  <c r="J305" i="10"/>
  <c r="J282" i="10"/>
  <c r="BK275" i="10"/>
  <c r="J265" i="10"/>
  <c r="BK248" i="10"/>
  <c r="BK242" i="10"/>
  <c r="J232" i="10"/>
  <c r="BK227" i="10"/>
  <c r="J221" i="10"/>
  <c r="J216" i="10"/>
  <c r="BK206" i="10"/>
  <c r="BK202" i="10"/>
  <c r="BK187" i="10"/>
  <c r="BK178" i="10"/>
  <c r="J165" i="10"/>
  <c r="BK371" i="10"/>
  <c r="BK356" i="10"/>
  <c r="BK335" i="10"/>
  <c r="BK327" i="10"/>
  <c r="J323" i="10"/>
  <c r="J316" i="10"/>
  <c r="BK312" i="10"/>
  <c r="J299" i="10"/>
  <c r="J295" i="10"/>
  <c r="BK286" i="10"/>
  <c r="BK282" i="10"/>
  <c r="BK266" i="10"/>
  <c r="BK260" i="10"/>
  <c r="J254" i="10"/>
  <c r="J246" i="10"/>
  <c r="J233" i="10"/>
  <c r="J212" i="10"/>
  <c r="BK203" i="10"/>
  <c r="BK195" i="10"/>
  <c r="BK192" i="10"/>
  <c r="BK184" i="10"/>
  <c r="J179" i="10"/>
  <c r="J173" i="10"/>
  <c r="BK167" i="10"/>
  <c r="J161" i="10"/>
  <c r="BK157" i="10"/>
  <c r="BK366" i="10"/>
  <c r="J349" i="10"/>
  <c r="J339" i="10"/>
  <c r="BK333" i="10"/>
  <c r="BK319" i="10"/>
  <c r="J312" i="10"/>
  <c r="BK305" i="10"/>
  <c r="J300" i="10"/>
  <c r="J296" i="10"/>
  <c r="BK289" i="10"/>
  <c r="J276" i="10"/>
  <c r="J267" i="10"/>
  <c r="BK263" i="10"/>
  <c r="BK257" i="10"/>
  <c r="J252" i="10"/>
  <c r="BK246" i="10"/>
  <c r="J238" i="10"/>
  <c r="J228" i="10"/>
  <c r="J219" i="10"/>
  <c r="J211" i="10"/>
  <c r="J203" i="10"/>
  <c r="BK200" i="10"/>
  <c r="J190" i="10"/>
  <c r="BK179" i="10"/>
  <c r="J171" i="10"/>
  <c r="J166" i="10"/>
  <c r="J155" i="10"/>
  <c r="J159" i="11"/>
  <c r="BK148" i="11"/>
  <c r="BK138" i="11"/>
  <c r="BK158" i="11"/>
  <c r="BK146" i="11"/>
  <c r="BK163" i="11"/>
  <c r="BK151" i="11"/>
  <c r="J145" i="11"/>
  <c r="J155" i="11"/>
  <c r="J148" i="11"/>
  <c r="J137" i="11"/>
  <c r="BK305" i="12"/>
  <c r="BK296" i="12"/>
  <c r="J290" i="12"/>
  <c r="J280" i="12"/>
  <c r="BK273" i="12"/>
  <c r="J270" i="12"/>
  <c r="BK261" i="12"/>
  <c r="J252" i="12"/>
  <c r="BK238" i="12"/>
  <c r="J236" i="12"/>
  <c r="BK230" i="12"/>
  <c r="J222" i="12"/>
  <c r="BK214" i="12"/>
  <c r="BK207" i="12"/>
  <c r="BK196" i="12"/>
  <c r="J186" i="12"/>
  <c r="BK173" i="12"/>
  <c r="J162" i="12"/>
  <c r="J153" i="12"/>
  <c r="BK287" i="12"/>
  <c r="J279" i="12"/>
  <c r="BK275" i="12"/>
  <c r="BK269" i="12"/>
  <c r="BK258" i="12"/>
  <c r="J253" i="12"/>
  <c r="J249" i="12"/>
  <c r="J237" i="12"/>
  <c r="J233" i="12"/>
  <c r="J212" i="12"/>
  <c r="J203" i="12"/>
  <c r="BK197" i="12"/>
  <c r="J180" i="12"/>
  <c r="BK174" i="12"/>
  <c r="J169" i="12"/>
  <c r="BK152" i="12"/>
  <c r="BK303" i="12"/>
  <c r="J293" i="12"/>
  <c r="J278" i="12"/>
  <c r="J272" i="12"/>
  <c r="BK253" i="12"/>
  <c r="J247" i="12"/>
  <c r="J238" i="12"/>
  <c r="BK229" i="12"/>
  <c r="BK219" i="12"/>
  <c r="J214" i="12"/>
  <c r="J204" i="12"/>
  <c r="J197" i="12"/>
  <c r="J187" i="12"/>
  <c r="BK182" i="12"/>
  <c r="J170" i="12"/>
  <c r="J161" i="12"/>
  <c r="J152" i="12"/>
  <c r="BK308" i="12"/>
  <c r="BK301" i="12"/>
  <c r="J286" i="12"/>
  <c r="J268" i="12"/>
  <c r="BK262" i="12"/>
  <c r="J256" i="12"/>
  <c r="BK245" i="12"/>
  <c r="BK239" i="12"/>
  <c r="J232" i="12"/>
  <c r="BK226" i="12"/>
  <c r="J220" i="12"/>
  <c r="BK210" i="12"/>
  <c r="J202" i="12"/>
  <c r="BK193" i="12"/>
  <c r="BK187" i="12"/>
  <c r="J179" i="12"/>
  <c r="BK175" i="12"/>
  <c r="J164" i="12"/>
  <c r="BK153" i="12"/>
  <c r="BK221" i="13"/>
  <c r="J216" i="13"/>
  <c r="J213" i="13"/>
  <c r="J209" i="13"/>
  <c r="J205" i="13"/>
  <c r="J202" i="13"/>
  <c r="J198" i="13"/>
  <c r="J193" i="13"/>
  <c r="J187" i="13"/>
  <c r="J178" i="13"/>
  <c r="J174" i="13"/>
  <c r="J170" i="13"/>
  <c r="BK162" i="13"/>
  <c r="J156" i="13"/>
  <c r="J151" i="13"/>
  <c r="BK147" i="13"/>
  <c r="BK141" i="13"/>
  <c r="J134" i="13"/>
  <c r="J127" i="13"/>
  <c r="BK198" i="13"/>
  <c r="J192" i="13"/>
  <c r="J186" i="13"/>
  <c r="J182" i="13"/>
  <c r="J175" i="13"/>
  <c r="BK173" i="13"/>
  <c r="BK169" i="13"/>
  <c r="BK163" i="13"/>
  <c r="J157" i="13"/>
  <c r="BK151" i="13"/>
  <c r="J147" i="13"/>
  <c r="J140" i="13"/>
  <c r="BK136" i="13"/>
  <c r="BK131" i="13"/>
  <c r="BK128" i="13"/>
  <c r="J223" i="13"/>
  <c r="BK216" i="13"/>
  <c r="BK212" i="13"/>
  <c r="BK207" i="13"/>
  <c r="BK205" i="13"/>
  <c r="BK200" i="13"/>
  <c r="BK193" i="13"/>
  <c r="BK187" i="13"/>
  <c r="BK180" i="13"/>
  <c r="BK168" i="13"/>
  <c r="BK164" i="13"/>
  <c r="J162" i="13"/>
  <c r="J158" i="13"/>
  <c r="BK154" i="13"/>
  <c r="BK143" i="13"/>
  <c r="J131" i="13"/>
  <c r="BK211" i="14"/>
  <c r="J203" i="14"/>
  <c r="BK194" i="14"/>
  <c r="BK179" i="14"/>
  <c r="BK171" i="14"/>
  <c r="J162" i="14"/>
  <c r="J156" i="14"/>
  <c r="J149" i="14"/>
  <c r="J143" i="14"/>
  <c r="J134" i="14"/>
  <c r="J210" i="14"/>
  <c r="BK199" i="14"/>
  <c r="BK186" i="14"/>
  <c r="J177" i="14"/>
  <c r="J172" i="14"/>
  <c r="J159" i="14"/>
  <c r="BK152" i="14"/>
  <c r="J148" i="14"/>
  <c r="J145" i="14"/>
  <c r="BK137" i="14"/>
  <c r="BK204" i="14"/>
  <c r="BK201" i="14"/>
  <c r="J190" i="14"/>
  <c r="BK185" i="14"/>
  <c r="J180" i="14"/>
  <c r="J170" i="14"/>
  <c r="BK166" i="14"/>
  <c r="BK160" i="14"/>
  <c r="BK156" i="14"/>
  <c r="J141" i="14"/>
  <c r="J137" i="14"/>
  <c r="BK135" i="14"/>
  <c r="BK210" i="14"/>
  <c r="BK206" i="14"/>
  <c r="J199" i="14"/>
  <c r="J196" i="14"/>
  <c r="BK192" i="14"/>
  <c r="BK187" i="14"/>
  <c r="BK173" i="14"/>
  <c r="J160" i="14"/>
  <c r="BK146" i="14"/>
  <c r="BK139" i="14"/>
  <c r="BK274" i="15"/>
  <c r="J264" i="15"/>
  <c r="J257" i="15"/>
  <c r="J243" i="15"/>
  <c r="J237" i="15"/>
  <c r="BK224" i="15"/>
  <c r="J216" i="15"/>
  <c r="J208" i="15"/>
  <c r="J203" i="15"/>
  <c r="J196" i="15"/>
  <c r="BK188" i="15"/>
  <c r="J174" i="15"/>
  <c r="J170" i="15"/>
  <c r="BK161" i="15"/>
  <c r="J150" i="15"/>
  <c r="J275" i="15"/>
  <c r="J269" i="15"/>
  <c r="BK240" i="15"/>
  <c r="J228" i="15"/>
  <c r="BK222" i="15"/>
  <c r="BK216" i="15"/>
  <c r="J212" i="15"/>
  <c r="BK203" i="15"/>
  <c r="BK197" i="15"/>
  <c r="J188" i="15"/>
  <c r="J178" i="15"/>
  <c r="BK169" i="15"/>
  <c r="J152" i="15"/>
  <c r="J268" i="15"/>
  <c r="BK264" i="15"/>
  <c r="BK250" i="15"/>
  <c r="J242" i="15"/>
  <c r="BK237" i="15"/>
  <c r="J229" i="15"/>
  <c r="BK219" i="15"/>
  <c r="BK208" i="15"/>
  <c r="BK193" i="15"/>
  <c r="J183" i="15"/>
  <c r="J176" i="15"/>
  <c r="BK166" i="15"/>
  <c r="BK157" i="15"/>
  <c r="BK152" i="15"/>
  <c r="J273" i="15"/>
  <c r="J262" i="15"/>
  <c r="BK254" i="15"/>
  <c r="J248" i="15"/>
  <c r="J235" i="15"/>
  <c r="J223" i="15"/>
  <c r="BK212" i="15"/>
  <c r="BK200" i="15"/>
  <c r="BK181" i="15"/>
  <c r="BK176" i="15"/>
  <c r="BK167" i="15"/>
  <c r="BK160" i="15"/>
  <c r="J151" i="15"/>
  <c r="BK384" i="2"/>
  <c r="BK366" i="2"/>
  <c r="J362" i="2"/>
  <c r="BK356" i="2"/>
  <c r="J349" i="2"/>
  <c r="BK345" i="2"/>
  <c r="J340" i="2"/>
  <c r="BK336" i="2"/>
  <c r="BK329" i="2"/>
  <c r="BK326" i="2"/>
  <c r="BK319" i="2"/>
  <c r="J314" i="2"/>
  <c r="BK305" i="2"/>
  <c r="J298" i="2"/>
  <c r="BK294" i="2"/>
  <c r="J287" i="2"/>
  <c r="BK283" i="2"/>
  <c r="J271" i="2"/>
  <c r="J262" i="2"/>
  <c r="J257" i="2"/>
  <c r="J252" i="2"/>
  <c r="BK232" i="2"/>
  <c r="J221" i="2"/>
  <c r="BK211" i="2"/>
  <c r="J204" i="2"/>
  <c r="BK196" i="2"/>
  <c r="J188" i="2"/>
  <c r="J182" i="2"/>
  <c r="BK173" i="2"/>
  <c r="BK158" i="2"/>
  <c r="J388" i="2"/>
  <c r="BK383" i="2"/>
  <c r="J376" i="2"/>
  <c r="J366" i="2"/>
  <c r="BK352" i="2"/>
  <c r="BK339" i="2"/>
  <c r="BK330" i="2"/>
  <c r="J322" i="2"/>
  <c r="J313" i="2"/>
  <c r="BK304" i="2"/>
  <c r="BK298" i="2"/>
  <c r="BK288" i="2"/>
  <c r="J280" i="2"/>
  <c r="BK272" i="2"/>
  <c r="J254" i="2"/>
  <c r="J236" i="2"/>
  <c r="J229" i="2"/>
  <c r="BK222" i="2"/>
  <c r="J212" i="2"/>
  <c r="BK203" i="2"/>
  <c r="BK193" i="2"/>
  <c r="J181" i="2"/>
  <c r="BK177" i="2"/>
  <c r="J165" i="2"/>
  <c r="J156" i="2"/>
  <c r="AS104" i="1"/>
  <c r="J387" i="2"/>
  <c r="J381" i="2"/>
  <c r="BK376" i="2"/>
  <c r="J364" i="2"/>
  <c r="J348" i="2"/>
  <c r="BK344" i="2"/>
  <c r="J336" i="2"/>
  <c r="BK328" i="2"/>
  <c r="J318" i="2"/>
  <c r="J312" i="2"/>
  <c r="BK306" i="2"/>
  <c r="J295" i="2"/>
  <c r="BK290" i="2"/>
  <c r="J272" i="2"/>
  <c r="BK269" i="2"/>
  <c r="J261" i="2"/>
  <c r="J255" i="2"/>
  <c r="BK249" i="2"/>
  <c r="BK238" i="2"/>
  <c r="BK233" i="2"/>
  <c r="J223" i="2"/>
  <c r="BK219" i="2"/>
  <c r="J211" i="2"/>
  <c r="BK200" i="2"/>
  <c r="J190" i="2"/>
  <c r="BK181" i="2"/>
  <c r="J174" i="2"/>
  <c r="BK167" i="2"/>
  <c r="J159" i="2"/>
  <c r="J152" i="2"/>
  <c r="BK375" i="2"/>
  <c r="BK358" i="2"/>
  <c r="J352" i="2"/>
  <c r="BK343" i="2"/>
  <c r="BK332" i="2"/>
  <c r="BK321" i="2"/>
  <c r="J311" i="2"/>
  <c r="J306" i="2"/>
  <c r="BK287" i="2"/>
  <c r="BK280" i="2"/>
  <c r="BK270" i="2"/>
  <c r="J265" i="2"/>
  <c r="J258" i="2"/>
  <c r="J249" i="2"/>
  <c r="BK237" i="2"/>
  <c r="BK225" i="2"/>
  <c r="BK217" i="2"/>
  <c r="J208" i="2"/>
  <c r="BK204" i="2"/>
  <c r="BK197" i="2"/>
  <c r="BK188" i="2"/>
  <c r="J180" i="2"/>
  <c r="BK170" i="2"/>
  <c r="J166" i="2"/>
  <c r="BK159" i="2"/>
  <c r="BK152" i="2"/>
  <c r="AS96" i="1"/>
  <c r="J167" i="3"/>
  <c r="BK160" i="3"/>
  <c r="BK155" i="3"/>
  <c r="J152" i="3"/>
  <c r="J147" i="3"/>
  <c r="BK198" i="3"/>
  <c r="BK189" i="3"/>
  <c r="J184" i="3"/>
  <c r="J173" i="3"/>
  <c r="BK169" i="3"/>
  <c r="J166" i="3"/>
  <c r="BK156" i="3"/>
  <c r="BK150" i="3"/>
  <c r="BK145" i="3"/>
  <c r="BK197" i="3"/>
  <c r="J169" i="3"/>
  <c r="J162" i="3"/>
  <c r="J151" i="3"/>
  <c r="BK143" i="3"/>
  <c r="J197" i="3"/>
  <c r="BK181" i="3"/>
  <c r="BK170" i="3"/>
  <c r="J227" i="4"/>
  <c r="J220" i="4"/>
  <c r="J209" i="4"/>
  <c r="BK200" i="4"/>
  <c r="J192" i="4"/>
  <c r="J182" i="4"/>
  <c r="J176" i="4"/>
  <c r="BK168" i="4"/>
  <c r="BK158" i="4"/>
  <c r="BK142" i="4"/>
  <c r="BK227" i="4"/>
  <c r="J212" i="4"/>
  <c r="J202" i="4"/>
  <c r="BK182" i="4"/>
  <c r="J181" i="4"/>
  <c r="J169" i="4"/>
  <c r="BK159" i="4"/>
  <c r="BK151" i="4"/>
  <c r="BK228" i="4"/>
  <c r="BK207" i="4"/>
  <c r="BK199" i="4"/>
  <c r="BK194" i="4"/>
  <c r="BK192" i="4"/>
  <c r="J183" i="4"/>
  <c r="J174" i="4"/>
  <c r="BK166" i="4"/>
  <c r="BK149" i="4"/>
  <c r="BK229" i="4"/>
  <c r="J213" i="4"/>
  <c r="J207" i="4"/>
  <c r="J196" i="4"/>
  <c r="BK188" i="4"/>
  <c r="BK178" i="4"/>
  <c r="BK174" i="4"/>
  <c r="J166" i="4"/>
  <c r="J158" i="4"/>
  <c r="J151" i="4"/>
  <c r="J143" i="4"/>
  <c r="BK219" i="5"/>
  <c r="J210" i="5"/>
  <c r="BK200" i="5"/>
  <c r="J195" i="5"/>
  <c r="BK182" i="5"/>
  <c r="BK176" i="5"/>
  <c r="BK170" i="5"/>
  <c r="BK159" i="5"/>
  <c r="BK153" i="5"/>
  <c r="J139" i="5"/>
  <c r="J135" i="5"/>
  <c r="J219" i="5"/>
  <c r="J213" i="5"/>
  <c r="J208" i="5"/>
  <c r="J199" i="5"/>
  <c r="BK194" i="5"/>
  <c r="BK190" i="5"/>
  <c r="BK186" i="5"/>
  <c r="BK183" i="5"/>
  <c r="BK178" i="5"/>
  <c r="BK174" i="5"/>
  <c r="J170" i="5"/>
  <c r="J167" i="5"/>
  <c r="BK164" i="5"/>
  <c r="BK161" i="5"/>
  <c r="BK156" i="5"/>
  <c r="BK154" i="5"/>
  <c r="J152" i="5"/>
  <c r="J150" i="5"/>
  <c r="J148" i="5"/>
  <c r="J145" i="5"/>
  <c r="J143" i="5"/>
  <c r="J140" i="5"/>
  <c r="BK213" i="5"/>
  <c r="J207" i="5"/>
  <c r="BK202" i="5"/>
  <c r="J194" i="5"/>
  <c r="J192" i="5"/>
  <c r="J189" i="5"/>
  <c r="BK181" i="5"/>
  <c r="J176" i="5"/>
  <c r="J171" i="5"/>
  <c r="J166" i="5"/>
  <c r="BK152" i="5"/>
  <c r="BK147" i="5"/>
  <c r="BK144" i="5"/>
  <c r="BK139" i="5"/>
  <c r="BK135" i="5"/>
  <c r="BK211" i="5"/>
  <c r="BK206" i="5"/>
  <c r="J200" i="5"/>
  <c r="BK199" i="5"/>
  <c r="BK191" i="5"/>
  <c r="J182" i="5"/>
  <c r="J174" i="5"/>
  <c r="BK166" i="5"/>
  <c r="BK162" i="5"/>
  <c r="BK158" i="5"/>
  <c r="J209" i="6"/>
  <c r="J199" i="6"/>
  <c r="J195" i="6"/>
  <c r="BK192" i="6"/>
  <c r="J186" i="6"/>
  <c r="J183" i="6"/>
  <c r="J179" i="6"/>
  <c r="BK172" i="6"/>
  <c r="J159" i="6"/>
  <c r="J147" i="6"/>
  <c r="BK139" i="6"/>
  <c r="BK210" i="6"/>
  <c r="J202" i="6"/>
  <c r="J200" i="6"/>
  <c r="BK184" i="6"/>
  <c r="BK178" i="6"/>
  <c r="J172" i="6"/>
  <c r="J165" i="6"/>
  <c r="BK164" i="6"/>
  <c r="BK159" i="6"/>
  <c r="BK155" i="6"/>
  <c r="J145" i="6"/>
  <c r="BK137" i="6"/>
  <c r="J197" i="6"/>
  <c r="BK181" i="6"/>
  <c r="J171" i="6"/>
  <c r="BK166" i="6"/>
  <c r="BK135" i="6"/>
  <c r="J206" i="6"/>
  <c r="BK201" i="6"/>
  <c r="J196" i="6"/>
  <c r="BK189" i="6"/>
  <c r="BK175" i="6"/>
  <c r="BK171" i="6"/>
  <c r="BK162" i="6"/>
  <c r="J156" i="6"/>
  <c r="BK150" i="6"/>
  <c r="BK143" i="6"/>
  <c r="J136" i="6"/>
  <c r="BK159" i="7"/>
  <c r="BK152" i="7"/>
  <c r="J141" i="7"/>
  <c r="J138" i="7"/>
  <c r="J130" i="7"/>
  <c r="J126" i="7"/>
  <c r="J159" i="7"/>
  <c r="J154" i="7"/>
  <c r="BK151" i="7"/>
  <c r="BK143" i="7"/>
  <c r="BK132" i="7"/>
  <c r="J160" i="7"/>
  <c r="BK147" i="7"/>
  <c r="J144" i="7"/>
  <c r="BK125" i="7"/>
  <c r="BK157" i="7"/>
  <c r="BK144" i="7"/>
  <c r="BK139" i="7"/>
  <c r="J136" i="7"/>
  <c r="BK129" i="7"/>
  <c r="J169" i="8"/>
  <c r="BK163" i="8"/>
  <c r="J154" i="8"/>
  <c r="BK149" i="8"/>
  <c r="BK146" i="8"/>
  <c r="BK141" i="8"/>
  <c r="BK135" i="8"/>
  <c r="BK131" i="8"/>
  <c r="J126" i="8"/>
  <c r="BK171" i="8"/>
  <c r="J164" i="8"/>
  <c r="BK152" i="8"/>
  <c r="BK147" i="8"/>
  <c r="BK137" i="8"/>
  <c r="BK174" i="8"/>
  <c r="BK168" i="8"/>
  <c r="J163" i="8"/>
  <c r="BK160" i="8"/>
  <c r="BK156" i="8"/>
  <c r="J150" i="8"/>
  <c r="BK132" i="8"/>
  <c r="BK126" i="8"/>
  <c r="J161" i="8"/>
  <c r="J147" i="8"/>
  <c r="J142" i="8"/>
  <c r="J133" i="8"/>
  <c r="J272" i="9"/>
  <c r="J267" i="9"/>
  <c r="J259" i="9"/>
  <c r="J249" i="9"/>
  <c r="J236" i="9"/>
  <c r="J232" i="9"/>
  <c r="J222" i="9"/>
  <c r="BK214" i="9"/>
  <c r="BK202" i="9"/>
  <c r="BK193" i="9"/>
  <c r="J187" i="9"/>
  <c r="BK175" i="9"/>
  <c r="BK165" i="9"/>
  <c r="J158" i="9"/>
  <c r="J268" i="9"/>
  <c r="J263" i="9"/>
  <c r="BK256" i="9"/>
  <c r="BK244" i="9"/>
  <c r="J239" i="9"/>
  <c r="BK234" i="9"/>
  <c r="J230" i="9"/>
  <c r="J220" i="9"/>
  <c r="J216" i="9"/>
  <c r="J203" i="9"/>
  <c r="J194" i="9"/>
  <c r="J179" i="9"/>
  <c r="J172" i="9"/>
  <c r="BK167" i="9"/>
  <c r="J157" i="9"/>
  <c r="BK151" i="9"/>
  <c r="BK266" i="9"/>
  <c r="J256" i="9"/>
  <c r="BK242" i="9"/>
  <c r="BK222" i="9"/>
  <c r="BK216" i="9"/>
  <c r="J212" i="9"/>
  <c r="BK203" i="9"/>
  <c r="J195" i="9"/>
  <c r="J180" i="9"/>
  <c r="J174" i="9"/>
  <c r="J164" i="9"/>
  <c r="J155" i="9"/>
  <c r="J273" i="9"/>
  <c r="J269" i="9"/>
  <c r="BK263" i="9"/>
  <c r="J247" i="9"/>
  <c r="BK232" i="9"/>
  <c r="BK223" i="9"/>
  <c r="BK213" i="9"/>
  <c r="J206" i="9"/>
  <c r="BK198" i="9"/>
  <c r="BK180" i="9"/>
  <c r="BK172" i="9"/>
  <c r="BK164" i="9"/>
  <c r="J156" i="9"/>
  <c r="J150" i="9"/>
  <c r="BK368" i="10"/>
  <c r="J363" i="10"/>
  <c r="BK359" i="10"/>
  <c r="J346" i="10"/>
  <c r="J332" i="10"/>
  <c r="BK324" i="10"/>
  <c r="J321" i="10"/>
  <c r="BK306" i="10"/>
  <c r="J298" i="10"/>
  <c r="BK288" i="10"/>
  <c r="BK284" i="10"/>
  <c r="BK271" i="10"/>
  <c r="BK264" i="10"/>
  <c r="J251" i="10"/>
  <c r="J236" i="10"/>
  <c r="BK228" i="10"/>
  <c r="BK220" i="10"/>
  <c r="BK216" i="10"/>
  <c r="BK213" i="10"/>
  <c r="J200" i="10"/>
  <c r="BK194" i="10"/>
  <c r="J185" i="10"/>
  <c r="BK173" i="10"/>
  <c r="J168" i="10"/>
  <c r="J163" i="10"/>
  <c r="BK158" i="10"/>
  <c r="BK367" i="10"/>
  <c r="BK360" i="10"/>
  <c r="BK352" i="10"/>
  <c r="J341" i="10"/>
  <c r="J335" i="10"/>
  <c r="BK330" i="10"/>
  <c r="J320" i="10"/>
  <c r="BK313" i="10"/>
  <c r="J306" i="10"/>
  <c r="J288" i="10"/>
  <c r="J270" i="10"/>
  <c r="BK262" i="10"/>
  <c r="BK250" i="10"/>
  <c r="J245" i="10"/>
  <c r="BK230" i="10"/>
  <c r="BK224" i="10"/>
  <c r="BK217" i="10"/>
  <c r="BK209" i="10"/>
  <c r="J199" i="10"/>
  <c r="BK189" i="10"/>
  <c r="J183" i="10"/>
  <c r="J169" i="10"/>
  <c r="BK369" i="10"/>
  <c r="BK350" i="10"/>
  <c r="J337" i="10"/>
  <c r="BK329" i="10"/>
  <c r="J325" i="10"/>
  <c r="J317" i="10"/>
  <c r="J308" i="10"/>
  <c r="BK300" i="10"/>
  <c r="BK297" i="10"/>
  <c r="BK290" i="10"/>
  <c r="J284" i="10"/>
  <c r="J275" i="10"/>
  <c r="BK252" i="10"/>
  <c r="J243" i="10"/>
  <c r="J226" i="10"/>
  <c r="J213" i="10"/>
  <c r="J207" i="10"/>
  <c r="J196" i="10"/>
  <c r="BK193" i="10"/>
  <c r="BK183" i="10"/>
  <c r="J178" i="10"/>
  <c r="BK172" i="10"/>
  <c r="J164" i="10"/>
  <c r="J160" i="10"/>
  <c r="BK154" i="10"/>
  <c r="J365" i="10"/>
  <c r="J347" i="10"/>
  <c r="BK337" i="10"/>
  <c r="J324" i="10"/>
  <c r="BK315" i="10"/>
  <c r="J310" i="10"/>
  <c r="J303" i="10"/>
  <c r="BK299" i="10"/>
  <c r="J292" i="10"/>
  <c r="J287" i="10"/>
  <c r="J281" i="10"/>
  <c r="J274" i="10"/>
  <c r="BK265" i="10"/>
  <c r="J258" i="10"/>
  <c r="J253" i="10"/>
  <c r="J248" i="10"/>
  <c r="BK243" i="10"/>
  <c r="J230" i="10"/>
  <c r="J224" i="10"/>
  <c r="BK218" i="10"/>
  <c r="BK208" i="10"/>
  <c r="J202" i="10"/>
  <c r="J195" i="10"/>
  <c r="BK185" i="10"/>
  <c r="J176" i="10"/>
  <c r="BK169" i="10"/>
  <c r="J154" i="10"/>
  <c r="BK144" i="11"/>
  <c r="J163" i="11"/>
  <c r="BK149" i="11"/>
  <c r="J140" i="11"/>
  <c r="BK155" i="11"/>
  <c r="BK147" i="11"/>
  <c r="J138" i="11"/>
  <c r="J149" i="11"/>
  <c r="BK140" i="11"/>
  <c r="J308" i="12"/>
  <c r="BK300" i="12"/>
  <c r="J292" i="12"/>
  <c r="BK283" i="12"/>
  <c r="BK274" i="12"/>
  <c r="J271" i="12"/>
  <c r="J262" i="12"/>
  <c r="BK254" i="12"/>
  <c r="J243" i="12"/>
  <c r="BK233" i="12"/>
  <c r="J228" i="12"/>
  <c r="J216" i="12"/>
  <c r="BK212" i="12"/>
  <c r="BK204" i="12"/>
  <c r="BK194" i="12"/>
  <c r="BK184" i="12"/>
  <c r="J171" i="12"/>
  <c r="BK161" i="12"/>
  <c r="BK151" i="12"/>
  <c r="BK304" i="12"/>
  <c r="J295" i="12"/>
  <c r="BK286" i="12"/>
  <c r="J277" i="12"/>
  <c r="J273" i="12"/>
  <c r="BK268" i="12"/>
  <c r="J261" i="12"/>
  <c r="J255" i="12"/>
  <c r="BK251" i="12"/>
  <c r="BK240" i="12"/>
  <c r="BK225" i="12"/>
  <c r="J218" i="12"/>
  <c r="J206" i="12"/>
  <c r="J200" i="12"/>
  <c r="J194" i="12"/>
  <c r="BK181" i="12"/>
  <c r="J175" i="12"/>
  <c r="BK171" i="12"/>
  <c r="BK155" i="12"/>
  <c r="J305" i="12"/>
  <c r="BK299" i="12"/>
  <c r="J284" i="12"/>
  <c r="J274" i="12"/>
  <c r="J257" i="12"/>
  <c r="BK248" i="12"/>
  <c r="J244" i="12"/>
  <c r="J234" i="12"/>
  <c r="J226" i="12"/>
  <c r="BK218" i="12"/>
  <c r="J207" i="12"/>
  <c r="J201" i="12"/>
  <c r="BK192" i="12"/>
  <c r="BK183" i="12"/>
  <c r="BK172" i="12"/>
  <c r="BK163" i="12"/>
  <c r="J149" i="12"/>
  <c r="BK306" i="12"/>
  <c r="J300" i="12"/>
  <c r="BK292" i="12"/>
  <c r="J269" i="12"/>
  <c r="J263" i="12"/>
  <c r="J258" i="12"/>
  <c r="BK244" i="12"/>
  <c r="J235" i="12"/>
  <c r="J229" i="12"/>
  <c r="BK223" i="12"/>
  <c r="BK217" i="12"/>
  <c r="BK205" i="12"/>
  <c r="J198" i="12"/>
  <c r="J188" i="12"/>
  <c r="J181" i="12"/>
  <c r="BK176" i="12"/>
  <c r="BK166" i="12"/>
  <c r="BK162" i="12"/>
  <c r="BK223" i="13"/>
  <c r="J219" i="13"/>
  <c r="BK215" i="13"/>
  <c r="J212" i="13"/>
  <c r="BK208" i="13"/>
  <c r="J204" i="13"/>
  <c r="BK201" i="13"/>
  <c r="J197" i="13"/>
  <c r="BK192" i="13"/>
  <c r="BK186" i="13"/>
  <c r="BK177" i="13"/>
  <c r="J173" i="13"/>
  <c r="J169" i="13"/>
  <c r="BK158" i="13"/>
  <c r="J153" i="13"/>
  <c r="BK148" i="13"/>
  <c r="BK142" i="13"/>
  <c r="BK135" i="13"/>
  <c r="J130" i="13"/>
  <c r="BK196" i="13"/>
  <c r="BK191" i="13"/>
  <c r="BK185" i="13"/>
  <c r="J180" i="13"/>
  <c r="BK174" i="13"/>
  <c r="BK170" i="13"/>
  <c r="J166" i="13"/>
  <c r="J161" i="13"/>
  <c r="BK153" i="13"/>
  <c r="J150" i="13"/>
  <c r="BK145" i="13"/>
  <c r="J142" i="13"/>
  <c r="J137" i="13"/>
  <c r="BK132" i="13"/>
  <c r="BK127" i="13"/>
  <c r="BK222" i="13"/>
  <c r="BK219" i="13"/>
  <c r="J215" i="13"/>
  <c r="BK211" i="13"/>
  <c r="J208" i="13"/>
  <c r="BK204" i="13"/>
  <c r="BK199" i="13"/>
  <c r="J191" i="13"/>
  <c r="J185" i="13"/>
  <c r="BK182" i="13"/>
  <c r="J176" i="13"/>
  <c r="BK166" i="13"/>
  <c r="J160" i="13"/>
  <c r="J155" i="13"/>
  <c r="BK146" i="13"/>
  <c r="BK140" i="13"/>
  <c r="BK134" i="13"/>
  <c r="J125" i="13"/>
  <c r="J204" i="14"/>
  <c r="BK196" i="14"/>
  <c r="BK182" i="14"/>
  <c r="J175" i="14"/>
  <c r="J167" i="14"/>
  <c r="BK163" i="14"/>
  <c r="BK157" i="14"/>
  <c r="J147" i="14"/>
  <c r="BK142" i="14"/>
  <c r="BK133" i="14"/>
  <c r="J212" i="14"/>
  <c r="J206" i="14"/>
  <c r="BK197" i="14"/>
  <c r="BK183" i="14"/>
  <c r="J179" i="14"/>
  <c r="BK176" i="14"/>
  <c r="BK170" i="14"/>
  <c r="J157" i="14"/>
  <c r="J153" i="14"/>
  <c r="BK149" i="14"/>
  <c r="BK143" i="14"/>
  <c r="J133" i="14"/>
  <c r="BK203" i="14"/>
  <c r="BK200" i="14"/>
  <c r="J194" i="14"/>
  <c r="J186" i="14"/>
  <c r="J182" i="14"/>
  <c r="BK168" i="14"/>
  <c r="J163" i="14"/>
  <c r="BK158" i="14"/>
  <c r="J155" i="14"/>
  <c r="J193" i="14"/>
  <c r="J178" i="14"/>
  <c r="J164" i="14"/>
  <c r="J154" i="14"/>
  <c r="J142" i="14"/>
  <c r="J135" i="14"/>
  <c r="J272" i="15"/>
  <c r="J267" i="15"/>
  <c r="J261" i="15"/>
  <c r="J255" i="15"/>
  <c r="BK242" i="15"/>
  <c r="BK225" i="15"/>
  <c r="BK217" i="15"/>
  <c r="BK206" i="15"/>
  <c r="J200" i="15"/>
  <c r="BK189" i="15"/>
  <c r="BK175" i="15"/>
  <c r="J171" i="15"/>
  <c r="J163" i="15"/>
  <c r="J154" i="15"/>
  <c r="BK275" i="15"/>
  <c r="J271" i="15"/>
  <c r="BK263" i="15"/>
  <c r="J232" i="15"/>
  <c r="BK229" i="15"/>
  <c r="J225" i="15"/>
  <c r="J219" i="15"/>
  <c r="BK209" i="15"/>
  <c r="BK202" i="15"/>
  <c r="BK196" i="15"/>
  <c r="BK187" i="15"/>
  <c r="J177" i="15"/>
  <c r="BK162" i="15"/>
  <c r="BK226" i="15"/>
  <c r="J218" i="15"/>
  <c r="BK207" i="15"/>
  <c r="J192" i="15"/>
  <c r="J180" i="15"/>
  <c r="J167" i="15"/>
  <c r="J158" i="15"/>
  <c r="BK154" i="15"/>
  <c r="J265" i="15"/>
  <c r="J260" i="15"/>
  <c r="J250" i="15"/>
  <c r="BK244" i="15"/>
  <c r="J231" i="15"/>
  <c r="BK220" i="15"/>
  <c r="BK211" i="15"/>
  <c r="J197" i="15"/>
  <c r="BK177" i="15"/>
  <c r="J173" i="15"/>
  <c r="J162" i="15"/>
  <c r="J155" i="15"/>
  <c r="P150" i="2" l="1"/>
  <c r="T153" i="2"/>
  <c r="P185" i="2"/>
  <c r="P245" i="2"/>
  <c r="P248" i="2"/>
  <c r="R264" i="2"/>
  <c r="BK274" i="2"/>
  <c r="J274" i="2"/>
  <c r="J112" i="2" s="1"/>
  <c r="BK281" i="2"/>
  <c r="J281" i="2"/>
  <c r="J114" i="2"/>
  <c r="BK289" i="2"/>
  <c r="J289" i="2" s="1"/>
  <c r="J115" i="2" s="1"/>
  <c r="BK324" i="2"/>
  <c r="J324" i="2" s="1"/>
  <c r="J116" i="2" s="1"/>
  <c r="P355" i="2"/>
  <c r="BK361" i="2"/>
  <c r="J361" i="2" s="1"/>
  <c r="J119" i="2" s="1"/>
  <c r="BK365" i="2"/>
  <c r="J365" i="2"/>
  <c r="J120" i="2" s="1"/>
  <c r="P371" i="2"/>
  <c r="R374" i="2"/>
  <c r="R139" i="3"/>
  <c r="P142" i="3"/>
  <c r="P148" i="3"/>
  <c r="P159" i="3"/>
  <c r="R180" i="3"/>
  <c r="P187" i="3"/>
  <c r="BK191" i="3"/>
  <c r="J191" i="3"/>
  <c r="J112" i="3"/>
  <c r="R195" i="3"/>
  <c r="P141" i="4"/>
  <c r="P140" i="4"/>
  <c r="T147" i="4"/>
  <c r="P154" i="4"/>
  <c r="BK165" i="4"/>
  <c r="J165" i="4"/>
  <c r="J107" i="4"/>
  <c r="T186" i="4"/>
  <c r="P211" i="4"/>
  <c r="BK214" i="4"/>
  <c r="J214" i="4"/>
  <c r="J111" i="4" s="1"/>
  <c r="BK218" i="4"/>
  <c r="J218" i="4" s="1"/>
  <c r="J113" i="4" s="1"/>
  <c r="BK222" i="4"/>
  <c r="J222" i="4" s="1"/>
  <c r="J114" i="4" s="1"/>
  <c r="BK226" i="4"/>
  <c r="J226" i="4" s="1"/>
  <c r="J115" i="4" s="1"/>
  <c r="R133" i="5"/>
  <c r="R132" i="5"/>
  <c r="P137" i="5"/>
  <c r="T204" i="5"/>
  <c r="T217" i="5"/>
  <c r="P131" i="6"/>
  <c r="T188" i="6"/>
  <c r="T191" i="6"/>
  <c r="P207" i="6"/>
  <c r="T124" i="7"/>
  <c r="P124" i="8"/>
  <c r="AU103" i="1" s="1"/>
  <c r="BK149" i="9"/>
  <c r="J149" i="9"/>
  <c r="J102" i="9" s="1"/>
  <c r="T149" i="9"/>
  <c r="T153" i="9"/>
  <c r="T163" i="9"/>
  <c r="R185" i="9"/>
  <c r="R184" i="9" s="1"/>
  <c r="R190" i="9"/>
  <c r="P208" i="9"/>
  <c r="T227" i="9"/>
  <c r="T235" i="9"/>
  <c r="R238" i="9"/>
  <c r="BK246" i="9"/>
  <c r="J246" i="9" s="1"/>
  <c r="J118" i="9" s="1"/>
  <c r="R251" i="9"/>
  <c r="R250" i="9"/>
  <c r="BK258" i="9"/>
  <c r="J258" i="9" s="1"/>
  <c r="J123" i="9" s="1"/>
  <c r="BK150" i="10"/>
  <c r="J150" i="10" s="1"/>
  <c r="J102" i="10" s="1"/>
  <c r="R153" i="10"/>
  <c r="R156" i="10"/>
  <c r="BK188" i="10"/>
  <c r="J188" i="10" s="1"/>
  <c r="J105" i="10" s="1"/>
  <c r="P241" i="10"/>
  <c r="BK259" i="10"/>
  <c r="J259" i="10" s="1"/>
  <c r="J110" i="10" s="1"/>
  <c r="P273" i="10"/>
  <c r="BK280" i="10"/>
  <c r="J280" i="10" s="1"/>
  <c r="J114" i="10" s="1"/>
  <c r="T294" i="10"/>
  <c r="P309" i="10"/>
  <c r="BK336" i="10"/>
  <c r="J336" i="10"/>
  <c r="J117" i="10"/>
  <c r="T344" i="10"/>
  <c r="T343" i="10" s="1"/>
  <c r="T348" i="10"/>
  <c r="BK354" i="10"/>
  <c r="J354" i="10" s="1"/>
  <c r="J123" i="10" s="1"/>
  <c r="P358" i="10"/>
  <c r="T136" i="11"/>
  <c r="R141" i="11"/>
  <c r="BK157" i="11"/>
  <c r="J157" i="11"/>
  <c r="J108" i="11"/>
  <c r="P161" i="11"/>
  <c r="P160" i="11" s="1"/>
  <c r="R148" i="12"/>
  <c r="R147" i="12"/>
  <c r="R154" i="12"/>
  <c r="BK160" i="12"/>
  <c r="J160" i="12"/>
  <c r="J106" i="12"/>
  <c r="T168" i="12"/>
  <c r="T167" i="12" s="1"/>
  <c r="R191" i="12"/>
  <c r="T195" i="12"/>
  <c r="T213" i="12"/>
  <c r="P224" i="12"/>
  <c r="P267" i="12"/>
  <c r="T282" i="12"/>
  <c r="T281" i="12" s="1"/>
  <c r="T285" i="12"/>
  <c r="P289" i="12"/>
  <c r="P294" i="12"/>
  <c r="P298" i="12"/>
  <c r="BK307" i="12"/>
  <c r="J307" i="12" s="1"/>
  <c r="J122" i="12"/>
  <c r="BK124" i="13"/>
  <c r="J124" i="13" s="1"/>
  <c r="J100" i="13" s="1"/>
  <c r="T131" i="14"/>
  <c r="T188" i="14"/>
  <c r="P191" i="14"/>
  <c r="BK207" i="14"/>
  <c r="J207" i="14"/>
  <c r="J105" i="14" s="1"/>
  <c r="R153" i="15"/>
  <c r="R164" i="15"/>
  <c r="P168" i="15"/>
  <c r="P186" i="15"/>
  <c r="P185" i="15" s="1"/>
  <c r="BK191" i="15"/>
  <c r="BK201" i="15"/>
  <c r="J201" i="15" s="1"/>
  <c r="J112" i="15" s="1"/>
  <c r="BK210" i="15"/>
  <c r="J210" i="15"/>
  <c r="J113" i="15" s="1"/>
  <c r="R234" i="15"/>
  <c r="P239" i="15"/>
  <c r="T247" i="15"/>
  <c r="T246" i="15" s="1"/>
  <c r="BK259" i="15"/>
  <c r="J259" i="15" s="1"/>
  <c r="J123" i="15"/>
  <c r="R150" i="2"/>
  <c r="R153" i="2"/>
  <c r="R185" i="2"/>
  <c r="BK245" i="2"/>
  <c r="J245" i="2" s="1"/>
  <c r="J108" i="2" s="1"/>
  <c r="BK248" i="2"/>
  <c r="J248" i="2"/>
  <c r="J109" i="2" s="1"/>
  <c r="BK264" i="2"/>
  <c r="J264" i="2" s="1"/>
  <c r="J110" i="2"/>
  <c r="R274" i="2"/>
  <c r="P281" i="2"/>
  <c r="P289" i="2"/>
  <c r="T324" i="2"/>
  <c r="R355" i="2"/>
  <c r="P361" i="2"/>
  <c r="P365" i="2"/>
  <c r="P360" i="2" s="1"/>
  <c r="BK371" i="2"/>
  <c r="J371" i="2" s="1"/>
  <c r="J123" i="2" s="1"/>
  <c r="BK374" i="2"/>
  <c r="J374" i="2" s="1"/>
  <c r="J124" i="2" s="1"/>
  <c r="P139" i="3"/>
  <c r="P138" i="3"/>
  <c r="T142" i="3"/>
  <c r="T148" i="3"/>
  <c r="T159" i="3"/>
  <c r="P180" i="3"/>
  <c r="P179" i="3" s="1"/>
  <c r="BK187" i="3"/>
  <c r="J187" i="3"/>
  <c r="J110" i="3"/>
  <c r="R191" i="3"/>
  <c r="R190" i="3" s="1"/>
  <c r="BK195" i="3"/>
  <c r="J195" i="3"/>
  <c r="J113" i="3" s="1"/>
  <c r="R141" i="4"/>
  <c r="R140" i="4"/>
  <c r="P147" i="4"/>
  <c r="T154" i="4"/>
  <c r="P165" i="4"/>
  <c r="P186" i="4"/>
  <c r="T211" i="4"/>
  <c r="R214" i="4"/>
  <c r="R218" i="4"/>
  <c r="R222" i="4"/>
  <c r="R226" i="4"/>
  <c r="T133" i="5"/>
  <c r="T132" i="5" s="1"/>
  <c r="BK137" i="5"/>
  <c r="J137" i="5"/>
  <c r="J104" i="5" s="1"/>
  <c r="BK204" i="5"/>
  <c r="J204" i="5"/>
  <c r="J105" i="5"/>
  <c r="BK217" i="5"/>
  <c r="J217" i="5" s="1"/>
  <c r="J107" i="5" s="1"/>
  <c r="T131" i="6"/>
  <c r="T130" i="6" s="1"/>
  <c r="T129" i="6" s="1"/>
  <c r="R188" i="6"/>
  <c r="R191" i="6"/>
  <c r="T207" i="6"/>
  <c r="BK124" i="7"/>
  <c r="J124" i="7" s="1"/>
  <c r="BK124" i="8"/>
  <c r="J124" i="8" s="1"/>
  <c r="R149" i="9"/>
  <c r="R153" i="9"/>
  <c r="R163" i="9"/>
  <c r="T185" i="9"/>
  <c r="T184" i="9"/>
  <c r="T190" i="9"/>
  <c r="P199" i="9"/>
  <c r="T199" i="9"/>
  <c r="T208" i="9"/>
  <c r="BK227" i="9"/>
  <c r="J227" i="9" s="1"/>
  <c r="J114" i="9" s="1"/>
  <c r="R235" i="9"/>
  <c r="P238" i="9"/>
  <c r="R246" i="9"/>
  <c r="R245" i="9" s="1"/>
  <c r="P251" i="9"/>
  <c r="P250" i="9"/>
  <c r="R258" i="9"/>
  <c r="R257" i="9" s="1"/>
  <c r="T150" i="10"/>
  <c r="T153" i="10"/>
  <c r="T156" i="10"/>
  <c r="R188" i="10"/>
  <c r="R241" i="10"/>
  <c r="T259" i="10"/>
  <c r="T273" i="10"/>
  <c r="R280" i="10"/>
  <c r="R294" i="10"/>
  <c r="BK309" i="10"/>
  <c r="J309" i="10" s="1"/>
  <c r="J116" i="10" s="1"/>
  <c r="P336" i="10"/>
  <c r="R344" i="10"/>
  <c r="P348" i="10"/>
  <c r="P354" i="10"/>
  <c r="P353" i="10" s="1"/>
  <c r="BK358" i="10"/>
  <c r="J358" i="10" s="1"/>
  <c r="J124" i="10" s="1"/>
  <c r="R136" i="11"/>
  <c r="R135" i="11"/>
  <c r="T141" i="11"/>
  <c r="R157" i="11"/>
  <c r="BK161" i="11"/>
  <c r="J161" i="11"/>
  <c r="J110" i="11" s="1"/>
  <c r="T148" i="12"/>
  <c r="T147" i="12" s="1"/>
  <c r="T154" i="12"/>
  <c r="R160" i="12"/>
  <c r="P168" i="12"/>
  <c r="P167" i="12" s="1"/>
  <c r="BK191" i="12"/>
  <c r="J191" i="12" s="1"/>
  <c r="J110" i="12" s="1"/>
  <c r="R195" i="12"/>
  <c r="P213" i="12"/>
  <c r="T224" i="12"/>
  <c r="R267" i="12"/>
  <c r="P282" i="12"/>
  <c r="P285" i="12"/>
  <c r="BK289" i="12"/>
  <c r="J289" i="12"/>
  <c r="J119" i="12" s="1"/>
  <c r="R294" i="12"/>
  <c r="T298" i="12"/>
  <c r="T307" i="12"/>
  <c r="P124" i="13"/>
  <c r="AU111" i="1"/>
  <c r="P131" i="14"/>
  <c r="P188" i="14"/>
  <c r="T191" i="14"/>
  <c r="R207" i="14"/>
  <c r="P149" i="15"/>
  <c r="T149" i="15"/>
  <c r="T153" i="15"/>
  <c r="T164" i="15"/>
  <c r="T168" i="15"/>
  <c r="T186" i="15"/>
  <c r="T185" i="15"/>
  <c r="T191" i="15"/>
  <c r="R201" i="15"/>
  <c r="R210" i="15"/>
  <c r="BK234" i="15"/>
  <c r="BK239" i="15"/>
  <c r="J239" i="15" s="1"/>
  <c r="J116" i="15" s="1"/>
  <c r="P247" i="15"/>
  <c r="P246" i="15"/>
  <c r="T252" i="15"/>
  <c r="T251" i="15" s="1"/>
  <c r="R259" i="15"/>
  <c r="R258" i="15"/>
  <c r="BK150" i="2"/>
  <c r="J150" i="2" s="1"/>
  <c r="J102" i="2" s="1"/>
  <c r="BK153" i="2"/>
  <c r="J153" i="2" s="1"/>
  <c r="J103" i="2" s="1"/>
  <c r="BK185" i="2"/>
  <c r="J185" i="2"/>
  <c r="J104" i="2" s="1"/>
  <c r="T245" i="2"/>
  <c r="T248" i="2"/>
  <c r="P264" i="2"/>
  <c r="P274" i="2"/>
  <c r="R281" i="2"/>
  <c r="T289" i="2"/>
  <c r="P324" i="2"/>
  <c r="T355" i="2"/>
  <c r="T361" i="2"/>
  <c r="T365" i="2"/>
  <c r="R371" i="2"/>
  <c r="R370" i="2" s="1"/>
  <c r="T374" i="2"/>
  <c r="T139" i="3"/>
  <c r="T138" i="3"/>
  <c r="R142" i="3"/>
  <c r="R148" i="3"/>
  <c r="R159" i="3"/>
  <c r="T180" i="3"/>
  <c r="R187" i="3"/>
  <c r="P191" i="3"/>
  <c r="T195" i="3"/>
  <c r="BK141" i="4"/>
  <c r="J141" i="4" s="1"/>
  <c r="J102" i="4" s="1"/>
  <c r="BK147" i="4"/>
  <c r="J147" i="4"/>
  <c r="J105" i="4" s="1"/>
  <c r="BK154" i="4"/>
  <c r="J154" i="4"/>
  <c r="J106" i="4"/>
  <c r="T165" i="4"/>
  <c r="R186" i="4"/>
  <c r="BK211" i="4"/>
  <c r="J211" i="4"/>
  <c r="J110" i="4" s="1"/>
  <c r="P214" i="4"/>
  <c r="P218" i="4"/>
  <c r="P222" i="4"/>
  <c r="P226" i="4"/>
  <c r="P133" i="5"/>
  <c r="P132" i="5"/>
  <c r="R137" i="5"/>
  <c r="R136" i="5" s="1"/>
  <c r="R204" i="5"/>
  <c r="P217" i="5"/>
  <c r="BK131" i="6"/>
  <c r="J131" i="6" s="1"/>
  <c r="J102" i="6" s="1"/>
  <c r="BK188" i="6"/>
  <c r="J188" i="6"/>
  <c r="J103" i="6" s="1"/>
  <c r="BK191" i="6"/>
  <c r="J191" i="6"/>
  <c r="J104" i="6"/>
  <c r="BK207" i="6"/>
  <c r="J207" i="6"/>
  <c r="J105" i="6"/>
  <c r="P124" i="7"/>
  <c r="AU102" i="1" s="1"/>
  <c r="R124" i="8"/>
  <c r="P149" i="9"/>
  <c r="P153" i="9"/>
  <c r="BK163" i="9"/>
  <c r="J163" i="9"/>
  <c r="J104" i="9" s="1"/>
  <c r="P185" i="9"/>
  <c r="P184" i="9" s="1"/>
  <c r="BK190" i="9"/>
  <c r="J190" i="9" s="1"/>
  <c r="J110" i="9"/>
  <c r="BK199" i="9"/>
  <c r="J199" i="9"/>
  <c r="J111" i="9" s="1"/>
  <c r="R199" i="9"/>
  <c r="R208" i="9"/>
  <c r="R227" i="9"/>
  <c r="R226" i="9" s="1"/>
  <c r="BK235" i="9"/>
  <c r="J235" i="9" s="1"/>
  <c r="J115" i="9" s="1"/>
  <c r="T238" i="9"/>
  <c r="T246" i="9"/>
  <c r="T245" i="9" s="1"/>
  <c r="T251" i="9"/>
  <c r="T250" i="9" s="1"/>
  <c r="P258" i="9"/>
  <c r="P257" i="9" s="1"/>
  <c r="P150" i="10"/>
  <c r="P153" i="10"/>
  <c r="BK156" i="10"/>
  <c r="J156" i="10" s="1"/>
  <c r="J104" i="10" s="1"/>
  <c r="T188" i="10"/>
  <c r="T241" i="10"/>
  <c r="R259" i="10"/>
  <c r="R273" i="10"/>
  <c r="T280" i="10"/>
  <c r="P294" i="10"/>
  <c r="R309" i="10"/>
  <c r="T336" i="10"/>
  <c r="P344" i="10"/>
  <c r="P343" i="10" s="1"/>
  <c r="BK348" i="10"/>
  <c r="J348" i="10" s="1"/>
  <c r="J120" i="10"/>
  <c r="R354" i="10"/>
  <c r="R358" i="10"/>
  <c r="P136" i="11"/>
  <c r="BK141" i="11"/>
  <c r="J141" i="11" s="1"/>
  <c r="J104" i="11" s="1"/>
  <c r="P157" i="11"/>
  <c r="P156" i="11"/>
  <c r="T161" i="11"/>
  <c r="T160" i="11"/>
  <c r="BK148" i="12"/>
  <c r="J148" i="12"/>
  <c r="J102" i="12" s="1"/>
  <c r="BK154" i="12"/>
  <c r="J154" i="12" s="1"/>
  <c r="J103" i="12"/>
  <c r="P160" i="12"/>
  <c r="BK168" i="12"/>
  <c r="BK167" i="12" s="1"/>
  <c r="J167" i="12"/>
  <c r="J107" i="12" s="1"/>
  <c r="T191" i="12"/>
  <c r="P195" i="12"/>
  <c r="BK213" i="12"/>
  <c r="J213" i="12" s="1"/>
  <c r="J112" i="12" s="1"/>
  <c r="R224" i="12"/>
  <c r="T267" i="12"/>
  <c r="BK282" i="12"/>
  <c r="J282" i="12"/>
  <c r="J116" i="12" s="1"/>
  <c r="BK285" i="12"/>
  <c r="J285" i="12" s="1"/>
  <c r="J117" i="12" s="1"/>
  <c r="R289" i="12"/>
  <c r="BK294" i="12"/>
  <c r="J294" i="12" s="1"/>
  <c r="J120" i="12" s="1"/>
  <c r="R298" i="12"/>
  <c r="R307" i="12"/>
  <c r="R124" i="13"/>
  <c r="R131" i="14"/>
  <c r="R188" i="14"/>
  <c r="BK191" i="14"/>
  <c r="J191" i="14" s="1"/>
  <c r="J104" i="14" s="1"/>
  <c r="T207" i="14"/>
  <c r="BK153" i="15"/>
  <c r="J153" i="15" s="1"/>
  <c r="J103" i="15" s="1"/>
  <c r="BK164" i="15"/>
  <c r="J164" i="15"/>
  <c r="J104" i="15" s="1"/>
  <c r="R168" i="15"/>
  <c r="R186" i="15"/>
  <c r="R185" i="15"/>
  <c r="R191" i="15"/>
  <c r="R190" i="15"/>
  <c r="T201" i="15"/>
  <c r="P210" i="15"/>
  <c r="T234" i="15"/>
  <c r="R239" i="15"/>
  <c r="R247" i="15"/>
  <c r="R246" i="15"/>
  <c r="BK252" i="15"/>
  <c r="J252" i="15"/>
  <c r="J120" i="15" s="1"/>
  <c r="R252" i="15"/>
  <c r="R251" i="15" s="1"/>
  <c r="P259" i="15"/>
  <c r="P258" i="15" s="1"/>
  <c r="T150" i="2"/>
  <c r="P153" i="2"/>
  <c r="T185" i="2"/>
  <c r="R245" i="2"/>
  <c r="R248" i="2"/>
  <c r="T264" i="2"/>
  <c r="T274" i="2"/>
  <c r="T281" i="2"/>
  <c r="R289" i="2"/>
  <c r="R324" i="2"/>
  <c r="BK355" i="2"/>
  <c r="J355" i="2" s="1"/>
  <c r="J117" i="2"/>
  <c r="R361" i="2"/>
  <c r="R360" i="2"/>
  <c r="R365" i="2"/>
  <c r="T371" i="2"/>
  <c r="T370" i="2" s="1"/>
  <c r="P374" i="2"/>
  <c r="BK139" i="3"/>
  <c r="J139" i="3"/>
  <c r="J102" i="3" s="1"/>
  <c r="BK142" i="3"/>
  <c r="J142" i="3" s="1"/>
  <c r="J103" i="3"/>
  <c r="BK148" i="3"/>
  <c r="J148" i="3"/>
  <c r="J104" i="3" s="1"/>
  <c r="BK159" i="3"/>
  <c r="J159" i="3" s="1"/>
  <c r="J105" i="3" s="1"/>
  <c r="BK180" i="3"/>
  <c r="J180" i="3"/>
  <c r="J109" i="3" s="1"/>
  <c r="T187" i="3"/>
  <c r="T191" i="3"/>
  <c r="T190" i="3"/>
  <c r="P195" i="3"/>
  <c r="T141" i="4"/>
  <c r="T140" i="4" s="1"/>
  <c r="R147" i="4"/>
  <c r="R154" i="4"/>
  <c r="R165" i="4"/>
  <c r="BK186" i="4"/>
  <c r="J186" i="4"/>
  <c r="J108" i="4" s="1"/>
  <c r="R211" i="4"/>
  <c r="R210" i="4" s="1"/>
  <c r="T214" i="4"/>
  <c r="T218" i="4"/>
  <c r="T222" i="4"/>
  <c r="T226" i="4"/>
  <c r="BK133" i="5"/>
  <c r="J133" i="5" s="1"/>
  <c r="J102" i="5" s="1"/>
  <c r="T137" i="5"/>
  <c r="T136" i="5"/>
  <c r="P204" i="5"/>
  <c r="R217" i="5"/>
  <c r="R131" i="6"/>
  <c r="R130" i="6"/>
  <c r="R129" i="6" s="1"/>
  <c r="P188" i="6"/>
  <c r="P191" i="6"/>
  <c r="R207" i="6"/>
  <c r="R124" i="7"/>
  <c r="T124" i="8"/>
  <c r="BK153" i="9"/>
  <c r="J153" i="9"/>
  <c r="J103" i="9" s="1"/>
  <c r="P163" i="9"/>
  <c r="BK185" i="9"/>
  <c r="J185" i="9"/>
  <c r="J108" i="9" s="1"/>
  <c r="P190" i="9"/>
  <c r="P189" i="9" s="1"/>
  <c r="BK208" i="9"/>
  <c r="J208" i="9" s="1"/>
  <c r="J112" i="9" s="1"/>
  <c r="P227" i="9"/>
  <c r="P226" i="9"/>
  <c r="P235" i="9"/>
  <c r="BK238" i="9"/>
  <c r="J238" i="9" s="1"/>
  <c r="J116" i="9"/>
  <c r="P246" i="9"/>
  <c r="P245" i="9"/>
  <c r="BK251" i="9"/>
  <c r="T258" i="9"/>
  <c r="T257" i="9" s="1"/>
  <c r="R150" i="10"/>
  <c r="R149" i="10" s="1"/>
  <c r="BK153" i="10"/>
  <c r="J153" i="10" s="1"/>
  <c r="J103" i="10" s="1"/>
  <c r="P156" i="10"/>
  <c r="P188" i="10"/>
  <c r="BK241" i="10"/>
  <c r="J241" i="10"/>
  <c r="J109" i="10" s="1"/>
  <c r="P259" i="10"/>
  <c r="BK273" i="10"/>
  <c r="J273" i="10"/>
  <c r="J112" i="10" s="1"/>
  <c r="P280" i="10"/>
  <c r="BK294" i="10"/>
  <c r="J294" i="10"/>
  <c r="J115" i="10" s="1"/>
  <c r="T309" i="10"/>
  <c r="R336" i="10"/>
  <c r="BK344" i="10"/>
  <c r="J344" i="10" s="1"/>
  <c r="J119" i="10"/>
  <c r="R348" i="10"/>
  <c r="T354" i="10"/>
  <c r="T358" i="10"/>
  <c r="BK136" i="11"/>
  <c r="J136" i="11" s="1"/>
  <c r="J102" i="11" s="1"/>
  <c r="P141" i="11"/>
  <c r="T157" i="11"/>
  <c r="T156" i="11" s="1"/>
  <c r="R161" i="11"/>
  <c r="R160" i="11" s="1"/>
  <c r="P148" i="12"/>
  <c r="P147" i="12" s="1"/>
  <c r="P154" i="12"/>
  <c r="T160" i="12"/>
  <c r="R168" i="12"/>
  <c r="R167" i="12" s="1"/>
  <c r="P191" i="12"/>
  <c r="P190" i="12" s="1"/>
  <c r="BK195" i="12"/>
  <c r="J195" i="12" s="1"/>
  <c r="J111" i="12" s="1"/>
  <c r="R213" i="12"/>
  <c r="BK224" i="12"/>
  <c r="J224" i="12" s="1"/>
  <c r="J113" i="12" s="1"/>
  <c r="BK267" i="12"/>
  <c r="J267" i="12"/>
  <c r="J114" i="12" s="1"/>
  <c r="R282" i="12"/>
  <c r="R285" i="12"/>
  <c r="T289" i="12"/>
  <c r="T294" i="12"/>
  <c r="BK298" i="12"/>
  <c r="J298" i="12"/>
  <c r="J121" i="12" s="1"/>
  <c r="P307" i="12"/>
  <c r="T124" i="13"/>
  <c r="BK131" i="14"/>
  <c r="J131" i="14" s="1"/>
  <c r="J102" i="14"/>
  <c r="BK188" i="14"/>
  <c r="J188" i="14"/>
  <c r="J103" i="14" s="1"/>
  <c r="R191" i="14"/>
  <c r="P207" i="14"/>
  <c r="BK149" i="15"/>
  <c r="R149" i="15"/>
  <c r="R148" i="15"/>
  <c r="P153" i="15"/>
  <c r="P164" i="15"/>
  <c r="BK168" i="15"/>
  <c r="J168" i="15"/>
  <c r="J105" i="15"/>
  <c r="BK186" i="15"/>
  <c r="J186" i="15" s="1"/>
  <c r="J109" i="15"/>
  <c r="P191" i="15"/>
  <c r="P190" i="15"/>
  <c r="P201" i="15"/>
  <c r="T210" i="15"/>
  <c r="P234" i="15"/>
  <c r="P233" i="15"/>
  <c r="T239" i="15"/>
  <c r="BK247" i="15"/>
  <c r="J247" i="15" s="1"/>
  <c r="J118" i="15" s="1"/>
  <c r="P252" i="15"/>
  <c r="P251" i="15"/>
  <c r="T259" i="15"/>
  <c r="T258" i="15"/>
  <c r="BK279" i="2"/>
  <c r="J279" i="2"/>
  <c r="J113" i="2" s="1"/>
  <c r="BK368" i="2"/>
  <c r="J368" i="2" s="1"/>
  <c r="J121" i="2"/>
  <c r="BK176" i="3"/>
  <c r="J176" i="3" s="1"/>
  <c r="J106" i="3" s="1"/>
  <c r="BK144" i="4"/>
  <c r="J144" i="4"/>
  <c r="J103" i="4"/>
  <c r="BK215" i="5"/>
  <c r="J215" i="5"/>
  <c r="J106" i="5"/>
  <c r="BK237" i="10"/>
  <c r="J237" i="10" s="1"/>
  <c r="J106" i="10" s="1"/>
  <c r="BK154" i="11"/>
  <c r="J154" i="11"/>
  <c r="J106" i="11" s="1"/>
  <c r="BK255" i="9"/>
  <c r="J255" i="9" s="1"/>
  <c r="J121" i="9" s="1"/>
  <c r="BK139" i="11"/>
  <c r="J139" i="11"/>
  <c r="J103" i="11" s="1"/>
  <c r="BK241" i="2"/>
  <c r="J241" i="2" s="1"/>
  <c r="J105" i="2"/>
  <c r="BK181" i="9"/>
  <c r="J181" i="9" s="1"/>
  <c r="J105" i="9" s="1"/>
  <c r="BK182" i="15"/>
  <c r="J182" i="15"/>
  <c r="J106" i="15"/>
  <c r="BK256" i="15"/>
  <c r="J256" i="15"/>
  <c r="J121" i="15"/>
  <c r="BK278" i="10"/>
  <c r="J278" i="10" s="1"/>
  <c r="J113" i="10" s="1"/>
  <c r="BK351" i="10"/>
  <c r="J351" i="10"/>
  <c r="J121" i="10" s="1"/>
  <c r="BK152" i="11"/>
  <c r="J152" i="11"/>
  <c r="J105" i="11"/>
  <c r="BK157" i="12"/>
  <c r="J157" i="12"/>
  <c r="J104" i="12"/>
  <c r="J141" i="15"/>
  <c r="F144" i="15"/>
  <c r="BF150" i="15"/>
  <c r="BF154" i="15"/>
  <c r="BF155" i="15"/>
  <c r="BF157" i="15"/>
  <c r="BF158" i="15"/>
  <c r="BF159" i="15"/>
  <c r="BF161" i="15"/>
  <c r="BF162" i="15"/>
  <c r="BF176" i="15"/>
  <c r="BF178" i="15"/>
  <c r="BF194" i="15"/>
  <c r="BF196" i="15"/>
  <c r="BF199" i="15"/>
  <c r="BF200" i="15"/>
  <c r="BF209" i="15"/>
  <c r="BF211" i="15"/>
  <c r="BF216" i="15"/>
  <c r="BF226" i="15"/>
  <c r="BF227" i="15"/>
  <c r="BF229" i="15"/>
  <c r="BF230" i="15"/>
  <c r="BF244" i="15"/>
  <c r="BF248" i="15"/>
  <c r="BF250" i="15"/>
  <c r="BF255" i="15"/>
  <c r="BF261" i="15"/>
  <c r="BF262" i="15"/>
  <c r="BF264" i="15"/>
  <c r="BF272" i="15"/>
  <c r="BF152" i="15"/>
  <c r="BF156" i="15"/>
  <c r="BF163" i="15"/>
  <c r="BF165" i="15"/>
  <c r="BF166" i="15"/>
  <c r="BF167" i="15"/>
  <c r="BF172" i="15"/>
  <c r="BF174" i="15"/>
  <c r="BF175" i="15"/>
  <c r="BF177" i="15"/>
  <c r="BF179" i="15"/>
  <c r="BF180" i="15"/>
  <c r="BF181" i="15"/>
  <c r="BF183" i="15"/>
  <c r="BF189" i="15"/>
  <c r="BF203" i="15"/>
  <c r="BF207" i="15"/>
  <c r="BF217" i="15"/>
  <c r="BF224" i="15"/>
  <c r="BF228" i="15"/>
  <c r="BF235" i="15"/>
  <c r="BF238" i="15"/>
  <c r="BF243" i="15"/>
  <c r="BF249" i="15"/>
  <c r="BF253" i="15"/>
  <c r="BK130" i="14"/>
  <c r="BK129" i="14" s="1"/>
  <c r="J129" i="14" s="1"/>
  <c r="J100" i="14" s="1"/>
  <c r="BF151" i="15"/>
  <c r="BF160" i="15"/>
  <c r="BF169" i="15"/>
  <c r="BF187" i="15"/>
  <c r="BF192" i="15"/>
  <c r="BF193" i="15"/>
  <c r="BF195" i="15"/>
  <c r="BF198" i="15"/>
  <c r="BF204" i="15"/>
  <c r="BF205" i="15"/>
  <c r="BF206" i="15"/>
  <c r="BF218" i="15"/>
  <c r="BF219" i="15"/>
  <c r="BF221" i="15"/>
  <c r="BF223" i="15"/>
  <c r="BF225" i="15"/>
  <c r="BF231" i="15"/>
  <c r="BF267" i="15"/>
  <c r="BF268" i="15"/>
  <c r="BF269" i="15"/>
  <c r="BF273" i="15"/>
  <c r="BF274" i="15"/>
  <c r="BF275" i="15"/>
  <c r="E85" i="15"/>
  <c r="BF170" i="15"/>
  <c r="BF171" i="15"/>
  <c r="BF173" i="15"/>
  <c r="BF188" i="15"/>
  <c r="BF197" i="15"/>
  <c r="BF202" i="15"/>
  <c r="BF208" i="15"/>
  <c r="BF212" i="15"/>
  <c r="BF213" i="15"/>
  <c r="BF214" i="15"/>
  <c r="BF215" i="15"/>
  <c r="BF220" i="15"/>
  <c r="BF222" i="15"/>
  <c r="BF232" i="15"/>
  <c r="BF236" i="15"/>
  <c r="BF237" i="15"/>
  <c r="BF240" i="15"/>
  <c r="BF241" i="15"/>
  <c r="BF242" i="15"/>
  <c r="BF245" i="15"/>
  <c r="BF254" i="15"/>
  <c r="BF257" i="15"/>
  <c r="BF260" i="15"/>
  <c r="BF263" i="15"/>
  <c r="BF265" i="15"/>
  <c r="BF266" i="15"/>
  <c r="BF270" i="15"/>
  <c r="BF271" i="15"/>
  <c r="E115" i="14"/>
  <c r="BF143" i="14"/>
  <c r="BF151" i="14"/>
  <c r="BF153" i="14"/>
  <c r="BF155" i="14"/>
  <c r="BF161" i="14"/>
  <c r="BF167" i="14"/>
  <c r="BF172" i="14"/>
  <c r="BF174" i="14"/>
  <c r="BF185" i="14"/>
  <c r="BF186" i="14"/>
  <c r="BF189" i="14"/>
  <c r="BF190" i="14"/>
  <c r="BF192" i="14"/>
  <c r="BF196" i="14"/>
  <c r="BF211" i="14"/>
  <c r="BF212" i="14"/>
  <c r="J93" i="14"/>
  <c r="BF134" i="14"/>
  <c r="BF135" i="14"/>
  <c r="BF136" i="14"/>
  <c r="BF137" i="14"/>
  <c r="BF140" i="14"/>
  <c r="BF145" i="14"/>
  <c r="BF148" i="14"/>
  <c r="BF152" i="14"/>
  <c r="BF154" i="14"/>
  <c r="BF160" i="14"/>
  <c r="BF162" i="14"/>
  <c r="BF170" i="14"/>
  <c r="BF179" i="14"/>
  <c r="BF180" i="14"/>
  <c r="BF182" i="14"/>
  <c r="BF187" i="14"/>
  <c r="BF193" i="14"/>
  <c r="BF197" i="14"/>
  <c r="BF198" i="14"/>
  <c r="BF201" i="14"/>
  <c r="BF208" i="14"/>
  <c r="F96" i="14"/>
  <c r="BF132" i="14"/>
  <c r="BF138" i="14"/>
  <c r="BF144" i="14"/>
  <c r="BF147" i="14"/>
  <c r="BF149" i="14"/>
  <c r="BF150" i="14"/>
  <c r="BF156" i="14"/>
  <c r="BF159" i="14"/>
  <c r="BF165" i="14"/>
  <c r="BF169" i="14"/>
  <c r="BF171" i="14"/>
  <c r="BF175" i="14"/>
  <c r="BF176" i="14"/>
  <c r="BF178" i="14"/>
  <c r="BF184" i="14"/>
  <c r="BF194" i="14"/>
  <c r="BF200" i="14"/>
  <c r="BF203" i="14"/>
  <c r="BF205" i="14"/>
  <c r="BF209" i="14"/>
  <c r="BF133" i="14"/>
  <c r="BF139" i="14"/>
  <c r="BF141" i="14"/>
  <c r="BF142" i="14"/>
  <c r="BF146" i="14"/>
  <c r="BF157" i="14"/>
  <c r="BF158" i="14"/>
  <c r="BF163" i="14"/>
  <c r="BF164" i="14"/>
  <c r="BF166" i="14"/>
  <c r="BF168" i="14"/>
  <c r="BF173" i="14"/>
  <c r="BF177" i="14"/>
  <c r="BF181" i="14"/>
  <c r="BF183" i="14"/>
  <c r="BF195" i="14"/>
  <c r="BF199" i="14"/>
  <c r="BF202" i="14"/>
  <c r="BF204" i="14"/>
  <c r="BF206" i="14"/>
  <c r="BF210" i="14"/>
  <c r="J168" i="12"/>
  <c r="J108" i="12" s="1"/>
  <c r="J95" i="13"/>
  <c r="J96" i="13"/>
  <c r="F120" i="13"/>
  <c r="BF125" i="13"/>
  <c r="BF126" i="13"/>
  <c r="BF129" i="13"/>
  <c r="BF131" i="13"/>
  <c r="BF132" i="13"/>
  <c r="BF133" i="13"/>
  <c r="BF134" i="13"/>
  <c r="BF135" i="13"/>
  <c r="BF136" i="13"/>
  <c r="BF138" i="13"/>
  <c r="BF141" i="13"/>
  <c r="BF143" i="13"/>
  <c r="BF146" i="13"/>
  <c r="BF147" i="13"/>
  <c r="BF148" i="13"/>
  <c r="BF149" i="13"/>
  <c r="BF150" i="13"/>
  <c r="BF152" i="13"/>
  <c r="BF156" i="13"/>
  <c r="BF158" i="13"/>
  <c r="BF166" i="13"/>
  <c r="BF168" i="13"/>
  <c r="BF169" i="13"/>
  <c r="BF170" i="13"/>
  <c r="BF171" i="13"/>
  <c r="BF172" i="13"/>
  <c r="BF173" i="13"/>
  <c r="BF174" i="13"/>
  <c r="BF177" i="13"/>
  <c r="BF180" i="13"/>
  <c r="BF185" i="13"/>
  <c r="BF188" i="13"/>
  <c r="BF191" i="13"/>
  <c r="BF192" i="13"/>
  <c r="BF193" i="13"/>
  <c r="BF195" i="13"/>
  <c r="BF204" i="13"/>
  <c r="BF207" i="13"/>
  <c r="BF208" i="13"/>
  <c r="BF213" i="13"/>
  <c r="BF216" i="13"/>
  <c r="BF217" i="13"/>
  <c r="BF220" i="13"/>
  <c r="BF223" i="13"/>
  <c r="E85" i="13"/>
  <c r="J93" i="13"/>
  <c r="F121" i="13"/>
  <c r="BF140" i="13"/>
  <c r="BF145" i="13"/>
  <c r="BF154" i="13"/>
  <c r="BF155" i="13"/>
  <c r="BF167" i="13"/>
  <c r="BF175" i="13"/>
  <c r="BF176" i="13"/>
  <c r="BF183" i="13"/>
  <c r="BF186" i="13"/>
  <c r="BF187" i="13"/>
  <c r="BF189" i="13"/>
  <c r="BF196" i="13"/>
  <c r="BF198" i="13"/>
  <c r="BF199" i="13"/>
  <c r="BF200" i="13"/>
  <c r="BF201" i="13"/>
  <c r="BF202" i="13"/>
  <c r="BF203" i="13"/>
  <c r="BF127" i="13"/>
  <c r="BF128" i="13"/>
  <c r="BF130" i="13"/>
  <c r="BF137" i="13"/>
  <c r="BF139" i="13"/>
  <c r="BF142" i="13"/>
  <c r="BF144" i="13"/>
  <c r="BF151" i="13"/>
  <c r="BF153" i="13"/>
  <c r="BF157" i="13"/>
  <c r="BF159" i="13"/>
  <c r="BF160" i="13"/>
  <c r="BF161" i="13"/>
  <c r="BF162" i="13"/>
  <c r="BF163" i="13"/>
  <c r="BF164" i="13"/>
  <c r="BF165" i="13"/>
  <c r="BF178" i="13"/>
  <c r="BF179" i="13"/>
  <c r="BF181" i="13"/>
  <c r="BF182" i="13"/>
  <c r="BF184" i="13"/>
  <c r="BF190" i="13"/>
  <c r="BF194" i="13"/>
  <c r="BF197" i="13"/>
  <c r="BF205" i="13"/>
  <c r="BF206" i="13"/>
  <c r="BF209" i="13"/>
  <c r="BF210" i="13"/>
  <c r="BF211" i="13"/>
  <c r="BF212" i="13"/>
  <c r="BF214" i="13"/>
  <c r="BF215" i="13"/>
  <c r="BF218" i="13"/>
  <c r="BF219" i="13"/>
  <c r="BF221" i="13"/>
  <c r="BF222" i="13"/>
  <c r="E85" i="12"/>
  <c r="J93" i="12"/>
  <c r="BF162" i="12"/>
  <c r="BF164" i="12"/>
  <c r="BF171" i="12"/>
  <c r="BF173" i="12"/>
  <c r="BF178" i="12"/>
  <c r="BF181" i="12"/>
  <c r="BF197" i="12"/>
  <c r="BF198" i="12"/>
  <c r="BF200" i="12"/>
  <c r="BF210" i="12"/>
  <c r="BF219" i="12"/>
  <c r="BF220" i="12"/>
  <c r="BF221" i="12"/>
  <c r="BF226" i="12"/>
  <c r="BF228" i="12"/>
  <c r="BF239" i="12"/>
  <c r="BF241" i="12"/>
  <c r="BF249" i="12"/>
  <c r="BF253" i="12"/>
  <c r="BF255" i="12"/>
  <c r="BF259" i="12"/>
  <c r="BF266" i="12"/>
  <c r="BF274" i="12"/>
  <c r="BF276" i="12"/>
  <c r="BF284" i="12"/>
  <c r="BF295" i="12"/>
  <c r="BF303" i="12"/>
  <c r="BF306" i="12"/>
  <c r="BF308" i="12"/>
  <c r="F96" i="12"/>
  <c r="BF151" i="12"/>
  <c r="BF155" i="12"/>
  <c r="BF156" i="12"/>
  <c r="BF165" i="12"/>
  <c r="BF169" i="12"/>
  <c r="BF170" i="12"/>
  <c r="BF175" i="12"/>
  <c r="BF177" i="12"/>
  <c r="BF182" i="12"/>
  <c r="BF186" i="12"/>
  <c r="BF192" i="12"/>
  <c r="BF196" i="12"/>
  <c r="BF203" i="12"/>
  <c r="BF205" i="12"/>
  <c r="BF206" i="12"/>
  <c r="BF207" i="12"/>
  <c r="BF209" i="12"/>
  <c r="BF212" i="12"/>
  <c r="BF222" i="12"/>
  <c r="BF225" i="12"/>
  <c r="BF229" i="12"/>
  <c r="BF230" i="12"/>
  <c r="BF233" i="12"/>
  <c r="BF234" i="12"/>
  <c r="BF238" i="12"/>
  <c r="BF243" i="12"/>
  <c r="BF244" i="12"/>
  <c r="BF246" i="12"/>
  <c r="BF254" i="12"/>
  <c r="BF256" i="12"/>
  <c r="BF260" i="12"/>
  <c r="BF261" i="12"/>
  <c r="BF263" i="12"/>
  <c r="BF264" i="12"/>
  <c r="BF269" i="12"/>
  <c r="BF271" i="12"/>
  <c r="BF277" i="12"/>
  <c r="BF283" i="12"/>
  <c r="BF287" i="12"/>
  <c r="BF290" i="12"/>
  <c r="BF292" i="12"/>
  <c r="BF297" i="12"/>
  <c r="BF304" i="12"/>
  <c r="BF305" i="12"/>
  <c r="BF309" i="12"/>
  <c r="BF310" i="12"/>
  <c r="BF152" i="12"/>
  <c r="BF158" i="12"/>
  <c r="BF163" i="12"/>
  <c r="BF166" i="12"/>
  <c r="BF172" i="12"/>
  <c r="BF174" i="12"/>
  <c r="BF176" i="12"/>
  <c r="BF179" i="12"/>
  <c r="BF180" i="12"/>
  <c r="BF189" i="12"/>
  <c r="BF193" i="12"/>
  <c r="BF194" i="12"/>
  <c r="BF202" i="12"/>
  <c r="BF204" i="12"/>
  <c r="BF211" i="12"/>
  <c r="BF214" i="12"/>
  <c r="BF217" i="12"/>
  <c r="BF218" i="12"/>
  <c r="BF227" i="12"/>
  <c r="BF232" i="12"/>
  <c r="BF240" i="12"/>
  <c r="BF248" i="12"/>
  <c r="BF250" i="12"/>
  <c r="BF251" i="12"/>
  <c r="BF252" i="12"/>
  <c r="BF257" i="12"/>
  <c r="BF265" i="12"/>
  <c r="BF273" i="12"/>
  <c r="BF280" i="12"/>
  <c r="BF293" i="12"/>
  <c r="BF296" i="12"/>
  <c r="BF300" i="12"/>
  <c r="BF149" i="12"/>
  <c r="BF150" i="12"/>
  <c r="BF153" i="12"/>
  <c r="BF161" i="12"/>
  <c r="BF183" i="12"/>
  <c r="BF184" i="12"/>
  <c r="BF185" i="12"/>
  <c r="BF187" i="12"/>
  <c r="BF188" i="12"/>
  <c r="BF199" i="12"/>
  <c r="BF201" i="12"/>
  <c r="BF208" i="12"/>
  <c r="BF215" i="12"/>
  <c r="BF216" i="12"/>
  <c r="BF223" i="12"/>
  <c r="BF231" i="12"/>
  <c r="BF235" i="12"/>
  <c r="BF236" i="12"/>
  <c r="BF237" i="12"/>
  <c r="BF242" i="12"/>
  <c r="BF245" i="12"/>
  <c r="BF247" i="12"/>
  <c r="BF258" i="12"/>
  <c r="BF262" i="12"/>
  <c r="BF268" i="12"/>
  <c r="BF270" i="12"/>
  <c r="BF272" i="12"/>
  <c r="BF275" i="12"/>
  <c r="BF278" i="12"/>
  <c r="BF279" i="12"/>
  <c r="BF286" i="12"/>
  <c r="BF291" i="12"/>
  <c r="BF299" i="12"/>
  <c r="BF301" i="12"/>
  <c r="BF302" i="12"/>
  <c r="BF137" i="11"/>
  <c r="BF140" i="11"/>
  <c r="BF144" i="11"/>
  <c r="BF148" i="11"/>
  <c r="BF150" i="11"/>
  <c r="BF151" i="11"/>
  <c r="J93" i="11"/>
  <c r="BF149" i="11"/>
  <c r="BF153" i="11"/>
  <c r="BF159" i="11"/>
  <c r="BF162" i="11"/>
  <c r="BK240" i="10"/>
  <c r="J240" i="10" s="1"/>
  <c r="J108" i="10" s="1"/>
  <c r="F96" i="11"/>
  <c r="BF138" i="11"/>
  <c r="BF142" i="11"/>
  <c r="E85" i="11"/>
  <c r="BF143" i="11"/>
  <c r="BF145" i="11"/>
  <c r="BF146" i="11"/>
  <c r="BF147" i="11"/>
  <c r="BF155" i="11"/>
  <c r="BF158" i="11"/>
  <c r="BF163" i="11"/>
  <c r="J251" i="9"/>
  <c r="J120" i="9"/>
  <c r="BK257" i="9"/>
  <c r="J257" i="9" s="1"/>
  <c r="J122" i="9" s="1"/>
  <c r="J142" i="10"/>
  <c r="BF151" i="10"/>
  <c r="BF152" i="10"/>
  <c r="BF154" i="10"/>
  <c r="BF161" i="10"/>
  <c r="BF165" i="10"/>
  <c r="BF169" i="10"/>
  <c r="BF170" i="10"/>
  <c r="BF171" i="10"/>
  <c r="BF173" i="10"/>
  <c r="BF175" i="10"/>
  <c r="BF178" i="10"/>
  <c r="BF187" i="10"/>
  <c r="BF189" i="10"/>
  <c r="BF192" i="10"/>
  <c r="BF194" i="10"/>
  <c r="BF201" i="10"/>
  <c r="BF202" i="10"/>
  <c r="BF203" i="10"/>
  <c r="BF213" i="10"/>
  <c r="BF221" i="10"/>
  <c r="BF222" i="10"/>
  <c r="BF223" i="10"/>
  <c r="BF227" i="10"/>
  <c r="BF229" i="10"/>
  <c r="BF230" i="10"/>
  <c r="BF232" i="10"/>
  <c r="BF234" i="10"/>
  <c r="BF236" i="10"/>
  <c r="BF247" i="10"/>
  <c r="BF249" i="10"/>
  <c r="BF251" i="10"/>
  <c r="BF252" i="10"/>
  <c r="BF256" i="10"/>
  <c r="BF258" i="10"/>
  <c r="BF261" i="10"/>
  <c r="BF266" i="10"/>
  <c r="BF276" i="10"/>
  <c r="BF282" i="10"/>
  <c r="BF283" i="10"/>
  <c r="BF285" i="10"/>
  <c r="BF286" i="10"/>
  <c r="BF296" i="10"/>
  <c r="BF311" i="10"/>
  <c r="BF317" i="10"/>
  <c r="BF323" i="10"/>
  <c r="BF326" i="10"/>
  <c r="BF332" i="10"/>
  <c r="BF333" i="10"/>
  <c r="BF338" i="10"/>
  <c r="BF347" i="10"/>
  <c r="BF349" i="10"/>
  <c r="BF360" i="10"/>
  <c r="BF361" i="10"/>
  <c r="BF367" i="10"/>
  <c r="BF368" i="10"/>
  <c r="E85" i="10"/>
  <c r="F96" i="10"/>
  <c r="BF155" i="10"/>
  <c r="BF157" i="10"/>
  <c r="BF158" i="10"/>
  <c r="BF159" i="10"/>
  <c r="BF163" i="10"/>
  <c r="BF164" i="10"/>
  <c r="BF177" i="10"/>
  <c r="BF179" i="10"/>
  <c r="BF181" i="10"/>
  <c r="BF185" i="10"/>
  <c r="BF186" i="10"/>
  <c r="BF195" i="10"/>
  <c r="BF196" i="10"/>
  <c r="BF206" i="10"/>
  <c r="BF207" i="10"/>
  <c r="BF208" i="10"/>
  <c r="BF210" i="10"/>
  <c r="BF211" i="10"/>
  <c r="BF212" i="10"/>
  <c r="BF214" i="10"/>
  <c r="BF218" i="10"/>
  <c r="BF220" i="10"/>
  <c r="BF233" i="10"/>
  <c r="BF238" i="10"/>
  <c r="BF243" i="10"/>
  <c r="BF248" i="10"/>
  <c r="BF253" i="10"/>
  <c r="BF257" i="10"/>
  <c r="BF262" i="10"/>
  <c r="BF274" i="10"/>
  <c r="BF275" i="10"/>
  <c r="BF279" i="10"/>
  <c r="BF288" i="10"/>
  <c r="BF291" i="10"/>
  <c r="BF293" i="10"/>
  <c r="BF295" i="10"/>
  <c r="BF297" i="10"/>
  <c r="BF299" i="10"/>
  <c r="BF307" i="10"/>
  <c r="BF313" i="10"/>
  <c r="BF314" i="10"/>
  <c r="BF315" i="10"/>
  <c r="BF316" i="10"/>
  <c r="BF318" i="10"/>
  <c r="BF321" i="10"/>
  <c r="BF322" i="10"/>
  <c r="BF324" i="10"/>
  <c r="BF325" i="10"/>
  <c r="BF327" i="10"/>
  <c r="BF337" i="10"/>
  <c r="BF340" i="10"/>
  <c r="BF355" i="10"/>
  <c r="BF357" i="10"/>
  <c r="BF363" i="10"/>
  <c r="BF160" i="10"/>
  <c r="BF166" i="10"/>
  <c r="BF168" i="10"/>
  <c r="BF172" i="10"/>
  <c r="BF174" i="10"/>
  <c r="BF182" i="10"/>
  <c r="BF183" i="10"/>
  <c r="BF190" i="10"/>
  <c r="BF215" i="10"/>
  <c r="BF219" i="10"/>
  <c r="BF224" i="10"/>
  <c r="BF228" i="10"/>
  <c r="BF231" i="10"/>
  <c r="BF242" i="10"/>
  <c r="BF245" i="10"/>
  <c r="BF250" i="10"/>
  <c r="BF255" i="10"/>
  <c r="BF264" i="10"/>
  <c r="BF265" i="10"/>
  <c r="BF267" i="10"/>
  <c r="BF270" i="10"/>
  <c r="BF271" i="10"/>
  <c r="BF281" i="10"/>
  <c r="BF284" i="10"/>
  <c r="BF287" i="10"/>
  <c r="BF290" i="10"/>
  <c r="BF292" i="10"/>
  <c r="BF304" i="10"/>
  <c r="BF305" i="10"/>
  <c r="BF306" i="10"/>
  <c r="BF308" i="10"/>
  <c r="BF310" i="10"/>
  <c r="BF330" i="10"/>
  <c r="BF339" i="10"/>
  <c r="BF341" i="10"/>
  <c r="BF350" i="10"/>
  <c r="BF356" i="10"/>
  <c r="BF359" i="10"/>
  <c r="BF364" i="10"/>
  <c r="BF369" i="10"/>
  <c r="BF162" i="10"/>
  <c r="BF167" i="10"/>
  <c r="BF176" i="10"/>
  <c r="BF180" i="10"/>
  <c r="BF184" i="10"/>
  <c r="BF191" i="10"/>
  <c r="BF193" i="10"/>
  <c r="BF197" i="10"/>
  <c r="BF198" i="10"/>
  <c r="BF199" i="10"/>
  <c r="BF200" i="10"/>
  <c r="BF204" i="10"/>
  <c r="BF205" i="10"/>
  <c r="BF209" i="10"/>
  <c r="BF216" i="10"/>
  <c r="BF217" i="10"/>
  <c r="BF225" i="10"/>
  <c r="BF226" i="10"/>
  <c r="BF235" i="10"/>
  <c r="BF244" i="10"/>
  <c r="BF246" i="10"/>
  <c r="BF254" i="10"/>
  <c r="BF260" i="10"/>
  <c r="BF263" i="10"/>
  <c r="BF268" i="10"/>
  <c r="BF269" i="10"/>
  <c r="BF277" i="10"/>
  <c r="BF289" i="10"/>
  <c r="BF298" i="10"/>
  <c r="BF300" i="10"/>
  <c r="BF301" i="10"/>
  <c r="BF302" i="10"/>
  <c r="BF303" i="10"/>
  <c r="BF312" i="10"/>
  <c r="BF319" i="10"/>
  <c r="BF320" i="10"/>
  <c r="BF328" i="10"/>
  <c r="BF329" i="10"/>
  <c r="BF331" i="10"/>
  <c r="BF334" i="10"/>
  <c r="BF335" i="10"/>
  <c r="BF342" i="10"/>
  <c r="BF345" i="10"/>
  <c r="BF346" i="10"/>
  <c r="BF352" i="10"/>
  <c r="BF362" i="10"/>
  <c r="BF365" i="10"/>
  <c r="BF366" i="10"/>
  <c r="BF370" i="10"/>
  <c r="BF371" i="10"/>
  <c r="J100" i="8"/>
  <c r="E85" i="9"/>
  <c r="J93" i="9"/>
  <c r="BF152" i="9"/>
  <c r="BF155" i="9"/>
  <c r="BF157" i="9"/>
  <c r="BF161" i="9"/>
  <c r="BF162" i="9"/>
  <c r="BF164" i="9"/>
  <c r="BF167" i="9"/>
  <c r="BF168" i="9"/>
  <c r="BF188" i="9"/>
  <c r="BF204" i="9"/>
  <c r="BF205" i="9"/>
  <c r="BF209" i="9"/>
  <c r="BF210" i="9"/>
  <c r="BF218" i="9"/>
  <c r="BF237" i="9"/>
  <c r="BF241" i="9"/>
  <c r="BF242" i="9"/>
  <c r="BF249" i="9"/>
  <c r="BF254" i="9"/>
  <c r="BF268" i="9"/>
  <c r="F144" i="9"/>
  <c r="BF154" i="9"/>
  <c r="BF158" i="9"/>
  <c r="BF159" i="9"/>
  <c r="BF166" i="9"/>
  <c r="BF172" i="9"/>
  <c r="BF176" i="9"/>
  <c r="BF179" i="9"/>
  <c r="BF195" i="9"/>
  <c r="BF206" i="9"/>
  <c r="BF211" i="9"/>
  <c r="BF212" i="9"/>
  <c r="BF214" i="9"/>
  <c r="BF217" i="9"/>
  <c r="BF223" i="9"/>
  <c r="BF224" i="9"/>
  <c r="BF239" i="9"/>
  <c r="BF240" i="9"/>
  <c r="BF247" i="9"/>
  <c r="BF252" i="9"/>
  <c r="BF264" i="9"/>
  <c r="BF269" i="9"/>
  <c r="BF271" i="9"/>
  <c r="BF272" i="9"/>
  <c r="BF273" i="9"/>
  <c r="BF274" i="9"/>
  <c r="BF156" i="9"/>
  <c r="BF160" i="9"/>
  <c r="BF169" i="9"/>
  <c r="BF170" i="9"/>
  <c r="BF174" i="9"/>
  <c r="BF177" i="9"/>
  <c r="BF178" i="9"/>
  <c r="BF186" i="9"/>
  <c r="BF187" i="9"/>
  <c r="BF193" i="9"/>
  <c r="BF194" i="9"/>
  <c r="BF197" i="9"/>
  <c r="BF200" i="9"/>
  <c r="BF201" i="9"/>
  <c r="BF202" i="9"/>
  <c r="BF215" i="9"/>
  <c r="BF219" i="9"/>
  <c r="BF222" i="9"/>
  <c r="BF225" i="9"/>
  <c r="BF228" i="9"/>
  <c r="BF229" i="9"/>
  <c r="BF230" i="9"/>
  <c r="BF236" i="9"/>
  <c r="BF243" i="9"/>
  <c r="BF244" i="9"/>
  <c r="BF248" i="9"/>
  <c r="BF260" i="9"/>
  <c r="BF262" i="9"/>
  <c r="BF265" i="9"/>
  <c r="BF267" i="9"/>
  <c r="BF150" i="9"/>
  <c r="BF151" i="9"/>
  <c r="BF165" i="9"/>
  <c r="BF171" i="9"/>
  <c r="BF173" i="9"/>
  <c r="BF175" i="9"/>
  <c r="BF180" i="9"/>
  <c r="BF182" i="9"/>
  <c r="BF191" i="9"/>
  <c r="BF192" i="9"/>
  <c r="BF196" i="9"/>
  <c r="BF198" i="9"/>
  <c r="BF203" i="9"/>
  <c r="BF207" i="9"/>
  <c r="BF213" i="9"/>
  <c r="BF216" i="9"/>
  <c r="BF220" i="9"/>
  <c r="BF221" i="9"/>
  <c r="BF231" i="9"/>
  <c r="BF232" i="9"/>
  <c r="BF233" i="9"/>
  <c r="BF234" i="9"/>
  <c r="BF253" i="9"/>
  <c r="BF256" i="9"/>
  <c r="BF259" i="9"/>
  <c r="BF261" i="9"/>
  <c r="BF263" i="9"/>
  <c r="BF266" i="9"/>
  <c r="BF270" i="9"/>
  <c r="E110" i="8"/>
  <c r="BF125" i="8"/>
  <c r="BF128" i="8"/>
  <c r="BF129" i="8"/>
  <c r="BF136" i="8"/>
  <c r="BF137" i="8"/>
  <c r="BF146" i="8"/>
  <c r="BF147" i="8"/>
  <c r="BF152" i="8"/>
  <c r="BF155" i="8"/>
  <c r="BF157" i="8"/>
  <c r="BF160" i="8"/>
  <c r="F95" i="8"/>
  <c r="F96" i="8"/>
  <c r="J121" i="8"/>
  <c r="BF126" i="8"/>
  <c r="BF127" i="8"/>
  <c r="BF130" i="8"/>
  <c r="BF133" i="8"/>
  <c r="BF134" i="8"/>
  <c r="BF135" i="8"/>
  <c r="BF142" i="8"/>
  <c r="BF149" i="8"/>
  <c r="BF154" i="8"/>
  <c r="BF158" i="8"/>
  <c r="BF162" i="8"/>
  <c r="BF165" i="8"/>
  <c r="BF167" i="8"/>
  <c r="BF170" i="8"/>
  <c r="J93" i="8"/>
  <c r="BF131" i="8"/>
  <c r="BF132" i="8"/>
  <c r="BF139" i="8"/>
  <c r="BF140" i="8"/>
  <c r="BF141" i="8"/>
  <c r="BF144" i="8"/>
  <c r="BF145" i="8"/>
  <c r="BF148" i="8"/>
  <c r="BF150" i="8"/>
  <c r="BF159" i="8"/>
  <c r="BF171" i="8"/>
  <c r="BF172" i="8"/>
  <c r="BF174" i="8"/>
  <c r="J95" i="8"/>
  <c r="BF138" i="8"/>
  <c r="BF143" i="8"/>
  <c r="BF151" i="8"/>
  <c r="BF153" i="8"/>
  <c r="BF156" i="8"/>
  <c r="BF161" i="8"/>
  <c r="BF163" i="8"/>
  <c r="BF164" i="8"/>
  <c r="BF166" i="8"/>
  <c r="BF168" i="8"/>
  <c r="BF169" i="8"/>
  <c r="BF173" i="8"/>
  <c r="J93" i="7"/>
  <c r="F96" i="7"/>
  <c r="J96" i="7"/>
  <c r="BF126" i="7"/>
  <c r="BF133" i="7"/>
  <c r="BF135" i="7"/>
  <c r="BF136" i="7"/>
  <c r="BF139" i="7"/>
  <c r="BF141" i="7"/>
  <c r="BF142" i="7"/>
  <c r="BF146" i="7"/>
  <c r="BF149" i="7"/>
  <c r="BF150" i="7"/>
  <c r="BK130" i="6"/>
  <c r="J130" i="6"/>
  <c r="J101" i="6"/>
  <c r="F95" i="7"/>
  <c r="BF127" i="7"/>
  <c r="BF128" i="7"/>
  <c r="BF143" i="7"/>
  <c r="BF147" i="7"/>
  <c r="BF148" i="7"/>
  <c r="BF162" i="7"/>
  <c r="J120" i="7"/>
  <c r="BF125" i="7"/>
  <c r="BF130" i="7"/>
  <c r="BF132" i="7"/>
  <c r="BF134" i="7"/>
  <c r="BF144" i="7"/>
  <c r="BF145" i="7"/>
  <c r="BF151" i="7"/>
  <c r="BF153" i="7"/>
  <c r="BF155" i="7"/>
  <c r="BF156" i="7"/>
  <c r="BF157" i="7"/>
  <c r="BF158" i="7"/>
  <c r="BF160" i="7"/>
  <c r="E85" i="7"/>
  <c r="BF129" i="7"/>
  <c r="BF131" i="7"/>
  <c r="BF137" i="7"/>
  <c r="BF138" i="7"/>
  <c r="BF140" i="7"/>
  <c r="BF152" i="7"/>
  <c r="BF154" i="7"/>
  <c r="BF159" i="7"/>
  <c r="BF161" i="7"/>
  <c r="J93" i="6"/>
  <c r="E115" i="6"/>
  <c r="BF132" i="6"/>
  <c r="BF137" i="6"/>
  <c r="BF138" i="6"/>
  <c r="BF141" i="6"/>
  <c r="BF143" i="6"/>
  <c r="BF145" i="6"/>
  <c r="BF150" i="6"/>
  <c r="BF160" i="6"/>
  <c r="BF162" i="6"/>
  <c r="BF165" i="6"/>
  <c r="BF166" i="6"/>
  <c r="BF167" i="6"/>
  <c r="BF170" i="6"/>
  <c r="BF172" i="6"/>
  <c r="BF176" i="6"/>
  <c r="BF195" i="6"/>
  <c r="BF197" i="6"/>
  <c r="BF198" i="6"/>
  <c r="BF200" i="6"/>
  <c r="BF209" i="6"/>
  <c r="BF212" i="6"/>
  <c r="BF133" i="6"/>
  <c r="BF136" i="6"/>
  <c r="BF139" i="6"/>
  <c r="BF140" i="6"/>
  <c r="BF151" i="6"/>
  <c r="BF153" i="6"/>
  <c r="BF154" i="6"/>
  <c r="BF155" i="6"/>
  <c r="BF156" i="6"/>
  <c r="BF157" i="6"/>
  <c r="BF163" i="6"/>
  <c r="BF168" i="6"/>
  <c r="BF169" i="6"/>
  <c r="BF174" i="6"/>
  <c r="BF175" i="6"/>
  <c r="BF180" i="6"/>
  <c r="BF185" i="6"/>
  <c r="BF186" i="6"/>
  <c r="BF199" i="6"/>
  <c r="BF202" i="6"/>
  <c r="BF206" i="6"/>
  <c r="BF208" i="6"/>
  <c r="BF135" i="6"/>
  <c r="BF142" i="6"/>
  <c r="BF144" i="6"/>
  <c r="BF147" i="6"/>
  <c r="BF148" i="6"/>
  <c r="BF149" i="6"/>
  <c r="BF161" i="6"/>
  <c r="BF164" i="6"/>
  <c r="BF171" i="6"/>
  <c r="BF173" i="6"/>
  <c r="BF184" i="6"/>
  <c r="BF190" i="6"/>
  <c r="BF193" i="6"/>
  <c r="BF201" i="6"/>
  <c r="BF203" i="6"/>
  <c r="BF205" i="6"/>
  <c r="BF211" i="6"/>
  <c r="F96" i="6"/>
  <c r="BF134" i="6"/>
  <c r="BF146" i="6"/>
  <c r="BF152" i="6"/>
  <c r="BF158" i="6"/>
  <c r="BF159" i="6"/>
  <c r="BF177" i="6"/>
  <c r="BF178" i="6"/>
  <c r="BF179" i="6"/>
  <c r="BF181" i="6"/>
  <c r="BF182" i="6"/>
  <c r="BF183" i="6"/>
  <c r="BF187" i="6"/>
  <c r="BF189" i="6"/>
  <c r="BF192" i="6"/>
  <c r="BF194" i="6"/>
  <c r="BF196" i="6"/>
  <c r="BF204" i="6"/>
  <c r="BF210" i="6"/>
  <c r="BF156" i="5"/>
  <c r="BF160" i="5"/>
  <c r="BF165" i="5"/>
  <c r="BF175" i="5"/>
  <c r="BF177" i="5"/>
  <c r="BF191" i="5"/>
  <c r="BF199" i="5"/>
  <c r="BF203" i="5"/>
  <c r="BF208" i="5"/>
  <c r="BF211" i="5"/>
  <c r="BF213" i="5"/>
  <c r="BF219" i="5"/>
  <c r="J125" i="5"/>
  <c r="F128" i="5"/>
  <c r="BF141" i="5"/>
  <c r="BF142" i="5"/>
  <c r="BF148" i="5"/>
  <c r="BF150" i="5"/>
  <c r="BF151" i="5"/>
  <c r="BF153" i="5"/>
  <c r="BF158" i="5"/>
  <c r="BF161" i="5"/>
  <c r="BF168" i="5"/>
  <c r="BF170" i="5"/>
  <c r="BF173" i="5"/>
  <c r="BF176" i="5"/>
  <c r="BF178" i="5"/>
  <c r="BF179" i="5"/>
  <c r="BF187" i="5"/>
  <c r="BF188" i="5"/>
  <c r="BF189" i="5"/>
  <c r="BF190" i="5"/>
  <c r="BF192" i="5"/>
  <c r="BF193" i="5"/>
  <c r="BF200" i="5"/>
  <c r="BF205" i="5"/>
  <c r="BF206" i="5"/>
  <c r="BF214" i="5"/>
  <c r="E85" i="5"/>
  <c r="BF134" i="5"/>
  <c r="BF138" i="5"/>
  <c r="BF139" i="5"/>
  <c r="BF143" i="5"/>
  <c r="BF145" i="5"/>
  <c r="BF147" i="5"/>
  <c r="BF152" i="5"/>
  <c r="BF155" i="5"/>
  <c r="BF159" i="5"/>
  <c r="BF162" i="5"/>
  <c r="BF163" i="5"/>
  <c r="BF166" i="5"/>
  <c r="BF167" i="5"/>
  <c r="BF169" i="5"/>
  <c r="BF171" i="5"/>
  <c r="BF174" i="5"/>
  <c r="BF183" i="5"/>
  <c r="BF195" i="5"/>
  <c r="BF198" i="5"/>
  <c r="BF201" i="5"/>
  <c r="BF202" i="5"/>
  <c r="BF207" i="5"/>
  <c r="BF210" i="5"/>
  <c r="BF212" i="5"/>
  <c r="BF218" i="5"/>
  <c r="BF135" i="5"/>
  <c r="BF140" i="5"/>
  <c r="BF144" i="5"/>
  <c r="BF146" i="5"/>
  <c r="BF149" i="5"/>
  <c r="BF154" i="5"/>
  <c r="BF157" i="5"/>
  <c r="BF164" i="5"/>
  <c r="BF172" i="5"/>
  <c r="BF180" i="5"/>
  <c r="BF181" i="5"/>
  <c r="BF182" i="5"/>
  <c r="BF184" i="5"/>
  <c r="BF185" i="5"/>
  <c r="BF186" i="5"/>
  <c r="BF194" i="5"/>
  <c r="BF196" i="5"/>
  <c r="BF197" i="5"/>
  <c r="BF209" i="5"/>
  <c r="BF216" i="5"/>
  <c r="BF220" i="5"/>
  <c r="J93" i="4"/>
  <c r="E125" i="4"/>
  <c r="BF142" i="4"/>
  <c r="BF149" i="4"/>
  <c r="BF150" i="4"/>
  <c r="BF161" i="4"/>
  <c r="BF164" i="4"/>
  <c r="BF167" i="4"/>
  <c r="BF183" i="4"/>
  <c r="BF189" i="4"/>
  <c r="BF190" i="4"/>
  <c r="BF192" i="4"/>
  <c r="BF195" i="4"/>
  <c r="BF198" i="4"/>
  <c r="BF203" i="4"/>
  <c r="BF206" i="4"/>
  <c r="BF220" i="4"/>
  <c r="BF223" i="4"/>
  <c r="BF230" i="4"/>
  <c r="F96" i="4"/>
  <c r="BF143" i="4"/>
  <c r="BF153" i="4"/>
  <c r="BF155" i="4"/>
  <c r="BF158" i="4"/>
  <c r="BF159" i="4"/>
  <c r="BF170" i="4"/>
  <c r="BF173" i="4"/>
  <c r="BF181" i="4"/>
  <c r="BF184" i="4"/>
  <c r="BF187" i="4"/>
  <c r="BF191" i="4"/>
  <c r="BF193" i="4"/>
  <c r="BF196" i="4"/>
  <c r="BF197" i="4"/>
  <c r="BF216" i="4"/>
  <c r="BF221" i="4"/>
  <c r="BF148" i="4"/>
  <c r="BF151" i="4"/>
  <c r="BF152" i="4"/>
  <c r="BF156" i="4"/>
  <c r="BF157" i="4"/>
  <c r="BF162" i="4"/>
  <c r="BF163" i="4"/>
  <c r="BF168" i="4"/>
  <c r="BF169" i="4"/>
  <c r="BF171" i="4"/>
  <c r="BF172" i="4"/>
  <c r="BF174" i="4"/>
  <c r="BF179" i="4"/>
  <c r="BF180" i="4"/>
  <c r="BF182" i="4"/>
  <c r="BF185" i="4"/>
  <c r="BF199" i="4"/>
  <c r="BF201" i="4"/>
  <c r="BF204" i="4"/>
  <c r="BF207" i="4"/>
  <c r="BF209" i="4"/>
  <c r="BF213" i="4"/>
  <c r="BF224" i="4"/>
  <c r="BF227" i="4"/>
  <c r="BF229" i="4"/>
  <c r="BF232" i="4"/>
  <c r="BF145" i="4"/>
  <c r="BF160" i="4"/>
  <c r="BF166" i="4"/>
  <c r="BF175" i="4"/>
  <c r="BF176" i="4"/>
  <c r="BF177" i="4"/>
  <c r="BF178" i="4"/>
  <c r="BF188" i="4"/>
  <c r="BF194" i="4"/>
  <c r="BF200" i="4"/>
  <c r="BF202" i="4"/>
  <c r="BF205" i="4"/>
  <c r="BF208" i="4"/>
  <c r="BF212" i="4"/>
  <c r="BF215" i="4"/>
  <c r="BF219" i="4"/>
  <c r="BF225" i="4"/>
  <c r="BF228" i="4"/>
  <c r="BF231" i="4"/>
  <c r="BF163" i="3"/>
  <c r="BF164" i="3"/>
  <c r="BF170" i="3"/>
  <c r="BF171" i="3"/>
  <c r="BF172" i="3"/>
  <c r="BF174" i="3"/>
  <c r="BF188" i="3"/>
  <c r="BF189" i="3"/>
  <c r="BF198" i="3"/>
  <c r="BF199" i="3"/>
  <c r="BF200" i="3"/>
  <c r="J93" i="3"/>
  <c r="E123" i="3"/>
  <c r="F134" i="3"/>
  <c r="BF140" i="3"/>
  <c r="BF141" i="3"/>
  <c r="BF143" i="3"/>
  <c r="BF146" i="3"/>
  <c r="BF147" i="3"/>
  <c r="BF149" i="3"/>
  <c r="BF152" i="3"/>
  <c r="BF153" i="3"/>
  <c r="BF154" i="3"/>
  <c r="BF156" i="3"/>
  <c r="BF157" i="3"/>
  <c r="BF161" i="3"/>
  <c r="BF173" i="3"/>
  <c r="BF175" i="3"/>
  <c r="BF177" i="3"/>
  <c r="BF196" i="3"/>
  <c r="BK244" i="2"/>
  <c r="BF158" i="3"/>
  <c r="BF165" i="3"/>
  <c r="BF168" i="3"/>
  <c r="BF169" i="3"/>
  <c r="BF181" i="3"/>
  <c r="BF182" i="3"/>
  <c r="BF183" i="3"/>
  <c r="BF192" i="3"/>
  <c r="BF193" i="3"/>
  <c r="BF194" i="3"/>
  <c r="BF144" i="3"/>
  <c r="BF145" i="3"/>
  <c r="BF150" i="3"/>
  <c r="BF151" i="3"/>
  <c r="BF155" i="3"/>
  <c r="BF160" i="3"/>
  <c r="BF162" i="3"/>
  <c r="BF166" i="3"/>
  <c r="BF167" i="3"/>
  <c r="BF184" i="3"/>
  <c r="BF185" i="3"/>
  <c r="BF186" i="3"/>
  <c r="BF197" i="3"/>
  <c r="J93" i="2"/>
  <c r="BF155" i="2"/>
  <c r="BF160" i="2"/>
  <c r="BF163" i="2"/>
  <c r="BF168" i="2"/>
  <c r="BF169" i="2"/>
  <c r="BF179" i="2"/>
  <c r="BF186" i="2"/>
  <c r="BF188" i="2"/>
  <c r="BF190" i="2"/>
  <c r="BF194" i="2"/>
  <c r="BF208" i="2"/>
  <c r="BF218" i="2"/>
  <c r="BF222" i="2"/>
  <c r="BF223" i="2"/>
  <c r="BF231" i="2"/>
  <c r="BF234" i="2"/>
  <c r="BF237" i="2"/>
  <c r="BF239" i="2"/>
  <c r="BF242" i="2"/>
  <c r="BF250" i="2"/>
  <c r="BF254" i="2"/>
  <c r="BF257" i="2"/>
  <c r="BF259" i="2"/>
  <c r="BF267" i="2"/>
  <c r="BF275" i="2"/>
  <c r="BF284" i="2"/>
  <c r="BF286" i="2"/>
  <c r="BF291" i="2"/>
  <c r="BF292" i="2"/>
  <c r="BF301" i="2"/>
  <c r="BF305" i="2"/>
  <c r="BF307" i="2"/>
  <c r="BF310" i="2"/>
  <c r="BF311" i="2"/>
  <c r="BF315" i="2"/>
  <c r="BF336" i="2"/>
  <c r="BF337" i="2"/>
  <c r="BF341" i="2"/>
  <c r="BF351" i="2"/>
  <c r="BF366" i="2"/>
  <c r="BF376" i="2"/>
  <c r="BF380" i="2"/>
  <c r="BF381" i="2"/>
  <c r="BF385" i="2"/>
  <c r="E134" i="2"/>
  <c r="BF154" i="2"/>
  <c r="BF158" i="2"/>
  <c r="BF165" i="2"/>
  <c r="BF167" i="2"/>
  <c r="BF170" i="2"/>
  <c r="BF173" i="2"/>
  <c r="BF177" i="2"/>
  <c r="BF178" i="2"/>
  <c r="BF180" i="2"/>
  <c r="BF189" i="2"/>
  <c r="BF193" i="2"/>
  <c r="BF199" i="2"/>
  <c r="BF201" i="2"/>
  <c r="BF210" i="2"/>
  <c r="BF211" i="2"/>
  <c r="BF212" i="2"/>
  <c r="BF213" i="2"/>
  <c r="BF215" i="2"/>
  <c r="BF217" i="2"/>
  <c r="BF220" i="2"/>
  <c r="BF221" i="2"/>
  <c r="BF224" i="2"/>
  <c r="BF225" i="2"/>
  <c r="BF230" i="2"/>
  <c r="BF233" i="2"/>
  <c r="BF238" i="2"/>
  <c r="BF240" i="2"/>
  <c r="BF252" i="2"/>
  <c r="BF260" i="2"/>
  <c r="BF265" i="2"/>
  <c r="BF266" i="2"/>
  <c r="BF269" i="2"/>
  <c r="BF272" i="2"/>
  <c r="BF276" i="2"/>
  <c r="BF280" i="2"/>
  <c r="BF293" i="2"/>
  <c r="BF294" i="2"/>
  <c r="BF295" i="2"/>
  <c r="BF297" i="2"/>
  <c r="BF298" i="2"/>
  <c r="BF308" i="2"/>
  <c r="BF309" i="2"/>
  <c r="BF316" i="2"/>
  <c r="BF319" i="2"/>
  <c r="BF320" i="2"/>
  <c r="BF329" i="2"/>
  <c r="BF330" i="2"/>
  <c r="BF332" i="2"/>
  <c r="BF342" i="2"/>
  <c r="BF344" i="2"/>
  <c r="BF345" i="2"/>
  <c r="BF346" i="2"/>
  <c r="BF347" i="2"/>
  <c r="BF349" i="2"/>
  <c r="BF350" i="2"/>
  <c r="BF352" i="2"/>
  <c r="BF356" i="2"/>
  <c r="BF359" i="2"/>
  <c r="BF362" i="2"/>
  <c r="BF363" i="2"/>
  <c r="BF367" i="2"/>
  <c r="BF373" i="2"/>
  <c r="BF375" i="2"/>
  <c r="BF378" i="2"/>
  <c r="BF379" i="2"/>
  <c r="BF386" i="2"/>
  <c r="BF152" i="2"/>
  <c r="BF157" i="2"/>
  <c r="BF159" i="2"/>
  <c r="BF162" i="2"/>
  <c r="BF164" i="2"/>
  <c r="BF171" i="2"/>
  <c r="BF174" i="2"/>
  <c r="BF175" i="2"/>
  <c r="BF183" i="2"/>
  <c r="BF184" i="2"/>
  <c r="BF192" i="2"/>
  <c r="BF196" i="2"/>
  <c r="BF198" i="2"/>
  <c r="BF200" i="2"/>
  <c r="BF202" i="2"/>
  <c r="BF205" i="2"/>
  <c r="BF207" i="2"/>
  <c r="BF209" i="2"/>
  <c r="BF226" i="2"/>
  <c r="BF227" i="2"/>
  <c r="BF228" i="2"/>
  <c r="BF235" i="2"/>
  <c r="BF249" i="2"/>
  <c r="BF251" i="2"/>
  <c r="BF253" i="2"/>
  <c r="BF258" i="2"/>
  <c r="BF262" i="2"/>
  <c r="BF268" i="2"/>
  <c r="BF271" i="2"/>
  <c r="BF278" i="2"/>
  <c r="BF282" i="2"/>
  <c r="BF285" i="2"/>
  <c r="BF287" i="2"/>
  <c r="BF288" i="2"/>
  <c r="BF300" i="2"/>
  <c r="BF302" i="2"/>
  <c r="BF303" i="2"/>
  <c r="BF306" i="2"/>
  <c r="BF312" i="2"/>
  <c r="BF313" i="2"/>
  <c r="BF314" i="2"/>
  <c r="BF317" i="2"/>
  <c r="BF318" i="2"/>
  <c r="BF322" i="2"/>
  <c r="BF323" i="2"/>
  <c r="BF328" i="2"/>
  <c r="BF331" i="2"/>
  <c r="BF333" i="2"/>
  <c r="BF335" i="2"/>
  <c r="BF343" i="2"/>
  <c r="BF348" i="2"/>
  <c r="BF353" i="2"/>
  <c r="BF358" i="2"/>
  <c r="BF377" i="2"/>
  <c r="BF382" i="2"/>
  <c r="BF384" i="2"/>
  <c r="BF387" i="2"/>
  <c r="BF388" i="2"/>
  <c r="BF389" i="2"/>
  <c r="F96" i="2"/>
  <c r="BF151" i="2"/>
  <c r="BF156" i="2"/>
  <c r="BF161" i="2"/>
  <c r="BF166" i="2"/>
  <c r="BF172" i="2"/>
  <c r="BF176" i="2"/>
  <c r="BF181" i="2"/>
  <c r="BF182" i="2"/>
  <c r="BF187" i="2"/>
  <c r="BF191" i="2"/>
  <c r="BF195" i="2"/>
  <c r="BF197" i="2"/>
  <c r="BF203" i="2"/>
  <c r="BF204" i="2"/>
  <c r="BF206" i="2"/>
  <c r="BF214" i="2"/>
  <c r="BF216" i="2"/>
  <c r="BF219" i="2"/>
  <c r="BF229" i="2"/>
  <c r="BF232" i="2"/>
  <c r="BF236" i="2"/>
  <c r="BF246" i="2"/>
  <c r="BF247" i="2"/>
  <c r="BF255" i="2"/>
  <c r="BF256" i="2"/>
  <c r="BF261" i="2"/>
  <c r="BF263" i="2"/>
  <c r="BF270" i="2"/>
  <c r="BF277" i="2"/>
  <c r="BF283" i="2"/>
  <c r="BF290" i="2"/>
  <c r="BF296" i="2"/>
  <c r="BF299" i="2"/>
  <c r="BF304" i="2"/>
  <c r="BF321" i="2"/>
  <c r="BF325" i="2"/>
  <c r="BF326" i="2"/>
  <c r="BF327" i="2"/>
  <c r="BF334" i="2"/>
  <c r="BF338" i="2"/>
  <c r="BF339" i="2"/>
  <c r="BF340" i="2"/>
  <c r="BF354" i="2"/>
  <c r="BF357" i="2"/>
  <c r="BF364" i="2"/>
  <c r="BF369" i="2"/>
  <c r="BF372" i="2"/>
  <c r="BF383" i="2"/>
  <c r="AS106" i="1"/>
  <c r="F40" i="2"/>
  <c r="BC97" i="1"/>
  <c r="F39" i="3"/>
  <c r="BB98" i="1" s="1"/>
  <c r="F41" i="4"/>
  <c r="BD99" i="1"/>
  <c r="F37" i="4"/>
  <c r="AZ99" i="1" s="1"/>
  <c r="F40" i="5"/>
  <c r="BC100" i="1"/>
  <c r="F40" i="6"/>
  <c r="BC101" i="1" s="1"/>
  <c r="J37" i="6"/>
  <c r="AV101" i="1"/>
  <c r="J37" i="7"/>
  <c r="AV102" i="1" s="1"/>
  <c r="F41" i="8"/>
  <c r="BD103" i="1"/>
  <c r="F40" i="8"/>
  <c r="BC103" i="1" s="1"/>
  <c r="F40" i="9"/>
  <c r="BC105" i="1"/>
  <c r="BC104" i="1"/>
  <c r="AY104" i="1" s="1"/>
  <c r="J37" i="10"/>
  <c r="AV108" i="1"/>
  <c r="F40" i="11"/>
  <c r="BC109" i="1" s="1"/>
  <c r="F37" i="11"/>
  <c r="AZ109" i="1"/>
  <c r="F41" i="12"/>
  <c r="BD110" i="1" s="1"/>
  <c r="F37" i="13"/>
  <c r="AZ111" i="1"/>
  <c r="F37" i="14"/>
  <c r="AZ112" i="1" s="1"/>
  <c r="J37" i="14"/>
  <c r="AV112" i="1"/>
  <c r="F40" i="15"/>
  <c r="BC114" i="1" s="1"/>
  <c r="BC113" i="1" s="1"/>
  <c r="AY113" i="1" s="1"/>
  <c r="F39" i="15"/>
  <c r="BB114" i="1" s="1"/>
  <c r="BB113" i="1" s="1"/>
  <c r="AX113" i="1" s="1"/>
  <c r="F41" i="2"/>
  <c r="BD97" i="1" s="1"/>
  <c r="F37" i="3"/>
  <c r="AZ98" i="1"/>
  <c r="J37" i="4"/>
  <c r="AV99" i="1" s="1"/>
  <c r="J37" i="5"/>
  <c r="AV100" i="1"/>
  <c r="F41" i="6"/>
  <c r="BD101" i="1" s="1"/>
  <c r="F40" i="7"/>
  <c r="BC102" i="1"/>
  <c r="F37" i="8"/>
  <c r="AZ103" i="1" s="1"/>
  <c r="F39" i="9"/>
  <c r="BB105" i="1"/>
  <c r="BB104" i="1" s="1"/>
  <c r="AX104" i="1" s="1"/>
  <c r="F37" i="9"/>
  <c r="AZ105" i="1"/>
  <c r="AZ104" i="1" s="1"/>
  <c r="AV104" i="1" s="1"/>
  <c r="F41" i="10"/>
  <c r="BD108" i="1"/>
  <c r="F41" i="11"/>
  <c r="BD109" i="1"/>
  <c r="F39" i="11"/>
  <c r="BB109" i="1"/>
  <c r="F40" i="12"/>
  <c r="BC110" i="1"/>
  <c r="F37" i="12"/>
  <c r="AZ110" i="1"/>
  <c r="F39" i="13"/>
  <c r="BB111" i="1"/>
  <c r="J37" i="13"/>
  <c r="AV111" i="1"/>
  <c r="F41" i="14"/>
  <c r="BD112" i="1"/>
  <c r="F37" i="15"/>
  <c r="AZ114" i="1"/>
  <c r="AZ113" i="1" s="1"/>
  <c r="AV113" i="1" s="1"/>
  <c r="AS95" i="1"/>
  <c r="AS94" i="1"/>
  <c r="F39" i="2"/>
  <c r="BB97" i="1"/>
  <c r="F37" i="2"/>
  <c r="AZ97" i="1"/>
  <c r="J37" i="3"/>
  <c r="AV98" i="1"/>
  <c r="F40" i="4"/>
  <c r="BC99" i="1"/>
  <c r="F37" i="5"/>
  <c r="AZ100" i="1"/>
  <c r="F39" i="5"/>
  <c r="BB100" i="1"/>
  <c r="F39" i="6"/>
  <c r="BB101" i="1"/>
  <c r="F41" i="7"/>
  <c r="BD102" i="1" s="1"/>
  <c r="F39" i="8"/>
  <c r="BB103" i="1"/>
  <c r="F41" i="9"/>
  <c r="BD105" i="1"/>
  <c r="BD104" i="1" s="1"/>
  <c r="F37" i="10"/>
  <c r="AZ108" i="1"/>
  <c r="J37" i="11"/>
  <c r="AV109" i="1" s="1"/>
  <c r="J37" i="12"/>
  <c r="AV110" i="1"/>
  <c r="F41" i="13"/>
  <c r="BD111" i="1" s="1"/>
  <c r="F40" i="14"/>
  <c r="BC112" i="1"/>
  <c r="F41" i="15"/>
  <c r="BD114" i="1" s="1"/>
  <c r="BD113" i="1" s="1"/>
  <c r="J34" i="8"/>
  <c r="J37" i="2"/>
  <c r="AV97" i="1" s="1"/>
  <c r="F41" i="3"/>
  <c r="BD98" i="1"/>
  <c r="F40" i="3"/>
  <c r="BC98" i="1" s="1"/>
  <c r="F39" i="4"/>
  <c r="BB99" i="1"/>
  <c r="F41" i="5"/>
  <c r="BD100" i="1" s="1"/>
  <c r="F37" i="6"/>
  <c r="AZ101" i="1"/>
  <c r="F39" i="7"/>
  <c r="BB102" i="1" s="1"/>
  <c r="F37" i="7"/>
  <c r="AZ102" i="1"/>
  <c r="J37" i="8"/>
  <c r="AV103" i="1" s="1"/>
  <c r="J37" i="9"/>
  <c r="AV105" i="1"/>
  <c r="F40" i="10"/>
  <c r="BC108" i="1" s="1"/>
  <c r="F39" i="10"/>
  <c r="BB108" i="1"/>
  <c r="F39" i="12"/>
  <c r="BB110" i="1" s="1"/>
  <c r="F40" i="13"/>
  <c r="BC111" i="1"/>
  <c r="J34" i="13"/>
  <c r="F39" i="14"/>
  <c r="BB112" i="1"/>
  <c r="J37" i="15"/>
  <c r="AV114" i="1"/>
  <c r="J34" i="7" l="1"/>
  <c r="J100" i="7"/>
  <c r="T288" i="12"/>
  <c r="T240" i="10"/>
  <c r="BK132" i="5"/>
  <c r="J132" i="5" s="1"/>
  <c r="J101" i="5" s="1"/>
  <c r="BK148" i="15"/>
  <c r="BK250" i="9"/>
  <c r="J250" i="9" s="1"/>
  <c r="J119" i="9" s="1"/>
  <c r="P135" i="11"/>
  <c r="P134" i="11" s="1"/>
  <c r="AU109" i="1" s="1"/>
  <c r="R353" i="10"/>
  <c r="R272" i="10"/>
  <c r="P217" i="4"/>
  <c r="T244" i="2"/>
  <c r="R343" i="10"/>
  <c r="R240" i="10"/>
  <c r="R239" i="10" s="1"/>
  <c r="T149" i="10"/>
  <c r="R273" i="2"/>
  <c r="P288" i="12"/>
  <c r="T148" i="9"/>
  <c r="P136" i="5"/>
  <c r="P131" i="5" s="1"/>
  <c r="AU100" i="1" s="1"/>
  <c r="P244" i="2"/>
  <c r="T353" i="10"/>
  <c r="R146" i="4"/>
  <c r="T273" i="2"/>
  <c r="R288" i="12"/>
  <c r="P183" i="9"/>
  <c r="P190" i="3"/>
  <c r="P178" i="3"/>
  <c r="P137" i="3" s="1"/>
  <c r="AU98" i="1" s="1"/>
  <c r="P130" i="14"/>
  <c r="P129" i="14"/>
  <c r="AU112" i="1" s="1"/>
  <c r="T189" i="9"/>
  <c r="T131" i="5"/>
  <c r="R217" i="4"/>
  <c r="T130" i="14"/>
  <c r="T129" i="14"/>
  <c r="T135" i="11"/>
  <c r="T134" i="11"/>
  <c r="R189" i="9"/>
  <c r="R138" i="3"/>
  <c r="P370" i="2"/>
  <c r="R281" i="12"/>
  <c r="T217" i="4"/>
  <c r="R244" i="2"/>
  <c r="R243" i="2" s="1"/>
  <c r="T149" i="2"/>
  <c r="T233" i="15"/>
  <c r="R130" i="14"/>
  <c r="R129" i="14" s="1"/>
  <c r="P149" i="10"/>
  <c r="P148" i="9"/>
  <c r="P147" i="9"/>
  <c r="AU105" i="1" s="1"/>
  <c r="AU104" i="1" s="1"/>
  <c r="T190" i="15"/>
  <c r="T184" i="15" s="1"/>
  <c r="T148" i="15"/>
  <c r="R148" i="9"/>
  <c r="R149" i="2"/>
  <c r="R148" i="2" s="1"/>
  <c r="R233" i="15"/>
  <c r="R184" i="15" s="1"/>
  <c r="R147" i="15" s="1"/>
  <c r="T226" i="9"/>
  <c r="R183" i="9"/>
  <c r="P130" i="6"/>
  <c r="P129" i="6"/>
  <c r="AU101" i="1" s="1"/>
  <c r="R131" i="5"/>
  <c r="P210" i="4"/>
  <c r="P146" i="4"/>
  <c r="P139" i="4" s="1"/>
  <c r="AU99" i="1" s="1"/>
  <c r="T190" i="12"/>
  <c r="T159" i="12"/>
  <c r="T146" i="12" s="1"/>
  <c r="T179" i="3"/>
  <c r="T178" i="3" s="1"/>
  <c r="T137" i="3" s="1"/>
  <c r="T360" i="2"/>
  <c r="P273" i="2"/>
  <c r="BK233" i="15"/>
  <c r="J233" i="15"/>
  <c r="J114" i="15" s="1"/>
  <c r="P148" i="15"/>
  <c r="P281" i="12"/>
  <c r="P159" i="12"/>
  <c r="P146" i="12" s="1"/>
  <c r="AU110" i="1" s="1"/>
  <c r="R156" i="11"/>
  <c r="R134" i="11"/>
  <c r="T272" i="10"/>
  <c r="T239" i="10"/>
  <c r="T183" i="9"/>
  <c r="T210" i="4"/>
  <c r="T146" i="4" s="1"/>
  <c r="T139" i="4" s="1"/>
  <c r="R139" i="4"/>
  <c r="BK190" i="15"/>
  <c r="J190" i="15" s="1"/>
  <c r="J110" i="15" s="1"/>
  <c r="P184" i="15"/>
  <c r="R190" i="12"/>
  <c r="R159" i="12" s="1"/>
  <c r="R146" i="12" s="1"/>
  <c r="P272" i="10"/>
  <c r="P240" i="10"/>
  <c r="P239" i="10" s="1"/>
  <c r="R179" i="3"/>
  <c r="R178" i="3" s="1"/>
  <c r="P149" i="2"/>
  <c r="AG103" i="1"/>
  <c r="BK149" i="2"/>
  <c r="J149" i="2" s="1"/>
  <c r="J101" i="2" s="1"/>
  <c r="BK179" i="3"/>
  <c r="J179" i="3"/>
  <c r="J108" i="3" s="1"/>
  <c r="BK217" i="4"/>
  <c r="J217" i="4" s="1"/>
  <c r="J112" i="4" s="1"/>
  <c r="BK226" i="9"/>
  <c r="J226" i="9"/>
  <c r="J113" i="9" s="1"/>
  <c r="BK272" i="10"/>
  <c r="J272" i="10" s="1"/>
  <c r="J111" i="10" s="1"/>
  <c r="BK135" i="11"/>
  <c r="J135" i="11"/>
  <c r="J101" i="11" s="1"/>
  <c r="J149" i="15"/>
  <c r="J102" i="15" s="1"/>
  <c r="BK185" i="15"/>
  <c r="J185" i="15" s="1"/>
  <c r="J108" i="15" s="1"/>
  <c r="J191" i="15"/>
  <c r="J111" i="15"/>
  <c r="BK273" i="2"/>
  <c r="J273" i="2"/>
  <c r="J111" i="2" s="1"/>
  <c r="BK138" i="3"/>
  <c r="J138" i="3" s="1"/>
  <c r="J101" i="3" s="1"/>
  <c r="BK190" i="3"/>
  <c r="J190" i="3"/>
  <c r="J111" i="3" s="1"/>
  <c r="BK210" i="4"/>
  <c r="J210" i="4" s="1"/>
  <c r="J109" i="4" s="1"/>
  <c r="BK148" i="9"/>
  <c r="J148" i="9"/>
  <c r="J101" i="9" s="1"/>
  <c r="BK184" i="9"/>
  <c r="J184" i="9" s="1"/>
  <c r="J107" i="9" s="1"/>
  <c r="BK149" i="10"/>
  <c r="J149" i="10"/>
  <c r="J101" i="10" s="1"/>
  <c r="BK343" i="10"/>
  <c r="J343" i="10" s="1"/>
  <c r="J118" i="10" s="1"/>
  <c r="BK160" i="11"/>
  <c r="J160" i="11"/>
  <c r="J109" i="11" s="1"/>
  <c r="BK190" i="12"/>
  <c r="J190" i="12" s="1"/>
  <c r="J109" i="12" s="1"/>
  <c r="BK288" i="12"/>
  <c r="J288" i="12"/>
  <c r="J118" i="12" s="1"/>
  <c r="J234" i="15"/>
  <c r="J115" i="15" s="1"/>
  <c r="BK246" i="15"/>
  <c r="J246" i="15" s="1"/>
  <c r="J117" i="15" s="1"/>
  <c r="BK251" i="15"/>
  <c r="J251" i="15"/>
  <c r="J119" i="15" s="1"/>
  <c r="BK370" i="2"/>
  <c r="J370" i="2" s="1"/>
  <c r="J122" i="2" s="1"/>
  <c r="BK189" i="9"/>
  <c r="J189" i="9"/>
  <c r="J109" i="9" s="1"/>
  <c r="BK147" i="12"/>
  <c r="J147" i="12" s="1"/>
  <c r="J101" i="12" s="1"/>
  <c r="BK360" i="2"/>
  <c r="J360" i="2"/>
  <c r="J118" i="2" s="1"/>
  <c r="BK140" i="4"/>
  <c r="J140" i="4" s="1"/>
  <c r="J101" i="4" s="1"/>
  <c r="BK136" i="5"/>
  <c r="J136" i="5"/>
  <c r="J103" i="5" s="1"/>
  <c r="BK245" i="9"/>
  <c r="J245" i="9" s="1"/>
  <c r="J117" i="9" s="1"/>
  <c r="BK353" i="10"/>
  <c r="J353" i="10"/>
  <c r="J122" i="10" s="1"/>
  <c r="BK281" i="12"/>
  <c r="J281" i="12" s="1"/>
  <c r="J115" i="12" s="1"/>
  <c r="BK258" i="15"/>
  <c r="J258" i="15"/>
  <c r="J122" i="15" s="1"/>
  <c r="J130" i="14"/>
  <c r="J101" i="14" s="1"/>
  <c r="AG111" i="1"/>
  <c r="BK239" i="10"/>
  <c r="BK148" i="10"/>
  <c r="J148" i="10" s="1"/>
  <c r="J34" i="10" s="1"/>
  <c r="AG108" i="1" s="1"/>
  <c r="AG102" i="1"/>
  <c r="BK129" i="6"/>
  <c r="J129" i="6"/>
  <c r="BK131" i="5"/>
  <c r="J131" i="5"/>
  <c r="J100" i="5" s="1"/>
  <c r="J244" i="2"/>
  <c r="J107" i="2" s="1"/>
  <c r="J38" i="2"/>
  <c r="AW97" i="1" s="1"/>
  <c r="AT97" i="1" s="1"/>
  <c r="J38" i="6"/>
  <c r="AW101" i="1"/>
  <c r="AT101" i="1" s="1"/>
  <c r="BC96" i="1"/>
  <c r="AY96" i="1" s="1"/>
  <c r="J38" i="9"/>
  <c r="AW105" i="1" s="1"/>
  <c r="AT105" i="1" s="1"/>
  <c r="F38" i="11"/>
  <c r="BA109" i="1"/>
  <c r="J38" i="12"/>
  <c r="AW110" i="1"/>
  <c r="AT110" i="1" s="1"/>
  <c r="BD107" i="1"/>
  <c r="J38" i="14"/>
  <c r="AW112" i="1" s="1"/>
  <c r="AT112" i="1" s="1"/>
  <c r="F38" i="2"/>
  <c r="BA97" i="1"/>
  <c r="F38" i="6"/>
  <c r="BA101" i="1" s="1"/>
  <c r="AZ96" i="1"/>
  <c r="BB96" i="1"/>
  <c r="AX96" i="1" s="1"/>
  <c r="F38" i="9"/>
  <c r="BA105" i="1" s="1"/>
  <c r="BA104" i="1" s="1"/>
  <c r="AW104" i="1" s="1"/>
  <c r="AT104" i="1" s="1"/>
  <c r="J38" i="11"/>
  <c r="AW109" i="1"/>
  <c r="AT109" i="1"/>
  <c r="F38" i="12"/>
  <c r="BA110" i="1" s="1"/>
  <c r="F38" i="14"/>
  <c r="BA112" i="1"/>
  <c r="J38" i="3"/>
  <c r="AW98" i="1" s="1"/>
  <c r="AT98" i="1" s="1"/>
  <c r="F38" i="4"/>
  <c r="BA99" i="1" s="1"/>
  <c r="J38" i="5"/>
  <c r="AW100" i="1"/>
  <c r="AT100" i="1"/>
  <c r="J38" i="7"/>
  <c r="AW102" i="1" s="1"/>
  <c r="AT102" i="1" s="1"/>
  <c r="AN102" i="1" s="1"/>
  <c r="BD96" i="1"/>
  <c r="J38" i="8"/>
  <c r="AW103" i="1" s="1"/>
  <c r="AT103" i="1" s="1"/>
  <c r="AN103" i="1" s="1"/>
  <c r="J38" i="10"/>
  <c r="AW108" i="1" s="1"/>
  <c r="AT108" i="1" s="1"/>
  <c r="F38" i="13"/>
  <c r="BA111" i="1"/>
  <c r="BB107" i="1"/>
  <c r="AX107" i="1"/>
  <c r="AZ107" i="1"/>
  <c r="J38" i="15"/>
  <c r="AW114" i="1" s="1"/>
  <c r="AT114" i="1" s="1"/>
  <c r="F38" i="3"/>
  <c r="BA98" i="1"/>
  <c r="J38" i="4"/>
  <c r="AW99" i="1"/>
  <c r="AT99" i="1"/>
  <c r="F38" i="5"/>
  <c r="BA100" i="1" s="1"/>
  <c r="J34" i="6"/>
  <c r="AG101" i="1"/>
  <c r="F38" i="7"/>
  <c r="BA102" i="1" s="1"/>
  <c r="F38" i="8"/>
  <c r="BA103" i="1"/>
  <c r="F38" i="10"/>
  <c r="BA108" i="1" s="1"/>
  <c r="J38" i="13"/>
  <c r="AW111" i="1" s="1"/>
  <c r="AT111" i="1" s="1"/>
  <c r="AN111" i="1" s="1"/>
  <c r="BC107" i="1"/>
  <c r="J34" i="14"/>
  <c r="AG112" i="1"/>
  <c r="F38" i="15"/>
  <c r="BA114" i="1"/>
  <c r="BA113" i="1" s="1"/>
  <c r="AW113" i="1" s="1"/>
  <c r="AT113" i="1" s="1"/>
  <c r="P147" i="15" l="1"/>
  <c r="AU114" i="1"/>
  <c r="T147" i="15"/>
  <c r="R137" i="3"/>
  <c r="P148" i="10"/>
  <c r="AU108" i="1"/>
  <c r="T147" i="9"/>
  <c r="R148" i="10"/>
  <c r="R147" i="9"/>
  <c r="T243" i="2"/>
  <c r="T148" i="2"/>
  <c r="P243" i="2"/>
  <c r="P148" i="2" s="1"/>
  <c r="AU97" i="1" s="1"/>
  <c r="AU96" i="1" s="1"/>
  <c r="AU95" i="1" s="1"/>
  <c r="AU94" i="1" s="1"/>
  <c r="T148" i="10"/>
  <c r="BK146" i="4"/>
  <c r="J146" i="4" s="1"/>
  <c r="J104" i="4" s="1"/>
  <c r="BK178" i="3"/>
  <c r="BK137" i="3" s="1"/>
  <c r="J137" i="3" s="1"/>
  <c r="J100" i="3" s="1"/>
  <c r="J178" i="3"/>
  <c r="J107" i="3" s="1"/>
  <c r="BK183" i="9"/>
  <c r="J183" i="9" s="1"/>
  <c r="J106" i="9" s="1"/>
  <c r="J148" i="15"/>
  <c r="J101" i="15"/>
  <c r="BK184" i="15"/>
  <c r="J184" i="15" s="1"/>
  <c r="J107" i="15" s="1"/>
  <c r="BK243" i="2"/>
  <c r="BK148" i="2" s="1"/>
  <c r="J148" i="2" s="1"/>
  <c r="J100" i="2" s="1"/>
  <c r="BK156" i="11"/>
  <c r="J156" i="11" s="1"/>
  <c r="J107" i="11" s="1"/>
  <c r="BK159" i="12"/>
  <c r="BK146" i="12"/>
  <c r="J146" i="12" s="1"/>
  <c r="J100" i="12" s="1"/>
  <c r="AN112" i="1"/>
  <c r="J43" i="14"/>
  <c r="J43" i="13"/>
  <c r="AN108" i="1"/>
  <c r="J100" i="10"/>
  <c r="J239" i="10"/>
  <c r="J107" i="10" s="1"/>
  <c r="J43" i="10"/>
  <c r="J43" i="8"/>
  <c r="AN101" i="1"/>
  <c r="J43" i="7"/>
  <c r="J100" i="6"/>
  <c r="J43" i="6"/>
  <c r="AU113" i="1"/>
  <c r="AU106" i="1" s="1"/>
  <c r="BD106" i="1"/>
  <c r="J34" i="5"/>
  <c r="AG100" i="1"/>
  <c r="AV96" i="1"/>
  <c r="AV107" i="1"/>
  <c r="AY107" i="1"/>
  <c r="BB106" i="1"/>
  <c r="AX106" i="1"/>
  <c r="BD95" i="1"/>
  <c r="AZ95" i="1"/>
  <c r="AV95" i="1"/>
  <c r="BA96" i="1"/>
  <c r="BB95" i="1"/>
  <c r="AU107" i="1"/>
  <c r="AZ106" i="1"/>
  <c r="AV106" i="1" s="1"/>
  <c r="BA107" i="1"/>
  <c r="AW107" i="1"/>
  <c r="BC106" i="1"/>
  <c r="AY106" i="1" s="1"/>
  <c r="BC95" i="1"/>
  <c r="AY95" i="1" s="1"/>
  <c r="BK139" i="4" l="1"/>
  <c r="J139" i="4" s="1"/>
  <c r="J100" i="4" s="1"/>
  <c r="BK147" i="15"/>
  <c r="J147" i="15"/>
  <c r="J100" i="15"/>
  <c r="J243" i="2"/>
  <c r="J106" i="2" s="1"/>
  <c r="J159" i="12"/>
  <c r="J105" i="12"/>
  <c r="BK147" i="9"/>
  <c r="J147" i="9" s="1"/>
  <c r="J34" i="9" s="1"/>
  <c r="AG105" i="1" s="1"/>
  <c r="AG104" i="1" s="1"/>
  <c r="AN104" i="1" s="1"/>
  <c r="BK134" i="11"/>
  <c r="J134" i="11"/>
  <c r="J100" i="11" s="1"/>
  <c r="J43" i="5"/>
  <c r="AN100" i="1"/>
  <c r="BD94" i="1"/>
  <c r="W33" i="1" s="1"/>
  <c r="BA95" i="1"/>
  <c r="AW95" i="1"/>
  <c r="AT95" i="1"/>
  <c r="J34" i="12"/>
  <c r="AG110" i="1" s="1"/>
  <c r="AN110" i="1" s="1"/>
  <c r="J34" i="3"/>
  <c r="AG98" i="1" s="1"/>
  <c r="AW96" i="1"/>
  <c r="AT96" i="1"/>
  <c r="BB94" i="1"/>
  <c r="W31" i="1" s="1"/>
  <c r="AZ94" i="1"/>
  <c r="AV94" i="1"/>
  <c r="AK29" i="1" s="1"/>
  <c r="J34" i="2"/>
  <c r="AG97" i="1" s="1"/>
  <c r="AN97" i="1" s="1"/>
  <c r="J34" i="4"/>
  <c r="AG99" i="1" s="1"/>
  <c r="AT107" i="1"/>
  <c r="BA106" i="1"/>
  <c r="AW106" i="1"/>
  <c r="AT106" i="1" s="1"/>
  <c r="AX95" i="1"/>
  <c r="BC94" i="1"/>
  <c r="W32" i="1"/>
  <c r="AN105" i="1" l="1"/>
  <c r="J43" i="9"/>
  <c r="J43" i="12"/>
  <c r="J100" i="9"/>
  <c r="J43" i="4"/>
  <c r="J43" i="3"/>
  <c r="J43" i="2"/>
  <c r="AN98" i="1"/>
  <c r="AN99" i="1"/>
  <c r="W29" i="1"/>
  <c r="J34" i="15"/>
  <c r="AG114" i="1"/>
  <c r="AG113" i="1" s="1"/>
  <c r="AG96" i="1"/>
  <c r="AG95" i="1"/>
  <c r="AN95" i="1"/>
  <c r="BA94" i="1"/>
  <c r="W30" i="1" s="1"/>
  <c r="J34" i="11"/>
  <c r="AG109" i="1"/>
  <c r="AN109" i="1" s="1"/>
  <c r="AY94" i="1"/>
  <c r="AX94" i="1"/>
  <c r="J43" i="15" l="1"/>
  <c r="J43" i="11"/>
  <c r="AN114" i="1"/>
  <c r="AN113" i="1"/>
  <c r="AN96" i="1"/>
  <c r="AG107" i="1"/>
  <c r="AG106" i="1"/>
  <c r="AG94" i="1"/>
  <c r="AK26" i="1" s="1"/>
  <c r="AW94" i="1"/>
  <c r="AK30" i="1" s="1"/>
  <c r="AK35" i="1" l="1"/>
  <c r="AN107" i="1"/>
  <c r="AN106" i="1"/>
  <c r="AT94" i="1"/>
  <c r="AN94" i="1" s="1"/>
</calcChain>
</file>

<file path=xl/sharedStrings.xml><?xml version="1.0" encoding="utf-8"?>
<sst xmlns="http://schemas.openxmlformats.org/spreadsheetml/2006/main" count="22057" uniqueCount="3409">
  <si>
    <t>Export Komplet</t>
  </si>
  <si>
    <t/>
  </si>
  <si>
    <t>2.0</t>
  </si>
  <si>
    <t>False</t>
  </si>
  <si>
    <t>{d4c23f06-ef23-402b-a34e-cdeab1f8b068}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</si>
  <si>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</si>
  <si>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</si>
  <si>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</si>
  <si>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</si>
  <si>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</si>
  <si>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</si>
  <si>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</si>
  <si>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356-1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</si>
  <si>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</si>
  <si>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</si>
  <si>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KRPZ Žilina a OOPZ Žilina, ul. Kuzmányho</t>
  </si>
  <si>
    <t>JKSO:</t>
  </si>
  <si>
    <t>KS:</t>
  </si>
  <si>
    <t>Miesto:</t>
  </si>
  <si>
    <t>Žilina, parc. č. 449/7, 449/1</t>
  </si>
  <si>
    <t>Dátum:</t>
  </si>
  <si>
    <t>19. 8. 2022</t>
  </si>
  <si>
    <t>Objednávateľ:</t>
  </si>
  <si>
    <t>IČO:</t>
  </si>
  <si>
    <t xml:space="preserve">00151866  </t>
  </si>
  <si>
    <t>Ministerstvo vnútra SR, Pribinova 2, Bratislava</t>
  </si>
  <si>
    <t>IČ DPH:</t>
  </si>
  <si>
    <t>2020571520</t>
  </si>
  <si>
    <t>Zhotoviteľ:</t>
  </si>
  <si>
    <t>Vyplň údaj</t>
  </si>
  <si>
    <t>Projektant:</t>
  </si>
  <si>
    <t xml:space="preserve">44413301  </t>
  </si>
  <si>
    <t>Cobra Bauart s.r.o., Karpatské nám.10A, Bratislava</t>
  </si>
  <si>
    <t>2022709282</t>
  </si>
  <si>
    <t>True</t>
  </si>
  <si>
    <t>0,01</t>
  </si>
  <si>
    <t>Spracovateľ:</t>
  </si>
  <si>
    <t>44413301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</si>
  <si>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</si>
  <si>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</si>
  <si>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</si>
  <si>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</si>
  <si>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</si>
  <si>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</si>
  <si>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</si>
  <si>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</si>
  <si>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</si>
  <si>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</si>
  <si>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</si>
  <si>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</si>
  <si>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</si>
  <si>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</si>
  <si>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</si>
  <si>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</si>
  <si>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</si>
  <si>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</si>
  <si>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</si>
  <si>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</si>
  <si>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</si>
  <si>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</si>
  <si>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</si>
  <si>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</si>
  <si>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</si>
  <si>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</si>
  <si>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</si>
  <si>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</si>
  <si>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</si>
  <si>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</si>
  <si>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</si>
  <si>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</si>
  <si>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</si>
  <si>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</si>
  <si>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</si>
  <si>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</si>
  <si>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</si>
  <si>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</si>
  <si>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</si>
  <si>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</si>
  <si>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</si>
  <si>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</si>
  <si>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</si>
  <si>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</si>
  <si>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</si>
  <si>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</si>
  <si>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Krajské riaditeľstvo PZ, Žilina, Kuzmányho 26 - rekonštrukcia a modernizácia objektu</t>
  </si>
  <si>
    <t>STA</t>
  </si>
  <si>
    <t>{90e07eca-53e2-4699-b469-3a541a18be4a}</t>
  </si>
  <si>
    <t>1 - SO-01</t>
  </si>
  <si>
    <t>Zníženie energetickej náročnosti budovy</t>
  </si>
  <si>
    <t>Časť</t>
  </si>
  <si>
    <t>2</t>
  </si>
  <si>
    <t>{ac41b39f-b0d2-496c-83ef-27f04ef620cc}</t>
  </si>
  <si>
    <t>/</t>
  </si>
  <si>
    <t>Stavebná časť</t>
  </si>
  <si>
    <t>3</t>
  </si>
  <si>
    <t>{d9aff70e-ffb8-4158-81b6-43ec5555bf3a}</t>
  </si>
  <si>
    <t>1-1</t>
  </si>
  <si>
    <t>Stavebná časť - Oprava fasády</t>
  </si>
  <si>
    <t>{5068f93f-49dd-4088-895c-effad7905e3d}</t>
  </si>
  <si>
    <t xml:space="preserve">Vykurovanie </t>
  </si>
  <si>
    <t>{60d36789-531c-4f9a-b16b-d8bc1b1f8d77}</t>
  </si>
  <si>
    <t>Elektro časť - Silnoprúd</t>
  </si>
  <si>
    <t>{20b7cebc-cf28-4783-8e3b-ad666bb21b02}</t>
  </si>
  <si>
    <t>4</t>
  </si>
  <si>
    <t>Elektro časť - Bleskozvod</t>
  </si>
  <si>
    <t>{7bf8e363-03e4-4cfa-af80-84b826172bca}</t>
  </si>
  <si>
    <t>5</t>
  </si>
  <si>
    <t xml:space="preserve">Rekonštrukcia osobného výťahu OT 450 - Pravý výťah </t>
  </si>
  <si>
    <t>{5240701d-bebf-4fff-83dc-6260f8b12e9d}</t>
  </si>
  <si>
    <t>6</t>
  </si>
  <si>
    <t>Výmena osobného výťahu OT 450 - Ľavý výťah</t>
  </si>
  <si>
    <t>{414d2f72-285c-4b3d-afe2-7b2c25bdcc13}</t>
  </si>
  <si>
    <t>2 - SO-02</t>
  </si>
  <si>
    <t>Ostatné stavebné práce</t>
  </si>
  <si>
    <t>{3ab83985-68dd-470f-83d2-873c8e244322}</t>
  </si>
  <si>
    <t>Stavebná časť - Vybudovanie sociálnej miestnosti pre imobilných</t>
  </si>
  <si>
    <t>{bf8422d6-ce9c-4474-b06c-b92b353cdaf8}</t>
  </si>
  <si>
    <t>Obvodné oddelenie PZ- Žilina, Kuzmányho 32  - rekonštrukcia a modernizácia objektu</t>
  </si>
  <si>
    <t>{92c20959-be8c-42c4-80ef-7537ffa94cfe}</t>
  </si>
  <si>
    <t>SO-01</t>
  </si>
  <si>
    <t>{e10c813e-45ca-4c99-9407-9d9e6224ee84}</t>
  </si>
  <si>
    <t>{7e91e18b-77e4-4ad1-a4b8-e496a82ce215}</t>
  </si>
  <si>
    <t>{c0e67928-5591-4f62-a966-35417fc8bbd4}</t>
  </si>
  <si>
    <t>Vykurovanie</t>
  </si>
  <si>
    <t>{4b85e8ec-cf98-4bf0-8f4c-58f69a308569}</t>
  </si>
  <si>
    <t>{eef19a45-cab0-4dc6-b253-65a99118b37e}</t>
  </si>
  <si>
    <t>Elektro časť -  Bleskozvod</t>
  </si>
  <si>
    <t>{7ba2c07a-8557-40cd-9196-c3bceb40ae1d}</t>
  </si>
  <si>
    <t>SO-02</t>
  </si>
  <si>
    <t>{257aaee7-6577-4499-b69b-403b4db79f4f}</t>
  </si>
  <si>
    <t>{1affee7b-3a68-410a-823f-606a61afef99}</t>
  </si>
  <si>
    <t>KRYCÍ LIST ROZPOČTU</t>
  </si>
  <si>
    <t>Objekt:</t>
  </si>
  <si>
    <t>1 - Krajské riaditeľstvo PZ, Žilina, Kuzmányho 26 - rekonštrukcia a modernizácia objektu</t>
  </si>
  <si>
    <t>Časť:</t>
  </si>
  <si>
    <t>1 - SO-01 - Zníženie energetickej náročnosti budovy</t>
  </si>
  <si>
    <t>Úroveň 3: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</si>
  <si>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</si>
  <si>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</si>
  <si>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</si>
  <si>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</si>
  <si>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</si>
  <si>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</si>
  <si>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</si>
  <si>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</si>
  <si>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výplne</t>
  </si>
  <si>
    <t xml:space="preserve">    9 - Ostatné konštrukcie a práce-búranie</t>
  </si>
  <si>
    <t xml:space="preserve">    99 - Presun hmôt HSV</t>
  </si>
  <si>
    <t>PSV - Práce a dodávky PSV</t>
  </si>
  <si>
    <t xml:space="preserve">    71 - Izolácie</t>
  </si>
  <si>
    <t xml:space="preserve">      711 - Izolácie proti vode a vlhkosti</t>
  </si>
  <si>
    <t xml:space="preserve">      712 - Izolácie striech</t>
  </si>
  <si>
    <t xml:space="preserve">      713 - Izolácie tepelné</t>
  </si>
  <si>
    <t xml:space="preserve">    76 - Konštrukcie</t>
  </si>
  <si>
    <t xml:space="preserve">      762 - Konštrukcie tesárske</t>
  </si>
  <si>
    <t xml:space="preserve">      763 - Konštrukcie - drevostavby</t>
  </si>
  <si>
    <t xml:space="preserve">      764 - Konštrukcie klampiarske</t>
  </si>
  <si>
    <t xml:space="preserve">      766 - Konštrukcie stolárske</t>
  </si>
  <si>
    <t xml:space="preserve">      767 - Konštrukcie doplnkové kovové</t>
  </si>
  <si>
    <t xml:space="preserve">      769 - Montáž vzduchotechnických zariadení</t>
  </si>
  <si>
    <t xml:space="preserve">    78 - Dokončovacie práce</t>
  </si>
  <si>
    <t xml:space="preserve">      783 - Nátery</t>
  </si>
  <si>
    <t xml:space="preserve">      784 - Maľby</t>
  </si>
  <si>
    <t xml:space="preserve">      786 - Dokončovacie práce - čalúnnicke</t>
  </si>
  <si>
    <t>M - Práce a dodávky M</t>
  </si>
  <si>
    <t xml:space="preserve">    21-M - Elektromontáže</t>
  </si>
  <si>
    <t xml:space="preserve">    22-M - Montáže oznam. a zabezp.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</si>
  <si>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</si>
  <si>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</si>
  <si>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</si>
  <si>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</si>
  <si>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</si>
  <si>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</si>
  <si>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</si>
  <si>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</si>
  <si>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</si>
  <si>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</si>
  <si>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</si>
  <si>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</si>
  <si>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</si>
  <si>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</si>
  <si>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</si>
  <si>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</si>
  <si>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</si>
  <si>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311275011.S</t>
  </si>
  <si>
    <t>Murivo nosné (m3) z pórobetónových tvárnic hladkých pevnosti P2 až P4, nad 400 do 600 kg/m3 - prímurovky</t>
  </si>
  <si>
    <t>m3</t>
  </si>
  <si>
    <t>-135575497</t>
  </si>
  <si>
    <t>311275041.S</t>
  </si>
  <si>
    <t>Murivo nosné (m3) z pórobetónových tvárnic hladkých pevnosti P2 až P4, nad 400 do 600 kg/m3 hrúbky 375 mm, vymurovanie parapetov</t>
  </si>
  <si>
    <t>-1806232834</t>
  </si>
  <si>
    <t>Úpravy povrchov, podlahy, výplne</t>
  </si>
  <si>
    <t>610991111.S</t>
  </si>
  <si>
    <t>Zakrývanie výplní vnútorných okenných otvorov, predmetov a konštrukcií, vrátane neskoršieho odkrývania</t>
  </si>
  <si>
    <t>m2</t>
  </si>
  <si>
    <t>-485931727</t>
  </si>
  <si>
    <t>M</t>
  </si>
  <si>
    <t>2834105000</t>
  </si>
  <si>
    <t>Fólia zákrývacia LDPE, 0,007 mm, 4 x 5 m</t>
  </si>
  <si>
    <t>8</t>
  </si>
  <si>
    <t>-54508364</t>
  </si>
  <si>
    <t>247710009000R</t>
  </si>
  <si>
    <t xml:space="preserve">Páska samolepiaca PVC na zakrývanie okien   </t>
  </si>
  <si>
    <t>ks</t>
  </si>
  <si>
    <t>1150702696</t>
  </si>
  <si>
    <t>611460372.S</t>
  </si>
  <si>
    <t>Vnútorná omietka stropov vápennocementová tenkovrstvová, hr. 6 mm, stropy technického podlažia 8.NP</t>
  </si>
  <si>
    <t>163686913</t>
  </si>
  <si>
    <t>7</t>
  </si>
  <si>
    <t>612425921.S</t>
  </si>
  <si>
    <t>Omietka vápenná vnútorného ostenia okenného alebo dverného hladká s vystužením rohov s lištami</t>
  </si>
  <si>
    <t>1903437473</t>
  </si>
  <si>
    <t>612451082.S</t>
  </si>
  <si>
    <t>Zatretie škár murovaných vnútorných stien, pilierov alebo stĺpov z tehál alebo kameňa, po elektroinštalácii</t>
  </si>
  <si>
    <t>422100527</t>
  </si>
  <si>
    <t>9</t>
  </si>
  <si>
    <t>612460372.S1</t>
  </si>
  <si>
    <t>Oprava vnútorných  omietok stien vápennocementová tenkovrstvová, hr. 6 mm,  po elektroinštalácii</t>
  </si>
  <si>
    <t>308730606</t>
  </si>
  <si>
    <t>10</t>
  </si>
  <si>
    <t>612460372.S</t>
  </si>
  <si>
    <t>Vnútorná omietka stien vápennocementová tenkovrstvová, hr. 6 mm, na nové murivo parapetov</t>
  </si>
  <si>
    <t>2054520955</t>
  </si>
  <si>
    <t>11</t>
  </si>
  <si>
    <t>612481119.S</t>
  </si>
  <si>
    <t>Potiahnutie vnútorných stien sklotextilnou mriežkou s celoplošným prilepením</t>
  </si>
  <si>
    <t>961229736</t>
  </si>
  <si>
    <t>12</t>
  </si>
  <si>
    <t>622461043.S</t>
  </si>
  <si>
    <t>Vonkajšia omietka stien pastovitá silikátová ryhovaná, alt. škrabaná,  hr. 2 mm</t>
  </si>
  <si>
    <t>872494387</t>
  </si>
  <si>
    <t>13</t>
  </si>
  <si>
    <t>622451073R</t>
  </si>
  <si>
    <t>Vyrovnanie podkladu pod KZS - obvodové steny- nanesením lepiacej malty v dvoch vrstvách na sklotextilnú výstužnú sieťku, hr. 50 mm</t>
  </si>
  <si>
    <t>1715937455</t>
  </si>
  <si>
    <t>14</t>
  </si>
  <si>
    <t>622451075R</t>
  </si>
  <si>
    <t>Vyrovnanie podkladu sokla pod KZS,  nanesením lepiacej malty v dvoch vrstvách na sklotextilnú výstužnú sieťku, hr. 50 mm</t>
  </si>
  <si>
    <t>-1897145416</t>
  </si>
  <si>
    <t>15</t>
  </si>
  <si>
    <t>622465111R</t>
  </si>
  <si>
    <t xml:space="preserve">Stierková malta v dvoch vrstvách na sklotextilnú výstužnú sieťku, hr. 3-4 mm; na sokel a ang.dvorce </t>
  </si>
  <si>
    <t>-517402854</t>
  </si>
  <si>
    <t>16</t>
  </si>
  <si>
    <t>622466117R</t>
  </si>
  <si>
    <t xml:space="preserve">Príprava vonkajšieho podkladu sokla - penetračný náter, na sokel a ang.dvorce </t>
  </si>
  <si>
    <t>-72448650</t>
  </si>
  <si>
    <t>17</t>
  </si>
  <si>
    <t>625250553.S</t>
  </si>
  <si>
    <t>Kontaktný zatepľovací systém XPS, soklovej alebo vodou namáhanej časti hr. 150 mm, skrutkovacie kotvy</t>
  </si>
  <si>
    <t>-567612989</t>
  </si>
  <si>
    <t>18</t>
  </si>
  <si>
    <t>625250612.S</t>
  </si>
  <si>
    <t>Kontaktný zatepľovací systém  ang. dvorcov XPS,  hr. 20 mm</t>
  </si>
  <si>
    <t>-2124229021</t>
  </si>
  <si>
    <t>19</t>
  </si>
  <si>
    <t>625250614.S</t>
  </si>
  <si>
    <t>Kontaktný zatepľovací systém soklovej alebo vodou namáhanej časti ostenia hr. 40 mm</t>
  </si>
  <si>
    <t>534590708</t>
  </si>
  <si>
    <t>625250702.S</t>
  </si>
  <si>
    <t>Kontaktný zatepľovací systém z minerálnej vlny hr. 40 mm, skrutkovacie kotvy</t>
  </si>
  <si>
    <t>39528687</t>
  </si>
  <si>
    <t>21</t>
  </si>
  <si>
    <t>625250713.S</t>
  </si>
  <si>
    <t>Kontaktný zatepľovací systém z minerálnej vlny hr. 200 mm, skrutkovacie kotvy</t>
  </si>
  <si>
    <t>-1340090153</t>
  </si>
  <si>
    <t>22</t>
  </si>
  <si>
    <t>625250761.S</t>
  </si>
  <si>
    <t>Kontaktný zatepľovací systém z minerálnej vlny hr. 20 mm, skrutkovacie kotvy</t>
  </si>
  <si>
    <t>-356397872</t>
  </si>
  <si>
    <t>23</t>
  </si>
  <si>
    <t>625250763.S</t>
  </si>
  <si>
    <t xml:space="preserve">Kontaktný zatepľovací systém ostenia z minerálnej vlny hr. 40 mm  </t>
  </si>
  <si>
    <t>-1285355660</t>
  </si>
  <si>
    <t>24</t>
  </si>
  <si>
    <t>631571009R</t>
  </si>
  <si>
    <t>Vyrovnanie nerovností na streche so štrkopieskom 0-4</t>
  </si>
  <si>
    <t>25</t>
  </si>
  <si>
    <t>622451071.S</t>
  </si>
  <si>
    <t>Vyspravenie povrchu neomietaných betónových stien vonkajších maltou cementovou pre omietky - oporný múr</t>
  </si>
  <si>
    <t>505307855</t>
  </si>
  <si>
    <t>26</t>
  </si>
  <si>
    <t>622464222</t>
  </si>
  <si>
    <t>Vonkajšia omietka stien tenkovrstvová BAUMIT, silikátová, Baumit SilikatTop, škrabaná, hr. 2 mm  (alt. ekvivalent)  - oporný múr</t>
  </si>
  <si>
    <t>-226501718</t>
  </si>
  <si>
    <t>27</t>
  </si>
  <si>
    <t>622466115</t>
  </si>
  <si>
    <t xml:space="preserve">Príprava vonkajšieho podkladu stien BAUMIT, penetračný náter Baumit BetonKontakt - oporný múr  (alt. ekvivalent) </t>
  </si>
  <si>
    <t>647550888</t>
  </si>
  <si>
    <t>28</t>
  </si>
  <si>
    <t>622481119.R</t>
  </si>
  <si>
    <t>Potiahnutie vonkajších stien sklotextilnou mriežkou s celoplošným prilepením - oporný múr</t>
  </si>
  <si>
    <t>-385225168</t>
  </si>
  <si>
    <t>29</t>
  </si>
  <si>
    <t>625250511</t>
  </si>
  <si>
    <t xml:space="preserve">Systém PCI Pecitherm - hydroizolačná stierka PCI Seccoral 1K - oporný múr  (alt. ekvivalent) </t>
  </si>
  <si>
    <t>229300525</t>
  </si>
  <si>
    <t>30</t>
  </si>
  <si>
    <t>632451622.S</t>
  </si>
  <si>
    <t>Sanácia betónovej konštrukcie opravnou (reprofilačnou) maltou na betón a murivo hr. 10 mm - oporný múr</t>
  </si>
  <si>
    <t>2077599780</t>
  </si>
  <si>
    <t>31</t>
  </si>
  <si>
    <t>648991113.S</t>
  </si>
  <si>
    <t>Osadenie parapetných dosiek z plastických a poloplast., hmôt, š. nad 200 mm</t>
  </si>
  <si>
    <t>m</t>
  </si>
  <si>
    <t>-10522255</t>
  </si>
  <si>
    <t>32</t>
  </si>
  <si>
    <t>611560000300.S</t>
  </si>
  <si>
    <t>Parapeta vnútorná komôrková plastová, biela</t>
  </si>
  <si>
    <t>46</t>
  </si>
  <si>
    <t>33</t>
  </si>
  <si>
    <t>611560000800.S</t>
  </si>
  <si>
    <t>Plastové krytky k vnútorným parapetom plastovým, pár, vo farbe biela</t>
  </si>
  <si>
    <t>-1276788658</t>
  </si>
  <si>
    <t>Ostatné konštrukcie a práce-búranie</t>
  </si>
  <si>
    <t>34</t>
  </si>
  <si>
    <t>941941042.S</t>
  </si>
  <si>
    <t>Montáž lešenia ľahkého pracovného radového s podlahami šírky nad 1,00 do 1,20 m, výšky nad 10 do 30 m</t>
  </si>
  <si>
    <t>1522480175</t>
  </si>
  <si>
    <t>35</t>
  </si>
  <si>
    <t>941941292.S</t>
  </si>
  <si>
    <t>Príplatok za prvý a každý ďalší i začatý mesiac použitia lešenia ľahkého pracovného radového s podlahami šírky nad 1,00 do 1,20 m, v. nad 10 do 30 m</t>
  </si>
  <si>
    <t>549963733</t>
  </si>
  <si>
    <t>36</t>
  </si>
  <si>
    <t>941941842.S</t>
  </si>
  <si>
    <t>Demontáž lešenia ľahkého pracovného radového s podlahami šírky nad 1,00 do 1,20 m, výšky nad 10 do 30 m</t>
  </si>
  <si>
    <t>-2058541890</t>
  </si>
  <si>
    <t>37</t>
  </si>
  <si>
    <t>944941103.S</t>
  </si>
  <si>
    <t>Ochranné dvojtyčové zábradlie na lešeňových rúrkových konštrukciách</t>
  </si>
  <si>
    <t>2088211049</t>
  </si>
  <si>
    <t>38</t>
  </si>
  <si>
    <t>944944103.S</t>
  </si>
  <si>
    <t>Ochranná sieť na boku lešenia</t>
  </si>
  <si>
    <t>-1981487681</t>
  </si>
  <si>
    <t>39</t>
  </si>
  <si>
    <t>944944803.S</t>
  </si>
  <si>
    <t>Demontáž ochrannej siete na boku lešenia</t>
  </si>
  <si>
    <t>-1128240787</t>
  </si>
  <si>
    <t>40</t>
  </si>
  <si>
    <t>709210000200</t>
  </si>
  <si>
    <t>Sieť stavebná ochranná na lešenie, 2,5x40 m, BAUMIT</t>
  </si>
  <si>
    <t>1698739468</t>
  </si>
  <si>
    <t>41</t>
  </si>
  <si>
    <t>941955001.S</t>
  </si>
  <si>
    <t>Lešenie ľahké pracovné pomocné, s výškou lešeňovej podlahy do 1,20 m</t>
  </si>
  <si>
    <t>-1210182615</t>
  </si>
  <si>
    <t>42</t>
  </si>
  <si>
    <t>952901110</t>
  </si>
  <si>
    <t>Očistenie okien, dverí  a rámov otvorov umytím po tepel. izoláciou</t>
  </si>
  <si>
    <t>52</t>
  </si>
  <si>
    <t>43</t>
  </si>
  <si>
    <t>953948515</t>
  </si>
  <si>
    <t>STO soklový profil Sto-Sockelleiste Universal pre hr. izolantu 200 mm (hliníkový)</t>
  </si>
  <si>
    <t>334134986</t>
  </si>
  <si>
    <t>44</t>
  </si>
  <si>
    <t>07845-002</t>
  </si>
  <si>
    <t>Sto-Sockelleiste univ. 202 mm - zakladací profil z pretlačovaného eloxovaného hliníka pre hr. izolantu 200 mm; dl. 2,0 m  (alt. ekvivalent)</t>
  </si>
  <si>
    <t>1867232852</t>
  </si>
  <si>
    <t>45</t>
  </si>
  <si>
    <t>953995161</t>
  </si>
  <si>
    <t>BAUMIT Nasadzovacia lišta na soklový profil (plastová)  (alt. ekvivalent)</t>
  </si>
  <si>
    <t>-1154432966</t>
  </si>
  <si>
    <t>283410002700.1</t>
  </si>
  <si>
    <t>Lišta nasadzovacia, plastový profil na soklový profil dĺ. 2500 mm, s odkvapovým nosom a integrovanou sklotextilnou mriežkou</t>
  </si>
  <si>
    <t>-1609841956</t>
  </si>
  <si>
    <t>47</t>
  </si>
  <si>
    <t>953995113</t>
  </si>
  <si>
    <t>BAUMIT Rohová lišta z PVC</t>
  </si>
  <si>
    <t>504137530</t>
  </si>
  <si>
    <t>48</t>
  </si>
  <si>
    <t>283410002900</t>
  </si>
  <si>
    <t>Lišta rohová PVC opatrená mriežkou 100 x 150 mm, dĺ. 2500 mm, BAUMIT,  (alt. ekvivalent)</t>
  </si>
  <si>
    <t>-1900841129</t>
  </si>
  <si>
    <t>49</t>
  </si>
  <si>
    <t>953995411.S</t>
  </si>
  <si>
    <t>Rohový profil so skrytou okapničkou</t>
  </si>
  <si>
    <t>-1942479248</t>
  </si>
  <si>
    <t>50</t>
  </si>
  <si>
    <t>283410012400.S</t>
  </si>
  <si>
    <t>Profil rohový z PVC  s odkvapovým nosom a integrovanou mriežkou</t>
  </si>
  <si>
    <t>-804414284</t>
  </si>
  <si>
    <t>51</t>
  </si>
  <si>
    <t>953995416.S</t>
  </si>
  <si>
    <t>Parapetný profil samolepiaci</t>
  </si>
  <si>
    <t>243538610</t>
  </si>
  <si>
    <t>283410012000</t>
  </si>
  <si>
    <t>Profil parapetný LX-LPE, samolepiaci, s tesniacou páskou, dĺ. 2000 mm, JUB,  (alt. ekvivalent)</t>
  </si>
  <si>
    <t>-1988892013</t>
  </si>
  <si>
    <t>53</t>
  </si>
  <si>
    <t>953996121</t>
  </si>
  <si>
    <t>PCI okenný APU profil s integrovanou tkaninou</t>
  </si>
  <si>
    <t>348370258</t>
  </si>
  <si>
    <t>54</t>
  </si>
  <si>
    <t>6932012010.1</t>
  </si>
  <si>
    <t>Profil okenný a dverový APU profil 6 mm + tkanina - 2,5 m, č. 45072610 PCI,  (alt. ekvivalent)</t>
  </si>
  <si>
    <t>-1946374263</t>
  </si>
  <si>
    <t>55</t>
  </si>
  <si>
    <t>953997961.S</t>
  </si>
  <si>
    <t>Montáž hranatej plastovej vetracej mriežky plochy do 0,06 m2</t>
  </si>
  <si>
    <t>-1892928763</t>
  </si>
  <si>
    <t>56</t>
  </si>
  <si>
    <t>429720338100.S</t>
  </si>
  <si>
    <t>Mriežka ventilačná plastová, hranatá so sieťkou, rozmery šxvxhr 200x300x15 mm</t>
  </si>
  <si>
    <t>-2060130288</t>
  </si>
  <si>
    <t>57</t>
  </si>
  <si>
    <t>953997962.S</t>
  </si>
  <si>
    <t>Montáž hranatej plastovej vetracej mriežky plochy nad 0,06 m2</t>
  </si>
  <si>
    <t>1554586904</t>
  </si>
  <si>
    <t>58</t>
  </si>
  <si>
    <t>429720338100.R</t>
  </si>
  <si>
    <t>Mriežka ventilačná plastová, hranatá so sieťkou, rozmery šxvxhr 600x600x15 mm</t>
  </si>
  <si>
    <t>-454785238</t>
  </si>
  <si>
    <t>59</t>
  </si>
  <si>
    <t>429720338150.R</t>
  </si>
  <si>
    <t>Mriežka ventilačná plastová, hranatá so sieťkou, rozmery šxvxhr 775x600x15 mm</t>
  </si>
  <si>
    <t>-432720596</t>
  </si>
  <si>
    <t>60</t>
  </si>
  <si>
    <t>968061112.S</t>
  </si>
  <si>
    <t>Vyvesenie dreveného okenného krídla do suti plochy do 1,5 m2, -0,01200t</t>
  </si>
  <si>
    <t>-893486552</t>
  </si>
  <si>
    <t>61</t>
  </si>
  <si>
    <t>968061113.S</t>
  </si>
  <si>
    <t>Vyvesenie dreveného okenného krídla do suti plochy nad 1,5 m2, -0,01600t</t>
  </si>
  <si>
    <t>1907007613</t>
  </si>
  <si>
    <t>62</t>
  </si>
  <si>
    <t>968061126.S</t>
  </si>
  <si>
    <t>Vyvesenie dreveného dverného krídla do suti plochy nad 2 m2, -0,02700t</t>
  </si>
  <si>
    <t>-1344115539</t>
  </si>
  <si>
    <t>63</t>
  </si>
  <si>
    <t>968062244.S</t>
  </si>
  <si>
    <t>Vybúranie drevených rámov okien jednod. plochy do 1 m2,  -0,04100t</t>
  </si>
  <si>
    <t>-844421700</t>
  </si>
  <si>
    <t>64</t>
  </si>
  <si>
    <t>968062245.S</t>
  </si>
  <si>
    <t>Vybúranie drevených rámov okien jednoduchých plochy do 2 m2,  -0,03100t</t>
  </si>
  <si>
    <t>-134587389</t>
  </si>
  <si>
    <t>65</t>
  </si>
  <si>
    <t>968062246.S1</t>
  </si>
  <si>
    <t>Vybúranie drevených rámov okien jednoduchých plochy do 4 m2,  -0,02700t</t>
  </si>
  <si>
    <t>-266065817</t>
  </si>
  <si>
    <t>66</t>
  </si>
  <si>
    <t>968062247.S</t>
  </si>
  <si>
    <t>Vybúranie drevených rámov okien jednoduchých plochy nad 4 m2,  -0,02300t</t>
  </si>
  <si>
    <t>-131169308</t>
  </si>
  <si>
    <t>67</t>
  </si>
  <si>
    <t>968071137.S</t>
  </si>
  <si>
    <t>Vyvesenie kovového krídla vrát do suti plochy nad 4 m2</t>
  </si>
  <si>
    <t>-153828417</t>
  </si>
  <si>
    <t>68</t>
  </si>
  <si>
    <t>968072558.S</t>
  </si>
  <si>
    <t>Vybúranie kovových vrát plochy do 5 m2,  -0,06000t</t>
  </si>
  <si>
    <t>-1274642409</t>
  </si>
  <si>
    <t>69</t>
  </si>
  <si>
    <t>968072559.S</t>
  </si>
  <si>
    <t>Vybúranie kovových vrát plochy nad 5 m2,  -0,06600t</t>
  </si>
  <si>
    <t>231628916</t>
  </si>
  <si>
    <t>70</t>
  </si>
  <si>
    <t>968081112.S</t>
  </si>
  <si>
    <t>Vyvesenie plastového okenného krídla do suti plochy do 1, 5 m2, -0,01400t</t>
  </si>
  <si>
    <t>1308280640</t>
  </si>
  <si>
    <t>71</t>
  </si>
  <si>
    <t>968081113.S</t>
  </si>
  <si>
    <t>Vyvesenie plastového okenného krídla do suti plochy nad 1, 5 m2, -0,02000t</t>
  </si>
  <si>
    <t>844974225</t>
  </si>
  <si>
    <t>72</t>
  </si>
  <si>
    <t>968082354.S</t>
  </si>
  <si>
    <t>Vybúranie plastových rámov okien dvojitých, plochy do 1 m2,  -0,07400t</t>
  </si>
  <si>
    <t>-1373470891</t>
  </si>
  <si>
    <t>73</t>
  </si>
  <si>
    <t>968082355.S</t>
  </si>
  <si>
    <t>Vybúranie plastových rámov okien dvojitých, plochy cez 1 do 2 m2,  -0,06000t</t>
  </si>
  <si>
    <t>984348279</t>
  </si>
  <si>
    <t>74</t>
  </si>
  <si>
    <t>968082356.S</t>
  </si>
  <si>
    <t>Vybúranie plastových rámov okien dvojitých, plochy cez 2 do 4 m2,  -0,05200t</t>
  </si>
  <si>
    <t>-1809589722</t>
  </si>
  <si>
    <t>75</t>
  </si>
  <si>
    <t>968082357.S</t>
  </si>
  <si>
    <t>Vybúranie plastových rámov okien dvojitých, plochy cez 4 m2,  -0,04400t</t>
  </si>
  <si>
    <t>543516418</t>
  </si>
  <si>
    <t>76</t>
  </si>
  <si>
    <t>968081125.S</t>
  </si>
  <si>
    <t>Vyvesenie plastového dverného krídla do suti plochy do 2 m2, -0,02600t</t>
  </si>
  <si>
    <t>-902945408</t>
  </si>
  <si>
    <t>77</t>
  </si>
  <si>
    <t>968081126.S</t>
  </si>
  <si>
    <t>Vyvesenie plastového dverného krídla do suti plochy nad 2 m2, -0,03000t</t>
  </si>
  <si>
    <t>1109344957</t>
  </si>
  <si>
    <t>78</t>
  </si>
  <si>
    <t>968082455.S</t>
  </si>
  <si>
    <t>Vybúranie plastových dverových zárubní plochy do 2 m2,  -0,08400t</t>
  </si>
  <si>
    <t>-391843014</t>
  </si>
  <si>
    <t>79</t>
  </si>
  <si>
    <t>968082456.S</t>
  </si>
  <si>
    <t>Vybúranie plastových dverových zárubní plochy nad 2 m2,  -0,06200t</t>
  </si>
  <si>
    <t>-1382815331</t>
  </si>
  <si>
    <t>80</t>
  </si>
  <si>
    <t>978059611.R</t>
  </si>
  <si>
    <t>Odsekanie a odobratie obkladov stien z obkladačiek vonkajších vrátane podkladovej omietky do 2 m2,  -0,08900t - oporný múr</t>
  </si>
  <si>
    <t>-810385652</t>
  </si>
  <si>
    <t>81</t>
  </si>
  <si>
    <t>978059611.S</t>
  </si>
  <si>
    <t xml:space="preserve">Vybúranie obkladov vonk. z obkladačiek plochy nad 2 m2, vrátane podkladovej omietky </t>
  </si>
  <si>
    <t>82</t>
  </si>
  <si>
    <t>979011111.S1</t>
  </si>
  <si>
    <t>Zvislá doprava sutiny a vybúraných hmôt za prvé podlažie nad alebo pod základným podlažím</t>
  </si>
  <si>
    <t>t</t>
  </si>
  <si>
    <t>-188425081</t>
  </si>
  <si>
    <t>83</t>
  </si>
  <si>
    <t>979011121.S1</t>
  </si>
  <si>
    <t>Zvislá doprava sutiny a vybúraných hmôt za každé ďalšie podlažie</t>
  </si>
  <si>
    <t>971896782</t>
  </si>
  <si>
    <t>84</t>
  </si>
  <si>
    <t>979081111.S1</t>
  </si>
  <si>
    <t>Odvoz sutiny a vybúraných hmôt na skládku do 1 km</t>
  </si>
  <si>
    <t>978409999</t>
  </si>
  <si>
    <t>85</t>
  </si>
  <si>
    <t>979081121.S</t>
  </si>
  <si>
    <t>Odvoz sutiny a vybúraných hmôt na skládku za každý ďalší 1 km</t>
  </si>
  <si>
    <t>-470615507</t>
  </si>
  <si>
    <t>86</t>
  </si>
  <si>
    <t>979082111.S1</t>
  </si>
  <si>
    <t>Vnútrostavenisková doprava sutiny a vybúraných hmôt do 10 m</t>
  </si>
  <si>
    <t>188690991</t>
  </si>
  <si>
    <t>87</t>
  </si>
  <si>
    <t>979082121.S1</t>
  </si>
  <si>
    <t>Vnútrostavenisková doprava sutiny a vybúraných hmôt za každých ďalších 5 m</t>
  </si>
  <si>
    <t>1326298436</t>
  </si>
  <si>
    <t>88</t>
  </si>
  <si>
    <t>979089612.S1</t>
  </si>
  <si>
    <t>Poplatok za skladovanie - iné odpady zo stavieb a demolácií (17 09), ostatné</t>
  </si>
  <si>
    <t>-1897598154</t>
  </si>
  <si>
    <t>99</t>
  </si>
  <si>
    <t>Presun hmôt HSV</t>
  </si>
  <si>
    <t>89</t>
  </si>
  <si>
    <t>999281112.S1</t>
  </si>
  <si>
    <t>Presun hmôt pre opravy a údržbu objektov vrátane vonkajších plášťov výšky 25-36 m</t>
  </si>
  <si>
    <t>-1362263998</t>
  </si>
  <si>
    <t>PSV</t>
  </si>
  <si>
    <t>Práce a dodávky PSV</t>
  </si>
  <si>
    <t>Izolácie</t>
  </si>
  <si>
    <t>711</t>
  </si>
  <si>
    <t>Izolácie proti vode a vlhkosti</t>
  </si>
  <si>
    <t>90</t>
  </si>
  <si>
    <t>711113141.S</t>
  </si>
  <si>
    <t xml:space="preserve">Izolácia proti zemnej vlhkosti a povrchovej vodeI 2-zložkovou stierkou hydroizolačnou minerálnou pružnou hr. 2 mm na ploche zvisle + výstužná sieťka odolná voči alkáliám, s plošnou hmotnosťou 145 g/m2 - na sokel a ang.dvorce </t>
  </si>
  <si>
    <t>1669052002</t>
  </si>
  <si>
    <t>91</t>
  </si>
  <si>
    <t>998711101.S</t>
  </si>
  <si>
    <t>Presun hmôt pre izoláciu proti vode v objektoch výšky do 6 m</t>
  </si>
  <si>
    <t>-1960630621</t>
  </si>
  <si>
    <t>712</t>
  </si>
  <si>
    <t>Izolácie striech</t>
  </si>
  <si>
    <t>92</t>
  </si>
  <si>
    <t>712363122R</t>
  </si>
  <si>
    <t>Zhotovenie prestupov na streche povl. krytiny</t>
  </si>
  <si>
    <t>kus</t>
  </si>
  <si>
    <t>93</t>
  </si>
  <si>
    <t>71236319R</t>
  </si>
  <si>
    <t>Zhotovenie prestupov v krytine Fatrafol na odvetranie a strešné vpuste</t>
  </si>
  <si>
    <t>-2008236652</t>
  </si>
  <si>
    <t>94</t>
  </si>
  <si>
    <t>712370070.S</t>
  </si>
  <si>
    <t>Zhotovenie povlakovej krytiny striech plochých do 10° PVC-P fóliou upevnenou prikotvením so zvarením spoju</t>
  </si>
  <si>
    <t>2130571259</t>
  </si>
  <si>
    <t>95</t>
  </si>
  <si>
    <t>283220002000</t>
  </si>
  <si>
    <t>Hydroizolačná fólia PVC-P FATRAFOL 810, hr. 1,5 mm, š. 1,3 m, izolácia plochých striech, farba sivá, FATRA IZOLFA, na strechu, horné a atiky,  (alt. ekvivalent)</t>
  </si>
  <si>
    <t>-403512303</t>
  </si>
  <si>
    <t>96</t>
  </si>
  <si>
    <t>712391171</t>
  </si>
  <si>
    <t>Zhotov. povl. krytiny striech do 10° položenie podkladnej geotextílie 300g/m2</t>
  </si>
  <si>
    <t>-519734448</t>
  </si>
  <si>
    <t>97</t>
  </si>
  <si>
    <t>6936651300</t>
  </si>
  <si>
    <t>Geotextília 300g/m2 - dodávka na strechu, horné a bočné časti atík</t>
  </si>
  <si>
    <t>-4970063</t>
  </si>
  <si>
    <t>98</t>
  </si>
  <si>
    <t>712921932</t>
  </si>
  <si>
    <t>Odvetranie tepeln. izol. strechy s vetracím komínom s vent. hlavicou 1ks/40</t>
  </si>
  <si>
    <t>6288000610</t>
  </si>
  <si>
    <t>Vetrací komín strešný - dodávka</t>
  </si>
  <si>
    <t>43736581</t>
  </si>
  <si>
    <t>100</t>
  </si>
  <si>
    <t>712961901</t>
  </si>
  <si>
    <t>Vyvýšenie a osadenie nového strešného vetracieho komína v úrovni novej povl. krytiny</t>
  </si>
  <si>
    <t>101</t>
  </si>
  <si>
    <t>712960010</t>
  </si>
  <si>
    <t>Vyvýšenie a osadenie novej strešnej vpuste do jestvujúcej  (fi - 125 mm) v úrovni novej povl. krytiny</t>
  </si>
  <si>
    <t>76201133</t>
  </si>
  <si>
    <t>102</t>
  </si>
  <si>
    <t>2832990370</t>
  </si>
  <si>
    <t>Vpusť strešná D 125 mm - dodávka</t>
  </si>
  <si>
    <t>-1758017469</t>
  </si>
  <si>
    <t>103</t>
  </si>
  <si>
    <t>712991050.S</t>
  </si>
  <si>
    <t>Montáž podkladnej konštrukcie z OSB dosiek na atike šírky 621 - 800 mm pod klampiarske konštrukcie</t>
  </si>
  <si>
    <t>-1858787497</t>
  </si>
  <si>
    <t>104</t>
  </si>
  <si>
    <t>311690001000.S</t>
  </si>
  <si>
    <t>Rozperný nit 6x30 mm do betónu, hliníkový</t>
  </si>
  <si>
    <t>1087770895</t>
  </si>
  <si>
    <t>105</t>
  </si>
  <si>
    <t>607260000300.S</t>
  </si>
  <si>
    <t>Doska OSB nebrúsená hr. 18 mm</t>
  </si>
  <si>
    <t>-1290642128</t>
  </si>
  <si>
    <t>106</t>
  </si>
  <si>
    <t>998712104.S</t>
  </si>
  <si>
    <t>Presun hmôt pre izoláciu povlakovej krytiny v objektoch výšky nad 24 do 36 m</t>
  </si>
  <si>
    <t>-99960024</t>
  </si>
  <si>
    <t>713</t>
  </si>
  <si>
    <t>Izolácie tepelné</t>
  </si>
  <si>
    <t>107</t>
  </si>
  <si>
    <t>713111125.S</t>
  </si>
  <si>
    <t>Montáž tepelnej izolácie stropov rovných minerálnou vlnou, spodkom prilepením (stropy technického podlažia 8.NP)</t>
  </si>
  <si>
    <t>-426454106</t>
  </si>
  <si>
    <t>108</t>
  </si>
  <si>
    <t>631440003900.S</t>
  </si>
  <si>
    <t>Doska z minerálnej vlny hr. 80 mm, izolácia pre šikmé strechy, nezaťažené stropy, priečky</t>
  </si>
  <si>
    <t>-1517614594</t>
  </si>
  <si>
    <t>109</t>
  </si>
  <si>
    <t>713144060.S</t>
  </si>
  <si>
    <t>Montáž tepelnej izolácie na atiku a markízu minerálnou vlnou prikotvením  kotvenie mechanické</t>
  </si>
  <si>
    <t>110</t>
  </si>
  <si>
    <t>631440025100.S</t>
  </si>
  <si>
    <t>Doska z minerálnej vlny hr. 50 mm, izolácia pre zateplenie hornej a bočných častí atiky</t>
  </si>
  <si>
    <t>376966028</t>
  </si>
  <si>
    <t>111</t>
  </si>
  <si>
    <t>631440003600.S</t>
  </si>
  <si>
    <t>Doska z minerálnej vlny hr. 40 mm, izolácia strechy markízy</t>
  </si>
  <si>
    <t>2036975746</t>
  </si>
  <si>
    <t>112</t>
  </si>
  <si>
    <t>713141255.S</t>
  </si>
  <si>
    <t>Montáž tepelnej izolácie striech plochých do 10° minerálnou vlnou, rozloženej v dvoch vrstvách, prikotvením</t>
  </si>
  <si>
    <t>113</t>
  </si>
  <si>
    <t>506778</t>
  </si>
  <si>
    <t>Tepelné izolácie ploché strechy SMARTroof Top, hr. 200, minerálna izolácia - doska, 70 kPa 200x1200x2000, dvojvrstvovo  (alt. ekvivalent)</t>
  </si>
  <si>
    <t>-313955007</t>
  </si>
  <si>
    <t>114</t>
  </si>
  <si>
    <t>998713104.S</t>
  </si>
  <si>
    <t>Presun hmôt pre izolácie tepelné v objektoch výšky do 36 m</t>
  </si>
  <si>
    <t>Konštrukcie</t>
  </si>
  <si>
    <t>762</t>
  </si>
  <si>
    <t>Konštrukcie tesárske</t>
  </si>
  <si>
    <t>115</t>
  </si>
  <si>
    <t>762421303.R</t>
  </si>
  <si>
    <t>Ochrana vstupu OSB doskami 125x250cm - montáž,  hr. dosky 15 mm</t>
  </si>
  <si>
    <t>-1121524358</t>
  </si>
  <si>
    <t>116</t>
  </si>
  <si>
    <t>607260000240.S</t>
  </si>
  <si>
    <t>Doska OSB nebrúsená hr. 15 mm</t>
  </si>
  <si>
    <t>-1551272692</t>
  </si>
  <si>
    <t>117</t>
  </si>
  <si>
    <t>762421343.R</t>
  </si>
  <si>
    <t>Ochrana vstupu OSB doskami  125x250cm - demontáž</t>
  </si>
  <si>
    <t>696439001</t>
  </si>
  <si>
    <t>118</t>
  </si>
  <si>
    <t>998762102.S</t>
  </si>
  <si>
    <t>Presun hmôt pre konštrukcie tesárske v objektoch výšky do 12 m</t>
  </si>
  <si>
    <t>-520615377</t>
  </si>
  <si>
    <t>763</t>
  </si>
  <si>
    <t>Konštrukcie - drevostavby</t>
  </si>
  <si>
    <t>119</t>
  </si>
  <si>
    <t>763137040</t>
  </si>
  <si>
    <t>Kazetový podhľad Rigips 600 x 600 mm, hrana E 24, konštrukcia poloskrytá, doska Decogips Fisurada biela (alt. ekvivalent)</t>
  </si>
  <si>
    <t>-747636294</t>
  </si>
  <si>
    <t>764</t>
  </si>
  <si>
    <t>Konštrukcie klampiarske</t>
  </si>
  <si>
    <t>120</t>
  </si>
  <si>
    <t>764311281.R</t>
  </si>
  <si>
    <t>Krytiny hladké z poplastovaného plechu, sklon do 30°</t>
  </si>
  <si>
    <t>-1349357971</t>
  </si>
  <si>
    <t>121</t>
  </si>
  <si>
    <t>764410350.S</t>
  </si>
  <si>
    <t>Oplechovanie parapetov z hliníkového Al plechu, vrátane rohov r.š. 330 mm</t>
  </si>
  <si>
    <t>717808526</t>
  </si>
  <si>
    <t>122</t>
  </si>
  <si>
    <t>764410850.S</t>
  </si>
  <si>
    <t>Demontáž oplechovania parapetov rš od 100 do 330 mm,  -0,00135t</t>
  </si>
  <si>
    <t>-380174757</t>
  </si>
  <si>
    <t>123</t>
  </si>
  <si>
    <t>5534C2512</t>
  </si>
  <si>
    <t>Parapeta vonkajšia hliníková - koncovka, spojka plastová</t>
  </si>
  <si>
    <t>pár</t>
  </si>
  <si>
    <t>124</t>
  </si>
  <si>
    <t>764430840.S</t>
  </si>
  <si>
    <t>Demontáž oplechovania múrov a nadmuroviek rš od 330 do 500 mm,  -0,00230t</t>
  </si>
  <si>
    <t>462349417</t>
  </si>
  <si>
    <t>125</t>
  </si>
  <si>
    <t>764430530.S</t>
  </si>
  <si>
    <t>Oplechovanie muriva a atík z poplastovaného plechu, vrátane rohov r.š. 500 mm</t>
  </si>
  <si>
    <t>-917199831</t>
  </si>
  <si>
    <t>126</t>
  </si>
  <si>
    <t>998764104.S</t>
  </si>
  <si>
    <t>Presun hmôt pre konštrukcie klampiarske v objektoch výšky nad 24 do 36 m</t>
  </si>
  <si>
    <t>-1893488848</t>
  </si>
  <si>
    <t>766</t>
  </si>
  <si>
    <t>Konštrukcie stolárske</t>
  </si>
  <si>
    <t>127</t>
  </si>
  <si>
    <t>766621400.S</t>
  </si>
  <si>
    <t>Montáž okien plastových s hydroizolačnými ISO páskami (exteriérová a interiérová)</t>
  </si>
  <si>
    <t>1613743777</t>
  </si>
  <si>
    <t>128</t>
  </si>
  <si>
    <t>283290006100.S</t>
  </si>
  <si>
    <t>Tesniaca paropriepustná fólia polymér-flísová, š. 290 mm, dĺ. 30 m, pre tesnenie pripájacej škáry okenného rámu a muriva z exteriéru</t>
  </si>
  <si>
    <t>875165086</t>
  </si>
  <si>
    <t>129</t>
  </si>
  <si>
    <t>283290006200.S</t>
  </si>
  <si>
    <t>Tesniaca paronepriepustná fólia polymér-flísová, š. 70 mm, dĺ. 30 m, pre tesnenie pripájacej škáry okenného rámu a muriva z interiéru</t>
  </si>
  <si>
    <t>-670331609</t>
  </si>
  <si>
    <t>130</t>
  </si>
  <si>
    <t>6114100001/No1</t>
  </si>
  <si>
    <t>Okno plastové, jednokrídlové, šír. x výš. 1500x600mm, bielej farby, S, rám min. 6 komorový, izolačné trojsklo Ug = 0,6 W/m2K, TGI rámikom, Uw = 0,98 W/m2K</t>
  </si>
  <si>
    <t>131</t>
  </si>
  <si>
    <t>6114100001/No2</t>
  </si>
  <si>
    <t>Okno plastové, jednokrídlové, šír. x výš. 950x600mm, bielej farby, S, min. 6 komorový, izolačné trojsklo Ug = 0,6 W/m2K, TGI rámikom, Uw = 0,98 W/m2K</t>
  </si>
  <si>
    <t>132</t>
  </si>
  <si>
    <t>6114100001/No3</t>
  </si>
  <si>
    <t>Okno plastové, jednokrídlové, šír. x výš. 2100x600mm, bielej farby, S, rám min. 6 komorový, izolačné trojsklo Ug = 0,6 W/m2K, TGI rámikom, Uw = 0,98 W/m2K</t>
  </si>
  <si>
    <t>133</t>
  </si>
  <si>
    <t>6114100001/No4</t>
  </si>
  <si>
    <t>Okno plastové,dvojkrídlové, šír. x výš. 2100x1200mm, bielej farby, OS, rám min. 6 komorový, izolačné trojsklo Ug = 0,6 W/m2K, TGI rámikom, Uw = 0,98 W/m2K</t>
  </si>
  <si>
    <t>878263941</t>
  </si>
  <si>
    <t>134</t>
  </si>
  <si>
    <t>6114100001/No5</t>
  </si>
  <si>
    <t>Okno plastové, jednokrídlové, šír. x výš. 950x1500mm, bielej farby, OS, rám min. 6 komorový, izolačné trojsklo Ug = 0,6 W/m2K, TGI rámikom, Uw = 0,98 W/m2K</t>
  </si>
  <si>
    <t>135</t>
  </si>
  <si>
    <t>6114100001/No6</t>
  </si>
  <si>
    <t>Okno plastové, štvorkrídlové, šír. x výš. 2450x600mm, bielej farby, 2xFIX, 2xS, rám min. 6 komorový, izolačné trojsklo Ug = 0,6 W/m2K, TGI rámikom, Uw = 0,98 W/m2K</t>
  </si>
  <si>
    <t>136</t>
  </si>
  <si>
    <t>6114100001/No7</t>
  </si>
  <si>
    <t>Okno plastové, dvojkrídlové, šír. x výš. 1600x600mm, bielej farby, S, rám min. 6 komorový, izolačné trojsklo Ug = 0,6 W/m2K, TGI rámikom, Uw = 0,98 W/m2K</t>
  </si>
  <si>
    <t>137</t>
  </si>
  <si>
    <t>6114100001/No8</t>
  </si>
  <si>
    <t>Okno plastové, jednokrídlové, šír. x výš. 900x950mm, bielej farby, OS, rám min. 6 komorový, izolačné trojsklo Ug = 0,6 W/m2K, TGI rámikom, Uw = 0,98 W/m2K</t>
  </si>
  <si>
    <t>138</t>
  </si>
  <si>
    <t>6114100001/No9</t>
  </si>
  <si>
    <t>Okno plastové, jednokrídlové, šír. x výš. 1350x600mm + rozširovací profil 150mm, ( 1500x600mm), bielej farby, S, rám min. 6 komorový, izolačné trojsklo Ug = 0,6 W/m2K, TGI rámikom, Uw = 0,98 W/m2K</t>
  </si>
  <si>
    <t>1598585967</t>
  </si>
  <si>
    <t>139</t>
  </si>
  <si>
    <t>6114100001/No10</t>
  </si>
  <si>
    <t>Okno plastové, jednokrídlové, šír.x výš. 600x600mm, bielej farby, S, min. 6 komorový, izolačné trojsklo Ug = 0,6 W/m2K, TGI rámikom, Uw = 0,98 W/m2K</t>
  </si>
  <si>
    <t>140</t>
  </si>
  <si>
    <t>6114100001/No11</t>
  </si>
  <si>
    <t>Okno plastové, jednokrídlové, šír. x výš. 800x1500mm,bielej farby, OS, rám min. 6 komorový, izolačné trojsklo Ug = 0,6 W/m2K, TGI rámikom, Uw = 0,98 W/m2K</t>
  </si>
  <si>
    <t>141</t>
  </si>
  <si>
    <t>6114100001/No12</t>
  </si>
  <si>
    <t>Okno plastové, jednokrídlové, šír. x výš. 900x1800mm,bielej farby, OS, rám min. 6 komorový, izolačné trojsklo Ug = 0,6 W/m2K, TGI rámikom, Uw = 0,98 W/m2K</t>
  </si>
  <si>
    <t>142</t>
  </si>
  <si>
    <t>6114100001/No13</t>
  </si>
  <si>
    <t>Okno plastové, jednokrídlové, šír. x výš. 1300x1700mm + rozširovací profil 150mm, (1450x1700mm)  ,bielej farby, OS, rám min. 6 komorový, izolačné trojsklo Ug = 0,6 W/m2K, TGI rámikom, Uw = 0,98 W/m2K</t>
  </si>
  <si>
    <t>-1643898898</t>
  </si>
  <si>
    <t>143</t>
  </si>
  <si>
    <t>6114100001/No14</t>
  </si>
  <si>
    <t>Okno plastové, trojkrídlové, šír. x výš. 900x3000mm, stredné krídlo S, spodné S , horné FIX,  bielej farby, rám min. 6 komorový, izolačné trojsklo Ug = 0,6 W/m2K, TGI rámikom, Uw = 0,98 W/m2K</t>
  </si>
  <si>
    <t>144</t>
  </si>
  <si>
    <t>6114100001/No15</t>
  </si>
  <si>
    <t>Okno plastové, jednokrídlové, šír. x výš. 1050x1700mm + rozširovací profil 2x200mm, z oboch strán, (1450x1700mm), bielej farby, OS, rám min. 6 komorový, izolačné trojsklo Ug = 0,6 W/m2K, TGI rámikom, Uw = 0,98 W/m2K</t>
  </si>
  <si>
    <t>145</t>
  </si>
  <si>
    <t>6114100001/No16</t>
  </si>
  <si>
    <t>Okno plastové, jednokrídlové, šír. x výš.1600x1800mm + rozširovací profil 200mm, (1800x1800mm), bielej farby, OS, rám min. 6 komorový, izolačné trojsklo Ug = 0,6 W/m2K, TGI rámikom, Uw = 0,98 W/m2K</t>
  </si>
  <si>
    <t>-38497703</t>
  </si>
  <si>
    <t>146</t>
  </si>
  <si>
    <t>6114100001/No17</t>
  </si>
  <si>
    <t>Okno plastové, jednokrídlové, šír. x výš.1500x1800mm, bielej farby, OS, rámmin. 6 komorový, izolačné trojsklo Ug = 0,6 W/m2K, TGI rámikom, Uw = 0,98 W/m2K</t>
  </si>
  <si>
    <t>147</t>
  </si>
  <si>
    <t>6114100001/No18</t>
  </si>
  <si>
    <t>Okno plastové, jednokrídlové, šír. x výš.1300x1800mm+ rozširovací profil 200mm (1500x1800mm), bielej farby, OS, rámmin. 6 komorový, izolačné trojsklo Ug = 0,6 W/m2K, TGI rámikom, Uw = 0,98 W/m2K</t>
  </si>
  <si>
    <t>-679282791</t>
  </si>
  <si>
    <t>148</t>
  </si>
  <si>
    <t>6114100001/No19</t>
  </si>
  <si>
    <t>Okno plastové, jednokrídlové, šír. x výš.1000x1800mm + rozširovací profil 200mm, (1200x1800mm), bielej farby, OS, rámmin. 6 komorový, izolačné trojsklo Ug = 0,6 W/m2K, TGI rámikom, Uw = 0,98 W/m2K</t>
  </si>
  <si>
    <t>-1840287938</t>
  </si>
  <si>
    <t>149</t>
  </si>
  <si>
    <t>6114100001/No20</t>
  </si>
  <si>
    <t>Okno plastové, jednokrídlové, šír. x výš. 625x1800mm,bielej farby, OS, rám min. 6 komorový, izolačné trojsklo Ug = 0,6 W/m2K, TGI rámikom, Uw = 0,98 W/m2K</t>
  </si>
  <si>
    <t>421532415</t>
  </si>
  <si>
    <t>150</t>
  </si>
  <si>
    <t>6114100001/No21</t>
  </si>
  <si>
    <t>Okno plastové, trojkrídlové, šír. x výš. 3775x1800mm, bielej farby, 2xO, 1x OS,rám min. 6 komorový, izolačné trojsklo Ug = 0,6 W/m2K, TGI rámikom, Uw = 0,98 W/m2K</t>
  </si>
  <si>
    <t>-294322158</t>
  </si>
  <si>
    <t>151</t>
  </si>
  <si>
    <t>6114100001/No22</t>
  </si>
  <si>
    <t>Okno plastové, trojkrídlové, šír. x výš. 3600x1800mm, bielej farby, 2xO, 1x OS, rám min. 6 komorový, izolačné trojsklo Ug = 0,6 W/m2K, TGI rámikom, Uw = 0,98 W/m2K</t>
  </si>
  <si>
    <t>722480654</t>
  </si>
  <si>
    <t>152</t>
  </si>
  <si>
    <t>6114100001/No23</t>
  </si>
  <si>
    <t>Okno plastové, dvojkrídlové, šír. x výš. 2400x1800mm , bielej farby, OS, rám min. 6 komorový, izolačné trojsklo Ug = 0,6 W/m2K, TGI rámikom, Uw = 0,98 W/m2K</t>
  </si>
  <si>
    <t>-331531264</t>
  </si>
  <si>
    <t>153</t>
  </si>
  <si>
    <t>6114100001/No24</t>
  </si>
  <si>
    <t>Okno plastové, trojkrídlové, šír. x výš. 5700x800mm, bielej farby, OS, rám min. 6 komorový, izolačné trojsklo Ug = 0,6 W/m2K, TGI rámikom, Uw = 0,98 W/m2K</t>
  </si>
  <si>
    <t>154</t>
  </si>
  <si>
    <t>6114100001/No25</t>
  </si>
  <si>
    <t>Okno plastové, šír. x výš. 1800x600mm, bielej farby, OS, rám min. 6 komorový, izolačné trojsklo Ug = 0,6 W/m2K, TGI rámikom, Uw = 0,98 W/m2K</t>
  </si>
  <si>
    <t>155</t>
  </si>
  <si>
    <t>6114100001/No26</t>
  </si>
  <si>
    <t>Okno plastové, šír. x výš. 1200x600mm, bielej farby, OS, rám min. 6 komorový, izolačné trojsklo Ug = 0,6 W/m2K, TGI rámikom, Uw = 0,98 W/m2K</t>
  </si>
  <si>
    <t>156</t>
  </si>
  <si>
    <t>766694980.S</t>
  </si>
  <si>
    <t>Demontáž parapetnej dosky drevenej šírky do 300 mm, dĺžky do 1600 mm, -0,003t</t>
  </si>
  <si>
    <t>421477029</t>
  </si>
  <si>
    <t>157</t>
  </si>
  <si>
    <t>766694981.S</t>
  </si>
  <si>
    <t>Demontáž parapetnej dosky drevenej šírky do 300 mm, dĺžky nad 1600 mm, -0,006t</t>
  </si>
  <si>
    <t>-1182019781</t>
  </si>
  <si>
    <t>158</t>
  </si>
  <si>
    <t>766694985.S</t>
  </si>
  <si>
    <t>Demontáž parapetnej dosky plastovej šírky do 300 mm, dĺžky do 1600 mm, -0,003t</t>
  </si>
  <si>
    <t>-995024972</t>
  </si>
  <si>
    <t>159</t>
  </si>
  <si>
    <t>766694986.S</t>
  </si>
  <si>
    <t>Demontáž parapetnej dosky plastovej šírky do 300 mm, dĺžky nad 1600 mm, -0,006t</t>
  </si>
  <si>
    <t>-1827292466</t>
  </si>
  <si>
    <t>160</t>
  </si>
  <si>
    <t>998766104.S</t>
  </si>
  <si>
    <t>Presun hmôt pre konštrukcie stolárske v objektoch výšky nad 24 do 36 m</t>
  </si>
  <si>
    <t>-417744810</t>
  </si>
  <si>
    <t>767</t>
  </si>
  <si>
    <t>Konštrukcie doplnkové kovové</t>
  </si>
  <si>
    <t>161</t>
  </si>
  <si>
    <t>767392803.S</t>
  </si>
  <si>
    <t xml:space="preserve">Demontáž krytín striech z plechov pristrelených,  -0,00700t </t>
  </si>
  <si>
    <t>1062246333</t>
  </si>
  <si>
    <t>162</t>
  </si>
  <si>
    <t>767646520.S</t>
  </si>
  <si>
    <t>Montáž dverí kovových - hliníkových, vchodových, 1 m obvodu dverí</t>
  </si>
  <si>
    <t>-784235916</t>
  </si>
  <si>
    <t>163</t>
  </si>
  <si>
    <t>5534100327/Nd1</t>
  </si>
  <si>
    <t>Vstupné dvere hliníkové, dvojkrídlové, O, šír.x výš. 1600x2100, farby bielej, bezpečnostné izolačné trojsklo, osadené do hliníkovej zárubne</t>
  </si>
  <si>
    <t>-164355625</t>
  </si>
  <si>
    <t>164</t>
  </si>
  <si>
    <t>5534100327/Nd2</t>
  </si>
  <si>
    <t>Vstupné dvere hliníkové, jednojkrídlové, atypické, O, šír.x výš. 800x1100, farby bielej, bezpečnostné izolačné trojsklo, osadené do hliníkovej zárubne</t>
  </si>
  <si>
    <t>1259984320</t>
  </si>
  <si>
    <t>165</t>
  </si>
  <si>
    <t>5534100327/Nd3</t>
  </si>
  <si>
    <t>Vstupné dvere hliníkové, jednokrídlové, O, šír.x výš 900x2020mm, farby bielej, bezpečnostné izolačné trojsklo, osadené do hliníkovej zárubne</t>
  </si>
  <si>
    <t>166</t>
  </si>
  <si>
    <t>5534100327/Nd4</t>
  </si>
  <si>
    <t>Vstupné dvere hliníkové, jednokrídlové, O, šír.x výš. 1100x2020, farby bielej, bezpečnostné izolačné trojsklo, osadené do hliníkovej zárubne</t>
  </si>
  <si>
    <t>167</t>
  </si>
  <si>
    <t>5534100327/ZS1</t>
  </si>
  <si>
    <t>Zasklená stena hliníková šír.x výš.5700x2100mm, so vstupnými  dverami  dvojkrídlovými,  šír.x výš. 1900x2100mm,  farby bielej, so zasklením bezpečnostným izolačným trojsklom, vrátane montáže</t>
  </si>
  <si>
    <t>-1031134153</t>
  </si>
  <si>
    <t>168</t>
  </si>
  <si>
    <t>5534100327/ZS2</t>
  </si>
  <si>
    <t>Zasklená stena hliníková šír.x výš.5700x3430mm, so vstupnými  dverami  dvojkrídlovými,  šír.x výš. 1900x2100mm,  farby bielej, so zasklením bezpečnostným izolačným trojsklom, vrátane montáže</t>
  </si>
  <si>
    <t>-1489931152</t>
  </si>
  <si>
    <t>169</t>
  </si>
  <si>
    <t>767651210.S</t>
  </si>
  <si>
    <t>Montáž vrát otočných, osadených do oceľovej zárubne z dielov, s plochou do 6 m2</t>
  </si>
  <si>
    <t>-814830123</t>
  </si>
  <si>
    <t>170</t>
  </si>
  <si>
    <t>5534100327/Dg2</t>
  </si>
  <si>
    <t>Garážové dvere hliníkové, šír.x výš.2450x1950mm, dvojkrídlové, farby bielej, osadené do hliníkovej zárubne</t>
  </si>
  <si>
    <t>171</t>
  </si>
  <si>
    <t>5534100327/Dg1</t>
  </si>
  <si>
    <t>Garážové dvere hliníkové, šír.x výš.2450x2100mm, dvojkrídlové, farby bielej, osadené do hliníkovej zárubne</t>
  </si>
  <si>
    <t>172</t>
  </si>
  <si>
    <t>767660005.S</t>
  </si>
  <si>
    <t>Montáž siete proti hmyzu na okno, pevnej úchytkami na tesnenie</t>
  </si>
  <si>
    <t>-836636443</t>
  </si>
  <si>
    <t>173</t>
  </si>
  <si>
    <t>553420000005.S</t>
  </si>
  <si>
    <t>Okenná sieť proti hmyzu pevná s vnútorným lemom na rám okna, reverzibilná z interiéru, farba biela</t>
  </si>
  <si>
    <t>973381147</t>
  </si>
  <si>
    <t>174</t>
  </si>
  <si>
    <t>767995105.S</t>
  </si>
  <si>
    <t>Montáž ostatných atypických kovových stavebných doplnkových konštrukcií nad 50 do 100 kg</t>
  </si>
  <si>
    <t>kg</t>
  </si>
  <si>
    <t>-1652702414</t>
  </si>
  <si>
    <t>175</t>
  </si>
  <si>
    <t>145540000700.S</t>
  </si>
  <si>
    <t>Profil oceľový 50x3 mm zváraný tenkostenný uzavretý štvorcový  (k vyvýšeniu dvoch klimatizačných zariadení na streche)</t>
  </si>
  <si>
    <t>997327721</t>
  </si>
  <si>
    <t>176</t>
  </si>
  <si>
    <t>767137113</t>
  </si>
  <si>
    <t xml:space="preserve">Montáž roštu mriežkového, oceľového </t>
  </si>
  <si>
    <t>901651809</t>
  </si>
  <si>
    <t>177</t>
  </si>
  <si>
    <t>5923002180</t>
  </si>
  <si>
    <t>Oceľový mriežkový rošt 7,5m s oceľovou konštrukciou (pod miestnosťami č. 1.27 a 1.28 )</t>
  </si>
  <si>
    <t>920900876</t>
  </si>
  <si>
    <t>178</t>
  </si>
  <si>
    <t>5923002180-1</t>
  </si>
  <si>
    <t>Oceľový mriežkový rošt 3,35m s oceľovou konštrukciou (pod miestnosťou 1.03  )</t>
  </si>
  <si>
    <t>104360535</t>
  </si>
  <si>
    <t>179</t>
  </si>
  <si>
    <t>767662110.SR</t>
  </si>
  <si>
    <t>Demontáž mreží kovových bezpečnostných okenných, do zberu</t>
  </si>
  <si>
    <t>2090680960</t>
  </si>
  <si>
    <t>180</t>
  </si>
  <si>
    <t>767991911.S</t>
  </si>
  <si>
    <t>Ostatné opravy samostatným zváraním- prispôsobenie mreží kovových k spätnej montáži</t>
  </si>
  <si>
    <t>-533681483</t>
  </si>
  <si>
    <t>181</t>
  </si>
  <si>
    <t>767662220.SR</t>
  </si>
  <si>
    <t xml:space="preserve">Spätná montáž mreží kovových bezpečnostných okenných </t>
  </si>
  <si>
    <t>-1659669929</t>
  </si>
  <si>
    <t>182</t>
  </si>
  <si>
    <t>76799199103R</t>
  </si>
  <si>
    <t>Úprava konzolí satelitného zariadenia</t>
  </si>
  <si>
    <t>1951008484</t>
  </si>
  <si>
    <t>183</t>
  </si>
  <si>
    <t>Predĺženie konzolí klimatizačných zariadení</t>
  </si>
  <si>
    <t>1778848752</t>
  </si>
  <si>
    <t>184</t>
  </si>
  <si>
    <t>76766213071R</t>
  </si>
  <si>
    <t>Demontáž rebríka na ďalšie použitie</t>
  </si>
  <si>
    <t>-437010414</t>
  </si>
  <si>
    <t>185</t>
  </si>
  <si>
    <t>76799199145R</t>
  </si>
  <si>
    <t>Predĺženie konštrukcie rebríka</t>
  </si>
  <si>
    <t>-1750706809</t>
  </si>
  <si>
    <t>186</t>
  </si>
  <si>
    <t>Spätná montáž rebríka</t>
  </si>
  <si>
    <t>479726810</t>
  </si>
  <si>
    <t>187</t>
  </si>
  <si>
    <t>767082405_x000D_
44R</t>
  </si>
  <si>
    <t>Demontáž vlajkonosičov na ďalšie použitie</t>
  </si>
  <si>
    <t>-1459051773</t>
  </si>
  <si>
    <t>188</t>
  </si>
  <si>
    <t>76799199155R</t>
  </si>
  <si>
    <t>Úprava vlajkonosičov pred spätnou montážou</t>
  </si>
  <si>
    <t>-781478809</t>
  </si>
  <si>
    <t>189</t>
  </si>
  <si>
    <t>76766212047R</t>
  </si>
  <si>
    <t>Spätná montáž vlajkonosičov</t>
  </si>
  <si>
    <t>-1179415963</t>
  </si>
  <si>
    <t>190</t>
  </si>
  <si>
    <t>998767104.S</t>
  </si>
  <si>
    <t>Presun hmôt pre kovové stavebné doplnkové konštrukcie v objektoch výšky nad 24 do 36 m</t>
  </si>
  <si>
    <t>129168785</t>
  </si>
  <si>
    <t>769</t>
  </si>
  <si>
    <t>Montáž vzduchotechnických zariadení</t>
  </si>
  <si>
    <t>191</t>
  </si>
  <si>
    <t>769086035</t>
  </si>
  <si>
    <t>Demontáž klimatizačnej jednotky vonkajšej, jednofázové napájanie, (odsávanie plynu, odpojenie,Predĺženie, prípadne výmena pripojovacích hadíc klimatizačných jednotiek), na ďalšie použitie</t>
  </si>
  <si>
    <t>517807169</t>
  </si>
  <si>
    <t>192</t>
  </si>
  <si>
    <t>769060230</t>
  </si>
  <si>
    <t xml:space="preserve">Spätná montáž klimatizačnej jednotky vonkajšej, jednofázové napájanie (predĺženie potrubí, naplnenie plynom, spätná montáž), </t>
  </si>
  <si>
    <t>-585968787</t>
  </si>
  <si>
    <t>193</t>
  </si>
  <si>
    <t>769082785.S</t>
  </si>
  <si>
    <t>Demontáž krycej mriežky hranatej do prierezu 0.100 m2,  -0,0024 t</t>
  </si>
  <si>
    <t>1093235923</t>
  </si>
  <si>
    <t>194</t>
  </si>
  <si>
    <t>998769203.S</t>
  </si>
  <si>
    <t>Presun hmôt pre montáž vzduchotechnických zariadení v stavbe (objekte) výšky nad 7 do 24 m</t>
  </si>
  <si>
    <t>%</t>
  </si>
  <si>
    <t>7471680</t>
  </si>
  <si>
    <t>Dokončovacie práce</t>
  </si>
  <si>
    <t>783</t>
  </si>
  <si>
    <t>Nátery</t>
  </si>
  <si>
    <t>195</t>
  </si>
  <si>
    <t>783125130.S</t>
  </si>
  <si>
    <t>Nátery oceľ.konštr. syntetické ľahkých C alebo veľmi ľahkých CC dvojnásobné - 70μm</t>
  </si>
  <si>
    <t>436460401</t>
  </si>
  <si>
    <t>196</t>
  </si>
  <si>
    <t>783125730.S</t>
  </si>
  <si>
    <t>Nátery oceľ.konštr. syntetické ľahkých C alebo veľmi ľahkých CC základné - 35μm</t>
  </si>
  <si>
    <t>350618349</t>
  </si>
  <si>
    <t>197</t>
  </si>
  <si>
    <t>783904811.S</t>
  </si>
  <si>
    <t>Ostatné práce odmastenie chemickými odhrdzavenie kovových konštrukcií</t>
  </si>
  <si>
    <t>1505952480</t>
  </si>
  <si>
    <t>784</t>
  </si>
  <si>
    <t>Maľby</t>
  </si>
  <si>
    <t>198</t>
  </si>
  <si>
    <t>784452271.S</t>
  </si>
  <si>
    <t>Maľby z maliarskych zmesí na vodnej báze, ručne nanášané dvojnásobné základné na podklad jemnozrnný výšky do 3,80 m-vnút. ostení, nadpraží, parapetov, miest. techn. podlažia  a po elektroinštalácii</t>
  </si>
  <si>
    <t>-1999263867</t>
  </si>
  <si>
    <t>199</t>
  </si>
  <si>
    <t>784453471.S</t>
  </si>
  <si>
    <t>Maľby z maliarskych zmesí na vodnej báze, ručne nanášané tónované s bielym stropom dvojnásobné na jemnozrnný podklad na schodisku výšky do 3,80 m,  2x pačok. v miest. schodisko</t>
  </si>
  <si>
    <t>-249773901</t>
  </si>
  <si>
    <t>786</t>
  </si>
  <si>
    <t>Dokončovacie práce - čalúnnicke</t>
  </si>
  <si>
    <t>200</t>
  </si>
  <si>
    <t>767661500R</t>
  </si>
  <si>
    <t>Lamelové žalúzie vnútorné, dodávka a montáž</t>
  </si>
  <si>
    <t>-1594742078</t>
  </si>
  <si>
    <t>Práce a dodávky M</t>
  </si>
  <si>
    <t>21-M</t>
  </si>
  <si>
    <t>Elektromontáže</t>
  </si>
  <si>
    <t>201</t>
  </si>
  <si>
    <t xml:space="preserve">210 210411191
_x000D_
</t>
  </si>
  <si>
    <t>Predĺženie káblov</t>
  </si>
  <si>
    <t>1466441805</t>
  </si>
  <si>
    <t>202</t>
  </si>
  <si>
    <t>210010602.R</t>
  </si>
  <si>
    <t>Zakrytie káblových a rúrkových vedení na fasáde plast. krytom</t>
  </si>
  <si>
    <t>611732207</t>
  </si>
  <si>
    <t>22-M</t>
  </si>
  <si>
    <t>Montáže oznam. a zabezp. zariadení</t>
  </si>
  <si>
    <t>203</t>
  </si>
  <si>
    <t xml:space="preserve">229 229730261
_x000D_
</t>
  </si>
  <si>
    <t>Odstránenie nefunkčnej kabeláže</t>
  </si>
  <si>
    <t>1599022736</t>
  </si>
  <si>
    <t>204</t>
  </si>
  <si>
    <t xml:space="preserve">220 220320391-1
_x000D_
</t>
  </si>
  <si>
    <t>Demontáž informačných tabúľ z fasády na ďalšie použitie</t>
  </si>
  <si>
    <t>205</t>
  </si>
  <si>
    <t xml:space="preserve">220 220320391
_x000D_
</t>
  </si>
  <si>
    <t>Spätná montáž demontovaných informačných tabúľ na zavesené závitové tyče - kotvené do pôvodnej steny chemickou kotvou</t>
  </si>
  <si>
    <t>206</t>
  </si>
  <si>
    <t xml:space="preserve">922 229730154
_x000D_
</t>
  </si>
  <si>
    <t>Demontáž antén na ďalšie použitie</t>
  </si>
  <si>
    <t>-144805344</t>
  </si>
  <si>
    <t>207</t>
  </si>
  <si>
    <t xml:space="preserve">922 229730154-1
_x000D_
</t>
  </si>
  <si>
    <t>Spätná montáž antén</t>
  </si>
  <si>
    <t>866890442</t>
  </si>
  <si>
    <t>208</t>
  </si>
  <si>
    <t xml:space="preserve">229 22973015-7
_x000D_
</t>
  </si>
  <si>
    <t>Demontáž satelitného zariadenia na ďalšie použitie</t>
  </si>
  <si>
    <t>394601664</t>
  </si>
  <si>
    <t>209</t>
  </si>
  <si>
    <t xml:space="preserve">229 22973015-8
_x000D_
</t>
  </si>
  <si>
    <t>Spätná montáž satelitného zariadenia</t>
  </si>
  <si>
    <t>-299682234</t>
  </si>
  <si>
    <t>210</t>
  </si>
  <si>
    <t xml:space="preserve">229 22973102-3
_x000D_
</t>
  </si>
  <si>
    <t>Demontáž kamerových zariadení na ďalšie použitie</t>
  </si>
  <si>
    <t>súb</t>
  </si>
  <si>
    <t>1492451911</t>
  </si>
  <si>
    <t>211</t>
  </si>
  <si>
    <t xml:space="preserve">229 229731024
_x000D_
</t>
  </si>
  <si>
    <t>Spätná montáž kamerových zariadení</t>
  </si>
  <si>
    <t>-479185900</t>
  </si>
  <si>
    <t>212</t>
  </si>
  <si>
    <t>922 229730131</t>
  </si>
  <si>
    <t>Demontáž rozhlasových zariadení na ďalšie použitie</t>
  </si>
  <si>
    <t>880759676</t>
  </si>
  <si>
    <t>213</t>
  </si>
  <si>
    <t>922 220730131</t>
  </si>
  <si>
    <t>Spätná montáž rozhlasových zariadení</t>
  </si>
  <si>
    <t>-165450395</t>
  </si>
  <si>
    <t>214</t>
  </si>
  <si>
    <t xml:space="preserve">229 229730061
_x000D_
</t>
  </si>
  <si>
    <t>Demontáž stožiarov na ďalšie použitie</t>
  </si>
  <si>
    <t>22217572</t>
  </si>
  <si>
    <t>215</t>
  </si>
  <si>
    <t xml:space="preserve">229 220960002
_x000D_
</t>
  </si>
  <si>
    <t>Spätná montáž stožiarov</t>
  </si>
  <si>
    <t>1497094328</t>
  </si>
  <si>
    <t>216</t>
  </si>
  <si>
    <t xml:space="preserve">229 22973105-0
_x000D_
</t>
  </si>
  <si>
    <t>Demontáž videovrátnika</t>
  </si>
  <si>
    <t>-1854334914</t>
  </si>
  <si>
    <t>217</t>
  </si>
  <si>
    <t xml:space="preserve">229 22973105-1
_x000D_
</t>
  </si>
  <si>
    <t>Spätná montáž videovrátnika</t>
  </si>
  <si>
    <t>-833592112</t>
  </si>
  <si>
    <t>1-1 - Stavebná časť - Oprava fasády</t>
  </si>
  <si>
    <t xml:space="preserve">    2 - Zakladanie</t>
  </si>
  <si>
    <t xml:space="preserve">      781 - Obklady</t>
  </si>
  <si>
    <t>Zakladanie</t>
  </si>
  <si>
    <t>289475111.S</t>
  </si>
  <si>
    <t>Torkretový plášť z aktivovanej malty stien L hr. 30 mm</t>
  </si>
  <si>
    <t>-1677570331</t>
  </si>
  <si>
    <t>289475191.S</t>
  </si>
  <si>
    <t>Príplatok k cene za každých ďalších i začatých 10 mm hr., torkretového plášťa z aktivovanej malty stien</t>
  </si>
  <si>
    <t>-783612902</t>
  </si>
  <si>
    <t>331321315.S</t>
  </si>
  <si>
    <t>Betón stĺpov a pilierov hranatých, ťahadiel, rámových stojok, vzpier, železový (bez výstuže) tr. C 20/25 - na nosné H stĺpy</t>
  </si>
  <si>
    <t>510341327</t>
  </si>
  <si>
    <t>331351103.S</t>
  </si>
  <si>
    <t>Debnenie hranatých stĺpov prierezu pravouhlého štvoruholníka výšky do 4 m, zhotovenie-tradičné, - na nosné H stĺpy</t>
  </si>
  <si>
    <t>-393747044</t>
  </si>
  <si>
    <t>331351104.S</t>
  </si>
  <si>
    <t>Debnenie hranatých stĺpov prierezu pravouhlého štvoruholníka výšky do 4 m, odstránenie-tradičné, - na nosné H stĺpy</t>
  </si>
  <si>
    <t>1501108200</t>
  </si>
  <si>
    <t>332361931.S</t>
  </si>
  <si>
    <t>Zhotovenie výstuže stĺpov, pilierov, stojok oblých zo sietí zváraných a KARI - na nosné H stĺpy</t>
  </si>
  <si>
    <t>1755324271</t>
  </si>
  <si>
    <t>313110006000.S</t>
  </si>
  <si>
    <t>Sieť KARI akosť BSt 500M KH 20 DIN 488 rozmer siete 3x2 m, veľkosť oka 150x150 mm, drôt D 6/6 mm - na všetky strany nosných H stĺpov</t>
  </si>
  <si>
    <t>1450973413</t>
  </si>
  <si>
    <t>611460151.S</t>
  </si>
  <si>
    <t>Príprava vnútorného podkladu stropov cementovým prednástrekom, hr. 3 mm - stropy technického podlažia</t>
  </si>
  <si>
    <t>-1441508659</t>
  </si>
  <si>
    <t>611481119.S</t>
  </si>
  <si>
    <t>Potiahnutie vnútorných stropov sklotextílnou mriežkou s celoplošným prilepením - stropy technického podlažia</t>
  </si>
  <si>
    <t>-750418630</t>
  </si>
  <si>
    <t>622451071.R</t>
  </si>
  <si>
    <t>Vyspravenie povrchu parapetov vonkajších maltou cementovou pre omietky</t>
  </si>
  <si>
    <t>-240055407</t>
  </si>
  <si>
    <t>622460115.S</t>
  </si>
  <si>
    <t>Príprava vonkajšieho podkladu stien pre uzatvorenie a elimináciu vyplavovania látok z podkladu uzatváracím základom</t>
  </si>
  <si>
    <t>2120062336</t>
  </si>
  <si>
    <t>622460116.S</t>
  </si>
  <si>
    <t>Príprava vonkajšieho podkladu stien pre sanačné povrchové úpravy základným náterom</t>
  </si>
  <si>
    <t>-521758222</t>
  </si>
  <si>
    <t>622460151.S</t>
  </si>
  <si>
    <t>Príprava vonkajšieho podkladu stien cementovým prednástrekom, hr. 3 mm</t>
  </si>
  <si>
    <t>989447649</t>
  </si>
  <si>
    <t>622462744</t>
  </si>
  <si>
    <t>Vonkajšia sanačná stierka stien BAUMIT NHL  ručné nanášanie, hr. 3 mm,  (alt. ekvivalent)</t>
  </si>
  <si>
    <t>1733154436</t>
  </si>
  <si>
    <t xml:space="preserve">Vonkajšia omietka stien tenkovrstvová BAUMIT, silikátová, Baumit SilikatTop, škrabaná, hr. 2 mm  (alt. ekvivalent) </t>
  </si>
  <si>
    <t>576131901</t>
  </si>
  <si>
    <t>622465703</t>
  </si>
  <si>
    <t>Príprava vonkajšieho podkladu stien PROFI, penetračný náter Putzgund  (alt. ekvivalent)</t>
  </si>
  <si>
    <t>429373343</t>
  </si>
  <si>
    <t>622481119.S</t>
  </si>
  <si>
    <t>Potiahnutie vonkajších stien sklotextílnou mriežkou s celoplošným prilepením</t>
  </si>
  <si>
    <t>-132250804</t>
  </si>
  <si>
    <t>952903011.S</t>
  </si>
  <si>
    <t>Čistenie fasád tlakovou vodou od prachu, usadenín a pavučín z úrovne terénu</t>
  </si>
  <si>
    <t>1390054581</t>
  </si>
  <si>
    <t>962031132.S</t>
  </si>
  <si>
    <t>Búranie muriva alebo vybúranie otvorov plochy nad 4 m2 z tehál pálených, plných alebo dutých hr. do 150 mm,  -0,19600t</t>
  </si>
  <si>
    <t>-1508936512</t>
  </si>
  <si>
    <t>962032231.S</t>
  </si>
  <si>
    <t>Búranie muriva alebo vybúranie otvorov plochy nad 4 m2 nadzákladového z tehál pálených, vápenopieskových, cementových na maltu,  -1,90500t</t>
  </si>
  <si>
    <t>-1873627887</t>
  </si>
  <si>
    <t>978013191.S</t>
  </si>
  <si>
    <t>Otlčenie omietok stien vnútorných H stĺpov vápenných alebo vápennocementových v rozsahu do 100 %,  -0,04600t</t>
  </si>
  <si>
    <t>1302037708</t>
  </si>
  <si>
    <t>978015291.S</t>
  </si>
  <si>
    <t>Otlčenie omietok vonkajších H stĺpov na streche, s vyškriabaním škár, očistením muriva, v rozsahu do 100 %,  -0,05900t</t>
  </si>
  <si>
    <t>-2068930958</t>
  </si>
  <si>
    <t>979011111.S</t>
  </si>
  <si>
    <t>1970351295</t>
  </si>
  <si>
    <t>979011121.S</t>
  </si>
  <si>
    <t>-1065542939</t>
  </si>
  <si>
    <t>979081111.S</t>
  </si>
  <si>
    <t>-47233301</t>
  </si>
  <si>
    <t>469276718</t>
  </si>
  <si>
    <t>979082111.S</t>
  </si>
  <si>
    <t>-1537117556</t>
  </si>
  <si>
    <t>979082121.S</t>
  </si>
  <si>
    <t>55062326</t>
  </si>
  <si>
    <t>979087212.S</t>
  </si>
  <si>
    <t>Nakladanie na dopravné prostriedky pre vodorovnú dopravu sutiny</t>
  </si>
  <si>
    <t>-2116201240</t>
  </si>
  <si>
    <t>979089612.S</t>
  </si>
  <si>
    <t>1301591826</t>
  </si>
  <si>
    <t>979089715.S</t>
  </si>
  <si>
    <t>Prenájom kontajneru 16 m3</t>
  </si>
  <si>
    <t>1417355223</t>
  </si>
  <si>
    <t>979081121.S.2</t>
  </si>
  <si>
    <t>Odvoz sutiny a vybúraných hmôt na skládku za každý ďalší 1 km - Stavebná časť 1</t>
  </si>
  <si>
    <t>-733466004</t>
  </si>
  <si>
    <t>979081121.S.3</t>
  </si>
  <si>
    <t>Odvoz sutiny a vybúraných hmôt na skládku za každý ďalší 1 km - Vybudovanie miestnosti pre imobilných</t>
  </si>
  <si>
    <t>683465048</t>
  </si>
  <si>
    <t>999281112.S</t>
  </si>
  <si>
    <t>1654263335</t>
  </si>
  <si>
    <t>764352800.S</t>
  </si>
  <si>
    <t>Demontáž žľabov pododkvapových polkruhových so sklonom do 30st. rš 250 mm,  -0,00280t</t>
  </si>
  <si>
    <t>1402352008</t>
  </si>
  <si>
    <t>764761122</t>
  </si>
  <si>
    <t>Žľab pododkvapový polkruhový R 150 mm, vrátane čela, hákov, rohov, kútov Lindab,  (alt. ekvivalent)</t>
  </si>
  <si>
    <t>-2094222452</t>
  </si>
  <si>
    <t>764454801.S</t>
  </si>
  <si>
    <t>Demontáž odpadových rúr kruhových, s priemerom 75 a 100 mm,  -0,00226t</t>
  </si>
  <si>
    <t>11980258</t>
  </si>
  <si>
    <t>764751112</t>
  </si>
  <si>
    <t>Odpadová rúra kruhová D 100 mm Lindab Rainline Elite,  (alt. ekvivalent)</t>
  </si>
  <si>
    <t>1993161048</t>
  </si>
  <si>
    <t>205590025</t>
  </si>
  <si>
    <t>Silikónový tesniaci tmel, stredne sivý ESCOSIL-2000, mittelgrau, 310ml, na utesnenie oplechovania atík,  (alt. ekvivalent)</t>
  </si>
  <si>
    <t>-301610309</t>
  </si>
  <si>
    <t>764390010.R</t>
  </si>
  <si>
    <t>Čistenie strešnej krytiny plechovej vapkou od machu a inej vegetácie</t>
  </si>
  <si>
    <t>-1152393392</t>
  </si>
  <si>
    <t>76735580.R</t>
  </si>
  <si>
    <t>Demontáž komínov nerezových z obvodového plášťa, na ďalšie použitie</t>
  </si>
  <si>
    <t>-1558806392</t>
  </si>
  <si>
    <t>76735590.R</t>
  </si>
  <si>
    <t>Spätná montáž komínov nerezových na obvodový plášť</t>
  </si>
  <si>
    <t>-2137190552</t>
  </si>
  <si>
    <t>781</t>
  </si>
  <si>
    <t>Obklady</t>
  </si>
  <si>
    <t>781445017.S</t>
  </si>
  <si>
    <t>Montáž obkladov vnútor. stien z obkladačiek kladených do tmelu veľ. 300x200 mm - na všetky strany nosných H stĺpov v interiéri a na streche</t>
  </si>
  <si>
    <t>593008713</t>
  </si>
  <si>
    <t>597640000700.S</t>
  </si>
  <si>
    <t>Obkladačky keramické glazované jednofarebné hladké lxv 300x200x14 mm  -  na všetky strany nosných H stĺpov v interiéri a na streche</t>
  </si>
  <si>
    <t>215759250</t>
  </si>
  <si>
    <t>998781104.S</t>
  </si>
  <si>
    <t>Presun hmôt pre obklady keramické v objektoch výšky nad 24 do 36 m</t>
  </si>
  <si>
    <t>1212695540</t>
  </si>
  <si>
    <t>783122110.S</t>
  </si>
  <si>
    <t>Nátery oceľ.konštr. syntetické na vzduchu schnúce ťažkých A dvojnásobné - 70μm - nosných H stĺpov</t>
  </si>
  <si>
    <t>356930994</t>
  </si>
  <si>
    <t>783122710.S</t>
  </si>
  <si>
    <t>Nátery oceľ.konštr. syntetické na vzduchu schnúce ťažkých A základné - 35μm  - nosných H stĺpov</t>
  </si>
  <si>
    <t>1286046895</t>
  </si>
  <si>
    <t>783521000.S</t>
  </si>
  <si>
    <t>Nátery klamp.konštr.syntet. na vzduchu schnúce jednonás. so základným náterom - 70µm, náter plechovej krytiny</t>
  </si>
  <si>
    <t>1089669926</t>
  </si>
  <si>
    <t>783522000.S</t>
  </si>
  <si>
    <t>Nátery klamp. konštr. syntet. na vzduchu schnúce dvojnás. so základného náterom reakt. farbou - 105µm, náter plechovej krytiny</t>
  </si>
  <si>
    <t>1966483742</t>
  </si>
  <si>
    <t>278073463</t>
  </si>
  <si>
    <t xml:space="preserve">2 - Vykurovanie </t>
  </si>
  <si>
    <t xml:space="preserve">    6 - Úpravy povrchov, podlahy, osadenie</t>
  </si>
  <si>
    <t xml:space="preserve">    713 - Izolácie tepelné</t>
  </si>
  <si>
    <t xml:space="preserve">    733 - Ústredné kúrenie - rozvodné potrubie</t>
  </si>
  <si>
    <t xml:space="preserve">    734 - Ústredné kúrenie - armatúry</t>
  </si>
  <si>
    <t xml:space="preserve">    735 - Vykurovacie telesá</t>
  </si>
  <si>
    <t xml:space="preserve">      783 - Dokončovacie práce - nátery</t>
  </si>
  <si>
    <t xml:space="preserve">    23-M - Montáže potrubia</t>
  </si>
  <si>
    <t xml:space="preserve">    OST - Ostatné</t>
  </si>
  <si>
    <t xml:space="preserve">    HZS - Hodinové zúčtovacie sadzby</t>
  </si>
  <si>
    <t>Úpravy povrchov, podlahy, osadenie</t>
  </si>
  <si>
    <t>612423521.S</t>
  </si>
  <si>
    <t>Omietka rýh v stenách maltou vápennou šírky ryhy do 150 mm omietkou hladkou</t>
  </si>
  <si>
    <t>-474355185</t>
  </si>
  <si>
    <t>612460125.S</t>
  </si>
  <si>
    <t>Príprava vnútorného podkladu stien penetráciou pod nátery a maľby</t>
  </si>
  <si>
    <t>950616444</t>
  </si>
  <si>
    <t>999281111.S</t>
  </si>
  <si>
    <t>Presun hmôt pre opravy a údržbu objektov vrátane vonkajších plášťov výšky do 25 m</t>
  </si>
  <si>
    <t>-1176258107</t>
  </si>
  <si>
    <t>713400821</t>
  </si>
  <si>
    <t>Odstránenie tepelnej izolácie potrubia pásmi alebo fóliami potrubie,  -0,00210t</t>
  </si>
  <si>
    <t>-111613866</t>
  </si>
  <si>
    <t>713482112.S</t>
  </si>
  <si>
    <t>Montáž trubíc z PE, hr.do 10 mm,vnút.priemer 39-70 mm</t>
  </si>
  <si>
    <t>2113559525</t>
  </si>
  <si>
    <t>283310001700</t>
  </si>
  <si>
    <t>Izolačná PE trubica TUBOLIT DG 40x9 mm (d potrubia x hr. izolácie), nadrezaná, AZ FLEX,  (alt. ekvivalent)</t>
  </si>
  <si>
    <t>-288649194</t>
  </si>
  <si>
    <t>713482113.S</t>
  </si>
  <si>
    <t>Montáž trubíc z PE, hr.do 10 mm,vnút.priemer 71-95 mm</t>
  </si>
  <si>
    <t>-208706114</t>
  </si>
  <si>
    <t>283310002500</t>
  </si>
  <si>
    <t>Izolačná PE trubica TUBOLIT DG 89x9 mm (d potrubia x hr. izolácie), nadrezaná, AZ FLEX, (alt. ekvivalent)</t>
  </si>
  <si>
    <t>-424202939</t>
  </si>
  <si>
    <t>998713102.S</t>
  </si>
  <si>
    <t>Presun hmôt pre izolácie tepelné v objektoch výšky nad 6 m do 12 m</t>
  </si>
  <si>
    <t>-1350101942</t>
  </si>
  <si>
    <t>733</t>
  </si>
  <si>
    <t>Ústredné kúrenie - rozvodné potrubie</t>
  </si>
  <si>
    <t>733110810.S</t>
  </si>
  <si>
    <t>Demontáž potrubia z oceľových rúrok závitových nad 50 do DN 80,  -0,00858t</t>
  </si>
  <si>
    <t>19887586</t>
  </si>
  <si>
    <t>733111203.S</t>
  </si>
  <si>
    <t>Potrubie z rúrok závitových zosilnených nízkotlakových DN 15 ( napojenie regulačných a meracích ventilov pri inštalácii regulátorov diferenčného tlaku)</t>
  </si>
  <si>
    <t>-1347168814</t>
  </si>
  <si>
    <t>733120815.S</t>
  </si>
  <si>
    <t>Demontáž plynovodného potrubia z oceľových rúrok hladkých do priemeru 38,  -0,00254t - z fasády</t>
  </si>
  <si>
    <t>-955094652</t>
  </si>
  <si>
    <t>733125003.S</t>
  </si>
  <si>
    <t>Potrubie z uhlíkovej ocele spájané lisovaním 15x1,2 Steelpress,  (alt. ekvivalent)</t>
  </si>
  <si>
    <t>1502722367</t>
  </si>
  <si>
    <t>733125009.S</t>
  </si>
  <si>
    <t>Potrubie z uhlíkovej ocele spájané lisovaním 22x1,5 Steelpress,  (alt. ekvivalent)</t>
  </si>
  <si>
    <t>-703267897</t>
  </si>
  <si>
    <t>733125012.S</t>
  </si>
  <si>
    <t>Potrubie z uhlíkovej ocele spájané lisovaním 28x1,5 Steelpress,  (alt. ekvivalent)</t>
  </si>
  <si>
    <t>1370454544</t>
  </si>
  <si>
    <t>733125015.S</t>
  </si>
  <si>
    <t>Potrubie z uhlíkovej ocele spájané lisovaním 35x1,5 Steelpress,  (alt. ekvivalent)</t>
  </si>
  <si>
    <t>2052615027</t>
  </si>
  <si>
    <t>733125024.S</t>
  </si>
  <si>
    <t>Potrubie z uhlíkovej ocele spájané lisovaním 76x2,0 Steelpress,  (alt. ekvivalent)</t>
  </si>
  <si>
    <t>-67785195</t>
  </si>
  <si>
    <t>733190217.S</t>
  </si>
  <si>
    <t>Tlaková skúška potrubia z rúrok z uhlíkovej ocele do priemeru 89/5</t>
  </si>
  <si>
    <t>-211134329</t>
  </si>
  <si>
    <t>998733103.S</t>
  </si>
  <si>
    <t>Presun hmôt pre rozvody potrubia v objektoch výšky nad 6 do 24 m</t>
  </si>
  <si>
    <t>407029211</t>
  </si>
  <si>
    <t>734</t>
  </si>
  <si>
    <t>Ústredné kúrenie - armatúry</t>
  </si>
  <si>
    <t>734200821.S</t>
  </si>
  <si>
    <t>Demontáž armatúry závitovej s dvomi závitmi do G 1/2 -0,00045t</t>
  </si>
  <si>
    <t>42084335</t>
  </si>
  <si>
    <t>734209112.1</t>
  </si>
  <si>
    <t>Montáž závitovej armatúry s 2 závitmi do G 1/2</t>
  </si>
  <si>
    <t>755863235</t>
  </si>
  <si>
    <t>5510123100</t>
  </si>
  <si>
    <t>Termostatický ventil DANFOSS RA-N DN 15 priamy (alebo ekvivalent)</t>
  </si>
  <si>
    <t>-157190841</t>
  </si>
  <si>
    <t>500642100</t>
  </si>
  <si>
    <t>Závitový spoj do spiatočky Danfoss RLV DN 15 priamy (alebo ekvivalent)</t>
  </si>
  <si>
    <t>1919512341</t>
  </si>
  <si>
    <t>4848906830</t>
  </si>
  <si>
    <t>Automatický odvzdušňovací ventil so spätnou klapkou, 1/2”, GIACOMINI (alebo ekvivalent)</t>
  </si>
  <si>
    <t>1119022474</t>
  </si>
  <si>
    <t>734209113k</t>
  </si>
  <si>
    <t>Montáž hlavice termostatickej</t>
  </si>
  <si>
    <t>-518129267</t>
  </si>
  <si>
    <t>48448489034</t>
  </si>
  <si>
    <t>Termostatická hlavica Danfosstyp RAE 5054 (alebo ekvivalent)</t>
  </si>
  <si>
    <t>-1040770318</t>
  </si>
  <si>
    <t>734223020</t>
  </si>
  <si>
    <t>Montáž ventilu závitového regulačného G 1 stupačkového</t>
  </si>
  <si>
    <t>253456329</t>
  </si>
  <si>
    <t>4549229344</t>
  </si>
  <si>
    <t>Regulačný a vyvažovací ventil STAF-SG DN 25 PN 25 (alebo ekvivalent)</t>
  </si>
  <si>
    <t>-1217372668</t>
  </si>
  <si>
    <t>734223154.S</t>
  </si>
  <si>
    <t>Montáž vyvažovacieho ventilu priameho pre kúrenie DN 25</t>
  </si>
  <si>
    <t>-360489273</t>
  </si>
  <si>
    <t>551110000100.R</t>
  </si>
  <si>
    <t>Ventil priamy prechodný KE 83 DN 25 (alt. ekvivalent)</t>
  </si>
  <si>
    <t>-1830368142</t>
  </si>
  <si>
    <t>734232000.S</t>
  </si>
  <si>
    <t>Montáž uzatváracieho ventilu pre kúrenie DN 15 na stúpačky v suteréne</t>
  </si>
  <si>
    <t>-39199294</t>
  </si>
  <si>
    <t>003L0273</t>
  </si>
  <si>
    <t xml:space="preserve">Uzatváracie ventily Danfoss RLV-CX 15 Chrome rohové, DN1/2", kvs 0,1-1,8, (alt. ekvivalent)  </t>
  </si>
  <si>
    <t>989056673</t>
  </si>
  <si>
    <t>734449113</t>
  </si>
  <si>
    <t>Montáž regulátora diferenčného tlaku DN 25</t>
  </si>
  <si>
    <t>-1703256483</t>
  </si>
  <si>
    <t>4057001200</t>
  </si>
  <si>
    <t>Regulátor diferenčného tlaku Danfoss  MSV-BD DN25 (alebo ekvivalent)</t>
  </si>
  <si>
    <t>-1506573383</t>
  </si>
  <si>
    <t>734223255.R</t>
  </si>
  <si>
    <t>Montáž armatúr pre bočné pripojenie vykurovacích telies</t>
  </si>
  <si>
    <t>-1709009063</t>
  </si>
  <si>
    <t>551210026500.S</t>
  </si>
  <si>
    <t>Ventil radiátorový priamy V 4232 1/2" s nastaviteľnou reguláciou, k armaturám pre ústredné vykurovanie, (alt. ekvivalent)</t>
  </si>
  <si>
    <t>1445226143</t>
  </si>
  <si>
    <t>734412499</t>
  </si>
  <si>
    <t>Montáž podružného merača tepla</t>
  </si>
  <si>
    <t>-1369836925</t>
  </si>
  <si>
    <t>4846901222</t>
  </si>
  <si>
    <t>Podružný merač tepla -  MULTICAL 302 (alt.ekvivalent)</t>
  </si>
  <si>
    <t>1679073184</t>
  </si>
  <si>
    <t>998734103.S</t>
  </si>
  <si>
    <t>Presun hmôt pre armatúry v objektoch výšky nad 6 do 24 m</t>
  </si>
  <si>
    <t>1485194561</t>
  </si>
  <si>
    <t>735</t>
  </si>
  <si>
    <t>Vykurovacie telesá</t>
  </si>
  <si>
    <t>735121810.S</t>
  </si>
  <si>
    <t>Demontáž vykurovacích telies oceľových článkových,  -0,01057t</t>
  </si>
  <si>
    <t>-711842790</t>
  </si>
  <si>
    <t>735154040.S</t>
  </si>
  <si>
    <t>Montáž vykurovacieho telesa panelového jednoradového 600 mm/ dĺžky 400-600 mm</t>
  </si>
  <si>
    <t>2112567603</t>
  </si>
  <si>
    <t>484530050053.S</t>
  </si>
  <si>
    <t>Teleso vykurovacie doskové jednoradové oceľové, KORAD 11K vxlxhĺ 600x400x54-63 mm, s bočným pripojením,  (alt. ekvivalent)</t>
  </si>
  <si>
    <t>-1930743101</t>
  </si>
  <si>
    <t>484530015789.S</t>
  </si>
  <si>
    <t>Teleso vykurovacie doskové jednoradové oceľové, KORAD 11K vxlxhĺ 600x500x54-63 mm, s bočným pripojením,  (alt. ekvivalent)</t>
  </si>
  <si>
    <t>-525885731</t>
  </si>
  <si>
    <t>484530015791.S</t>
  </si>
  <si>
    <t>Teleso vykurovacie doskové jednoradové oceľové, KORAD 11K vxlxhĺ 600x600x54-63 mm, s bočným pripojením,  (alt. ekvivalent)</t>
  </si>
  <si>
    <t>-1612818431</t>
  </si>
  <si>
    <t>735154041.S</t>
  </si>
  <si>
    <t>Montáž vykurovacieho telesa panelového jednoradového 600 mm/ dĺžky 700-900 mm</t>
  </si>
  <si>
    <t>-1365116704</t>
  </si>
  <si>
    <t>484530050057</t>
  </si>
  <si>
    <t>Teleso vykurovacie doskové jednopanelové oceľové KORAD 11K, vxl 600x800 mm s bočným pripojením,  (alt. ekvivalent)</t>
  </si>
  <si>
    <t>632985477</t>
  </si>
  <si>
    <t>735154042.S</t>
  </si>
  <si>
    <t>Montáž vykurovacieho telesa panelového jednoradového 600 mm/ dĺžky 1000-1200 mm</t>
  </si>
  <si>
    <t>1419349610</t>
  </si>
  <si>
    <t>484530015799.S</t>
  </si>
  <si>
    <t>Teleso vykurovacie doskové jednoradové oceľové,  KORAD 11K vxlxhĺ 600x1000x54-63 mm, s bočným pripojením,  (alt. ekvivalent)</t>
  </si>
  <si>
    <t>-1995976120</t>
  </si>
  <si>
    <t>735154140.S</t>
  </si>
  <si>
    <t>Montáž vykurovacieho telesa panelového dvojradového výšky 600 mm/ dĺžky 400-600 mm</t>
  </si>
  <si>
    <t>1318562760</t>
  </si>
  <si>
    <t>484530065500</t>
  </si>
  <si>
    <t>Teleso vykurovacie doskové dvojpanelové oceľové KORAD 22K, vxl 600x400 mm s bočným pripojením,  (alt. ekvivalent)</t>
  </si>
  <si>
    <t>1416757369</t>
  </si>
  <si>
    <t>484530065600</t>
  </si>
  <si>
    <t>Teleso vykurovacie doskové dvojpanelové oceľové KORAD 22K, vxl 600x500 mm s bočným pripojením,  (alt. ekvivalent)</t>
  </si>
  <si>
    <t>797821620</t>
  </si>
  <si>
    <t>484530065700</t>
  </si>
  <si>
    <t>Teleso vykurovacie doskové dvojpanelové oceľové KORAD 22K, vxl 600x600 mm s bočným pripojením, (alt. ekvivalent)</t>
  </si>
  <si>
    <t>1522961766</t>
  </si>
  <si>
    <t>735154141.S</t>
  </si>
  <si>
    <t>Montáž vykurovacieho telesa panelového dvojradového výšky 600 mm/ dĺžky 700-900 mm</t>
  </si>
  <si>
    <t>1256539156</t>
  </si>
  <si>
    <t>484530066000</t>
  </si>
  <si>
    <t>Teleso vykurovacie doskové dvojpanelové oceľové KORAD 22K, vxl 600x900 mm s bočným pripojením, (alt. ekvivalent)</t>
  </si>
  <si>
    <t>690944636</t>
  </si>
  <si>
    <t>484530065800.S</t>
  </si>
  <si>
    <t xml:space="preserve">Teleso vykurovacie doskové dvojpanelové oceľové, KORAD 22K vxlxhĺ 600x700x100 mm, s bočným pripojením, (alt. ekvivalent) </t>
  </si>
  <si>
    <t>1284828906</t>
  </si>
  <si>
    <t>484530065900.S</t>
  </si>
  <si>
    <t>Teleso vykurovacie doskové dvojpanelové oceľové, KORAD 22K  vxlxhĺ 600x800x100 mm, s bočným pripojením, (alt. ekvivalent)</t>
  </si>
  <si>
    <t>-1280735359</t>
  </si>
  <si>
    <t>735154142.S</t>
  </si>
  <si>
    <t>Montáž vykurovacieho telesa panelového dvojradového výšky 600 mm/ dĺžky 1000-1200 mm</t>
  </si>
  <si>
    <t>552418811</t>
  </si>
  <si>
    <t>484530066100</t>
  </si>
  <si>
    <t>Teleso vykurovacie doskové dvojpanelové oceľové KORAD 22K, vxl 600x1000 mm s bočným pripojením, (alt. ekvivalent)</t>
  </si>
  <si>
    <t>1068682953</t>
  </si>
  <si>
    <t>484530066300.S</t>
  </si>
  <si>
    <t>Teleso vykurovacie doskové ,dvojpanelové oceľové KORAD 22K vxlxhĺ 600x1200x100 mm, s bočným pripojením , (alt. ekvivalent)</t>
  </si>
  <si>
    <t>-75779138</t>
  </si>
  <si>
    <t>735158110.S</t>
  </si>
  <si>
    <t>Vykurovacie telesá panelové jednoradové, tlaková skúška telesa vodou</t>
  </si>
  <si>
    <t>-1516859834</t>
  </si>
  <si>
    <t>735158120.S</t>
  </si>
  <si>
    <t>Vykurovacie telesá panelové dvojradové, tlaková skúška telesa vodou</t>
  </si>
  <si>
    <t>-754449412</t>
  </si>
  <si>
    <t>998735104.S</t>
  </si>
  <si>
    <t>Presun hmôt pre vykurovacie telesá v objektoch výšky nad 24 do 36 m</t>
  </si>
  <si>
    <t>-1997036218</t>
  </si>
  <si>
    <t>Dokončovacie práce - nátery</t>
  </si>
  <si>
    <t>783425151.S</t>
  </si>
  <si>
    <t>Nátery kov.potr.a armatúr v kanáloch a šachtách syntetické potrubie do DN 100 mm dvojnásobné so základným náterom - 105µm</t>
  </si>
  <si>
    <t>719207714</t>
  </si>
  <si>
    <t>783425751.S</t>
  </si>
  <si>
    <t>Nátery kov.potr.a armatúr v kanáloch a šachtách syntetické potrubie do DN 100 mm základné - 35µm</t>
  </si>
  <si>
    <t>-1565180484</t>
  </si>
  <si>
    <t>784422911.S</t>
  </si>
  <si>
    <t>Oprava, maľba vápenná základná dvojnásobná, ručne nanášaná  na jemnozrnný podklad výšky do 3,80 m</t>
  </si>
  <si>
    <t>-812367509</t>
  </si>
  <si>
    <t>784441110.S</t>
  </si>
  <si>
    <t>Maľby latexové tónované dvojnásobné ručne nanášané na jemnozrnný podklad výšky do 3,80 m</t>
  </si>
  <si>
    <t>-925766243</t>
  </si>
  <si>
    <t>23-M</t>
  </si>
  <si>
    <t>Montáže potrubia</t>
  </si>
  <si>
    <t>230201003.S</t>
  </si>
  <si>
    <t>Montáž plynového potrubia z dvojvsrtvového PE 100 SDR11 zváraných natupo D 32x3,0 mm - na fasáde, predsadiť pred zatepľovací systém</t>
  </si>
  <si>
    <t>496040221</t>
  </si>
  <si>
    <t>286130035900.S</t>
  </si>
  <si>
    <t>Rúra HDPE na plyn PE100 SDR11 32x3,0x100 m</t>
  </si>
  <si>
    <t>1588243498</t>
  </si>
  <si>
    <t>286530020100.S</t>
  </si>
  <si>
    <t>Koleno 90° na tupo PE 100, na vodu, plyn a kanalizáciu, SDR 11 D 32 mm</t>
  </si>
  <si>
    <t>1967722235</t>
  </si>
  <si>
    <t>OST</t>
  </si>
  <si>
    <t>Ostatné</t>
  </si>
  <si>
    <t>PP</t>
  </si>
  <si>
    <t>Prevádzkový predpis kotolne</t>
  </si>
  <si>
    <t>kpl</t>
  </si>
  <si>
    <t>400077465</t>
  </si>
  <si>
    <t>PV</t>
  </si>
  <si>
    <t>Povinná výbava kotolne (vrecková baterka, penotvorný roztok, nasávacie zariadenie Univerzál, detekčné trubice CO, prevádzkový denník, lekárnička + náplň, súprava na rozbor vody)</t>
  </si>
  <si>
    <t>256</t>
  </si>
  <si>
    <t>-1924837794</t>
  </si>
  <si>
    <t>RK</t>
  </si>
  <si>
    <t>Zostavenie revíznej knihy plynovodu</t>
  </si>
  <si>
    <t>-986970911</t>
  </si>
  <si>
    <t>HZS</t>
  </si>
  <si>
    <t>Hodinové zúčtovacie sadzby</t>
  </si>
  <si>
    <t>HZS-01</t>
  </si>
  <si>
    <t>Rozvod potrubia, HZS T6- Napustenie a vypustenie systému</t>
  </si>
  <si>
    <t>hod</t>
  </si>
  <si>
    <t>663849642</t>
  </si>
  <si>
    <t>HZS-02</t>
  </si>
  <si>
    <t>Stavebné úpravy - podľa potreby</t>
  </si>
  <si>
    <t>2129897125</t>
  </si>
  <si>
    <t>HZS-03</t>
  </si>
  <si>
    <t>Vykurovacia skúška</t>
  </si>
  <si>
    <t>1457551137</t>
  </si>
  <si>
    <t>HZS-04</t>
  </si>
  <si>
    <t>Hydraulické vyregulovanie vykurovacieho systému počas vykurovacej skúšky</t>
  </si>
  <si>
    <t>512</t>
  </si>
  <si>
    <t>1267526150</t>
  </si>
  <si>
    <t>HZS-05</t>
  </si>
  <si>
    <t>Stavebno montážne práce náročnejšie, ucelené, obtiažne, rutinné (Tr. 2) v rozsahu viac ako 8 hodín náročnejšie</t>
  </si>
  <si>
    <t>963997701</t>
  </si>
  <si>
    <t>HZS-06</t>
  </si>
  <si>
    <t>Kompletné vyskúšanie systému</t>
  </si>
  <si>
    <t>1798336355</t>
  </si>
  <si>
    <t>3 - Elektro časť - Silnoprúd</t>
  </si>
  <si>
    <t xml:space="preserve">    22-M - Montáže oznamovacích a zabezpečovacích zariadení</t>
  </si>
  <si>
    <t xml:space="preserve">    95-M - Revízie</t>
  </si>
  <si>
    <t>VRN - Vedľajšie rozpočtové náklady</t>
  </si>
  <si>
    <t>612421131.S</t>
  </si>
  <si>
    <t>Oprava vnútorných vápenných omietok stien, opravovaná plocha do 5 %, štuková</t>
  </si>
  <si>
    <t>-1263921524</t>
  </si>
  <si>
    <t>3722</t>
  </si>
  <si>
    <t>Baumit Jádrová omietka 25 kg GROBPUTZ 5785, (alt. ekvivalent)</t>
  </si>
  <si>
    <t>1490274402</t>
  </si>
  <si>
    <t>210010109.S</t>
  </si>
  <si>
    <t>Lišta elektroinštalačná z PVC 40x20, uložená pevne, vkladacia</t>
  </si>
  <si>
    <t>2068144972</t>
  </si>
  <si>
    <t>KZL000000070</t>
  </si>
  <si>
    <t>Žľab káblový LHD 40X20 HD 40x20mm 2m PVC biely, (alt. ekvivalent)</t>
  </si>
  <si>
    <t>-2130789560</t>
  </si>
  <si>
    <t>210010145.S</t>
  </si>
  <si>
    <t>Parapetný kanál dutý z PVC  210x70, vrátane príslušenstva</t>
  </si>
  <si>
    <t>1961261286</t>
  </si>
  <si>
    <t>010453</t>
  </si>
  <si>
    <t>MOSAIC DLP KANÁL 195X65, (alt. ekvivalent)</t>
  </si>
  <si>
    <t>1896021359</t>
  </si>
  <si>
    <t>010522</t>
  </si>
  <si>
    <t>MOSAIC DLP OHYBNÝ KRYT ŠÍRKA 85MM, (alt. ekvivalent)</t>
  </si>
  <si>
    <t>1574293533</t>
  </si>
  <si>
    <t>010473</t>
  </si>
  <si>
    <t>MOSAIC DLP ROZDELOVACIA PRIEHRADKA H65, (alt. ekvivalent)</t>
  </si>
  <si>
    <t>-1388772429</t>
  </si>
  <si>
    <t>010691</t>
  </si>
  <si>
    <t>MOSAIC DLP SPOJKA SO ZÁPADKOU, (alt. ekvivalent)</t>
  </si>
  <si>
    <t>-586573576</t>
  </si>
  <si>
    <t>010802</t>
  </si>
  <si>
    <t>MOSAIC DLP SPOJKA KRYTU SO ŠÍRKOU 85MM, (alt. ekvivalent)</t>
  </si>
  <si>
    <t>-191581247</t>
  </si>
  <si>
    <t>010607</t>
  </si>
  <si>
    <t>MOSAIC DLP VONKAJŠÍ UHOL 2 ODDELENIA HL.65, (alt. ekvivalent)</t>
  </si>
  <si>
    <t>-816192762</t>
  </si>
  <si>
    <t>010793</t>
  </si>
  <si>
    <t>MOSAIC DLP PLOCHÝ UHOL 195X65, (alt. ekvivalent)</t>
  </si>
  <si>
    <t>-1713204130</t>
  </si>
  <si>
    <t>010682</t>
  </si>
  <si>
    <t>MOSAIC DLP SPONA Š.40,65,85, (alt. ekvivalent)</t>
  </si>
  <si>
    <t>852220818</t>
  </si>
  <si>
    <t>2100101451.S</t>
  </si>
  <si>
    <t xml:space="preserve">Demontáž do sute - parapetný kanál dutý z PVC  </t>
  </si>
  <si>
    <t>1310835314</t>
  </si>
  <si>
    <t>210010326.S</t>
  </si>
  <si>
    <t>Krabica (KR 97/L kruhová) do dutých stien odbočná s viečkom, svorkovnicou vrátane zapojenia</t>
  </si>
  <si>
    <t>-36871708</t>
  </si>
  <si>
    <t>EKR000000060</t>
  </si>
  <si>
    <t>Krabica rozbočovacia 2000342 A11 85x85x40mm bez vývodiek sivá</t>
  </si>
  <si>
    <t>-1370113762</t>
  </si>
  <si>
    <t>210110041.S</t>
  </si>
  <si>
    <t xml:space="preserve">Spínač polozapustený a zapustený vrátane zapojenia jednopólový - radenie 1 </t>
  </si>
  <si>
    <t>2061024273</t>
  </si>
  <si>
    <t>764500</t>
  </si>
  <si>
    <t>NILOÉ SPÍNAČ Č.1 BIELY, (alt. ekvivalent)</t>
  </si>
  <si>
    <t>1905180316</t>
  </si>
  <si>
    <t>2101100411.S</t>
  </si>
  <si>
    <t xml:space="preserve">Demontáž do sute - spínač polozapustený a zapustený vrátane zapojenia jednopólový - radenie 1 </t>
  </si>
  <si>
    <t>661506531</t>
  </si>
  <si>
    <t>210110043.S</t>
  </si>
  <si>
    <t>Spínač polozapustený a zapustený vrátane zapojenia sériový - radenie 5</t>
  </si>
  <si>
    <t>326787896</t>
  </si>
  <si>
    <t>764506</t>
  </si>
  <si>
    <t>NILOÉ SÉRIOVÝ SPÍNAČ Č.5 BIELY, (alt. ekvivalent)</t>
  </si>
  <si>
    <t>367040882</t>
  </si>
  <si>
    <t>210110045.S</t>
  </si>
  <si>
    <t>Spínač polozapustený a zapustený vrátane zapojenia stried.prep.- radenie 6</t>
  </si>
  <si>
    <t>1626350668</t>
  </si>
  <si>
    <t>764501</t>
  </si>
  <si>
    <t>NILOÉ STRIEDAVÝ PREPÍNAČ Č.6 BIELY, (alt. ekvivalent)</t>
  </si>
  <si>
    <t>-708556776</t>
  </si>
  <si>
    <t>210111004.S</t>
  </si>
  <si>
    <t>Zásuvka vstavaná 230 V / 16A vrátane zapojenia, vyhotovenie 3P</t>
  </si>
  <si>
    <t>467460351</t>
  </si>
  <si>
    <t>077302</t>
  </si>
  <si>
    <t>MOSAIC VIACNÁSOBNÁ ZÁSUVKA DLP 4MODULY AUTOMATICKÉ SVORKY, (alt. ekvivalent)</t>
  </si>
  <si>
    <t>-1875302911</t>
  </si>
  <si>
    <t>077304</t>
  </si>
  <si>
    <t>MOSAIC VIACNÁSOBNÁ ZÁSUVKA DLP 8MODULOV AUTOMATICKÉ SVORKY, (alt. ekvivalent)</t>
  </si>
  <si>
    <t>-1667322964</t>
  </si>
  <si>
    <t>010992</t>
  </si>
  <si>
    <t>MOSAIC DLP RÁMIK MOSAICPRE KRYT ŠÍRKA 85MM 2M, (alt. ekvivalent)</t>
  </si>
  <si>
    <t>-30940718</t>
  </si>
  <si>
    <t>010994</t>
  </si>
  <si>
    <t>MOSAIC DLP RÁMIK MOSAICPRE KRYT ŠÍRKA 85MM 4M, (alt. ekvivalent)</t>
  </si>
  <si>
    <t>675132477</t>
  </si>
  <si>
    <t>010998</t>
  </si>
  <si>
    <t>MOSAIC DLP RÁMIK MOSAICPRE KRYT ŠÍRKA 85MM 8M, (alt. ekvivalent)</t>
  </si>
  <si>
    <t>2141119155</t>
  </si>
  <si>
    <t>210120422.S</t>
  </si>
  <si>
    <t>Zvodiče prepätia typ 3 (triedy D), 1pól</t>
  </si>
  <si>
    <t>-1207040659</t>
  </si>
  <si>
    <t>A06738</t>
  </si>
  <si>
    <t>Modul s prepäťovou ochranou pre dodatočnú montáž bez ohľadu na typ napájacieho systému, inštalácia tesne pred chránené zariadenie, akustická signalizácia poruchy, DA-275-A, lxšxv 102x71x27 mm</t>
  </si>
  <si>
    <t>1607033920</t>
  </si>
  <si>
    <t>210193202.S</t>
  </si>
  <si>
    <t>Domova rozvodnica do 18 M povrchová montáž IP 65</t>
  </si>
  <si>
    <t>-1254445292</t>
  </si>
  <si>
    <t>E00049595</t>
  </si>
  <si>
    <t>Rozvodnica 5P typ 632.3311</t>
  </si>
  <si>
    <t>KS</t>
  </si>
  <si>
    <t>-1951957803</t>
  </si>
  <si>
    <t>2101932701.S</t>
  </si>
  <si>
    <t xml:space="preserve">Demontáž do sute - Rozvádzač oceľoplechový voľne stojaci RH </t>
  </si>
  <si>
    <t>1795050811</t>
  </si>
  <si>
    <t>210193271.S</t>
  </si>
  <si>
    <t>Rozvádzač oceľoplechový voľne stojaci RH</t>
  </si>
  <si>
    <t>-818474381</t>
  </si>
  <si>
    <t>357140007600.S</t>
  </si>
  <si>
    <t xml:space="preserve">Rozvádzač RH </t>
  </si>
  <si>
    <t>-393565405</t>
  </si>
  <si>
    <t>210193272.S</t>
  </si>
  <si>
    <t>Rozvádzač zapustený RP</t>
  </si>
  <si>
    <t>1293357853</t>
  </si>
  <si>
    <t>357140007601.S</t>
  </si>
  <si>
    <t>Rozvádzač RP typ 1</t>
  </si>
  <si>
    <t>2129186255</t>
  </si>
  <si>
    <t>357140007602.S</t>
  </si>
  <si>
    <t>Rozvádzač RP typ 2</t>
  </si>
  <si>
    <t>319408484</t>
  </si>
  <si>
    <t>3571400076021.S</t>
  </si>
  <si>
    <t>Rozvádzač RP typ 3 (RP01.1)</t>
  </si>
  <si>
    <t>-1405203444</t>
  </si>
  <si>
    <t>3571400076022.S</t>
  </si>
  <si>
    <t>Rozvádzač RP typ 4 (RP01.2)</t>
  </si>
  <si>
    <t>1941079308</t>
  </si>
  <si>
    <t>3571400076023.S</t>
  </si>
  <si>
    <t>Rozvádzač RP typ 5 (RP Bufet)</t>
  </si>
  <si>
    <t>186458505</t>
  </si>
  <si>
    <t>2101932721.S</t>
  </si>
  <si>
    <t xml:space="preserve">Demontáž do sute - Rozvádzač zapustený RP </t>
  </si>
  <si>
    <t>-1555715209</t>
  </si>
  <si>
    <t>210201520.S</t>
  </si>
  <si>
    <t>Zapojenie svietidla 1x svetelný zdroj, núdzového, podhľadového, LED - núdzový režim</t>
  </si>
  <si>
    <t>-2112284112</t>
  </si>
  <si>
    <t>348150000900</t>
  </si>
  <si>
    <t>LED svietidlo núdzové VOYAGER STAR MRCR ESC E3 WH, (alt. ekvivalent)</t>
  </si>
  <si>
    <t>171994858</t>
  </si>
  <si>
    <t>348150000901</t>
  </si>
  <si>
    <t>LED svietidlo núdzové VOYAGER STAR MRCR ANT E3 WH, (alt. ekvivalent)</t>
  </si>
  <si>
    <t>-1892002487</t>
  </si>
  <si>
    <t>348150000902</t>
  </si>
  <si>
    <t>LED svietidlo núdzové VOYAGER BLADE 2 115 MS E3D WH, (alt. ekvivalent)</t>
  </si>
  <si>
    <t>-986031110</t>
  </si>
  <si>
    <t>210201810.S</t>
  </si>
  <si>
    <t>Montáž a zapojenie svietidla 1x svetelný zdroj, uličného, LED</t>
  </si>
  <si>
    <t>-1648565560</t>
  </si>
  <si>
    <t>348370001628</t>
  </si>
  <si>
    <t>LED svietidlo uličné RIO, 1x65W, IP66, 36 LED, 8515 lm, 4000 K, 476x280x110 mm, AMI, (alt. ekvivalent)</t>
  </si>
  <si>
    <t>-1702948392</t>
  </si>
  <si>
    <t>210203040.S</t>
  </si>
  <si>
    <t>Montáž a zapojenie stropného LED svietidla prisadeného</t>
  </si>
  <si>
    <t>-863838270</t>
  </si>
  <si>
    <t>4300000560</t>
  </si>
  <si>
    <t>Svietidlo ANNA VARIO Q596 3750 830/35/40 HFIX 96634034, (alt. ekvivalent)</t>
  </si>
  <si>
    <t>1612082923</t>
  </si>
  <si>
    <t>4300000561</t>
  </si>
  <si>
    <t>Svietidlo ZOE VARIO LED DL210 2000 830/35/40 HFIX 96635241, (alt. ekvivalent)</t>
  </si>
  <si>
    <t>-1964727468</t>
  </si>
  <si>
    <t>4300000562</t>
  </si>
  <si>
    <t>Svietidlo JULIE 1200 LED IP65 3200 840, (alt. ekvivalent)</t>
  </si>
  <si>
    <t>706776618</t>
  </si>
  <si>
    <t>4300000563</t>
  </si>
  <si>
    <t>Svietidlo VARIOFLEX 250 1200 BEZEL TRIM WH, (alt. ekvivalent)</t>
  </si>
  <si>
    <t>1333387551</t>
  </si>
  <si>
    <t>210290363.S</t>
  </si>
  <si>
    <t>Náhrada častí vedenia chránených vodičov Príchytka kabelová (24-34 mm)</t>
  </si>
  <si>
    <t>1055146725</t>
  </si>
  <si>
    <t>X00000113</t>
  </si>
  <si>
    <t>OBO 2207036 Príchyt GRIP typ2031M/30, (alt. ekvivalent)</t>
  </si>
  <si>
    <t>584002402</t>
  </si>
  <si>
    <t>E00005602</t>
  </si>
  <si>
    <t>Hmoždinka natĺkacia  6x 40 so skrutkou OBO2351064  910/SD, (alt. ekvivalent)</t>
  </si>
  <si>
    <t>1320560562</t>
  </si>
  <si>
    <t>210800146.S</t>
  </si>
  <si>
    <t>Kábel medený uložený pevne CYKY 450/750 V 3x1,5</t>
  </si>
  <si>
    <t>330551740</t>
  </si>
  <si>
    <t>KPE000002895</t>
  </si>
  <si>
    <t>Kábel pevný CYKY-J 3x1,5 pvc čierny bal.(50m)</t>
  </si>
  <si>
    <t>1480959006</t>
  </si>
  <si>
    <t>210800147.S</t>
  </si>
  <si>
    <t>Kábel medený uložený pevne CYKY 450/750 V 3x2,5</t>
  </si>
  <si>
    <t>1551712554</t>
  </si>
  <si>
    <t>KPE000002896</t>
  </si>
  <si>
    <t>Kábel pevný CYKY-J 3x2,5 pvc čierny bal.(50m)</t>
  </si>
  <si>
    <t>1277884114</t>
  </si>
  <si>
    <t>210800158.S</t>
  </si>
  <si>
    <t>Kábel medený uložený pevne CYKY 450/750 V 5x1,5</t>
  </si>
  <si>
    <t>-1749464076</t>
  </si>
  <si>
    <t>KPE000002897</t>
  </si>
  <si>
    <t>Kábel pevný CYKY-J 5x1,5 pvc čierny bal.(50m)</t>
  </si>
  <si>
    <t>-1027727970</t>
  </si>
  <si>
    <t>210800632.S</t>
  </si>
  <si>
    <t>Vodič medený uložený pevne H07V-K (CYA)  450/750 V 35</t>
  </si>
  <si>
    <t>-1081250005</t>
  </si>
  <si>
    <t>044721</t>
  </si>
  <si>
    <t>CYA 35 H07V-K    zeleno-žltý</t>
  </si>
  <si>
    <t>BM</t>
  </si>
  <si>
    <t>1158542795</t>
  </si>
  <si>
    <t>210961052.S</t>
  </si>
  <si>
    <t>Demontáž do sute - zásuvka domová vstavaná 10, 16 A 48, 250, 400 V vyhotovenie 2P + Z (s ochran. viečkom)   -0,00021 t</t>
  </si>
  <si>
    <t>243422580</t>
  </si>
  <si>
    <t>210964302.S</t>
  </si>
  <si>
    <t>Demontáž do sute - svietidla interiérového na stenu do 1,0 kg vrátane odpojenia   -0,00100 t</t>
  </si>
  <si>
    <t>694913774</t>
  </si>
  <si>
    <t>PM</t>
  </si>
  <si>
    <t>Podružný materiál- kotviaci materiál, pásky, popisky atd..</t>
  </si>
  <si>
    <t>1366441037</t>
  </si>
  <si>
    <t>Montáže oznamovacích a zabezpečovacích zariadení</t>
  </si>
  <si>
    <t>220260042.S</t>
  </si>
  <si>
    <t>Krabica KP 68 na povrchu, upev.na vopred pripravené body vrátane zhot.otvorov,bez svoriek a zapojenia</t>
  </si>
  <si>
    <t>-1142176153</t>
  </si>
  <si>
    <t>664798</t>
  </si>
  <si>
    <t>NILOÉ KRABICA PRE POVRCHOVÚ MONTÁŽ 40MM BIELA, (alt. ekvivalent)</t>
  </si>
  <si>
    <t>1919820054</t>
  </si>
  <si>
    <t>664799</t>
  </si>
  <si>
    <t>NILOÉ KRABICA DVOJNÁSOBNÁ PRE POVRCHOVÚ MONTÁŽ 40MM BIELA, (alt. ekvivalent)</t>
  </si>
  <si>
    <t>1910159657</t>
  </si>
  <si>
    <t>220511011.S</t>
  </si>
  <si>
    <t>Montáž zásuvky 2xRJ45 do podlahovej krabice, alebo do žľabu</t>
  </si>
  <si>
    <t>1855548905</t>
  </si>
  <si>
    <t>076551</t>
  </si>
  <si>
    <t>MOSAIC X RJ45 UTP CAT.5E 1M, (alt. ekvivalent)</t>
  </si>
  <si>
    <t>2007466035</t>
  </si>
  <si>
    <t>220711045.S</t>
  </si>
  <si>
    <t>Montáž a zapojenie pohybových senzorov PIR - interiér, strop</t>
  </si>
  <si>
    <t>-321128416</t>
  </si>
  <si>
    <t>4400030000</t>
  </si>
  <si>
    <t>Pohybové čidlo stropné PD4N-1C-C-FC, (alt. ekvivalent)</t>
  </si>
  <si>
    <t>-818734067</t>
  </si>
  <si>
    <t>4400030001</t>
  </si>
  <si>
    <t>Pohybové čidlo stropné PD4N-1C-FC, (alt. ekvivalent)</t>
  </si>
  <si>
    <t>-1070413755</t>
  </si>
  <si>
    <t>4400030002</t>
  </si>
  <si>
    <t>Pohybové čidlo stropné BL-2-FC, (alt. ekvivalent)</t>
  </si>
  <si>
    <t>1934106976</t>
  </si>
  <si>
    <t>4400030003</t>
  </si>
  <si>
    <t>Pohybové čidlo LC-plus-200 biela 91008, (alt. ekvivalent)</t>
  </si>
  <si>
    <t>1012721255</t>
  </si>
  <si>
    <t>95-M</t>
  </si>
  <si>
    <t>Revízie</t>
  </si>
  <si>
    <t>950103003</t>
  </si>
  <si>
    <t xml:space="preserve">Odborná prehliadka a odborná skúška elekrického zariadenia </t>
  </si>
  <si>
    <t>148129399</t>
  </si>
  <si>
    <t>VRN</t>
  </si>
  <si>
    <t>Vedľajšie rozpočtové náklady</t>
  </si>
  <si>
    <t>000400021.S</t>
  </si>
  <si>
    <t>Projektové práce - stavebná časť (stavebné objekty vrátane ich technického vybavenia). náklady na vypracovanie dokumentácie skutočného vyhotovenia</t>
  </si>
  <si>
    <t>eur</t>
  </si>
  <si>
    <t>1024</t>
  </si>
  <si>
    <t>-1607277799</t>
  </si>
  <si>
    <t>000700011.S</t>
  </si>
  <si>
    <t>Dopravné náklady - mimostavenisková doprava objektivizácia dopravných nákladov materiálov, domiešavač, traktorbage, riadený pretlakr</t>
  </si>
  <si>
    <t>-1115618060</t>
  </si>
  <si>
    <t>001300031.S</t>
  </si>
  <si>
    <t>Kompletačná a koordinačná činnosť - koordinačná činnosť bez rozlíšenia, práce neobsiahnuté v rozpočte</t>
  </si>
  <si>
    <t>641010730</t>
  </si>
  <si>
    <t>4 - Elektro časť - Bleskozvod</t>
  </si>
  <si>
    <t xml:space="preserve">    46-M - Zemné práce pri extr.mont.prácach</t>
  </si>
  <si>
    <t>210222210.S</t>
  </si>
  <si>
    <t>Podstavec betónový FeZn k zachytávacej tyči JP, pre vonkajšie vedenie</t>
  </si>
  <si>
    <t>-388630812</t>
  </si>
  <si>
    <t>354410024825.S</t>
  </si>
  <si>
    <t>Podstavec betónový k zachytávacej tyči FeZn k JP a OB, d 330 mm</t>
  </si>
  <si>
    <t>1172451688</t>
  </si>
  <si>
    <t>354410030650.S</t>
  </si>
  <si>
    <t>Podložka ochranná AlMgSi k betónovému podstavcu, d 330 mm</t>
  </si>
  <si>
    <t>781186283</t>
  </si>
  <si>
    <t>210221040.S</t>
  </si>
  <si>
    <t>Konzola na hmoždinky dĺžka 220 mm</t>
  </si>
  <si>
    <t>1228211389</t>
  </si>
  <si>
    <t>EBL000000017</t>
  </si>
  <si>
    <t>Držiak izolačnej tyče DOHT 1 18-22mm FeZn k oddialenému bleskozvodu</t>
  </si>
  <si>
    <t>-1240638561</t>
  </si>
  <si>
    <t>210222220.S</t>
  </si>
  <si>
    <t>Držiak zachytávacej tyče FeZn DJ1-8, pre vonkajšie práce</t>
  </si>
  <si>
    <t>1146575419</t>
  </si>
  <si>
    <t>354410023700.S</t>
  </si>
  <si>
    <t>Držiak zachytávacej tyče s platničkou ocelový žiarovo zinkovaný označenie DJ 1 s platničkou</t>
  </si>
  <si>
    <t>-502396724</t>
  </si>
  <si>
    <t>3544215801</t>
  </si>
  <si>
    <t>Horný držiak zachytávacej tyče oceľový žiarovo zinkovaný DJ-o 100/6 mm /</t>
  </si>
  <si>
    <t>1202385562</t>
  </si>
  <si>
    <t>3544215901</t>
  </si>
  <si>
    <t>Dolný držiak zachytávacej tyče  oceľový žiarovo zinkovaný DJ-o 100/6 mm /</t>
  </si>
  <si>
    <t>554626875</t>
  </si>
  <si>
    <t>210222206.S</t>
  </si>
  <si>
    <t>Zachytávacia tyč FeZn s osadením JP 30, pre vonkajšie vedenie</t>
  </si>
  <si>
    <t>213578452</t>
  </si>
  <si>
    <t>354410023300.S</t>
  </si>
  <si>
    <t>Tyč zachytávacia FeZn na upevnenie do muriva označenie JP 30, d 25 mm</t>
  </si>
  <si>
    <t>-1919717992</t>
  </si>
  <si>
    <t>210220230.S</t>
  </si>
  <si>
    <t>Ochranná strieška FeZn</t>
  </si>
  <si>
    <t>1138801053</t>
  </si>
  <si>
    <t>354410024900.S</t>
  </si>
  <si>
    <t>Strieška FeZn ochranná horná označenie OS 01</t>
  </si>
  <si>
    <t>-1722931991</t>
  </si>
  <si>
    <t>354410025100.S</t>
  </si>
  <si>
    <t>Strieška FeZn ochranná spodná označenie OS 04</t>
  </si>
  <si>
    <t>-1610088689</t>
  </si>
  <si>
    <t>210222101.S</t>
  </si>
  <si>
    <t>Podpery vedenia FeZn na plochú strechu PV21, pre vonkajšie práce</t>
  </si>
  <si>
    <t>276418183</t>
  </si>
  <si>
    <t>354410034800.S</t>
  </si>
  <si>
    <t>Podpera vedenia FeZn na ploché strechy označenie PV 21 oceľ</t>
  </si>
  <si>
    <t>-52906194</t>
  </si>
  <si>
    <t>354410034900.S</t>
  </si>
  <si>
    <t>Podložka plastová k podpere vedenia FeZn označenie podložka k PV 21</t>
  </si>
  <si>
    <t>-773055722</t>
  </si>
  <si>
    <t>210222113.S</t>
  </si>
  <si>
    <t>Podpery vedenia FeZn na atiku PV31 a PV32, pre vonkajšie práce</t>
  </si>
  <si>
    <t>-1255546038</t>
  </si>
  <si>
    <t>354410037800.S</t>
  </si>
  <si>
    <t>Podpera vedenia FeZn na atiku označenie PV 32</t>
  </si>
  <si>
    <t>-1222018892</t>
  </si>
  <si>
    <t>210222107.S</t>
  </si>
  <si>
    <t>Podpery vedenia FeZn PV17 na zateplené fasády, pre vonkajšie práce</t>
  </si>
  <si>
    <t>1762112747</t>
  </si>
  <si>
    <t>311310008520.S</t>
  </si>
  <si>
    <t>Hmoždinka 12x160 rámová KPR</t>
  </si>
  <si>
    <t>-1903826460</t>
  </si>
  <si>
    <t>354410034000.S</t>
  </si>
  <si>
    <t>Podpera vedenia FeZn na zateplené fasády označenie PV 17-1</t>
  </si>
  <si>
    <t>-1637514751</t>
  </si>
  <si>
    <t>210220650.S</t>
  </si>
  <si>
    <t>Svorka nerez 1.4301 k zachytávacej, uzemňovacej tyči  SJ</t>
  </si>
  <si>
    <t>1771134768</t>
  </si>
  <si>
    <t>354410016700.S</t>
  </si>
  <si>
    <t>Svorka k uzemňovacej tyči D=20 nerez akosť 1.4301 označenie SJ 01 A2</t>
  </si>
  <si>
    <t>1127340365</t>
  </si>
  <si>
    <t>210220241.S</t>
  </si>
  <si>
    <t>Svorka FeZn krížová SK a diagonálna krížová DKS</t>
  </si>
  <si>
    <t>102052236</t>
  </si>
  <si>
    <t>354410002500.S</t>
  </si>
  <si>
    <t>Svorka FeZn krížová označenie SK</t>
  </si>
  <si>
    <t>647986638</t>
  </si>
  <si>
    <t>210220243.S</t>
  </si>
  <si>
    <t>Svorka FeZn spojovacia SS</t>
  </si>
  <si>
    <t>1266353578</t>
  </si>
  <si>
    <t>354410003400.S</t>
  </si>
  <si>
    <t>Svorka FeZn spojovacia označenie SS 2 skrutky s príložkou</t>
  </si>
  <si>
    <t>-1499023071</t>
  </si>
  <si>
    <t>210220246.S</t>
  </si>
  <si>
    <t>Svorka FeZn na odkvapová SO</t>
  </si>
  <si>
    <t>1542778529</t>
  </si>
  <si>
    <t>EBL000000254</t>
  </si>
  <si>
    <t>Svorka pripojovacia SOc FeZn odkvapová</t>
  </si>
  <si>
    <t>-1419388648</t>
  </si>
  <si>
    <t>210220247.S</t>
  </si>
  <si>
    <t>Svorka FeZn skúšobná SZ</t>
  </si>
  <si>
    <t>-1290542547</t>
  </si>
  <si>
    <t>354410004300.S</t>
  </si>
  <si>
    <t>Svorka FeZn skúšobná označenie SZ</t>
  </si>
  <si>
    <t>-957596133</t>
  </si>
  <si>
    <t>210220252.S</t>
  </si>
  <si>
    <t>Svorka FeZn odbočovacia spojovacia SR 01, SR 02 (pásovina do 120 mm2)</t>
  </si>
  <si>
    <t>-762597645</t>
  </si>
  <si>
    <t>354410000700.S</t>
  </si>
  <si>
    <t>Svorka FeZn odbočovacia spojovacia označenie SR 02 (M8) s podložkou</t>
  </si>
  <si>
    <t>2069888392</t>
  </si>
  <si>
    <t>210222245.S</t>
  </si>
  <si>
    <t>Svorka FeZn pripojovacia SP, pre vonkajšie práce ( požiarny rebrík )</t>
  </si>
  <si>
    <t>-1930926046</t>
  </si>
  <si>
    <t>354410004000.S</t>
  </si>
  <si>
    <t>Svorka FeZn pripájaca označenie SP 1</t>
  </si>
  <si>
    <t>107606483</t>
  </si>
  <si>
    <t>210222280.S</t>
  </si>
  <si>
    <t>Uzemňovacia tyč FeZn ZT, pre vonkajšie práce</t>
  </si>
  <si>
    <t>-984680024</t>
  </si>
  <si>
    <t>354410055700.S</t>
  </si>
  <si>
    <t>Tyč uzemňovacia FeZn označenie ZT 2 m</t>
  </si>
  <si>
    <t>-1442772058</t>
  </si>
  <si>
    <t>210220001.S</t>
  </si>
  <si>
    <t>Uzemňovacie vedenie na povrchu FeZn drôt zvodový Ø 8-10</t>
  </si>
  <si>
    <t>748404657</t>
  </si>
  <si>
    <t>354410054700.S</t>
  </si>
  <si>
    <t>Drôt bleskozvodový FeZn, d 8 mm</t>
  </si>
  <si>
    <t>1679052128</t>
  </si>
  <si>
    <t>210220003.S</t>
  </si>
  <si>
    <t>Skrytý zvod pri zatepľovacom systéme FeZn Ø 8</t>
  </si>
  <si>
    <t>529857663</t>
  </si>
  <si>
    <t>345710009300.S</t>
  </si>
  <si>
    <t>Rúrka ohybná vlnitá pancierová so strednou mechanickou odolnosťou z PVC-U, D 32</t>
  </si>
  <si>
    <t>1168152657</t>
  </si>
  <si>
    <t>345710038300.S</t>
  </si>
  <si>
    <t>Príchytka z PVC pre elektroinštal. rúrky d 32 mm pre povrchovú montáž s 2 skrutkami</t>
  </si>
  <si>
    <t>-1558085717</t>
  </si>
  <si>
    <t>1711812078</t>
  </si>
  <si>
    <t>220260007.S</t>
  </si>
  <si>
    <t>Krabica KO 125 pod omietku, upevnenie do pripraveného lôžka,zhot.otvorov,bez svoriek a zapojenia</t>
  </si>
  <si>
    <t>1931135864</t>
  </si>
  <si>
    <t>EKR000000153</t>
  </si>
  <si>
    <t>Krabica inštalačná KO 125 E KA 153x153x77mm pod omietku s viečkom sivá</t>
  </si>
  <si>
    <t>-880268745</t>
  </si>
  <si>
    <t>220111776.S</t>
  </si>
  <si>
    <t>Vedenie uzeňovacie z FeZn drôtu do 120 mm2 v zemi</t>
  </si>
  <si>
    <t>1559569345</t>
  </si>
  <si>
    <t>EBL000000105</t>
  </si>
  <si>
    <t>Páska uzemňovacia 30x4mm FeZn</t>
  </si>
  <si>
    <t>693619938</t>
  </si>
  <si>
    <t>460490011.R</t>
  </si>
  <si>
    <t>Rozvinutie a uloženie výstražnej fólie z PE do ryhy, šírka do 22 cm</t>
  </si>
  <si>
    <t>885536120</t>
  </si>
  <si>
    <t>KXX00000047R</t>
  </si>
  <si>
    <t>Fólia výstražná 300x0,08mm 250m PE červená blesk</t>
  </si>
  <si>
    <t>-2138590651</t>
  </si>
  <si>
    <t>210220050.S</t>
  </si>
  <si>
    <t>Označenie zvodov číselnými štítkami</t>
  </si>
  <si>
    <t>1788014540</t>
  </si>
  <si>
    <t>354410064700.S</t>
  </si>
  <si>
    <t>Štítok orientačný nerezový na zvody 0</t>
  </si>
  <si>
    <t>1266611583</t>
  </si>
  <si>
    <t>330010207</t>
  </si>
  <si>
    <t>Dvíhacie zariadenie do 12 m výšky</t>
  </si>
  <si>
    <t>186838075</t>
  </si>
  <si>
    <t>MV</t>
  </si>
  <si>
    <t>Murárske výpomoci</t>
  </si>
  <si>
    <t>-424688648</t>
  </si>
  <si>
    <t>Podružný materiál</t>
  </si>
  <si>
    <t>137879778</t>
  </si>
  <si>
    <t>PPV</t>
  </si>
  <si>
    <t>Podiel pridružených výkonov</t>
  </si>
  <si>
    <t>-279795978</t>
  </si>
  <si>
    <t>220700621.R</t>
  </si>
  <si>
    <t>Montáž oceľového priehradového rúrkového stožiara výšky 4 m (nosiča antén TVP), vrátane dodávky</t>
  </si>
  <si>
    <t>324899409</t>
  </si>
  <si>
    <t>220731001.S</t>
  </si>
  <si>
    <t>Montáž nosnej konzoly parabolistickej antény do výšky 3m, nosnosti do 5 kg vrátane dodávky</t>
  </si>
  <si>
    <t>1188980247</t>
  </si>
  <si>
    <t>46-M</t>
  </si>
  <si>
    <t>Zemné práce pri extr.mont.prácach</t>
  </si>
  <si>
    <t>460010022</t>
  </si>
  <si>
    <t>Vytýčenie trasy káblového vedenia v zastavanom teréne pre zemiacu sústavu objektu</t>
  </si>
  <si>
    <t>km</t>
  </si>
  <si>
    <t>683414837</t>
  </si>
  <si>
    <t>2462061000</t>
  </si>
  <si>
    <t>Email olejový vonkajší biely   Emolex 0 2117  ( alt.ekvivalent)</t>
  </si>
  <si>
    <t>1429827671</t>
  </si>
  <si>
    <t>2462061900</t>
  </si>
  <si>
    <t>Email olejový vonkajší červený Emolex O 2117  ( alt.ekvivalent)</t>
  </si>
  <si>
    <t>-369784866</t>
  </si>
  <si>
    <t>5839500600</t>
  </si>
  <si>
    <t>Značka meračská povrch m 1 I/1</t>
  </si>
  <si>
    <t>-2081482783</t>
  </si>
  <si>
    <t>5921850000</t>
  </si>
  <si>
    <t>Krajník betónový pre značky ABK 20-25 50x25x10</t>
  </si>
  <si>
    <t>1829206475</t>
  </si>
  <si>
    <t>460070101</t>
  </si>
  <si>
    <t>Jama pre ulož. pás. uzemň. FeZn 2000x250x3 mm a ryha pre zemný pásik FeZn 30x4 mm. zemina tr. 1 a 2</t>
  </si>
  <si>
    <t>763929022</t>
  </si>
  <si>
    <t>460200164</t>
  </si>
  <si>
    <t>Hĺbenie káblovej ryhy ručne 35 cm širokej a 80 cm hlbokej, v zemine triedy 4</t>
  </si>
  <si>
    <t>-1175774532</t>
  </si>
  <si>
    <t>460620014</t>
  </si>
  <si>
    <t>Proviz. úprava terénu v zemine tr. 4, aby nerovnosti terénu neboli väčšie ako 2 cm od vodor.hladiny</t>
  </si>
  <si>
    <t>-1219261721</t>
  </si>
  <si>
    <t>3692900022.2</t>
  </si>
  <si>
    <t>Uzemňovací pás FeZn 30 x 4 mm</t>
  </si>
  <si>
    <t>-1319588813</t>
  </si>
  <si>
    <t>460490011.S</t>
  </si>
  <si>
    <t>-2036500350</t>
  </si>
  <si>
    <t>KXX000000475</t>
  </si>
  <si>
    <t>-760497770</t>
  </si>
  <si>
    <t>460560164</t>
  </si>
  <si>
    <t>Ručný zásyp nezap. káblovej ryhy bez zhutn. zeminy, 35 cm širokej, 80 cm hlbokej v zemine tr. 4</t>
  </si>
  <si>
    <t>1706827763</t>
  </si>
  <si>
    <t>460510002</t>
  </si>
  <si>
    <t>Úplné zriadenie a osadenie káblového priestupu z betónovej rúry svetlosti do 20 cm bez zemných prác</t>
  </si>
  <si>
    <t>-395231485</t>
  </si>
  <si>
    <t>5922153400</t>
  </si>
  <si>
    <t>Rúra betónová pre dažďové odpadné vody TBP 3-20 Ms 20/100/3</t>
  </si>
  <si>
    <t>1550428695</t>
  </si>
  <si>
    <t>460600001</t>
  </si>
  <si>
    <t>Naloženie zeminy, odvoz do 1 km a zloženie na skládke a jazda späť</t>
  </si>
  <si>
    <t>680790402</t>
  </si>
  <si>
    <t>HZS-001</t>
  </si>
  <si>
    <t>Vytyčovanie trás výkopov v prehľadnom teréne</t>
  </si>
  <si>
    <t>262144</t>
  </si>
  <si>
    <t>-1556896996</t>
  </si>
  <si>
    <t>HZS-002</t>
  </si>
  <si>
    <t>Odskúšanie (premeranie)zemného odporu zriadenia</t>
  </si>
  <si>
    <t>-1702788726</t>
  </si>
  <si>
    <t>HZS-003</t>
  </si>
  <si>
    <t>Prvá odborná prehliadka odborná skúška (revízia ! )</t>
  </si>
  <si>
    <t>-995414082</t>
  </si>
  <si>
    <t>HZS-004</t>
  </si>
  <si>
    <t>Demontáž starého bleskozvodu</t>
  </si>
  <si>
    <t>1359745496</t>
  </si>
  <si>
    <t>HZS-005</t>
  </si>
  <si>
    <t>Likvidácia odpadu s dokladovaním</t>
  </si>
  <si>
    <t>1529633631</t>
  </si>
  <si>
    <t xml:space="preserve">5 - Rekonštrukcia osobného výťahu OT 450 - Pravý výťah </t>
  </si>
  <si>
    <t xml:space="preserve"> </t>
  </si>
  <si>
    <t>Pol.1</t>
  </si>
  <si>
    <t>Rám kabíny, 1250kg, 1:1 vrátane ol. mazníc</t>
  </si>
  <si>
    <t>Pol.2</t>
  </si>
  <si>
    <t>Steny, podlaha, madlo, zrkadlo, lištovanie, vstup do kabíny</t>
  </si>
  <si>
    <t>Pol.3</t>
  </si>
  <si>
    <t>Kabínové dvere, teleskopické 2L,WITTUR Hydra 3000, nerez vzorovaná, (alt. ekvivalent)</t>
  </si>
  <si>
    <t>Pol.4</t>
  </si>
  <si>
    <t>Fotolišta vstupu, celoplošná</t>
  </si>
  <si>
    <t>Pol.5</t>
  </si>
  <si>
    <t>Váženie kabíny tezometrické pod podlahou DINACELL / MICELECT, (alt. ekvivalent)</t>
  </si>
  <si>
    <t>Pol.6</t>
  </si>
  <si>
    <t>Osvetlenie kabíny, LED - s funkciou stlmievania a záložným zdrojom</t>
  </si>
  <si>
    <t>Pol.7</t>
  </si>
  <si>
    <t>Tlač. Panel, polodlhý, nerez leštená</t>
  </si>
  <si>
    <t>Pol.8</t>
  </si>
  <si>
    <t>Lano + príslušenstvo, Ø6mm</t>
  </si>
  <si>
    <t>Pol.9</t>
  </si>
  <si>
    <t>Podstavec pod nárazníky kabíny</t>
  </si>
  <si>
    <t>Pol.10</t>
  </si>
  <si>
    <t>Nárazník kabíny, protizávažia</t>
  </si>
  <si>
    <t>Pol.11</t>
  </si>
  <si>
    <t>Lapače oleja do priehlbne</t>
  </si>
  <si>
    <t>Pol.12</t>
  </si>
  <si>
    <t>Výlezový rebrík so spínačom</t>
  </si>
  <si>
    <t>Pol.13</t>
  </si>
  <si>
    <t>Šachtové dvere, automatické teleskopické, š800/2000mm / EW 60, WITTUR Hydra, (alt. ekvivalent)</t>
  </si>
  <si>
    <t>Pol.14</t>
  </si>
  <si>
    <t>Kotvenie dverí , M12, M10</t>
  </si>
  <si>
    <t>Pol.15</t>
  </si>
  <si>
    <t>Koznzoly pre spevnenie zárubní dverí</t>
  </si>
  <si>
    <t>Pol.16</t>
  </si>
  <si>
    <t>Murárske výspravky okolo zárubní dverí</t>
  </si>
  <si>
    <t>Pol.17</t>
  </si>
  <si>
    <t>Likvidácia stavebného odpadu</t>
  </si>
  <si>
    <t>Pol.13.1</t>
  </si>
  <si>
    <t>Závesné skrutky s pružinami 500mm</t>
  </si>
  <si>
    <t>Pol.14.1</t>
  </si>
  <si>
    <t>Led pás osvetlenia šachty</t>
  </si>
  <si>
    <t>Pol.15.1</t>
  </si>
  <si>
    <t>Krabička do priehlbne - zásuvka, svetlo, STOP</t>
  </si>
  <si>
    <t>Pol.16.1</t>
  </si>
  <si>
    <t>Ploché oh. káble + príslušenstvo + kotvenie + kabeláž zab. obvodu</t>
  </si>
  <si>
    <t>Pol.17.1</t>
  </si>
  <si>
    <t>Nové nosné prostriedky, PAWO F3, Ø12m, (alt. ekvivalent)</t>
  </si>
  <si>
    <t>Pol.18</t>
  </si>
  <si>
    <t xml:space="preserve">Výťahový pohon prevodový, SASSI, S38, 5,9kW , (alt. ekvivalent)_x000D_
</t>
  </si>
  <si>
    <t>Pol.19</t>
  </si>
  <si>
    <t>Snímač otáčok motora</t>
  </si>
  <si>
    <t>Pol.20</t>
  </si>
  <si>
    <t>Výťahový rozvádzač Typ VZJ 02.31/16J/M, 7,5kW, frekvenčný menič ZIEHL ABEGG, (alt. ekvivalent)</t>
  </si>
  <si>
    <t>Pol.21</t>
  </si>
  <si>
    <t>Privolávač s polohovou signalizáciou</t>
  </si>
  <si>
    <t>Pol.22</t>
  </si>
  <si>
    <t>Revízna jazda na kabínu</t>
  </si>
  <si>
    <t>Pol.23</t>
  </si>
  <si>
    <t>El. svorkovnica na kabínu</t>
  </si>
  <si>
    <t>Pol.24</t>
  </si>
  <si>
    <t>Zásuvka a stopka + kotvenie + príslušenstvo</t>
  </si>
  <si>
    <t>Pol.25</t>
  </si>
  <si>
    <t>Príslušenstvo rozvádzača</t>
  </si>
  <si>
    <t>Pol.26</t>
  </si>
  <si>
    <t>Hláska, integrovaná v tlačidlovom panely ESSE, (alt. ekvivalent)</t>
  </si>
  <si>
    <t>Pol.27</t>
  </si>
  <si>
    <t>GSM brána, umiestnená vo výťahovom rozvádzači na SIM kartu  ESSE, (alt. ekvivalent)</t>
  </si>
  <si>
    <t>Pol.28</t>
  </si>
  <si>
    <t>Tlačidlový panel do kabíny</t>
  </si>
  <si>
    <t>Pol.29</t>
  </si>
  <si>
    <t>Polohová signalizácia do tlačidlového panelu, LCD farebná 7"</t>
  </si>
  <si>
    <t>Pol.30</t>
  </si>
  <si>
    <t>Červená krabička s presklením - kľúčik EVAKUÁCIA</t>
  </si>
  <si>
    <t>Pol.31</t>
  </si>
  <si>
    <t>Demontáž + montáž výťahu</t>
  </si>
  <si>
    <t>Pol.32</t>
  </si>
  <si>
    <t>Pol.33</t>
  </si>
  <si>
    <t>Upratovacie práce a likvidácia odpadu</t>
  </si>
  <si>
    <t>Pol.34</t>
  </si>
  <si>
    <t>Úradná skúška výťahu</t>
  </si>
  <si>
    <t>6 - Výmena osobného výťahu OT 450 - Ľavý výťah</t>
  </si>
  <si>
    <t>Výťahový stroj prevodový vrátane brzdy, trakčnej kladky, snímača otáčok - SASSI S38, Španielsko, (alt. ekvivalent)</t>
  </si>
  <si>
    <t>Nosné laná - - Gustav Wolf PAWO F7S Ø10mm, (alt. ekvivalent)</t>
  </si>
  <si>
    <t>sada</t>
  </si>
  <si>
    <t>Rošt stroja v strojovni s odpružením</t>
  </si>
  <si>
    <t>Lanový záves nad kabínou</t>
  </si>
  <si>
    <t>Závesné skrutky s lanovými svorkami</t>
  </si>
  <si>
    <t>Obmedzovač rýchlosti Luezar LF300</t>
  </si>
  <si>
    <t>Závažie obmedzovača rýchlosti pákové Ø300mm</t>
  </si>
  <si>
    <t>Konzoly na upevnenie vodídiel kabíny</t>
  </si>
  <si>
    <t>Konzoly na upevnenie vodidiel protizávažia</t>
  </si>
  <si>
    <t>Vodidla kabíny T82/68/9 + spojky a spoj. materiál</t>
  </si>
  <si>
    <t>Vodidla protiváhy T 50/50/5 + spojky a spoj. mat.</t>
  </si>
  <si>
    <t>Nárazník pod kabínou, protiváhou</t>
  </si>
  <si>
    <t>Podstavec pod nárazník kabíny</t>
  </si>
  <si>
    <t>Podstavec pod nárazník protiváhy</t>
  </si>
  <si>
    <t>Kotviace prvky konzol</t>
  </si>
  <si>
    <t>Osvetlenie šachty LED</t>
  </si>
  <si>
    <t>Šachtové dvere - Wittur Hydra / 800 x 2000mm, (alt. ekvivalent)</t>
  </si>
  <si>
    <t>Kabínové dvere - Wittur Hydra 3000 /800 x 2000mm, (alt. ekvivalent)</t>
  </si>
  <si>
    <t>Nosný rám kabíny</t>
  </si>
  <si>
    <t>Výťahová kabína do 1,24m2 vrátane zachytávačov</t>
  </si>
  <si>
    <t>Prahová bezpečnostná doska v celej šírke vstupu</t>
  </si>
  <si>
    <t>Núdzové osvetlenie na kabíne</t>
  </si>
  <si>
    <t>El. svokovnica na kabíne</t>
  </si>
  <si>
    <t>Elektro vybavenie na kabíne</t>
  </si>
  <si>
    <t>Komunikačné zariadenia na kabíne ESSE, (alt. ekvivalent)</t>
  </si>
  <si>
    <t>Svetelno signalizačné zariadenie pod kabínou</t>
  </si>
  <si>
    <t>Koncovy vypínač kabíny s konzolou a krivkou</t>
  </si>
  <si>
    <t>Samomazače so zberačmi oleja</t>
  </si>
  <si>
    <t>Kabínový ovládač s príslušenstvom</t>
  </si>
  <si>
    <t>Nerezové privolávače s polohovou signalizáciou</t>
  </si>
  <si>
    <t>LCD polohová signalizácia kabínového ovládača 7"</t>
  </si>
  <si>
    <t>Mikroprocesorový rozvádzač s frekvenčným meničom Ziehl ABEGG - ZEVA VZJ 02.31/16J, (alt. ekvivalent)</t>
  </si>
  <si>
    <t>Ohybné káble 45m</t>
  </si>
  <si>
    <t>Ovládač revíznej jazdy na kabíne</t>
  </si>
  <si>
    <t>Pol.35</t>
  </si>
  <si>
    <t>Ovládač revíznej jazdy priehlbeň</t>
  </si>
  <si>
    <t>Pol.36</t>
  </si>
  <si>
    <t>Komunikačné zariadenie v priehlbni ESSE, (alt. ekvivalent)</t>
  </si>
  <si>
    <t>Pol.37</t>
  </si>
  <si>
    <t>Ovládače stop šachta a kabína</t>
  </si>
  <si>
    <t>Pol.38</t>
  </si>
  <si>
    <t>Snímače polohy kabíny a magnety set</t>
  </si>
  <si>
    <t>Pol.39</t>
  </si>
  <si>
    <t>Páskový signálny kábel</t>
  </si>
  <si>
    <t>Pol.40</t>
  </si>
  <si>
    <t>Žľaby a kabeláž  set</t>
  </si>
  <si>
    <t>Pol.41</t>
  </si>
  <si>
    <t>Zariadenie proti nekontrolovateľnému pohybu kabíny</t>
  </si>
  <si>
    <t>Pol.42</t>
  </si>
  <si>
    <t>Ovládače v priehlbni šachty ( zásuvka, vypínač, STOP )</t>
  </si>
  <si>
    <t>Pol.43</t>
  </si>
  <si>
    <t>Výlezový rebrík výklopný 2800mm</t>
  </si>
  <si>
    <t>Pol.44</t>
  </si>
  <si>
    <t>Zariadenie pre zachytenie kabíny v hlave šachty</t>
  </si>
  <si>
    <t>-911085063</t>
  </si>
  <si>
    <t>Pol.45</t>
  </si>
  <si>
    <t>Montáž výťahu</t>
  </si>
  <si>
    <t>Pol.46</t>
  </si>
  <si>
    <t>Demontáž výťahu</t>
  </si>
  <si>
    <t>Pol.47</t>
  </si>
  <si>
    <t>Likvidácia odpadu</t>
  </si>
  <si>
    <t>Pol.48</t>
  </si>
  <si>
    <t>Doprava (presun hmôt, vertikálny a horizontálny) Odpady</t>
  </si>
  <si>
    <t>Pol.49</t>
  </si>
  <si>
    <t>Stavebné práce</t>
  </si>
  <si>
    <t>Pol.50</t>
  </si>
  <si>
    <t>Skúšky a posúdenie zhody výťahu</t>
  </si>
  <si>
    <t>2 - SO-02 - Ostatné stavebné práce</t>
  </si>
  <si>
    <t>1 - Stavebná časť - Vybudovanie sociálnej miestnosti pre imobilných</t>
  </si>
  <si>
    <t xml:space="preserve">    72 - Zdravotno-technické inštalácie</t>
  </si>
  <si>
    <t xml:space="preserve">      721 - Vnútorná kanalizácia</t>
  </si>
  <si>
    <t xml:space="preserve">      722 - Vnútorný vodovod</t>
  </si>
  <si>
    <t xml:space="preserve">      725 - Zariaďovacie predmety</t>
  </si>
  <si>
    <t xml:space="preserve">    77 - Podlahy</t>
  </si>
  <si>
    <t xml:space="preserve">      771 - Podlahy z dlaždíc keramických</t>
  </si>
  <si>
    <t xml:space="preserve">      781 - Obklady z obkladačiek a dosiek</t>
  </si>
  <si>
    <t>317161431.S</t>
  </si>
  <si>
    <t>Pórobetónový preklad nosný šírky 125 mm, výšky 250 mm, dĺžky 1200 mm</t>
  </si>
  <si>
    <t>-1722613237</t>
  </si>
  <si>
    <t>317161432.S</t>
  </si>
  <si>
    <t>Pórobetónový preklad nosný šírky 125 mm, výšky 250 mm, dĺžky 1500 mm</t>
  </si>
  <si>
    <t>-1481296560</t>
  </si>
  <si>
    <t>342272031.S</t>
  </si>
  <si>
    <t>Priečky z pórobetónových tvárnic hladkých s objemovou hmotnosťou do 600 kg/m3 hrúbky 100 mm</t>
  </si>
  <si>
    <t>179502661</t>
  </si>
  <si>
    <t>Vnútorná omietka stropov vápennocementová tenkovrstvová, hr. 6 mm</t>
  </si>
  <si>
    <t>-1420185610</t>
  </si>
  <si>
    <t>Potiahnutie vnútorných stropov sklotextilnou mriežkou s celoplošným prilepením</t>
  </si>
  <si>
    <t>1259853520</t>
  </si>
  <si>
    <t>Vnútorná omietka stien vápennocementová tenkovrstvová, hr. 6 mm</t>
  </si>
  <si>
    <t>-940061262</t>
  </si>
  <si>
    <t>-791375670</t>
  </si>
  <si>
    <t>632440111.SR</t>
  </si>
  <si>
    <t>Anhydritový samonivelizačný poter, pevnosti v tlaku 20 MPa, hr. 15 mm</t>
  </si>
  <si>
    <t>-756228831</t>
  </si>
  <si>
    <t>632902211.S</t>
  </si>
  <si>
    <t>Príprava zatvrdnutého povrchu betónových mazanín cementovým mliekom s prísadou PVAC</t>
  </si>
  <si>
    <t>1908678711</t>
  </si>
  <si>
    <t>642942111.S</t>
  </si>
  <si>
    <t>Osadenie oceľovej dverovej zárubne alebo rámu, plochy otvoru do 2,5 m2</t>
  </si>
  <si>
    <t>-1015620369</t>
  </si>
  <si>
    <t>YZ90X197X15L</t>
  </si>
  <si>
    <t>Zárubňa oceľová YZ. šxvxhr 900x1970x125 mm, pravá</t>
  </si>
  <si>
    <t>474322275</t>
  </si>
  <si>
    <t>YZ70X197X10.1</t>
  </si>
  <si>
    <t>Zárubňa oceľová YZ. šxvxhr 600x1970x125 mm, pravá</t>
  </si>
  <si>
    <t>-436415008</t>
  </si>
  <si>
    <t>1271922856</t>
  </si>
  <si>
    <t>289469983</t>
  </si>
  <si>
    <t>964011221.S</t>
  </si>
  <si>
    <t>Vybúranie prekladov železobetónových prefabrikovaných, dľ. do 3 m, do 75 kg/m,  -2,40000t</t>
  </si>
  <si>
    <t>559080916</t>
  </si>
  <si>
    <t>965081712.S</t>
  </si>
  <si>
    <t>Búranie dlažieb, bez podklad. lôžka z xylolit., alebo keramických dlaždíc hr. do 10 mm,  -0,02000t</t>
  </si>
  <si>
    <t>-1368431057</t>
  </si>
  <si>
    <t>968062455.S</t>
  </si>
  <si>
    <t>Vybúranie drevených dverových zárubní plochy do 2 m2,  -0,08800t</t>
  </si>
  <si>
    <t>-586792876</t>
  </si>
  <si>
    <t>974031121.S</t>
  </si>
  <si>
    <t>Vysekanie rýh v akomkoľvek murive tehlovom na akúkoľvek maltu do hĺbky 30 mm a š. do 30 mm,  -0,00200 t</t>
  </si>
  <si>
    <t>-1568114012</t>
  </si>
  <si>
    <t>974042533.S</t>
  </si>
  <si>
    <t>Vysekanie rýh v betóne do hĺbky 50 mm a šírky do 100 mm,  -0,01100t</t>
  </si>
  <si>
    <t>-1773200181</t>
  </si>
  <si>
    <t>978011191.S</t>
  </si>
  <si>
    <t>Otlčenie omietok stropov vnútorných vápenných alebo vápennocementových v rozsahu do 100 %,  -0,05000t</t>
  </si>
  <si>
    <t>-1596736693</t>
  </si>
  <si>
    <t>Otlčenie omietok stien vnútorných vápenných alebo vápennocementových v rozsahu do 100 %,  -0,04600t</t>
  </si>
  <si>
    <t>-447185552</t>
  </si>
  <si>
    <t>013 97805-97</t>
  </si>
  <si>
    <t>Zhotovenie prestupov v priečkach pre axiálny ventilátor a odvetracie spiro potrubie - WC imobilní</t>
  </si>
  <si>
    <t>-1909702274</t>
  </si>
  <si>
    <t>978059511.S</t>
  </si>
  <si>
    <t>Odsekanie a odobratie obkladov stien z obkladačiek vnútorných vrátane podkladovej omietky do 2 m2,  -0,06800t</t>
  </si>
  <si>
    <t>-2021546175</t>
  </si>
  <si>
    <t>387518313</t>
  </si>
  <si>
    <t>-2114119988</t>
  </si>
  <si>
    <t>1547202534</t>
  </si>
  <si>
    <t>459198663</t>
  </si>
  <si>
    <t>-1990932879</t>
  </si>
  <si>
    <t>-1302599263</t>
  </si>
  <si>
    <t>Presun hmôt pre opravy a údržbu objektov výšky do 25 m</t>
  </si>
  <si>
    <t>-829744789</t>
  </si>
  <si>
    <t>713482111.S</t>
  </si>
  <si>
    <t>Montáž trubíc z PE, hr.do 10 mm,vnút.priemer do 38 mm</t>
  </si>
  <si>
    <t>-913597955</t>
  </si>
  <si>
    <t>283310001100</t>
  </si>
  <si>
    <t>Izolačná PE trubica TUBOLIT DG 18x9 mm (d potrubia x hr. izolácie), nadrezaná, AZ FLEX, (alt. ekvivalent)</t>
  </si>
  <si>
    <t>1767324815</t>
  </si>
  <si>
    <t>283310001300</t>
  </si>
  <si>
    <t>Izolačná PE trubica TUBOLIT DG 22x9 mm (d potrubia x hr. izolácie), nadrezaná, AZ FLEX, (alt. ekvivalent)</t>
  </si>
  <si>
    <t>1365333258</t>
  </si>
  <si>
    <t>Zdravotno-technické inštalácie</t>
  </si>
  <si>
    <t>721</t>
  </si>
  <si>
    <t>Vnútorná kanalizácia</t>
  </si>
  <si>
    <t>721171109.S</t>
  </si>
  <si>
    <t>Potrubie z PVC - U odpadové ležaté hrdlové D 110 mm</t>
  </si>
  <si>
    <t>582509185</t>
  </si>
  <si>
    <t>721171112.S</t>
  </si>
  <si>
    <t>Potrubie z PVC - U odpadové ležaté hrdlové D 160 mm</t>
  </si>
  <si>
    <t>51401779</t>
  </si>
  <si>
    <t>721173205.S</t>
  </si>
  <si>
    <t>Potrubie z PVC - U odpadné pripájacie D 50 mm</t>
  </si>
  <si>
    <t>1451686233</t>
  </si>
  <si>
    <t>721194105.S</t>
  </si>
  <si>
    <t>Zriadenie prípojky na potrubí vyvedenie a upevnenie odpadových výpustiek D 50 mm</t>
  </si>
  <si>
    <t>1638060123</t>
  </si>
  <si>
    <t>721194109.S</t>
  </si>
  <si>
    <t>Zriadenie prípojky na potrubí vyvedenie a upevnenie odpadových výpustiek D 110 mm</t>
  </si>
  <si>
    <t>1288807788</t>
  </si>
  <si>
    <t>721290111.S</t>
  </si>
  <si>
    <t>Ostatné - skúška tesnosti kanalizácie v objektoch vodou do DN 125</t>
  </si>
  <si>
    <t>1388790051</t>
  </si>
  <si>
    <t>721290112.S</t>
  </si>
  <si>
    <t>Ostatné - skúška tesnosti kanalizácie v objektoch vodou DN 150 alebo DN 200</t>
  </si>
  <si>
    <t>1740141370</t>
  </si>
  <si>
    <t>998721101.S</t>
  </si>
  <si>
    <t>Presun hmôt pre vnútornú kanalizáciu v objektoch výšky do 6 m</t>
  </si>
  <si>
    <t>-807267427</t>
  </si>
  <si>
    <t>722</t>
  </si>
  <si>
    <t>Vnútorný vodovod</t>
  </si>
  <si>
    <t>722171130.S</t>
  </si>
  <si>
    <t>Plasthliníkové potrubie v tyčiach spájané lisovaním d 16 mm</t>
  </si>
  <si>
    <t>2050651016</t>
  </si>
  <si>
    <t>722171132.S</t>
  </si>
  <si>
    <t>Plasthliníkové potrubie v tyčiach spájané lisovaním d 20 mm</t>
  </si>
  <si>
    <t>1692525729</t>
  </si>
  <si>
    <t>722190401.S</t>
  </si>
  <si>
    <t>Vyvedenie a upevnenie výpustky DN 15</t>
  </si>
  <si>
    <t>588613135</t>
  </si>
  <si>
    <t>551112280</t>
  </si>
  <si>
    <t>Ventil priamy prechodný KE 83E 3/4, (alt. ekvivalent)</t>
  </si>
  <si>
    <t>1020685275</t>
  </si>
  <si>
    <t>722229102.S</t>
  </si>
  <si>
    <t>Montáž ventilu vypúšťacieho, plniaceho, G 3/4</t>
  </si>
  <si>
    <t>-867267693</t>
  </si>
  <si>
    <t>722290226.S</t>
  </si>
  <si>
    <t>Tlaková skúška vodovodného potrubia závitového do DN 50</t>
  </si>
  <si>
    <t>-828068213</t>
  </si>
  <si>
    <t>722290234.S</t>
  </si>
  <si>
    <t>Prepláchnutie a dezinfekcia vodovodného potrubia do DN 80</t>
  </si>
  <si>
    <t>577361351</t>
  </si>
  <si>
    <t>998722101.S</t>
  </si>
  <si>
    <t>Presun hmôt pre vnútorný vodovod v objektoch výšky do 6 m</t>
  </si>
  <si>
    <t>-2096513914</t>
  </si>
  <si>
    <t>725</t>
  </si>
  <si>
    <t>Zariaďovacie predmety</t>
  </si>
  <si>
    <t>725119307.S</t>
  </si>
  <si>
    <t>Montáž záchodovej misy keramickej kombinovanej s rovným odpadom</t>
  </si>
  <si>
    <t>1589492605</t>
  </si>
  <si>
    <t>725112300</t>
  </si>
  <si>
    <t>Jika ZETA SET WC kombi s vodorovným odpadom, so sedátkom, rozmerov: 645 x 355 x 760 mm, (alt. ekvivalent)</t>
  </si>
  <si>
    <t>súbor</t>
  </si>
  <si>
    <t>725210821.S</t>
  </si>
  <si>
    <t>Demontáž umývadiel alebo umývadielok bez výtokovej armatúry,  -0,01946t</t>
  </si>
  <si>
    <t>súb.</t>
  </si>
  <si>
    <t>492749266</t>
  </si>
  <si>
    <t>725219401.S</t>
  </si>
  <si>
    <t>Montáž umývadla keramického na skrutky do muriva, bez výtokovej armatúry</t>
  </si>
  <si>
    <t>1188947566</t>
  </si>
  <si>
    <t>725212002</t>
  </si>
  <si>
    <t>Umývadlo Jika Cubito, keramické, (rozmery: 450 x 340 mm)  (alt.ekvivalent)</t>
  </si>
  <si>
    <t>1285300698</t>
  </si>
  <si>
    <t>725212200</t>
  </si>
  <si>
    <t>Jika MIO umývadlo pre telesne postihnutých, rozmerov: 640x550x165 mm, miestnosť 1.14a , (alt. ekvivalent)</t>
  </si>
  <si>
    <t>-368932696</t>
  </si>
  <si>
    <t>725819401.S</t>
  </si>
  <si>
    <t>Montáž ventilu rohového s pripojovacou rúrkou G 1/2</t>
  </si>
  <si>
    <t>1500901358</t>
  </si>
  <si>
    <t>551012420</t>
  </si>
  <si>
    <t>Ventil rohový RD L80 1/2 s pripojovacou rúrkou</t>
  </si>
  <si>
    <t>725829402.S</t>
  </si>
  <si>
    <t>Montáž batérie umývadlovej a drezovej stojankovej, so senzorovým ovládaním s prívodom teplej a studenej vody</t>
  </si>
  <si>
    <t>2825667</t>
  </si>
  <si>
    <t>5513006040</t>
  </si>
  <si>
    <t>Umývadlová stojánková páková batéria s pop-up 5/4", chróm</t>
  </si>
  <si>
    <t>-1679798164</t>
  </si>
  <si>
    <t>725291119</t>
  </si>
  <si>
    <t>Montáž doplnkov k umývadlu - držadlo</t>
  </si>
  <si>
    <t>2054802115</t>
  </si>
  <si>
    <t>551930400</t>
  </si>
  <si>
    <t>Držadlo dĺžka 600 mm  - umiestnené 680 mm na podlahou (vedľa umývadla)</t>
  </si>
  <si>
    <t>725291114</t>
  </si>
  <si>
    <t xml:space="preserve">Montáž doplnkov WC - sklopného toaletného držadla </t>
  </si>
  <si>
    <t>93236087</t>
  </si>
  <si>
    <t>551932650</t>
  </si>
  <si>
    <t>Sklopné držadlo vedľa záchodovej misy</t>
  </si>
  <si>
    <t>725530114</t>
  </si>
  <si>
    <t>Montáž elektrického ohrievača vody prietokového 186x135x75 mm - CLAGE SMARTRONIC MCX3</t>
  </si>
  <si>
    <t>-967308942</t>
  </si>
  <si>
    <t>4844843800180</t>
  </si>
  <si>
    <t>Ohrievač vody prietokový 186x135x75 mm - CLAGE SMARTRONIC MCX3, (alt. ekvivalent)</t>
  </si>
  <si>
    <t>-337938549</t>
  </si>
  <si>
    <t>998725101.S</t>
  </si>
  <si>
    <t>Presun hmôt pre zariaďovacie predmety v objektoch výšky do 6 m</t>
  </si>
  <si>
    <t>1379701751</t>
  </si>
  <si>
    <t>766701111.S</t>
  </si>
  <si>
    <t>Montáž zárubní rámových pre dvere jednokrídlové</t>
  </si>
  <si>
    <t>-863013283</t>
  </si>
  <si>
    <t>611810000100.S</t>
  </si>
  <si>
    <t>Zárubňa vnútorná rámová, dĺžka 600-900 mm, výška 1970 mm, DTD doska, povrch fólia, pre dvere jednokrídlové</t>
  </si>
  <si>
    <t>481198175</t>
  </si>
  <si>
    <t>5534100327/D</t>
  </si>
  <si>
    <t>Vnútorné dvere šír. x výš.700x2020mm, drevené, jednokrídlové, osadené do drevenej zárubne, dvere bez prahu, klúčka z vonku aj zvnútra</t>
  </si>
  <si>
    <t>1898361303</t>
  </si>
  <si>
    <t>766692124.S</t>
  </si>
  <si>
    <t>Lišta prechodová dl. 90 cm</t>
  </si>
  <si>
    <t>766695212.S</t>
  </si>
  <si>
    <t>Demontáž prahov dvier 1-krídl. dl. 60 cm</t>
  </si>
  <si>
    <t>766695232.S</t>
  </si>
  <si>
    <t>Demontáž prahov dvier 2-krídl. dl. 80 cm</t>
  </si>
  <si>
    <t>998766101.S</t>
  </si>
  <si>
    <t>Presun hmot pre konštrukcie stolárske v objektoch výšky do 6 m</t>
  </si>
  <si>
    <t>75802164</t>
  </si>
  <si>
    <t>1336810892</t>
  </si>
  <si>
    <t>5534100327/Di</t>
  </si>
  <si>
    <t>Vnútorné dvere hliníkové, jednokrídlové, šír.x výš. 1000x2020mm, pre imobilných, osadené do hliníkovej zárubne</t>
  </si>
  <si>
    <t>-2112978053</t>
  </si>
  <si>
    <t>769011025.S</t>
  </si>
  <si>
    <t>Montáž ventilátora  Punto Filo MF 100 T LL axiálneho na stenu  (alt.ekvivalent)</t>
  </si>
  <si>
    <t>1093434146</t>
  </si>
  <si>
    <t>4290013155R</t>
  </si>
  <si>
    <t>Axiálny ventilátor Punto Filo MF 100 T LL (alt.ekvivalent)</t>
  </si>
  <si>
    <t>1086660259</t>
  </si>
  <si>
    <t>769035030.S</t>
  </si>
  <si>
    <t>Montáž mriežky na odvod vzduchu do prierezu 0.078 m2</t>
  </si>
  <si>
    <t>-1693431048</t>
  </si>
  <si>
    <t>4297201001</t>
  </si>
  <si>
    <t xml:space="preserve">Vetracia mriežka plastová 150x150mm </t>
  </si>
  <si>
    <t>-666074864</t>
  </si>
  <si>
    <t>769021000.S</t>
  </si>
  <si>
    <t>Montáž spiro potrubia do DN 50</t>
  </si>
  <si>
    <t>-867908168</t>
  </si>
  <si>
    <t>4290035026</t>
  </si>
  <si>
    <t>Spiro potrubie DN 50</t>
  </si>
  <si>
    <t>-1810976695</t>
  </si>
  <si>
    <t>Podlahy</t>
  </si>
  <si>
    <t>771</t>
  </si>
  <si>
    <t>Podlahy z dlaždíc keramických</t>
  </si>
  <si>
    <t>771575109.S</t>
  </si>
  <si>
    <t>Montáž podláh z dlaždíc keramických do lepidla</t>
  </si>
  <si>
    <t>597740000400.S</t>
  </si>
  <si>
    <t xml:space="preserve">Dlažba keramická </t>
  </si>
  <si>
    <t>998771101.S</t>
  </si>
  <si>
    <t>Presun hmôt pre podlahy z dlaždíc v objektoch výšky do 6m</t>
  </si>
  <si>
    <t>-1001038001</t>
  </si>
  <si>
    <t>Obklady z obkladačiek a dosiek</t>
  </si>
  <si>
    <t>Montáž obkladov vnútor. stien z obkladačiek kladených do tmelu veľ. 300x200 mm</t>
  </si>
  <si>
    <t>-1067635291</t>
  </si>
  <si>
    <t>Obkladačky keramické</t>
  </si>
  <si>
    <t>-1952074585</t>
  </si>
  <si>
    <t>998781101.S</t>
  </si>
  <si>
    <t>Presun hmôt pre obklady keramické v objektoch výšky do 6 m</t>
  </si>
  <si>
    <t>535900671</t>
  </si>
  <si>
    <t>784452371</t>
  </si>
  <si>
    <t>Maľby z maliarskych zmesí Primalex Polar, ručne nanášané tónované dvojnásobné na jemnozrnný podklad výšky do 3,80 m</t>
  </si>
  <si>
    <t>210967266.S</t>
  </si>
  <si>
    <t>Demontáž - kábel medený uložený pevne CYKY 450/750 V 3x1,5   -0,00014 t</t>
  </si>
  <si>
    <t>-772231186</t>
  </si>
  <si>
    <t>210800146</t>
  </si>
  <si>
    <t>Kábel medený uložený pevne CYKY 450/750 V 3x1,5 - montáž</t>
  </si>
  <si>
    <t>-172282366</t>
  </si>
  <si>
    <t>3410350085</t>
  </si>
  <si>
    <t>CYKY 3x1,5 Kábel pre pevné uloženie, medený STN</t>
  </si>
  <si>
    <t>1898401023</t>
  </si>
  <si>
    <t>210967267.S</t>
  </si>
  <si>
    <t>Demontáž - kábel medený uložený pevne CYKY 450/750 V 3x2,5   -0,00019 t</t>
  </si>
  <si>
    <t>-4080773</t>
  </si>
  <si>
    <t>210800147</t>
  </si>
  <si>
    <t>Kábel medený uložený pevne CYKY 450/750 V 3x2,5 - montáž</t>
  </si>
  <si>
    <t>138632865</t>
  </si>
  <si>
    <t>3410350086</t>
  </si>
  <si>
    <t>CYKY 3x2,5 Kábel pre pevné uloženie, medený STN</t>
  </si>
  <si>
    <t>-1377253383</t>
  </si>
  <si>
    <t>210960014.S</t>
  </si>
  <si>
    <t>Demontáž do sute - rúrka ohybná elektroinštalačná z PVC 32, uložená pevne   -0,00022 t</t>
  </si>
  <si>
    <t>-77076794</t>
  </si>
  <si>
    <t>210010027.S</t>
  </si>
  <si>
    <t>Rúrka ohybná elektroinštalačná z PVC typ FXP 32, uložená pevne</t>
  </si>
  <si>
    <t>1517425446</t>
  </si>
  <si>
    <t>444049200</t>
  </si>
  <si>
    <t>345710018000.S</t>
  </si>
  <si>
    <t>Spojka nasúvacia z PVC-U pre elektroinštal. rúrky, D 32 mm</t>
  </si>
  <si>
    <t>-857484618</t>
  </si>
  <si>
    <t>210960831.S</t>
  </si>
  <si>
    <t>Demontáž do sute - jednopólový spínač - radenie 1, nástenný pre prostredie obyčajné alebo vlhké   -0,00010 t</t>
  </si>
  <si>
    <t>-779829075</t>
  </si>
  <si>
    <t>210110001</t>
  </si>
  <si>
    <t>Jednopólový spínač - radenie 1, nástenný pre prostredie obyčajné alebo vlhké vrátane zapojenia</t>
  </si>
  <si>
    <t>591792246</t>
  </si>
  <si>
    <t>3450230001</t>
  </si>
  <si>
    <t>Vypínač rad. 1 - IP44</t>
  </si>
  <si>
    <t>437754727</t>
  </si>
  <si>
    <t>210961161.S</t>
  </si>
  <si>
    <t>Demontáž do sute - zásuvka domová nástenná  -0,00007 t</t>
  </si>
  <si>
    <t>-1664008209</t>
  </si>
  <si>
    <t>210111022</t>
  </si>
  <si>
    <t>Domová dvojzásuvka v krabici obyč. alebo do vlhka, vrátane zapojenia 10/16 A 250 V 2P + Z</t>
  </si>
  <si>
    <t>-231052700</t>
  </si>
  <si>
    <t>3450365061</t>
  </si>
  <si>
    <t>Dvojzásuvka  IP 20</t>
  </si>
  <si>
    <t>1328392670</t>
  </si>
  <si>
    <t>2 - Obvodné oddelenie PZ- Žilina, Kuzmányho 32  - rekonštrukcia a modernizácia objektu</t>
  </si>
  <si>
    <t>SO-01 - Zníženie energetickej náročnosti budovy</t>
  </si>
  <si>
    <t xml:space="preserve">    5 - Komunikácie</t>
  </si>
  <si>
    <t xml:space="preserve">    22-M - Montáže a demontáže oznam. a zabezp. zariadení</t>
  </si>
  <si>
    <t>-1547837258</t>
  </si>
  <si>
    <t>Murivo nosné (m3) z pórobetónových tvárnic hladkých pevnosti P2 až P4, nad 400 do 600 kg/m3 hrúbky 375 mm,- zamurovanie nepotrebných otvorov</t>
  </si>
  <si>
    <t>-2136738369</t>
  </si>
  <si>
    <t>Komunikácie</t>
  </si>
  <si>
    <t>596811342.S</t>
  </si>
  <si>
    <t>Kladenie betónovej dlažby s vyplnením škár do lôžka z cementovej malty, veľ. do 0,25 m2 plochy od 100 do 300 m2</t>
  </si>
  <si>
    <t>273456518</t>
  </si>
  <si>
    <t>592460010200.S</t>
  </si>
  <si>
    <t>Dlažba betónová, rozmer 200x100x60 mm ( rozmer alt. podľa výberu investora)</t>
  </si>
  <si>
    <t>107515038</t>
  </si>
  <si>
    <t>1100016349</t>
  </si>
  <si>
    <t>1570896550</t>
  </si>
  <si>
    <t>1379754061</t>
  </si>
  <si>
    <t>Príprava vnútorného podkladu stropov cementovým prednástrekom, hr. 3 mm - stropy suterénu</t>
  </si>
  <si>
    <t>1727532706</t>
  </si>
  <si>
    <t>Potiahnutie vnútorných stropov sklotextílnou mriežkou s celoplošným prilepením - stropy suterénu</t>
  </si>
  <si>
    <t>-244210382</t>
  </si>
  <si>
    <t>Vnútorná omietka stropov vápennocementová tenkovrstvová, hr. 6 mm, stropy suterénu</t>
  </si>
  <si>
    <t>1577106634</t>
  </si>
  <si>
    <t>1198674664</t>
  </si>
  <si>
    <t>-595761298</t>
  </si>
  <si>
    <t>1086106497</t>
  </si>
  <si>
    <t>Vnútorná omietka stien vápennocementová tenkovrstvová, hr. 6 mm, na nové murivo zamurovaných okien a na schodisko</t>
  </si>
  <si>
    <t>-859961653</t>
  </si>
  <si>
    <t>Potiahnutie vnútorných stien sklotextilnou mriežkou s celoplošným prilepením - nové murivo zamurovaných okien a na schodisko</t>
  </si>
  <si>
    <t>-2065749833</t>
  </si>
  <si>
    <t>-224459691</t>
  </si>
  <si>
    <t>1409928297</t>
  </si>
  <si>
    <t>569246561</t>
  </si>
  <si>
    <t>-1017766800</t>
  </si>
  <si>
    <t>-554867241</t>
  </si>
  <si>
    <t>-536705562</t>
  </si>
  <si>
    <t>1080734866</t>
  </si>
  <si>
    <t>527062371</t>
  </si>
  <si>
    <t>-380213878</t>
  </si>
  <si>
    <t>-2114896335</t>
  </si>
  <si>
    <t xml:space="preserve">Stierková malta v dvoch vrstvách na sklotextilnú výstužnú sieťku, hr. 3-4 mm; na sokel  </t>
  </si>
  <si>
    <t>2071882101</t>
  </si>
  <si>
    <t>Príprava vonkajšieho podkladu sokla - penetračný náter</t>
  </si>
  <si>
    <t>2002595652</t>
  </si>
  <si>
    <t>Kontaktný zatepľovací systém XPS soklovej alebo vodou namáhanej časti ostenia hr. 40 mm</t>
  </si>
  <si>
    <t>160943428</t>
  </si>
  <si>
    <t>Kontaktný zatepľovací systém ostenia z minerálnej vlny hr. 40 mm</t>
  </si>
  <si>
    <t>1084594296</t>
  </si>
  <si>
    <t>-465049635</t>
  </si>
  <si>
    <t>-1033921635</t>
  </si>
  <si>
    <t>-1820659807</t>
  </si>
  <si>
    <t>1064629807</t>
  </si>
  <si>
    <t>611560000300.S.1</t>
  </si>
  <si>
    <t>2105268654</t>
  </si>
  <si>
    <t>-1853526328</t>
  </si>
  <si>
    <t>-706354444</t>
  </si>
  <si>
    <t>1247381456</t>
  </si>
  <si>
    <t>973532667</t>
  </si>
  <si>
    <t>-977062844</t>
  </si>
  <si>
    <t>-419572952</t>
  </si>
  <si>
    <t>87905778</t>
  </si>
  <si>
    <t>Sieť stavebná ochranná na lešenie, 2,5x40 m, BAUMIT, (alt. ekvivalent)</t>
  </si>
  <si>
    <t>-804138163</t>
  </si>
  <si>
    <t>250111851</t>
  </si>
  <si>
    <t>952901110.S</t>
  </si>
  <si>
    <t>-2360525</t>
  </si>
  <si>
    <t>952903112.R</t>
  </si>
  <si>
    <t>Vyčistenie a odstránenie nánosov a očistenie od krovín zo žľabu a spevnenej plochy</t>
  </si>
  <si>
    <t>239660132</t>
  </si>
  <si>
    <t>-21885583</t>
  </si>
  <si>
    <t>Sto-Sockelleiste univ. 202 mm - zakladací profil z pretlačovaného eloxovaného hliníka pre hr. izolantu 200 mm; dl. 2,0 m, (alt. ekvivalent)</t>
  </si>
  <si>
    <t>-560963243</t>
  </si>
  <si>
    <t>BAUMIT Nasadzovacia lišta na soklový profil (plastová)</t>
  </si>
  <si>
    <t>-1288459177</t>
  </si>
  <si>
    <t>283410002700</t>
  </si>
  <si>
    <t>Lišta nasadzovacia na soklový profil dĺ. 2500 mm, s odkvapovým nosom a integrovanou sklotextilnou mriežkou, BAUMIT, (alt. ekvivalent)</t>
  </si>
  <si>
    <t>1311773862</t>
  </si>
  <si>
    <t>2001996580</t>
  </si>
  <si>
    <t>Lišta rohová PVC opatrená mriežkou 100 x 150 mm, dĺ. 2500 mm, BAUMIT</t>
  </si>
  <si>
    <t>475003391</t>
  </si>
  <si>
    <t>-614917125</t>
  </si>
  <si>
    <t>1356705975</t>
  </si>
  <si>
    <t>-2087061534</t>
  </si>
  <si>
    <t>Profil parapetný LX-LPE, samolepiaci, s tesniacou páskou, dĺ. 2000 mm, JUB, (alt. ekvivalent)</t>
  </si>
  <si>
    <t>900887940</t>
  </si>
  <si>
    <t>-1745958139</t>
  </si>
  <si>
    <t>6932012010</t>
  </si>
  <si>
    <t>Profil okenný a dverový APU profil 6 mm + tkanina - 2,5 m, č. 45072610 PCI, (alt. ekvivalent)</t>
  </si>
  <si>
    <t>-148575402</t>
  </si>
  <si>
    <t>601228904</t>
  </si>
  <si>
    <t>-1175878022</t>
  </si>
  <si>
    <t>965042121.R</t>
  </si>
  <si>
    <t>Búranie asfaltobetónových vrstiev strechy vrátnice B1 po plošnú nosnú konštrukciu, hr.do 150 mm, -2,20000t</t>
  </si>
  <si>
    <t>1141925581</t>
  </si>
  <si>
    <t>574065360</t>
  </si>
  <si>
    <t>1226372832</t>
  </si>
  <si>
    <t>970146555</t>
  </si>
  <si>
    <t>766313584</t>
  </si>
  <si>
    <t>-8857626</t>
  </si>
  <si>
    <t>-1503490996</t>
  </si>
  <si>
    <t>-1369457179</t>
  </si>
  <si>
    <t>-558354053</t>
  </si>
  <si>
    <t>1625552882</t>
  </si>
  <si>
    <t>1641537413</t>
  </si>
  <si>
    <t>-1346545407</t>
  </si>
  <si>
    <t>-2019632737</t>
  </si>
  <si>
    <t>-114899703</t>
  </si>
  <si>
    <t>971033561.S</t>
  </si>
  <si>
    <t>Vybúranie otvorov v murive tehl. plochy do 1 m2 hr. do 600 mm,  -1,87500t, pre vetracie mriežky</t>
  </si>
  <si>
    <t>41603137</t>
  </si>
  <si>
    <t>-1069195514</t>
  </si>
  <si>
    <t>Vybúranie obkladov vonk. z obkladačiek plochy nad 2 m2, vrátane podkladovej omietky</t>
  </si>
  <si>
    <t>-1795350787</t>
  </si>
  <si>
    <t>570237759</t>
  </si>
  <si>
    <t>1307242259</t>
  </si>
  <si>
    <t>856481747</t>
  </si>
  <si>
    <t>1327765004</t>
  </si>
  <si>
    <t>-1760403258</t>
  </si>
  <si>
    <t>1748194267</t>
  </si>
  <si>
    <t>1120871102</t>
  </si>
  <si>
    <t>674364742</t>
  </si>
  <si>
    <t>-2020388846</t>
  </si>
  <si>
    <t>Hydroizolačná fólia PVC-P FATRAFOL 810, hr. 1,5 mm, š. 1,3 m, izolácia plochých striech, farba sivá, FATRA IZOLFA, na strechu, horné a atiky, (alt. ekvivalent)</t>
  </si>
  <si>
    <t>854742487</t>
  </si>
  <si>
    <t>712391171.1</t>
  </si>
  <si>
    <t>591549661</t>
  </si>
  <si>
    <t>275741257</t>
  </si>
  <si>
    <t>31529979</t>
  </si>
  <si>
    <t>-87087237</t>
  </si>
  <si>
    <t>71296/R</t>
  </si>
  <si>
    <t>Odstránenie odvetrávacieho komínka na streche</t>
  </si>
  <si>
    <t>1113184115</t>
  </si>
  <si>
    <t>Osadenie nových strešných vetracích komínov do jestvujúcich a nových prestupov,vyvýšenie do úrovni novej povl. krytiny</t>
  </si>
  <si>
    <t>-578413694</t>
  </si>
  <si>
    <t>-1713907354</t>
  </si>
  <si>
    <t>712960010R</t>
  </si>
  <si>
    <t>-582159219</t>
  </si>
  <si>
    <t>Vpusť strešná D 125 mm - dodáka</t>
  </si>
  <si>
    <t>-1120534114</t>
  </si>
  <si>
    <t>712300831.S</t>
  </si>
  <si>
    <t>Odstránenie povlakovej krytiny na strechách plochých 10° jednovrstvovej,  -0,00600t -  strecha vrátnice B1</t>
  </si>
  <si>
    <t>-1545897591</t>
  </si>
  <si>
    <t>712991010.S</t>
  </si>
  <si>
    <t>Montáž podkladnej konštrukcie z OSB dosiek na atike šírky 200 - 250 mm pod klampiarske konštrukcie</t>
  </si>
  <si>
    <t>387606892</t>
  </si>
  <si>
    <t>712991040.S</t>
  </si>
  <si>
    <t>Montáž podkladnej konštrukcie z OSB dosiek na atike šírky 411 - 620 mm pod klampiarske konštrukcie</t>
  </si>
  <si>
    <t>-1131949872</t>
  </si>
  <si>
    <t>1246963793</t>
  </si>
  <si>
    <t>111290375</t>
  </si>
  <si>
    <t>998712102.S</t>
  </si>
  <si>
    <t>Presun hmôt pre izoláciu povlakovej krytiny v objektoch výšky nad 6 do 12 m</t>
  </si>
  <si>
    <t>-202477112</t>
  </si>
  <si>
    <t xml:space="preserve">Montáž tepelnej izolácie stropov rovných minerálnou vlnou, spodkom prilepením -  stropy suterénu </t>
  </si>
  <si>
    <t>-1042755883</t>
  </si>
  <si>
    <t>-1349589631</t>
  </si>
  <si>
    <t>1243914924</t>
  </si>
  <si>
    <t>Tepelné izolácie ploché strechy SMARTroof Top, hr. 200, minerálna izolácia - doska, 70 kPa 200x1200x2000, dvojvrstvovo, (alt. ekvivalent)</t>
  </si>
  <si>
    <t>-745892957</t>
  </si>
  <si>
    <t>Montáž tepelnej izolácie na atiku minerálnou vlnou prikotvením</t>
  </si>
  <si>
    <t>-2064110363</t>
  </si>
  <si>
    <t>631440025400.S</t>
  </si>
  <si>
    <t>Doska z minerálnej vlny hr. 100 mm, izolácia pre zateplenie atík</t>
  </si>
  <si>
    <t>-376316632</t>
  </si>
  <si>
    <t>Doska z minerálnej vlny hr. 40 mm, izolácia pre zateplenie atík</t>
  </si>
  <si>
    <t>-466825304</t>
  </si>
  <si>
    <t>713144090.S</t>
  </si>
  <si>
    <t>Montáž tepelnej izolácie na atiku a výskoky na streche z XPS prikotvením</t>
  </si>
  <si>
    <t>1150517995</t>
  </si>
  <si>
    <t>283750001700.S</t>
  </si>
  <si>
    <t xml:space="preserve">Doska XPS 300 hr. 40 mm, na atiky </t>
  </si>
  <si>
    <t>1324065330</t>
  </si>
  <si>
    <t>713141155.S</t>
  </si>
  <si>
    <t>Montáž tepelnej izolácie striech plochých do 10° minerálnou vlnou, rozloženej v jednej vrstve, prikotvením</t>
  </si>
  <si>
    <t>-425259160</t>
  </si>
  <si>
    <t>506774</t>
  </si>
  <si>
    <t>Tepelné izolácie ploché strechy SMARTroof Top, hr.160mm,  minerálna izolácia - doska, 70 kPa 160x1200x2000, (alt. ekvivalent)</t>
  </si>
  <si>
    <t>-1106747776</t>
  </si>
  <si>
    <t>516419475</t>
  </si>
  <si>
    <t>-368968518</t>
  </si>
  <si>
    <t>-931018519</t>
  </si>
  <si>
    <t>-1816933597</t>
  </si>
  <si>
    <t>-974507290</t>
  </si>
  <si>
    <t>-878192185</t>
  </si>
  <si>
    <t>764430810.S</t>
  </si>
  <si>
    <t>Demontáž oplechovania atík rš do 250 mm,  -0,00142t</t>
  </si>
  <si>
    <t>-981856147</t>
  </si>
  <si>
    <t>764430850.S</t>
  </si>
  <si>
    <t>Demontáž oplechovania atík rš do 600 mm,  -0,00337t</t>
  </si>
  <si>
    <t>-771744610</t>
  </si>
  <si>
    <t>764430540.S</t>
  </si>
  <si>
    <t>Oplechovanie muriva a atík z poplastovaného plechu, vrátane rohov r.š. 600 mm</t>
  </si>
  <si>
    <t>1175914309</t>
  </si>
  <si>
    <t>Silikónový tesniaci tmel, stredne sivý ESCOSIL-2000, mittelgrau, 310ml, na utesnenie oplechovania atík, (alt. ekvivalent)</t>
  </si>
  <si>
    <t>-666357932</t>
  </si>
  <si>
    <t>-774027858</t>
  </si>
  <si>
    <t>764410540.S</t>
  </si>
  <si>
    <t>Oplechovanie parapetov z poplastovaného plechu, vrátane rohov r.š. 330 mm</t>
  </si>
  <si>
    <t>910113780</t>
  </si>
  <si>
    <t>764323840.S</t>
  </si>
  <si>
    <t>Demontáž oplechovania odkvapov na strechách s lepenkovou krytinou rš 400 mm,  -0,00350t</t>
  </si>
  <si>
    <t>299484897</t>
  </si>
  <si>
    <t>Oplechovanie odkvapov z poplastovaného plechu, vrátane rohov r.š. 500 mm</t>
  </si>
  <si>
    <t>543820523</t>
  </si>
  <si>
    <t>-435709642</t>
  </si>
  <si>
    <t>-483958561</t>
  </si>
  <si>
    <t>764751112.1</t>
  </si>
  <si>
    <t>Odpadová rúra kruhová D 100 mm Lindab Rainline Elite</t>
  </si>
  <si>
    <t>-724140242</t>
  </si>
  <si>
    <t>764761232</t>
  </si>
  <si>
    <t>Žľabový kotlík k polkruhovým žľabom D 150 mm Lindab Rainline Elite</t>
  </si>
  <si>
    <t>-1446748354</t>
  </si>
  <si>
    <t>998764102.S</t>
  </si>
  <si>
    <t>Presun hmôt pre konštrukcie klampiarske v objektoch výšky nad 6 do 12 m</t>
  </si>
  <si>
    <t>2015088363</t>
  </si>
  <si>
    <t>-2050268047</t>
  </si>
  <si>
    <t>-1226339715</t>
  </si>
  <si>
    <t>-992972606</t>
  </si>
  <si>
    <t>Okno plastové, trojkrídlové, šír.x výš. 2750x600mm, bielej farby, OS, rám min. 6  komorový, izolačné trojsklo Ug = 0,6 W/m2K, TGI rámikom, Uw = 0,98 W/m2K</t>
  </si>
  <si>
    <t>59908410</t>
  </si>
  <si>
    <t>Okno plastové, jednokrídlové, šír.x výš. 917x600mm, bielej farby, OS, rám min. 6  komorový, izolačné trojsklo Ug = 0,6 W/m2K, TGI rámikom, Uw = 0,98 W/m2K</t>
  </si>
  <si>
    <t>1170854811</t>
  </si>
  <si>
    <t>Okno plastové,trojkrídlové, šír. x výš.2750x1800mm, bielej farby, OS, rám min. 6  komorový, izolačné trojsklo Ug = 0,6 W/m2K, TGI rámikom, Uw = 0,98 W/m2K</t>
  </si>
  <si>
    <t>-1214543815</t>
  </si>
  <si>
    <t>Okno plastové,trojkrídlové, šír. x výš.2700x1800mm, bielej farby, OS, rám min. 6  komorový, izolačné trojsklo Ug = 0,6 W/m2K, TGI rámikom, Uw = 0,98 W/m2K</t>
  </si>
  <si>
    <t>1045252674</t>
  </si>
  <si>
    <t>Okno plastové, jednokrídlové, šír. x výš. 1500x600mm, bielej farby, S, rám min. 6  komorový, izolačné trojsklo Ug = 0,6 W/m2K, TGI rámikom, Uw = 0,98 W/m2K</t>
  </si>
  <si>
    <t>-1254556871</t>
  </si>
  <si>
    <t>Okno plastové, jednokrídlové, šír. x výš.2000x2220mm, bielej farby, S, rám min. 6  komorový, izolačné trojsklo Ug = 0,6 W/m2K, TGI rámikom, Uw = 0,98 W/m2K</t>
  </si>
  <si>
    <t>-402847178</t>
  </si>
  <si>
    <t>-565548731</t>
  </si>
  <si>
    <t>766694981.S.1</t>
  </si>
  <si>
    <t>-709179006</t>
  </si>
  <si>
    <t>-610478948</t>
  </si>
  <si>
    <t>-1605124004</t>
  </si>
  <si>
    <t>998766102.S</t>
  </si>
  <si>
    <t>Presun hmot pre konštrukcie stolárske v objektoch výšky nad 6 do 12 m</t>
  </si>
  <si>
    <t>75419259</t>
  </si>
  <si>
    <t>422778155</t>
  </si>
  <si>
    <t>767251125.R</t>
  </si>
  <si>
    <t>Spätná montáž mriežkovýho roštu - odvodňovacieho žľabu</t>
  </si>
  <si>
    <t>-497174256</t>
  </si>
  <si>
    <t>767251145R</t>
  </si>
  <si>
    <t>Demontáž mriežkovýho roštu - odvodňovacieho žľabu na ďalšie použitie</t>
  </si>
  <si>
    <t>-1675505412</t>
  </si>
  <si>
    <t>-1958394068</t>
  </si>
  <si>
    <t>-1805011671</t>
  </si>
  <si>
    <t>1076042591</t>
  </si>
  <si>
    <t>767991911.R</t>
  </si>
  <si>
    <t>Vertikálne vyzdvihnutie konštrukcie rámu odvodňovacieho žľabu do úrovne spevnenej plochy</t>
  </si>
  <si>
    <t>1994128798</t>
  </si>
  <si>
    <t>2018298079</t>
  </si>
  <si>
    <t>-1670811221</t>
  </si>
  <si>
    <t>76722224R</t>
  </si>
  <si>
    <t>Demontáž  zábradlia franc. balkóna</t>
  </si>
  <si>
    <t>-1189506269</t>
  </si>
  <si>
    <t>76799191R</t>
  </si>
  <si>
    <t>Prispôsobenia zábradlia kovov. exter. - pred spätnou montážou</t>
  </si>
  <si>
    <t>-861924136</t>
  </si>
  <si>
    <t>76766212R</t>
  </si>
  <si>
    <t>Spätná montáž zábradlia franc.balkóna</t>
  </si>
  <si>
    <t>-2065202327</t>
  </si>
  <si>
    <t>76722204R</t>
  </si>
  <si>
    <t>Demontáž zábradlia kovov.exter. - na ďalšie použitie</t>
  </si>
  <si>
    <t>1058949254</t>
  </si>
  <si>
    <t>1489359628</t>
  </si>
  <si>
    <t>76766712R</t>
  </si>
  <si>
    <t>Spätná montáž zábradlia kovov.exter.</t>
  </si>
  <si>
    <t>-46760728</t>
  </si>
  <si>
    <t>-1240277979</t>
  </si>
  <si>
    <t>Vstupné dvere hliníkové, dvojkrídlové, šír.x výš. 1700x2700mm, s nadsvetlíkom, farby bielej, bezpečnostné izolačné trojsklo, osadené do hliníkovej zárubne</t>
  </si>
  <si>
    <t>1294740215</t>
  </si>
  <si>
    <t>Vstupné dvere hliníkové, dvojkrídlové, O, šír.x výš 1550x2450mm, plné, farby bielej, osadené do hliníkovej zárubne</t>
  </si>
  <si>
    <t>446265237</t>
  </si>
  <si>
    <t>Vstupné dvere hliníkové, dvojkrídlové, šír.x výš.2750x3020mm, O, farby bielej, s nadsvetlíkom a bočným svetlíkom, bezpečnostné izolačné trojsklo, osadené do hliníkovej zárubne</t>
  </si>
  <si>
    <t>-740467744</t>
  </si>
  <si>
    <t>1332350509</t>
  </si>
  <si>
    <t>5534100327/Dg</t>
  </si>
  <si>
    <t>Garážové dvere hliníkové, šír.x výš.2700x2700mm, dvojkrídlové, farby bielej, osadené do hliníkovej zárubne</t>
  </si>
  <si>
    <t>-2066074535</t>
  </si>
  <si>
    <t>-1627659931</t>
  </si>
  <si>
    <t>2072894106</t>
  </si>
  <si>
    <t>1532488372</t>
  </si>
  <si>
    <t>-1979758881</t>
  </si>
  <si>
    <t>1609365339</t>
  </si>
  <si>
    <t xml:space="preserve">769 769082787
_x000D_
</t>
  </si>
  <si>
    <t>Demontáž fasádnych vetracích mriežok 500x500 mm do sute</t>
  </si>
  <si>
    <t>1563601025</t>
  </si>
  <si>
    <t>4290015947</t>
  </si>
  <si>
    <t>Nové vetracie mriežky plastové 500x500 mm</t>
  </si>
  <si>
    <t>132365653</t>
  </si>
  <si>
    <t xml:space="preserve">769 769035016
_x000D_
</t>
  </si>
  <si>
    <t>Montáž nových vetracích mriežok fasádnych plastových 500x500 mm</t>
  </si>
  <si>
    <t>800420635</t>
  </si>
  <si>
    <t>769052000.S</t>
  </si>
  <si>
    <t>Montáž rekuperačnej jednotky na stenu prietok do 150 m3/h</t>
  </si>
  <si>
    <t>495346281</t>
  </si>
  <si>
    <t>429530032100.S</t>
  </si>
  <si>
    <t>Malá lokálna vetracia jednotka s rekuperáciou tepla s jedným ventilátorom, max. prietok vzduchu nad 60 m3/h</t>
  </si>
  <si>
    <t>1217176118</t>
  </si>
  <si>
    <t>769052009.S</t>
  </si>
  <si>
    <t>Montáž rekuperačnej jednotky na stenu prietok 300 m3/h</t>
  </si>
  <si>
    <t>1191514076</t>
  </si>
  <si>
    <t>1726560868</t>
  </si>
  <si>
    <t>293837610</t>
  </si>
  <si>
    <t>108615558</t>
  </si>
  <si>
    <t>Oprava, maľba vápenná základná dvojnásobná, ručne nanášaná  na jemnozrnný podklad výšky do 3,80 m - vnútorné ostenia a po elektroinštalácii</t>
  </si>
  <si>
    <t>866331067</t>
  </si>
  <si>
    <t>784100012.S</t>
  </si>
  <si>
    <t>Maľba váp. 1 farebná dvojnásobná s 2x pačok. v miest. do3,8m - schodisko</t>
  </si>
  <si>
    <t>1276399003</t>
  </si>
  <si>
    <t>767661500.R</t>
  </si>
  <si>
    <t>1549801736</t>
  </si>
  <si>
    <t>-12151159</t>
  </si>
  <si>
    <t>210140651.S</t>
  </si>
  <si>
    <t>Elektrický zvonček vodotesný</t>
  </si>
  <si>
    <t>786925193</t>
  </si>
  <si>
    <t>404840000100.S</t>
  </si>
  <si>
    <t>Zvonček vodotesný 4FE 606 09, (alt. ekvivalent)</t>
  </si>
  <si>
    <t>1125912587</t>
  </si>
  <si>
    <t>Montáže a demontáže oznam. a zabezp. zariadení</t>
  </si>
  <si>
    <t>229730261R</t>
  </si>
  <si>
    <t>-1124408096</t>
  </si>
  <si>
    <t>229731027R</t>
  </si>
  <si>
    <t>1535356281</t>
  </si>
  <si>
    <t>-1184197487</t>
  </si>
  <si>
    <t>229731055R</t>
  </si>
  <si>
    <t>Demontáž videovrátnika na ďalšie použitie</t>
  </si>
  <si>
    <t>-519079852</t>
  </si>
  <si>
    <t>229731099R</t>
  </si>
  <si>
    <t>-1971433172</t>
  </si>
  <si>
    <t xml:space="preserve">922 229730154_x000D_
</t>
  </si>
  <si>
    <t>-451976660</t>
  </si>
  <si>
    <t xml:space="preserve">922 229730154-1_x000D_
</t>
  </si>
  <si>
    <t>2028430899</t>
  </si>
  <si>
    <t xml:space="preserve">229 22973015-7
_x000D_
</t>
  </si>
  <si>
    <t>-139555619</t>
  </si>
  <si>
    <t xml:space="preserve">229 22973015-8
_x000D_
</t>
  </si>
  <si>
    <t>1142740889</t>
  </si>
  <si>
    <t xml:space="preserve">229 229730061
_x000D_
</t>
  </si>
  <si>
    <t>Demontáž stožiara na ďalšie použitie</t>
  </si>
  <si>
    <t>-2045869696</t>
  </si>
  <si>
    <t xml:space="preserve">229 220960002_x000D_
</t>
  </si>
  <si>
    <t>Spätná montáž stožiara</t>
  </si>
  <si>
    <t>1118636549</t>
  </si>
  <si>
    <t xml:space="preserve">220 220320391-1_x000D_
</t>
  </si>
  <si>
    <t>322884119</t>
  </si>
  <si>
    <t xml:space="preserve">220 220320391_x000D_
</t>
  </si>
  <si>
    <t>Spätná montáž demontovaných informačných tabúľ na zavesené závitové tyče - kotvené do pôvodnej steny chemickou kotvou</t>
  </si>
  <si>
    <t>-698088857</t>
  </si>
  <si>
    <t xml:space="preserve">    1 - Zemné práce</t>
  </si>
  <si>
    <t xml:space="preserve">    711 - Izolácie proti vode a vlhkosti</t>
  </si>
  <si>
    <t>Zemné práce</t>
  </si>
  <si>
    <t>184806111.S</t>
  </si>
  <si>
    <t>Rez stromu presvetľovaním, netŕňového priem. koruny do 2 m</t>
  </si>
  <si>
    <t>-575022534</t>
  </si>
  <si>
    <t>184806151.S</t>
  </si>
  <si>
    <t>Rez presvetľovaním, kríka netŕňového priemeru koruny do 1,5 m</t>
  </si>
  <si>
    <t>-1865127046</t>
  </si>
  <si>
    <t>289902121.R</t>
  </si>
  <si>
    <t>Otlčenie alebo osekanie vrstiev betónu schodov s hr. odsekanej vrstvy do 80 mm,  -0,13800t, exteriérové schody</t>
  </si>
  <si>
    <t>1694218354</t>
  </si>
  <si>
    <t>-748179602</t>
  </si>
  <si>
    <t>-1487396866</t>
  </si>
  <si>
    <t>-616102159</t>
  </si>
  <si>
    <t>379910540</t>
  </si>
  <si>
    <t xml:space="preserve">Vonkajšia sanačná stierka stien BAUMIT NHL  ručné nanášanie, hr. 3 mm  (alt. ekvivalent) </t>
  </si>
  <si>
    <t>1489136032</t>
  </si>
  <si>
    <t>-1521607563</t>
  </si>
  <si>
    <t xml:space="preserve">Príprava vonkajšieho podkladu stien PROFI, penetračný náter Putzgund (alt. ekvivalent) </t>
  </si>
  <si>
    <t>300798365</t>
  </si>
  <si>
    <t>Potiahnutie vonkajších stien sklotextilnou mriežkou s celoplošným prilepením</t>
  </si>
  <si>
    <t>1827640376</t>
  </si>
  <si>
    <t>625250581</t>
  </si>
  <si>
    <t>Stierková hydroizolácia sokla - flexibilný izolačný náter v dvoch vrstvách + výstužná sieťka odolná voči alkáliám, s plošnou hmotnosťou 145 g/m2; sokel a ostenia v úrovni sokla</t>
  </si>
  <si>
    <t>-1133788185</t>
  </si>
  <si>
    <t>632451643.S</t>
  </si>
  <si>
    <t>Sanácia betónovej konštrukcie jemnou opravnou (reprofilačnou) maltou na betón hr. 30 mm, exteriérové schody</t>
  </si>
  <si>
    <t>-819791604</t>
  </si>
  <si>
    <t>1623380886</t>
  </si>
  <si>
    <t>1276762657</t>
  </si>
  <si>
    <t>711111001.S</t>
  </si>
  <si>
    <t>Zhotovenie izolácie proti zemnej vlhkosti vodorovná náterom penetračným za studena, exteriérové schody</t>
  </si>
  <si>
    <t>-1860340410</t>
  </si>
  <si>
    <t>2235102710</t>
  </si>
  <si>
    <t>Hĺbková penetrácia Den Braven, 5l exteriérové schody, (alt. ekvivalent)</t>
  </si>
  <si>
    <t>l</t>
  </si>
  <si>
    <t>1499504498</t>
  </si>
  <si>
    <t>783890110.R</t>
  </si>
  <si>
    <t>Epoxidový náter penetračný, exteriérové schody</t>
  </si>
  <si>
    <t>1396219398</t>
  </si>
  <si>
    <t>585870001100.S</t>
  </si>
  <si>
    <t>Trojzložkový spojovací mostík a náter na ochranu výstuže s cementovým spojivom zušlachtený epoxidovou živicou</t>
  </si>
  <si>
    <t>-331199974</t>
  </si>
  <si>
    <t>2 - Vykurovanie</t>
  </si>
  <si>
    <t xml:space="preserve">      723 - Zdravotechnika - vnútorný plynovod</t>
  </si>
  <si>
    <t xml:space="preserve">    73 - Ústredné vykurovanie</t>
  </si>
  <si>
    <t xml:space="preserve">      731 - Ústredné kúrenie - kotolne</t>
  </si>
  <si>
    <t xml:space="preserve">      732 - Ústredné kúrenie - strojovne</t>
  </si>
  <si>
    <t xml:space="preserve">      733 - Ústredné kúrenie - rozvodné potrubie</t>
  </si>
  <si>
    <t xml:space="preserve">      734 - Ústredné kúrenie - armatúry</t>
  </si>
  <si>
    <t xml:space="preserve">      735 - Vykurovacie telesá</t>
  </si>
  <si>
    <t>273351217.S</t>
  </si>
  <si>
    <t xml:space="preserve">Debnenie stien základových dosiek, zhotovenie-tradičné </t>
  </si>
  <si>
    <t>-1197078664</t>
  </si>
  <si>
    <t>273351218.S</t>
  </si>
  <si>
    <t>Debnenie stien základových dosiek, odstránenie-tradičné</t>
  </si>
  <si>
    <t>1937884463</t>
  </si>
  <si>
    <t>273321411.S</t>
  </si>
  <si>
    <t>Betón základových dosiek, železový (bez výstuže), tr. C 25/30, základy pod zásobník a expanznú nádobu</t>
  </si>
  <si>
    <t>652055173</t>
  </si>
  <si>
    <t>273326242.S</t>
  </si>
  <si>
    <t xml:space="preserve">Základové dosky z betónu železového vodostavebného C 30/37 (bez výstuže), základy pod PTČ </t>
  </si>
  <si>
    <t>789939870</t>
  </si>
  <si>
    <t>273362422.S</t>
  </si>
  <si>
    <t>Výstuž základových dosiek zo zvár. sietí KARI, priemer drôtu 6/6 mm, veľkosť oka 150x150 mm</t>
  </si>
  <si>
    <t>322908749</t>
  </si>
  <si>
    <t>-350652844</t>
  </si>
  <si>
    <t>-872986889</t>
  </si>
  <si>
    <t>708131969</t>
  </si>
  <si>
    <t>-1180521004</t>
  </si>
  <si>
    <t>-1863449001</t>
  </si>
  <si>
    <t>Izolačná PE trubica TUBOLIT DG 40x9 mm (d potrubia x hr. izolácie), nadrezaná, AZ FLEX, (alt. ekvivalent)</t>
  </si>
  <si>
    <t>1990078232</t>
  </si>
  <si>
    <t>458431452</t>
  </si>
  <si>
    <t>-848455874</t>
  </si>
  <si>
    <t>-992917635</t>
  </si>
  <si>
    <t>723</t>
  </si>
  <si>
    <t>Zdravotechnika - vnútorný plynovod</t>
  </si>
  <si>
    <t>F425FF-3/4</t>
  </si>
  <si>
    <t>Guľový ventil na plyn FF 3/4 ' páka</t>
  </si>
  <si>
    <t>-969779617</t>
  </si>
  <si>
    <t>230010317</t>
  </si>
  <si>
    <t>Príplatok na zvar 1. a 2. klasifikačného stupňa, mat. tr. 11-13 D x t 28 x 2.6</t>
  </si>
  <si>
    <t>-560502156</t>
  </si>
  <si>
    <t>230010320</t>
  </si>
  <si>
    <t>Príplatok na zvar 1. a 2. klasifikačného stupňa, mat. tr. 11-13 D x t 31.8 x 2.6</t>
  </si>
  <si>
    <t>1439926039</t>
  </si>
  <si>
    <t>230010337</t>
  </si>
  <si>
    <t>Príplatok na zvar 1. a 2. klasifikačného stupňa, mat. tr. 11-13 D x t 51 x 2.6</t>
  </si>
  <si>
    <t>-117559702</t>
  </si>
  <si>
    <t>230230121P</t>
  </si>
  <si>
    <t>Tlaková skúšku vzduchom</t>
  </si>
  <si>
    <t>úsek</t>
  </si>
  <si>
    <t>-1099295786</t>
  </si>
  <si>
    <t>Napojenie na jestv vodovod</t>
  </si>
  <si>
    <t>-817305556</t>
  </si>
  <si>
    <t>Odvodnenie kondenz.voda pomocou prečerp.zariadenie</t>
  </si>
  <si>
    <t>-1492794177</t>
  </si>
  <si>
    <t>Ostatné HSV práce (stavebné práce)</t>
  </si>
  <si>
    <t>sub</t>
  </si>
  <si>
    <t>-309940676</t>
  </si>
  <si>
    <t>Servisné spustenie spotrebičov a regulácie do prevádzky</t>
  </si>
  <si>
    <t>-236253658</t>
  </si>
  <si>
    <t>Prevádzkový poriadok strojovne</t>
  </si>
  <si>
    <t>-1791733825</t>
  </si>
  <si>
    <t>7235698</t>
  </si>
  <si>
    <t>Eurogas 3/4'' dl 400mm</t>
  </si>
  <si>
    <t>-1532718554</t>
  </si>
  <si>
    <t>7235698.1</t>
  </si>
  <si>
    <t>Úprava existujúceho plynovodného potrubia premiestnenia a dopojenia prvkov odvzdušnenia, vzorkovania a odvetrania</t>
  </si>
  <si>
    <t>-284968407</t>
  </si>
  <si>
    <t>7235698R</t>
  </si>
  <si>
    <t>Demontáž prípojky plynu DN20, odvzdušnenia prípojky, zablendovania</t>
  </si>
  <si>
    <t>459616822</t>
  </si>
  <si>
    <t>Revízna správa na tlakové nádoby, 1. úradná skúška</t>
  </si>
  <si>
    <t>614318017</t>
  </si>
  <si>
    <t>767995101</t>
  </si>
  <si>
    <t>Montáž ostatných atypických kovových stavebných doplnkových konštrukcií</t>
  </si>
  <si>
    <t>273575634</t>
  </si>
  <si>
    <t>OBJ</t>
  </si>
  <si>
    <t>Kovové doplnkové konštrukcie - materiál</t>
  </si>
  <si>
    <t>42404861</t>
  </si>
  <si>
    <t>783221900</t>
  </si>
  <si>
    <t>Oprava náterov kov.stav.doplnk.konštr. syntetické na vzduchu schnúce jednonásobné - 35pm</t>
  </si>
  <si>
    <t>673241776</t>
  </si>
  <si>
    <t>783424141</t>
  </si>
  <si>
    <t>Nátery kov.potr.a armatúr v kanáloch a šachtách syntet. potrubie do DN 50 mm dvojnás. so základným náterom - 105pm - žltá</t>
  </si>
  <si>
    <t>-2069659284</t>
  </si>
  <si>
    <t>783424741</t>
  </si>
  <si>
    <t>Nátery kov.potr.a armatúr v kanáloch a šachtách syntetické potrubie do DN 50 mm základný - 35pm</t>
  </si>
  <si>
    <t>-1657071076</t>
  </si>
  <si>
    <t>998767201</t>
  </si>
  <si>
    <t>Presun hmôt pre kovové stavebné doplnkové konštrukcie v objektoch výšky do 6 m</t>
  </si>
  <si>
    <t>-1433624301</t>
  </si>
  <si>
    <t>HZS000314</t>
  </si>
  <si>
    <t>Stavebno montážne práce najnáročnejšie na odbornosť - prehliadky pracoviska a revízie (Tr. 4) v rozsahu menej ako 4 hodiny</t>
  </si>
  <si>
    <t>99599023</t>
  </si>
  <si>
    <t>Ústredné vykurovanie</t>
  </si>
  <si>
    <t>731</t>
  </si>
  <si>
    <t>Ústredné kúrenie - kotolne</t>
  </si>
  <si>
    <t>731200826.S</t>
  </si>
  <si>
    <t>Demontáž kotla oceľového na kvapalné alebo plynné palivá s výkonom nad 40 do 60 kW,  -0,35625t</t>
  </si>
  <si>
    <t>1862050530</t>
  </si>
  <si>
    <t>731391823.S</t>
  </si>
  <si>
    <t>Vypúšťanie vody z kotla do kanalizácie čerpadlom o v. pl.kotla nad 10 do 20 m2</t>
  </si>
  <si>
    <t>1960437618</t>
  </si>
  <si>
    <t>731890802.S</t>
  </si>
  <si>
    <t>Vnútrostaveniskové premiestnenie vybúraných hmôt kotolní vodorovne do 12 m</t>
  </si>
  <si>
    <t>-1182747618</t>
  </si>
  <si>
    <t>732</t>
  </si>
  <si>
    <t>Ústredné kúrenie - strojovne</t>
  </si>
  <si>
    <t>732219245.R</t>
  </si>
  <si>
    <t>Montáž zásobníkového ohrievača vody pre ohrev pitnej vody v spojení s kotlami a slnečnými kolektormi objem 1000 l</t>
  </si>
  <si>
    <t>-521503356</t>
  </si>
  <si>
    <t>732331024.S</t>
  </si>
  <si>
    <t>Montáž expanznej nádoby tlak do 6 bar s membránou 140 l</t>
  </si>
  <si>
    <t>317046499</t>
  </si>
  <si>
    <t>484630006800</t>
  </si>
  <si>
    <t>Nádoba expanzná s membránou typ NG 140 l, D 480 mm, v 902 mm, pripojenie R 1", 6/1,5 bar, šedá, REFLEX, (alt. ekvivalent)</t>
  </si>
  <si>
    <t>-1113244224</t>
  </si>
  <si>
    <t>484730001200.R</t>
  </si>
  <si>
    <t>Plynové tepelné čerpadlo AISIN TOYOTA GEHP 30 HP - AWGP850F1-N(F)AK + WKIT 30 HP_x000D_
chladiaci výkon 74,5 kW, vykurovací výkon 87,5 kW- vonkajšia jednotka, vrátane montáže, (alt. ekvivalent)</t>
  </si>
  <si>
    <t>-1976002602</t>
  </si>
  <si>
    <t>484730001450.R</t>
  </si>
  <si>
    <t>Príslušenstvo GEHP,AWS VRGMAC 14/2 - Diaľkový monitorovací systém 2 vonkajšie jednotky, (alt. ekvivalent)</t>
  </si>
  <si>
    <t>-1052171211</t>
  </si>
  <si>
    <t>484730001452.R</t>
  </si>
  <si>
    <t>Príslušenstvo GEHP,AWS PAF 13 Antivibračný blok 16/20/25/30HP, (alt. ekvivalent)</t>
  </si>
  <si>
    <t>757496605</t>
  </si>
  <si>
    <t>484730001455.R</t>
  </si>
  <si>
    <t>Uvedenie zariadenia do prevádzky - prvotné spustenie GHP</t>
  </si>
  <si>
    <t>-911881564</t>
  </si>
  <si>
    <t>484730001222.R</t>
  </si>
  <si>
    <t>Plynové tepelné čerpadlo Aisin Toyota YOSHI AWS TWIN - AWS 60 HP J chladiaci výkon 149 kW, vykurovací výkon 175 kW, vnútorná jednotka, vrátane montáže, (alt. ekvivalent)</t>
  </si>
  <si>
    <t>993378539</t>
  </si>
  <si>
    <t>484730001247.R</t>
  </si>
  <si>
    <t>Uvedenie zariadenia do prevádzky - prvotné spustenie AWS</t>
  </si>
  <si>
    <t>-1121503503</t>
  </si>
  <si>
    <t>484730001266.R</t>
  </si>
  <si>
    <t>Doprava na miesto inštalácie pre UDP</t>
  </si>
  <si>
    <t>-530658187</t>
  </si>
  <si>
    <t>484730001261.R</t>
  </si>
  <si>
    <t>Doprava zariadenia na miesto inštalácie</t>
  </si>
  <si>
    <t>-705139190</t>
  </si>
  <si>
    <t>2150010825R</t>
  </si>
  <si>
    <t>Kotviaca skrutka M12</t>
  </si>
  <si>
    <t>433132252</t>
  </si>
  <si>
    <t>2150010875R</t>
  </si>
  <si>
    <t>Podložky, matice M12</t>
  </si>
  <si>
    <t>-1526328969</t>
  </si>
  <si>
    <t>2150011825R</t>
  </si>
  <si>
    <t>Kotviaca skrutka M8</t>
  </si>
  <si>
    <t>523966850</t>
  </si>
  <si>
    <t>2150014875R</t>
  </si>
  <si>
    <t>Podložky, matice priemer 8</t>
  </si>
  <si>
    <t>939109067</t>
  </si>
  <si>
    <t>2150010845R</t>
  </si>
  <si>
    <t>Skrutka na zavesenie M10, matice</t>
  </si>
  <si>
    <t>624693521</t>
  </si>
  <si>
    <t>484730009100.S</t>
  </si>
  <si>
    <t>Sada pre zmiešavanie pre  stenové vykurovanie nad 80 m2</t>
  </si>
  <si>
    <t>-1981914594</t>
  </si>
  <si>
    <t>-763382687</t>
  </si>
  <si>
    <t>1054575251</t>
  </si>
  <si>
    <t>2074178532</t>
  </si>
  <si>
    <t>Potrubie z uhlíkovej ocele spájané lisovaním 15x1,2 Steelpress, (alt. ekvivalent)</t>
  </si>
  <si>
    <t>-54035399</t>
  </si>
  <si>
    <t>Potrubie z uhlíkovej ocele spájané lisovaním 22x1,5 Steelpress, (alt. ekvivalent)</t>
  </si>
  <si>
    <t>1021239011</t>
  </si>
  <si>
    <t>Potrubie z uhlíkovej ocele spájané lisovaním 28x1,5 Steelpress, (alt. ekvivalent)</t>
  </si>
  <si>
    <t>1591505071</t>
  </si>
  <si>
    <t>Potrubie z uhlíkovej ocele spájané lisovaním 35x1,5 Steelpress, (alt. ekvivalent)</t>
  </si>
  <si>
    <t>1609517589</t>
  </si>
  <si>
    <t>Potrubie z uhlíkovej ocele spájané lisovaním 76x2,0 Steelpress, (alt. ekvivalent)</t>
  </si>
  <si>
    <t>1935961529</t>
  </si>
  <si>
    <t>359075817</t>
  </si>
  <si>
    <t>-657250009</t>
  </si>
  <si>
    <t>Montáž závitovej armatúry s 1 závitom do G 1/2</t>
  </si>
  <si>
    <t>-718127815</t>
  </si>
  <si>
    <t>Kohút plniaci a vypúštací K 310, PN 10, D 15 mm</t>
  </si>
  <si>
    <t>1598661412</t>
  </si>
  <si>
    <t>Automatický ovzdušňovák</t>
  </si>
  <si>
    <t>1226570835</t>
  </si>
  <si>
    <t>Gulový uzáver 1/2"</t>
  </si>
  <si>
    <t>-709811707</t>
  </si>
  <si>
    <t>Poistný ventil 1/2"</t>
  </si>
  <si>
    <t>-971238009</t>
  </si>
  <si>
    <t>Montáž závitovej armatúry s 2 závitmi G 1</t>
  </si>
  <si>
    <t>108304563</t>
  </si>
  <si>
    <t>Gulový uzáver 1"</t>
  </si>
  <si>
    <t>1319682638</t>
  </si>
  <si>
    <t>Spätný ventil 1"</t>
  </si>
  <si>
    <t>1679836335</t>
  </si>
  <si>
    <t>MK ventil 1"</t>
  </si>
  <si>
    <t>819296059</t>
  </si>
  <si>
    <t>Montáž závitovej armatúry s 2 závitmi G 6/4</t>
  </si>
  <si>
    <t>1552864548</t>
  </si>
  <si>
    <t>Gulový uzáver voda 6/4"</t>
  </si>
  <si>
    <t>1067216963</t>
  </si>
  <si>
    <t>Spätný ventil 6/4"</t>
  </si>
  <si>
    <t>816305843</t>
  </si>
  <si>
    <t>Filter 6/4"</t>
  </si>
  <si>
    <t>-743965389</t>
  </si>
  <si>
    <t>Odkalovač</t>
  </si>
  <si>
    <t>-1342881167</t>
  </si>
  <si>
    <t>Montáž závitovej armatúry s 2 závitmi G 2 1/2</t>
  </si>
  <si>
    <t>1509868350</t>
  </si>
  <si>
    <t>Gulový uzáver voda 2 1/2"</t>
  </si>
  <si>
    <t>1508435251</t>
  </si>
  <si>
    <t>Montáž závitovej armatúry s 3 závitmi G 5/4</t>
  </si>
  <si>
    <t>-1456919618</t>
  </si>
  <si>
    <t>Trojcestný ventil</t>
  </si>
  <si>
    <t>942354873</t>
  </si>
  <si>
    <t>Merač tepla</t>
  </si>
  <si>
    <t>-2125426856</t>
  </si>
  <si>
    <t>Teplomer technický s ochranným púzdrom - priamy typ 160 prev."A"</t>
  </si>
  <si>
    <t>2045761727</t>
  </si>
  <si>
    <t>Tlakomer diferenčný c. 03360 priem. 60</t>
  </si>
  <si>
    <t>-953539944</t>
  </si>
  <si>
    <t>Ostatné meracie armatúry, návarok s rúrkovým závitom akost mat. 22 353.0 G 1/2</t>
  </si>
  <si>
    <t>-452779363</t>
  </si>
  <si>
    <t>1951526410</t>
  </si>
  <si>
    <t>-1971945897</t>
  </si>
  <si>
    <t>-2095431108</t>
  </si>
  <si>
    <t>-1438156573</t>
  </si>
  <si>
    <t>1200633034</t>
  </si>
  <si>
    <t>-2034369613</t>
  </si>
  <si>
    <t>-1572347675</t>
  </si>
  <si>
    <t>905467659</t>
  </si>
  <si>
    <t>-1329593344</t>
  </si>
  <si>
    <t>364701471</t>
  </si>
  <si>
    <t>1063235898</t>
  </si>
  <si>
    <t>-1022404256</t>
  </si>
  <si>
    <t xml:space="preserve">Uzatváracie ventily Danfoss RLV-CX 15 Chromerohové, DN1/2", kvs 0,1-1,8, (alt. ekvivalent)  </t>
  </si>
  <si>
    <t>-1293741938</t>
  </si>
  <si>
    <t>579335168</t>
  </si>
  <si>
    <t>-723347771</t>
  </si>
  <si>
    <t>-1253192627</t>
  </si>
  <si>
    <t>Ventil priamy prechodný KE 83 DN 25, (alt. ekvivalent)</t>
  </si>
  <si>
    <t>-211927548</t>
  </si>
  <si>
    <t>-2045949150</t>
  </si>
  <si>
    <t>Podružný merač tepla -  MULTICAL 302 (alt.ekvivalent), (alt. ekvivalent)</t>
  </si>
  <si>
    <t>-88305146</t>
  </si>
  <si>
    <t>-487868945</t>
  </si>
  <si>
    <t>-1366314506</t>
  </si>
  <si>
    <t>339047719</t>
  </si>
  <si>
    <t>Teleso vykurovacie doskové dvojpanelové oceľové KORAD 22K, vxl 600x900 mm s bočným pripojením , (alt. ekvivalent)</t>
  </si>
  <si>
    <t>834008012</t>
  </si>
  <si>
    <t>-611732526</t>
  </si>
  <si>
    <t>-772438516</t>
  </si>
  <si>
    <t>735154143.S</t>
  </si>
  <si>
    <t>Montáž vykurovacieho telesa panelového dvojradového výšky 600 mm/ dĺžky 1400-1800 mm</t>
  </si>
  <si>
    <t>-1002024247</t>
  </si>
  <si>
    <t>484530066500.S</t>
  </si>
  <si>
    <t xml:space="preserve">Teleso vykurovacie doskové dvojradové oceľové, vxlxhĺ 600x1400x100 mm, s bočným pripojením, (alt. ekvivalent) </t>
  </si>
  <si>
    <t>718841179</t>
  </si>
  <si>
    <t>484530066700.S</t>
  </si>
  <si>
    <t>Teleso vykurovacie doskové dvojradové oceľové, vxlxhĺ 600x1600x100 mm, s bočným pripojením, (alt. ekvivalent)</t>
  </si>
  <si>
    <t>-851366311</t>
  </si>
  <si>
    <t>1322915727</t>
  </si>
  <si>
    <t>735211814.S</t>
  </si>
  <si>
    <t>Demontáž registra z oceľových rúrok rebrového 76/3/156 do 3m s počtom prameňov 4,  -0,10216t</t>
  </si>
  <si>
    <t>2066602908</t>
  </si>
  <si>
    <t>735211830.S</t>
  </si>
  <si>
    <t>Rozrezanie registra z oceľových rúrok rebrového priemeru 76/3/156,  -0,01140t</t>
  </si>
  <si>
    <t>1745312108</t>
  </si>
  <si>
    <t>783424340</t>
  </si>
  <si>
    <t>Nátery synt. potrubia do DN 50mm dvojnás. 1x email +zákl.</t>
  </si>
  <si>
    <t>1926748026</t>
  </si>
  <si>
    <t>998735102.S</t>
  </si>
  <si>
    <t>Presun hmôt pre vykurovacie telesá v objektoch výšky nad 6 do 12 m</t>
  </si>
  <si>
    <t>-1587150462</t>
  </si>
  <si>
    <t>-1792001822</t>
  </si>
  <si>
    <t>-574985457</t>
  </si>
  <si>
    <t>2135218492</t>
  </si>
  <si>
    <t>197415140</t>
  </si>
  <si>
    <t>733015687</t>
  </si>
  <si>
    <t xml:space="preserve">Eiektorinštalácia, prepojenie zariadení, regulácie, oživenie regulácie servisným technikom </t>
  </si>
  <si>
    <t>-2134145938</t>
  </si>
  <si>
    <t>733015688</t>
  </si>
  <si>
    <t>Elektroinštalačný materiál</t>
  </si>
  <si>
    <t>21055995</t>
  </si>
  <si>
    <t>733015689</t>
  </si>
  <si>
    <t>Revízny protokol elektroinštalácie</t>
  </si>
  <si>
    <t>-727768208</t>
  </si>
  <si>
    <t>998921203.S</t>
  </si>
  <si>
    <t>Presun hmôt pre montáž silnoprúdových rozvodov a zariadení v stavbe (objekte) výšky nad 7 do 24 m</t>
  </si>
  <si>
    <t>-1020682681</t>
  </si>
  <si>
    <t>2012080850</t>
  </si>
  <si>
    <t>-1153887600</t>
  </si>
  <si>
    <t>481328508</t>
  </si>
  <si>
    <t>-1749156453</t>
  </si>
  <si>
    <t>1874046865</t>
  </si>
  <si>
    <t>1269916548</t>
  </si>
  <si>
    <t>1741874766</t>
  </si>
  <si>
    <t>-364704375</t>
  </si>
  <si>
    <t>Stavebno montážne práce náročné ucelené - odborné, tvorivé remeselné (Tr. 3) v rozsahu viac ako 8 hodín</t>
  </si>
  <si>
    <t>-1237299222</t>
  </si>
  <si>
    <t>HZS-07</t>
  </si>
  <si>
    <t>-560517412</t>
  </si>
  <si>
    <t>HZS-08</t>
  </si>
  <si>
    <t>Zaškolenie obsluhy dodávateľskou firmou a spustenie systému do prevádzky</t>
  </si>
  <si>
    <t>1939475293</t>
  </si>
  <si>
    <t>987996067</t>
  </si>
  <si>
    <t>-1775287832</t>
  </si>
  <si>
    <t>85196517</t>
  </si>
  <si>
    <t>Žľab káblový LHD 40X20 HD 40x20mm 2m PVC biely , (alt. ekvivalent)</t>
  </si>
  <si>
    <t>MOSAIC DLP VNÚTORNÝ UHOL 2 ODDELENIA HL.65, (alt. ekvivalent)</t>
  </si>
  <si>
    <t>Demontáž do sute - parapetný kanál dutý z PVC</t>
  </si>
  <si>
    <t>210010543.S</t>
  </si>
  <si>
    <t>Rúrka ohybná elektroinštalačná typ 1225, uložená pevne</t>
  </si>
  <si>
    <t>E00013194</t>
  </si>
  <si>
    <t>Trubka pevná  320N VRM TURBO 25 PVC/3m, (alt. ekvivalent)</t>
  </si>
  <si>
    <t>KTR000000173</t>
  </si>
  <si>
    <t>Rúrka ohybná FXP 25mm 18,3mm 750N PVC sivá, (alt. ekvivalent)</t>
  </si>
  <si>
    <t>KTR000000133</t>
  </si>
  <si>
    <t>Príchytka rúrky CL 25 25mm PVC svetlosivá</t>
  </si>
  <si>
    <t>KTR000000134</t>
  </si>
  <si>
    <t>Spojka rúrky SM 25 LG 25mm PVC svetlosivá</t>
  </si>
  <si>
    <t>210010544.S</t>
  </si>
  <si>
    <t>Rúrka ohybná elektroinštalačná typ 1232, uložená pevne</t>
  </si>
  <si>
    <t>KTR000000171</t>
  </si>
  <si>
    <t>Rúrka pevná VRM-TURBO 32mm 28,6mm 320N 3m PVC-U svetlosivá s hrdlom, (alt. ekvivalent)</t>
  </si>
  <si>
    <t>KTR000000081</t>
  </si>
  <si>
    <t>Rúrka ohybná FX 32mm 26,3mm 320N PVC svetlosivá</t>
  </si>
  <si>
    <t>KTR000000149</t>
  </si>
  <si>
    <t>Spojka rúrky SM 32 LG 32mm PVC svetlosivá</t>
  </si>
  <si>
    <t>210011230.S</t>
  </si>
  <si>
    <t>Zhotovenie otvoru v konštrukcii do D 50 mm</t>
  </si>
  <si>
    <t>210110001.S</t>
  </si>
  <si>
    <t>Jednopólový spínač - radenie 1, nástenný IP 44, vrátane zapojenia</t>
  </si>
  <si>
    <t>210110003.S</t>
  </si>
  <si>
    <t>Sériový spínač -  radenie 5, nástenný IP 44 vrátane zapojenia</t>
  </si>
  <si>
    <t>ESP000001517</t>
  </si>
  <si>
    <t>Spínač striedavý dvojitý Plexo55 69715 R6+6 sivý, (alt. ekvivalent)</t>
  </si>
  <si>
    <t>210110004.S</t>
  </si>
  <si>
    <t>Striedavý prepínač - radenie 6, nástenný, IP 44, vrátane zapojenia</t>
  </si>
  <si>
    <t>ESP000000006</t>
  </si>
  <si>
    <t>Spínač striedavý Plexo55 069711E (69711) R6 sivý, (alt. ekvivalent)</t>
  </si>
  <si>
    <t>Spínač polozapustený a zapustený vrátane zapojenia jednopólový - radenie 1</t>
  </si>
  <si>
    <t>Demontáž do sute - spínač polozapustený a zapustený vrátane zapojenia jednopólový - radenie 1</t>
  </si>
  <si>
    <t>210110064.S</t>
  </si>
  <si>
    <t>Spínač špeciálny vrátane zapojenia, sumrakový spínač</t>
  </si>
  <si>
    <t>Y7-196846</t>
  </si>
  <si>
    <t>Súmrakový spínač s interným čidlom, IP54, 1zap kontakt, 230V, 16A, SRSW1NOW, (alt. ekvivalent)</t>
  </si>
  <si>
    <t>210111033.S</t>
  </si>
  <si>
    <t>Zásuvka na povrchovú montáž IP 55, 250V / 16A, vrátane zapojenia 2P + PE</t>
  </si>
  <si>
    <t>EZA000000014</t>
  </si>
  <si>
    <t>Zásuvka Plexo55 069731E (69731) 1-násobná sivá, (alt. ekvivalent)</t>
  </si>
  <si>
    <t>Rozvádzač RP 1-3</t>
  </si>
  <si>
    <t>Rozvádzač RE</t>
  </si>
  <si>
    <t>357140007602š.S</t>
  </si>
  <si>
    <t>Rozvádzač RP0</t>
  </si>
  <si>
    <t>Demontáž do sute - Rozvádzač zapustený RP</t>
  </si>
  <si>
    <t>Montáž a zapojenie stropného LED svietidla 3-18 W</t>
  </si>
  <si>
    <t>210203050.S</t>
  </si>
  <si>
    <t>Montáž a zapojenie LED panelu 300x300 mm Logo POLICIA</t>
  </si>
  <si>
    <t>348130002200.S</t>
  </si>
  <si>
    <t>LED panel 300x300 mm, 24W</t>
  </si>
  <si>
    <t>210800160.S</t>
  </si>
  <si>
    <t>Kábel medený uložený pevne CYKY 450/750 V 5x4</t>
  </si>
  <si>
    <t>KPE000000131</t>
  </si>
  <si>
    <t>Kábel pevný CYKY-J 5x4 pvc čierny</t>
  </si>
  <si>
    <t>210800162.S</t>
  </si>
  <si>
    <t>Kábel medený uložený pevne CYKY 450/750 V 5x10</t>
  </si>
  <si>
    <t>KPE000000105</t>
  </si>
  <si>
    <t>Kábel pevný CYKY-J 5x10 pvc čierny</t>
  </si>
  <si>
    <t>210800163.S</t>
  </si>
  <si>
    <t>Kábel medený uložený pevne CYKY 450/750 V 5x16</t>
  </si>
  <si>
    <t>KPE000000132</t>
  </si>
  <si>
    <t>Kábel pevný CYKY-J 5x16 pvc čierny</t>
  </si>
  <si>
    <t>44000300001</t>
  </si>
  <si>
    <t>Pohybové čidlo stropné PD3N-1C-C-FC, (alt. ekvivalent)</t>
  </si>
  <si>
    <t>Odborná prehliadka a odborná skúška elekrického zariadenia</t>
  </si>
  <si>
    <t>4 - Elektro časť -  Bleskozvod</t>
  </si>
  <si>
    <t>-1702487382</t>
  </si>
  <si>
    <t>410208251</t>
  </si>
  <si>
    <t>-381311647</t>
  </si>
  <si>
    <t>-1693691640</t>
  </si>
  <si>
    <t>178315177</t>
  </si>
  <si>
    <t>-679946626</t>
  </si>
  <si>
    <t>1346399477</t>
  </si>
  <si>
    <t>405986184</t>
  </si>
  <si>
    <t>-358118098</t>
  </si>
  <si>
    <t>75779391</t>
  </si>
  <si>
    <t>281047734</t>
  </si>
  <si>
    <t>2096630365</t>
  </si>
  <si>
    <t>-1723782332</t>
  </si>
  <si>
    <t>1668946363</t>
  </si>
  <si>
    <t>1136285952</t>
  </si>
  <si>
    <t>-1890815805</t>
  </si>
  <si>
    <t>-1566975932</t>
  </si>
  <si>
    <t>127045310</t>
  </si>
  <si>
    <t>1460402041</t>
  </si>
  <si>
    <t>-1959335193</t>
  </si>
  <si>
    <t>-160335876</t>
  </si>
  <si>
    <t>2140331291</t>
  </si>
  <si>
    <t>-1061437851</t>
  </si>
  <si>
    <t>1013701093</t>
  </si>
  <si>
    <t>1921038270</t>
  </si>
  <si>
    <t>-2106382305</t>
  </si>
  <si>
    <t>-1379870634</t>
  </si>
  <si>
    <t>-1522924419</t>
  </si>
  <si>
    <t>-1230695191</t>
  </si>
  <si>
    <t>-1907232570</t>
  </si>
  <si>
    <t>-1328606372</t>
  </si>
  <si>
    <t>-1477949384</t>
  </si>
  <si>
    <t>462479279</t>
  </si>
  <si>
    <t>376208710</t>
  </si>
  <si>
    <t>-217190012</t>
  </si>
  <si>
    <t>-1549114882</t>
  </si>
  <si>
    <t>-1398365331</t>
  </si>
  <si>
    <t>190584701</t>
  </si>
  <si>
    <t>685600354</t>
  </si>
  <si>
    <t>-1542789645</t>
  </si>
  <si>
    <t>1876085794</t>
  </si>
  <si>
    <t>-239386831</t>
  </si>
  <si>
    <t>-152999314</t>
  </si>
  <si>
    <t>182955309</t>
  </si>
  <si>
    <t>1862548285</t>
  </si>
  <si>
    <t>-551967525</t>
  </si>
  <si>
    <t>-775433611</t>
  </si>
  <si>
    <t>-171096006</t>
  </si>
  <si>
    <t>-1078033050</t>
  </si>
  <si>
    <t>883214059</t>
  </si>
  <si>
    <t>562568913</t>
  </si>
  <si>
    <t>-834680513</t>
  </si>
  <si>
    <t>903174008</t>
  </si>
  <si>
    <t>1036726083</t>
  </si>
  <si>
    <t>1179083503</t>
  </si>
  <si>
    <t>-1919206334</t>
  </si>
  <si>
    <t>-395226663</t>
  </si>
  <si>
    <t>-1387051963</t>
  </si>
  <si>
    <t>1133813990</t>
  </si>
  <si>
    <t>-1706117273</t>
  </si>
  <si>
    <t>1633220187</t>
  </si>
  <si>
    <t>-1669022991</t>
  </si>
  <si>
    <t>269716616</t>
  </si>
  <si>
    <t>1509775500</t>
  </si>
  <si>
    <t>2036106268</t>
  </si>
  <si>
    <t>-1168479619</t>
  </si>
  <si>
    <t>-198796703</t>
  </si>
  <si>
    <t>-227343380</t>
  </si>
  <si>
    <t>1793803066</t>
  </si>
  <si>
    <t>-620010624</t>
  </si>
  <si>
    <t>169139560</t>
  </si>
  <si>
    <t>-1263875853</t>
  </si>
  <si>
    <t>1205159765</t>
  </si>
  <si>
    <t>-108320388</t>
  </si>
  <si>
    <t>-1557438286</t>
  </si>
  <si>
    <t>1552532193</t>
  </si>
  <si>
    <t>-1148125899</t>
  </si>
  <si>
    <t>-1743496454</t>
  </si>
  <si>
    <t>SO-02 - Ostatné stavebné práce</t>
  </si>
  <si>
    <t xml:space="preserve">    8 - Rúrové vedenie</t>
  </si>
  <si>
    <t xml:space="preserve">    72 - Zdravotno - technické inštalácie</t>
  </si>
  <si>
    <t>317161123.S</t>
  </si>
  <si>
    <t>Pórobetónový preklad nenosný šírky 100 mm, výšky 250 mm, dĺžky 1500 mm</t>
  </si>
  <si>
    <t>528237256</t>
  </si>
  <si>
    <t>342272102</t>
  </si>
  <si>
    <t>Priečky z porobetónových tvárnic hr.100mm na lepiacu maltu</t>
  </si>
  <si>
    <t>-1783391501</t>
  </si>
  <si>
    <t>342948115.S</t>
  </si>
  <si>
    <t>Ukončenie priečok hr. do 100 mm ku konštrukciám polyuretánovou penou</t>
  </si>
  <si>
    <t>579303745</t>
  </si>
  <si>
    <t>565191759</t>
  </si>
  <si>
    <t>-745687795</t>
  </si>
  <si>
    <t>1004819735</t>
  </si>
  <si>
    <t>353298126</t>
  </si>
  <si>
    <t>-1409885168</t>
  </si>
  <si>
    <t>1758064732</t>
  </si>
  <si>
    <t>9780597.R</t>
  </si>
  <si>
    <t>-768605628</t>
  </si>
  <si>
    <t>Osadenie dverných zárubní alebo rámov dverí do 2,5 m2</t>
  </si>
  <si>
    <t>1619382749</t>
  </si>
  <si>
    <t>611810000300.S</t>
  </si>
  <si>
    <t>Zárubňa vnútorná rámová, dĺžka 600-900 mm, výška 1970 mm, DTD doska, povrch dýha, pre dvere jednokrídlové</t>
  </si>
  <si>
    <t>-294726284</t>
  </si>
  <si>
    <t>979131409</t>
  </si>
  <si>
    <t>Poplatok za ulož.a znešk.staveb.sute na vymedzených skládkach "O"-ostatný odpad</t>
  </si>
  <si>
    <t>-1963628340</t>
  </si>
  <si>
    <t>Rúrové vedenie</t>
  </si>
  <si>
    <t>871379011</t>
  </si>
  <si>
    <t>Demontáž jestvujúceho vodovodného potrubia z plastových rúr od DN 300 do DN 500 mm -0,028 t - vybúraná priečka</t>
  </si>
  <si>
    <t>719895120</t>
  </si>
  <si>
    <t>871379011.S</t>
  </si>
  <si>
    <t>Demontáž vodovodného potrubia z plastových rúr od DN 300 do DN 500 -0,028 t</t>
  </si>
  <si>
    <t>-1300088451</t>
  </si>
  <si>
    <t>892233111.S</t>
  </si>
  <si>
    <t>Preplach a dezinfekcia vodovodného potrubia DN do 70</t>
  </si>
  <si>
    <t>-516039639</t>
  </si>
  <si>
    <t>1262889294</t>
  </si>
  <si>
    <t>-623939173</t>
  </si>
  <si>
    <t>1147675521</t>
  </si>
  <si>
    <t>969021111.S</t>
  </si>
  <si>
    <t>Vybúranie kanalizačného potrubia DN do 100 mm,  -0,03700t</t>
  </si>
  <si>
    <t>-58233656</t>
  </si>
  <si>
    <t>-1652344494</t>
  </si>
  <si>
    <t>Vysekanie rýh v podlahe do hĺbky 50 mm a šírky do 100 mm,  -0,01100t</t>
  </si>
  <si>
    <t>59926716</t>
  </si>
  <si>
    <t>-1748951477</t>
  </si>
  <si>
    <t>969021111</t>
  </si>
  <si>
    <t>Vybúranie jestvujúceho kanalizačného potrubia DN do 100 mm,  -0,03700t - vybúraná priečka</t>
  </si>
  <si>
    <t>349771180</t>
  </si>
  <si>
    <t>978059531.S</t>
  </si>
  <si>
    <t>Odsekanie a odobratie obkladov stien z obkladačiek vnútorných vrátane podkladovej omietky nad 2 m2,  -0,06800t</t>
  </si>
  <si>
    <t>862776295</t>
  </si>
  <si>
    <t>Odvoz sute a vybúraných hmôt na skládku</t>
  </si>
  <si>
    <t>244489879</t>
  </si>
  <si>
    <t>-640243544</t>
  </si>
  <si>
    <t>1947413857</t>
  </si>
  <si>
    <t>358327133</t>
  </si>
  <si>
    <t>998011002.S</t>
  </si>
  <si>
    <t>Presun hmôt pre budovy (801, 803, 812), zvislá konštr. z tehál, tvárnic, z kovu výšky do 12 m</t>
  </si>
  <si>
    <t>-102540717</t>
  </si>
  <si>
    <t>1720640503</t>
  </si>
  <si>
    <t>-68745136</t>
  </si>
  <si>
    <t>-2126031821</t>
  </si>
  <si>
    <t>Zdravotno - technické inštalácie</t>
  </si>
  <si>
    <t>-1166196520</t>
  </si>
  <si>
    <t>-1341056775</t>
  </si>
  <si>
    <t>587465847</t>
  </si>
  <si>
    <t>721194105</t>
  </si>
  <si>
    <t>Vyvedenie a upevnenie kanal. výpustiek D 50x1.8</t>
  </si>
  <si>
    <t>523948769</t>
  </si>
  <si>
    <t>199925023</t>
  </si>
  <si>
    <t>1524123616</t>
  </si>
  <si>
    <t>-631508273</t>
  </si>
  <si>
    <t>1608213648</t>
  </si>
  <si>
    <t>-1367406325</t>
  </si>
  <si>
    <t>-567115669</t>
  </si>
  <si>
    <t>-1099182591</t>
  </si>
  <si>
    <t>-845974750</t>
  </si>
  <si>
    <t>-311381074</t>
  </si>
  <si>
    <t>-414050304</t>
  </si>
  <si>
    <t>-1802576922</t>
  </si>
  <si>
    <t>1801998134</t>
  </si>
  <si>
    <t>-1233969635</t>
  </si>
  <si>
    <t>-665551182</t>
  </si>
  <si>
    <t>57880011</t>
  </si>
  <si>
    <t>-636773366</t>
  </si>
  <si>
    <t>1011259476</t>
  </si>
  <si>
    <t>Jika MIO umývadlo pre telesne postihnutých, rozmerov: 640x550x165 mm, miestnosť 1.14a, (alt. ekvivalent)</t>
  </si>
  <si>
    <t>42635302</t>
  </si>
  <si>
    <t>888190538</t>
  </si>
  <si>
    <t>-2036230655</t>
  </si>
  <si>
    <t>-1863416359</t>
  </si>
  <si>
    <t>1589583394</t>
  </si>
  <si>
    <t>-791098426</t>
  </si>
  <si>
    <t>987142181</t>
  </si>
  <si>
    <t>152579536</t>
  </si>
  <si>
    <t>-1316215845</t>
  </si>
  <si>
    <t>725210821</t>
  </si>
  <si>
    <t>Demontáž umývadiel na dalšie použitie</t>
  </si>
  <si>
    <t>1875092588</t>
  </si>
  <si>
    <t>725219401</t>
  </si>
  <si>
    <t>Spätná montáž umývadiel keramických so záp. uzáv. na skrutky</t>
  </si>
  <si>
    <t>106129345</t>
  </si>
  <si>
    <t>725820810</t>
  </si>
  <si>
    <t>Demontáž batérie umývadlovej na ďalšie použitie</t>
  </si>
  <si>
    <t>-1878005960</t>
  </si>
  <si>
    <t>725829201</t>
  </si>
  <si>
    <t xml:space="preserve">Spätná montáž batérie umývadlovej </t>
  </si>
  <si>
    <t>794936732</t>
  </si>
  <si>
    <t>725860820</t>
  </si>
  <si>
    <t>Demontáž zápachovej uzávierky pre zariaďovacie predmety, umývadlá na ďalšie použitie</t>
  </si>
  <si>
    <t>1596568879</t>
  </si>
  <si>
    <t>725869101</t>
  </si>
  <si>
    <t>Spätná montáž zápachovej uzávierky pre zariaďovacie predmety, umývadlovej</t>
  </si>
  <si>
    <t>1645125504</t>
  </si>
  <si>
    <t>Montáž ohrievača vody prietokového 186x135x75 mm - CLAGE SMARTRONIC MCX3</t>
  </si>
  <si>
    <t>587354724</t>
  </si>
  <si>
    <t>Nový ohrievač vody prietokový 186x135x75 mm - CLAGE SMARTRONIC MCX3, (alt. ekvivalent)</t>
  </si>
  <si>
    <t>1383543593</t>
  </si>
  <si>
    <t>-753164723</t>
  </si>
  <si>
    <t>766661112</t>
  </si>
  <si>
    <t>Montáž dvier kompl. otvár. do zárubne 1-krídl.</t>
  </si>
  <si>
    <t>1818134954</t>
  </si>
  <si>
    <t>Vnútorné dvere šír. x výš.900x1970 mm, drevené, jednokrídlové, osadené do drevenej zárubne, dvere bez prahu, klúčka z vonku aj zvnútra</t>
  </si>
  <si>
    <t>1144804919</t>
  </si>
  <si>
    <t>-1515870917</t>
  </si>
  <si>
    <t>-1083620281</t>
  </si>
  <si>
    <t>-934466596</t>
  </si>
  <si>
    <t>-1752019552</t>
  </si>
  <si>
    <t>1172919332</t>
  </si>
  <si>
    <t>Spiro potrubie L=1000 mm DN 100</t>
  </si>
  <si>
    <t>-228109284</t>
  </si>
  <si>
    <t>-981265598</t>
  </si>
  <si>
    <t>Ventilačná mriežka plastová, hranatá so sieťkou  150x250x15 mm</t>
  </si>
  <si>
    <t>1335708537</t>
  </si>
  <si>
    <t>1112004525</t>
  </si>
  <si>
    <t>-1651092025</t>
  </si>
  <si>
    <t>-1247431481</t>
  </si>
  <si>
    <t>81431019</t>
  </si>
  <si>
    <t>1959964857</t>
  </si>
  <si>
    <t>-22844878</t>
  </si>
  <si>
    <t>Maľba zo zmesí tekut. 1 far. dvojnás. b. strop miest. do3,8m</t>
  </si>
  <si>
    <t>-2134992683</t>
  </si>
  <si>
    <t>-1640137753</t>
  </si>
  <si>
    <t>-1437285772</t>
  </si>
  <si>
    <t>5839944</t>
  </si>
  <si>
    <t>-634334419</t>
  </si>
  <si>
    <t>-732210296</t>
  </si>
  <si>
    <t>1928043216</t>
  </si>
  <si>
    <t>-1688812237</t>
  </si>
  <si>
    <t>985921001</t>
  </si>
  <si>
    <t>1330062366</t>
  </si>
  <si>
    <t>-840127270</t>
  </si>
  <si>
    <t>-376357925</t>
  </si>
  <si>
    <t>-1316640686</t>
  </si>
  <si>
    <t>-1370404737</t>
  </si>
  <si>
    <t>223191665</t>
  </si>
  <si>
    <t>2080365525</t>
  </si>
  <si>
    <t>-418092375</t>
  </si>
  <si>
    <t>76799191177R</t>
  </si>
  <si>
    <t>76783310023R</t>
  </si>
  <si>
    <t>229731024R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</si>
</sst>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Border="1" applyAlignment="1" applyProtection="1">
      <alignment vertical="top"/>
      <protection locked="0"/>
    </xf>
    <xf numFmtId="0" fontId="21" fillId="0" borderId="22" xfId="0" applyFont="1" applyBorder="1" applyAlignment="1" applyProtection="1">
      <alignment horizontal="center" vertical="top"/>
      <protection locked="0"/>
    </xf>
    <xf numFmtId="49" fontId="21" fillId="0" borderId="22" xfId="0" applyNumberFormat="1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center" vertical="top" wrapText="1"/>
      <protection locked="0"/>
    </xf>
    <xf numFmtId="167" fontId="21" fillId="0" borderId="22" xfId="0" applyNumberFormat="1" applyFont="1" applyBorder="1" applyAlignment="1" applyProtection="1">
      <alignment vertical="top"/>
      <protection locked="0"/>
    </xf>
    <xf numFmtId="167" fontId="21" fillId="3" borderId="22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0" fontId="22" fillId="3" borderId="14" xfId="0" applyFont="1" applyFill="1" applyBorder="1" applyAlignment="1" applyProtection="1">
      <alignment horizontal="left" vertical="top"/>
      <protection locked="0"/>
    </xf>
    <xf numFmtId="0" fontId="22" fillId="0" borderId="0" xfId="0" applyFont="1" applyAlignment="1">
      <alignment horizontal="center" vertical="top"/>
    </xf>
    <xf numFmtId="166" fontId="22" fillId="0" borderId="0" xfId="0" applyNumberFormat="1" applyFont="1" applyAlignment="1">
      <alignment vertical="top"/>
    </xf>
    <xf numFmtId="166" fontId="22" fillId="0" borderId="15" xfId="0" applyNumberFormat="1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22" fillId="3" borderId="19" xfId="0" applyFont="1" applyFill="1" applyBorder="1" applyAlignment="1" applyProtection="1">
      <alignment horizontal="left" vertical="top"/>
      <protection locked="0"/>
    </xf>
    <xf numFmtId="0" fontId="22" fillId="0" borderId="20" xfId="0" applyFont="1" applyBorder="1" applyAlignment="1">
      <alignment horizontal="center" vertical="top"/>
    </xf>
    <xf numFmtId="0" fontId="0" fillId="0" borderId="20" xfId="0" applyBorder="1" applyAlignment="1">
      <alignment vertical="top"/>
    </xf>
    <xf numFmtId="166" fontId="22" fillId="0" borderId="20" xfId="0" applyNumberFormat="1" applyFont="1" applyBorder="1" applyAlignment="1">
      <alignment vertical="top"/>
    </xf>
    <xf numFmtId="166" fontId="22" fillId="0" borderId="21" xfId="0" applyNumberFormat="1" applyFont="1" applyBorder="1" applyAlignment="1">
      <alignment vertical="top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6"/>
  <sheetViews>
    <sheetView showGridLines="0" showZeros="0" topLeftCell="A94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34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202" t="s">
        <v>12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16"/>
      <c r="BE5" s="199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204" t="s">
        <v>15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16"/>
      <c r="BE6" s="200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0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00"/>
      <c r="BS8" s="13" t="s">
        <v>6</v>
      </c>
    </row>
    <row r="9" spans="1:74" ht="14.45" customHeight="1">
      <c r="B9" s="16"/>
      <c r="AR9" s="16"/>
      <c r="BE9" s="200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24</v>
      </c>
      <c r="AR10" s="16"/>
      <c r="BE10" s="200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27</v>
      </c>
      <c r="AR11" s="16"/>
      <c r="BE11" s="200"/>
      <c r="BS11" s="13" t="s">
        <v>6</v>
      </c>
    </row>
    <row r="12" spans="1:74" ht="6.95" customHeight="1">
      <c r="B12" s="16"/>
      <c r="AR12" s="16"/>
      <c r="BE12" s="200"/>
      <c r="BS12" s="13" t="s">
        <v>6</v>
      </c>
    </row>
    <row r="13" spans="1:74" ht="12" customHeight="1">
      <c r="B13" s="16"/>
      <c r="D13" s="23" t="s">
        <v>28</v>
      </c>
      <c r="AK13" s="23" t="s">
        <v>23</v>
      </c>
      <c r="AN13" s="25" t="s">
        <v>29</v>
      </c>
      <c r="AR13" s="16"/>
      <c r="BE13" s="200"/>
      <c r="BS13" s="13" t="s">
        <v>6</v>
      </c>
    </row>
    <row r="14" spans="1:74" ht="12.75">
      <c r="B14" s="16"/>
      <c r="E14" s="205" t="s">
        <v>29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3" t="s">
        <v>26</v>
      </c>
      <c r="AN14" s="25" t="s">
        <v>29</v>
      </c>
      <c r="AR14" s="16"/>
      <c r="BE14" s="200"/>
      <c r="BS14" s="13" t="s">
        <v>6</v>
      </c>
    </row>
    <row r="15" spans="1:74" ht="6.95" customHeight="1">
      <c r="B15" s="16"/>
      <c r="AR15" s="16"/>
      <c r="BE15" s="200"/>
      <c r="BS15" s="13" t="s">
        <v>3</v>
      </c>
    </row>
    <row r="16" spans="1:74" ht="12" customHeight="1">
      <c r="B16" s="16"/>
      <c r="D16" s="23" t="s">
        <v>30</v>
      </c>
      <c r="AK16" s="23" t="s">
        <v>23</v>
      </c>
      <c r="AN16" s="21" t="s">
        <v>31</v>
      </c>
      <c r="AR16" s="16"/>
      <c r="BE16" s="200"/>
      <c r="BS16" s="13" t="s">
        <v>3</v>
      </c>
    </row>
    <row r="17" spans="2:71" ht="18.399999999999999" customHeight="1">
      <c r="B17" s="16"/>
      <c r="E17" s="21" t="s">
        <v>32</v>
      </c>
      <c r="AK17" s="23" t="s">
        <v>26</v>
      </c>
      <c r="AN17" s="21" t="s">
        <v>33</v>
      </c>
      <c r="AR17" s="16"/>
      <c r="BE17" s="200"/>
      <c r="BS17" s="13" t="s">
        <v>34</v>
      </c>
    </row>
    <row r="18" spans="2:71" ht="6.95" customHeight="1">
      <c r="B18" s="16"/>
      <c r="AR18" s="16"/>
      <c r="BE18" s="200"/>
      <c r="BS18" s="13" t="s">
        <v>35</v>
      </c>
    </row>
    <row r="19" spans="2:71" ht="12" customHeight="1">
      <c r="B19" s="16"/>
      <c r="D19" s="23" t="s">
        <v>36</v>
      </c>
      <c r="AK19" s="23" t="s">
        <v>23</v>
      </c>
      <c r="AN19" s="21" t="s">
        <v>37</v>
      </c>
      <c r="AR19" s="16"/>
      <c r="BE19" s="200"/>
      <c r="BS19" s="13" t="s">
        <v>35</v>
      </c>
    </row>
    <row r="20" spans="2:71" ht="18.399999999999999" customHeight="1">
      <c r="B20" s="16"/>
      <c r="E20" s="21" t="s">
        <v>32</v>
      </c>
      <c r="AK20" s="23" t="s">
        <v>26</v>
      </c>
      <c r="AN20" s="21" t="s">
        <v>33</v>
      </c>
      <c r="AR20" s="16"/>
      <c r="BE20" s="200"/>
      <c r="BS20" s="13" t="s">
        <v>34</v>
      </c>
    </row>
    <row r="21" spans="2:71" ht="6.95" customHeight="1">
      <c r="B21" s="16"/>
      <c r="AR21" s="16"/>
      <c r="BE21" s="200"/>
    </row>
    <row r="22" spans="2:71" ht="12" customHeight="1">
      <c r="B22" s="16"/>
      <c r="D22" s="23" t="s">
        <v>38</v>
      </c>
      <c r="AR22" s="16"/>
      <c r="BE22" s="200"/>
    </row>
    <row r="23" spans="2:71" ht="16.5" customHeight="1">
      <c r="B23" s="16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6"/>
      <c r="BE23" s="200"/>
    </row>
    <row r="24" spans="2:71" ht="6.95" customHeight="1">
      <c r="B24" s="16"/>
      <c r="AR24" s="16"/>
      <c r="BE24" s="20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8">
        <f>ROUND(AG94,2)</f>
        <v>0</v>
      </c>
      <c r="AL26" s="209"/>
      <c r="AM26" s="209"/>
      <c r="AN26" s="209"/>
      <c r="AO26" s="209"/>
      <c r="AR26" s="28"/>
      <c r="BE26" s="200"/>
    </row>
    <row r="27" spans="2:71" s="1" customFormat="1" ht="6.95" customHeight="1">
      <c r="B27" s="28"/>
      <c r="AR27" s="28"/>
      <c r="BE27" s="200"/>
    </row>
    <row r="28" spans="2:71" s="1" customFormat="1" ht="12.75">
      <c r="B28" s="28"/>
      <c r="L28" s="210" t="s">
        <v>40</v>
      </c>
      <c r="M28" s="210"/>
      <c r="N28" s="210"/>
      <c r="O28" s="210"/>
      <c r="P28" s="210"/>
      <c r="W28" s="210" t="s">
        <v>41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42</v>
      </c>
      <c r="AL28" s="210"/>
      <c r="AM28" s="210"/>
      <c r="AN28" s="210"/>
      <c r="AO28" s="210"/>
      <c r="AR28" s="28"/>
      <c r="BE28" s="200"/>
    </row>
    <row r="29" spans="2:71" s="2" customFormat="1" ht="14.45" customHeight="1">
      <c r="B29" s="32"/>
      <c r="D29" s="23" t="s">
        <v>43</v>
      </c>
      <c r="F29" s="33" t="s">
        <v>44</v>
      </c>
      <c r="L29" s="213">
        <v>0.2</v>
      </c>
      <c r="M29" s="212"/>
      <c r="N29" s="212"/>
      <c r="O29" s="212"/>
      <c r="P29" s="212"/>
      <c r="Q29" s="34"/>
      <c r="R29" s="34"/>
      <c r="S29" s="34"/>
      <c r="T29" s="34"/>
      <c r="U29" s="34"/>
      <c r="V29" s="34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4"/>
      <c r="AG29" s="34"/>
      <c r="AH29" s="34"/>
      <c r="AI29" s="34"/>
      <c r="AJ29" s="34"/>
      <c r="AK29" s="211">
        <f>ROUND(AV94, 2)</f>
        <v>0</v>
      </c>
      <c r="AL29" s="212"/>
      <c r="AM29" s="212"/>
      <c r="AN29" s="212"/>
      <c r="AO29" s="21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1"/>
    </row>
    <row r="30" spans="2:71" s="2" customFormat="1" ht="14.45" customHeight="1">
      <c r="B30" s="32"/>
      <c r="F30" s="33" t="s">
        <v>45</v>
      </c>
      <c r="L30" s="213">
        <v>0.2</v>
      </c>
      <c r="M30" s="212"/>
      <c r="N30" s="212"/>
      <c r="O30" s="212"/>
      <c r="P30" s="212"/>
      <c r="Q30" s="34"/>
      <c r="R30" s="34"/>
      <c r="S30" s="34"/>
      <c r="T30" s="34"/>
      <c r="U30" s="34"/>
      <c r="V30" s="34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F30" s="34"/>
      <c r="AG30" s="34"/>
      <c r="AH30" s="34"/>
      <c r="AI30" s="34"/>
      <c r="AJ30" s="34"/>
      <c r="AK30" s="211">
        <f>ROUND(AW94, 2)</f>
        <v>0</v>
      </c>
      <c r="AL30" s="212"/>
      <c r="AM30" s="212"/>
      <c r="AN30" s="212"/>
      <c r="AO30" s="21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1"/>
    </row>
    <row r="31" spans="2:71" s="2" customFormat="1" ht="14.45" hidden="1" customHeight="1">
      <c r="B31" s="32"/>
      <c r="F31" s="23" t="s">
        <v>46</v>
      </c>
      <c r="L31" s="219">
        <v>0.2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2"/>
      <c r="BE31" s="201"/>
    </row>
    <row r="32" spans="2:71" s="2" customFormat="1" ht="14.45" hidden="1" customHeight="1">
      <c r="B32" s="32"/>
      <c r="F32" s="23" t="s">
        <v>47</v>
      </c>
      <c r="L32" s="219">
        <v>0.2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2"/>
      <c r="BE32" s="201"/>
    </row>
    <row r="33" spans="2:57" s="2" customFormat="1" ht="14.45" hidden="1" customHeight="1">
      <c r="B33" s="32"/>
      <c r="F33" s="33" t="s">
        <v>48</v>
      </c>
      <c r="L33" s="213">
        <v>0</v>
      </c>
      <c r="M33" s="212"/>
      <c r="N33" s="212"/>
      <c r="O33" s="212"/>
      <c r="P33" s="212"/>
      <c r="Q33" s="34"/>
      <c r="R33" s="34"/>
      <c r="S33" s="34"/>
      <c r="T33" s="34"/>
      <c r="U33" s="34"/>
      <c r="V33" s="34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4"/>
      <c r="AG33" s="34"/>
      <c r="AH33" s="34"/>
      <c r="AI33" s="34"/>
      <c r="AJ33" s="34"/>
      <c r="AK33" s="211">
        <v>0</v>
      </c>
      <c r="AL33" s="212"/>
      <c r="AM33" s="212"/>
      <c r="AN33" s="212"/>
      <c r="AO33" s="21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1"/>
    </row>
    <row r="34" spans="2:57" s="1" customFormat="1" ht="6.95" customHeight="1">
      <c r="B34" s="28"/>
      <c r="AR34" s="28"/>
      <c r="BE34" s="200"/>
    </row>
    <row r="35" spans="2:57" s="1" customFormat="1" ht="25.9" customHeight="1">
      <c r="B35" s="28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23" t="s">
        <v>51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0">
        <f>SUM(AK26:AK33)</f>
        <v>0</v>
      </c>
      <c r="AL35" s="221"/>
      <c r="AM35" s="221"/>
      <c r="AN35" s="221"/>
      <c r="AO35" s="222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54</v>
      </c>
      <c r="AI60" s="30"/>
      <c r="AJ60" s="30"/>
      <c r="AK60" s="30"/>
      <c r="AL60" s="30"/>
      <c r="AM60" s="42" t="s">
        <v>55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54</v>
      </c>
      <c r="AI75" s="30"/>
      <c r="AJ75" s="30"/>
      <c r="AK75" s="30"/>
      <c r="AL75" s="30"/>
      <c r="AM75" s="42" t="s">
        <v>55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2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2:91" s="1" customFormat="1" ht="24.95" customHeight="1">
      <c r="B82" s="28"/>
      <c r="C82" s="17" t="s">
        <v>58</v>
      </c>
      <c r="AR82" s="28"/>
    </row>
    <row r="83" spans="2:91" s="1" customFormat="1" ht="6.95" customHeight="1">
      <c r="B83" s="28"/>
      <c r="AR83" s="28"/>
    </row>
    <row r="84" spans="2:91" s="3" customFormat="1" ht="12" customHeight="1">
      <c r="B84" s="47"/>
      <c r="C84" s="23" t="s">
        <v>11</v>
      </c>
      <c r="L84" s="3" t="str">
        <f>K5</f>
        <v>356-1</v>
      </c>
      <c r="AR84" s="47"/>
    </row>
    <row r="85" spans="2:91" s="4" customFormat="1" ht="36.950000000000003" customHeight="1">
      <c r="B85" s="48"/>
      <c r="C85" s="49" t="s">
        <v>14</v>
      </c>
      <c r="L85" s="224" t="str">
        <f>K6</f>
        <v xml:space="preserve"> KRPZ Žilina a OOPZ Žilina, ul. Kuzmányho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8"/>
    </row>
    <row r="86" spans="2:91" s="1" customFormat="1" ht="6.95" customHeight="1">
      <c r="B86" s="28"/>
      <c r="AR86" s="28"/>
    </row>
    <row r="87" spans="2:91" s="1" customFormat="1" ht="12" customHeight="1">
      <c r="B87" s="28"/>
      <c r="C87" s="23" t="s">
        <v>18</v>
      </c>
      <c r="L87" s="50" t="str">
        <f>IF(K8="","",K8)</f>
        <v>Žilina, parc. č. 449/7, 449/1</v>
      </c>
      <c r="AI87" s="23" t="s">
        <v>20</v>
      </c>
      <c r="AM87" s="238" t="str">
        <f>IF(AN8= "","",AN8)</f>
        <v>19. 8. 2022</v>
      </c>
      <c r="AN87" s="238"/>
      <c r="AR87" s="28"/>
    </row>
    <row r="88" spans="2:91" s="1" customFormat="1" ht="6.95" customHeight="1">
      <c r="B88" s="28"/>
      <c r="AR88" s="28"/>
    </row>
    <row r="89" spans="2:91" s="1" customFormat="1" ht="40.15" customHeight="1">
      <c r="B89" s="28"/>
      <c r="C89" s="23" t="s">
        <v>22</v>
      </c>
      <c r="L89" s="3" t="str">
        <f>IF(E11= "","",E11)</f>
        <v>Ministerstvo vnútra SR, Pribinova 2, Bratislava</v>
      </c>
      <c r="AI89" s="23" t="s">
        <v>30</v>
      </c>
      <c r="AM89" s="236" t="str">
        <f>IF(E17="","",E17)</f>
        <v>Cobra Bauart s.r.o., Karpatské nám.10A, Bratislava</v>
      </c>
      <c r="AN89" s="237"/>
      <c r="AO89" s="237"/>
      <c r="AP89" s="237"/>
      <c r="AR89" s="28"/>
      <c r="AS89" s="226" t="s">
        <v>59</v>
      </c>
      <c r="AT89" s="22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2:91" s="1" customFormat="1" ht="40.15" customHeight="1">
      <c r="B90" s="28"/>
      <c r="C90" s="23" t="s">
        <v>28</v>
      </c>
      <c r="L90" s="3" t="str">
        <f>IF(E14= "Vyplň údaj","",E14)</f>
        <v/>
      </c>
      <c r="AI90" s="23" t="s">
        <v>36</v>
      </c>
      <c r="AM90" s="236" t="str">
        <f>IF(E20="","",E20)</f>
        <v>Cobra Bauart s.r.o., Karpatské nám.10A, Bratislava</v>
      </c>
      <c r="AN90" s="237"/>
      <c r="AO90" s="237"/>
      <c r="AP90" s="237"/>
      <c r="AR90" s="28"/>
      <c r="AS90" s="228"/>
      <c r="AT90" s="229"/>
      <c r="BD90" s="55"/>
    </row>
    <row r="91" spans="2:91" s="1" customFormat="1" ht="10.9" customHeight="1">
      <c r="B91" s="28"/>
      <c r="AR91" s="28"/>
      <c r="AS91" s="228"/>
      <c r="AT91" s="229"/>
      <c r="BD91" s="55"/>
    </row>
    <row r="92" spans="2:91" s="1" customFormat="1" ht="29.25" customHeight="1">
      <c r="B92" s="28"/>
      <c r="C92" s="194" t="s">
        <v>60</v>
      </c>
      <c r="D92" s="195"/>
      <c r="E92" s="195"/>
      <c r="F92" s="195"/>
      <c r="G92" s="195"/>
      <c r="H92" s="56"/>
      <c r="I92" s="198" t="s">
        <v>61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235" t="s">
        <v>62</v>
      </c>
      <c r="AH92" s="195"/>
      <c r="AI92" s="195"/>
      <c r="AJ92" s="195"/>
      <c r="AK92" s="195"/>
      <c r="AL92" s="195"/>
      <c r="AM92" s="195"/>
      <c r="AN92" s="198" t="s">
        <v>63</v>
      </c>
      <c r="AO92" s="195"/>
      <c r="AP92" s="216"/>
      <c r="AQ92" s="57" t="s">
        <v>64</v>
      </c>
      <c r="AR92" s="28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2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2:91" s="5" customFormat="1" ht="32.450000000000003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9">
        <f>ROUND(AG95+AG106,2)</f>
        <v>0</v>
      </c>
      <c r="AH94" s="239"/>
      <c r="AI94" s="239"/>
      <c r="AJ94" s="239"/>
      <c r="AK94" s="239"/>
      <c r="AL94" s="239"/>
      <c r="AM94" s="239"/>
      <c r="AN94" s="240">
        <f t="shared" ref="AN94:AN114" si="0">SUM(AG94,AT94)</f>
        <v>0</v>
      </c>
      <c r="AO94" s="240"/>
      <c r="AP94" s="240"/>
      <c r="AQ94" s="66" t="s">
        <v>1</v>
      </c>
      <c r="AR94" s="62"/>
      <c r="AS94" s="67">
        <f>ROUND(AS95+AS106,2)</f>
        <v>0</v>
      </c>
      <c r="AT94" s="68">
        <f t="shared" ref="AT94:AT114" si="1">ROUND(SUM(AV94:AW94),2)</f>
        <v>0</v>
      </c>
      <c r="AU94" s="69">
        <f>ROUND(AU95+AU106,5)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ROUND(AZ95+AZ106,2)</f>
        <v>0</v>
      </c>
      <c r="BA94" s="68">
        <f>ROUND(BA95+BA106,2)</f>
        <v>0</v>
      </c>
      <c r="BB94" s="68">
        <f>ROUND(BB95+BB106,2)</f>
        <v>0</v>
      </c>
      <c r="BC94" s="68">
        <f>ROUND(BC95+BC106,2)</f>
        <v>0</v>
      </c>
      <c r="BD94" s="70">
        <f>ROUND(BD95+BD106,2)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4</v>
      </c>
      <c r="BX94" s="71" t="s">
        <v>82</v>
      </c>
      <c r="CL94" s="71" t="s">
        <v>1</v>
      </c>
    </row>
    <row r="95" spans="2:91" s="6" customFormat="1" ht="37.5" customHeight="1">
      <c r="B95" s="73"/>
      <c r="C95" s="74"/>
      <c r="D95" s="196" t="s">
        <v>83</v>
      </c>
      <c r="E95" s="196"/>
      <c r="F95" s="196"/>
      <c r="G95" s="196"/>
      <c r="H95" s="196"/>
      <c r="I95" s="75"/>
      <c r="J95" s="196" t="s">
        <v>84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32">
        <f>ROUND(AG96+AG104,2)</f>
        <v>0</v>
      </c>
      <c r="AH95" s="231"/>
      <c r="AI95" s="231"/>
      <c r="AJ95" s="231"/>
      <c r="AK95" s="231"/>
      <c r="AL95" s="231"/>
      <c r="AM95" s="231"/>
      <c r="AN95" s="230">
        <f t="shared" si="0"/>
        <v>0</v>
      </c>
      <c r="AO95" s="231"/>
      <c r="AP95" s="231"/>
      <c r="AQ95" s="76" t="s">
        <v>85</v>
      </c>
      <c r="AR95" s="73"/>
      <c r="AS95" s="77">
        <f>ROUND(AS96+AS104,2)</f>
        <v>0</v>
      </c>
      <c r="AT95" s="78">
        <f t="shared" si="1"/>
        <v>0</v>
      </c>
      <c r="AU95" s="79">
        <f>ROUND(AU96+AU104,5)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ROUND(AZ96+AZ104,2)</f>
        <v>0</v>
      </c>
      <c r="BA95" s="78">
        <f>ROUND(BA96+BA104,2)</f>
        <v>0</v>
      </c>
      <c r="BB95" s="78">
        <f>ROUND(BB96+BB104,2)</f>
        <v>0</v>
      </c>
      <c r="BC95" s="78">
        <f>ROUND(BC96+BC104,2)</f>
        <v>0</v>
      </c>
      <c r="BD95" s="80">
        <f>ROUND(BD96+BD104,2)</f>
        <v>0</v>
      </c>
      <c r="BS95" s="81" t="s">
        <v>78</v>
      </c>
      <c r="BT95" s="81" t="s">
        <v>83</v>
      </c>
      <c r="BU95" s="81" t="s">
        <v>80</v>
      </c>
      <c r="BV95" s="81" t="s">
        <v>81</v>
      </c>
      <c r="BW95" s="81" t="s">
        <v>86</v>
      </c>
      <c r="BX95" s="81" t="s">
        <v>4</v>
      </c>
      <c r="CL95" s="81" t="s">
        <v>1</v>
      </c>
      <c r="CM95" s="81" t="s">
        <v>79</v>
      </c>
    </row>
    <row r="96" spans="2:91" s="3" customFormat="1" ht="23.25" customHeight="1">
      <c r="B96" s="47"/>
      <c r="C96" s="9"/>
      <c r="D96" s="9"/>
      <c r="E96" s="197" t="s">
        <v>87</v>
      </c>
      <c r="F96" s="197"/>
      <c r="G96" s="197"/>
      <c r="H96" s="197"/>
      <c r="I96" s="197"/>
      <c r="J96" s="9"/>
      <c r="K96" s="197" t="s">
        <v>88</v>
      </c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233">
        <f>ROUND(SUM(AG97:AG103),2)</f>
        <v>0</v>
      </c>
      <c r="AH96" s="218"/>
      <c r="AI96" s="218"/>
      <c r="AJ96" s="218"/>
      <c r="AK96" s="218"/>
      <c r="AL96" s="218"/>
      <c r="AM96" s="218"/>
      <c r="AN96" s="217">
        <f t="shared" si="0"/>
        <v>0</v>
      </c>
      <c r="AO96" s="218"/>
      <c r="AP96" s="218"/>
      <c r="AQ96" s="82" t="s">
        <v>89</v>
      </c>
      <c r="AR96" s="47"/>
      <c r="AS96" s="83">
        <f>ROUND(SUM(AS97:AS103),2)</f>
        <v>0</v>
      </c>
      <c r="AT96" s="84">
        <f t="shared" si="1"/>
        <v>0</v>
      </c>
      <c r="AU96" s="85">
        <f>ROUND(SUM(AU97:AU103),5)</f>
        <v>0</v>
      </c>
      <c r="AV96" s="84">
        <f>ROUND(AZ96*L29,2)</f>
        <v>0</v>
      </c>
      <c r="AW96" s="84">
        <f>ROUND(BA96*L30,2)</f>
        <v>0</v>
      </c>
      <c r="AX96" s="84">
        <f>ROUND(BB96*L29,2)</f>
        <v>0</v>
      </c>
      <c r="AY96" s="84">
        <f>ROUND(BC96*L30,2)</f>
        <v>0</v>
      </c>
      <c r="AZ96" s="84">
        <f>ROUND(SUM(AZ97:AZ103),2)</f>
        <v>0</v>
      </c>
      <c r="BA96" s="84">
        <f>ROUND(SUM(BA97:BA103),2)</f>
        <v>0</v>
      </c>
      <c r="BB96" s="84">
        <f>ROUND(SUM(BB97:BB103),2)</f>
        <v>0</v>
      </c>
      <c r="BC96" s="84">
        <f>ROUND(SUM(BC97:BC103),2)</f>
        <v>0</v>
      </c>
      <c r="BD96" s="86">
        <f>ROUND(SUM(BD97:BD103),2)</f>
        <v>0</v>
      </c>
      <c r="BS96" s="21" t="s">
        <v>78</v>
      </c>
      <c r="BT96" s="21" t="s">
        <v>90</v>
      </c>
      <c r="BU96" s="21" t="s">
        <v>80</v>
      </c>
      <c r="BV96" s="21" t="s">
        <v>81</v>
      </c>
      <c r="BW96" s="21" t="s">
        <v>91</v>
      </c>
      <c r="BX96" s="21" t="s">
        <v>86</v>
      </c>
      <c r="CL96" s="21" t="s">
        <v>1</v>
      </c>
    </row>
    <row r="97" spans="1:91" s="3" customFormat="1" ht="16.5" customHeight="1">
      <c r="A97" s="87" t="s">
        <v>92</v>
      </c>
      <c r="B97" s="47"/>
      <c r="C97" s="9"/>
      <c r="D97" s="9"/>
      <c r="E97" s="9"/>
      <c r="F97" s="197" t="s">
        <v>83</v>
      </c>
      <c r="G97" s="197"/>
      <c r="H97" s="197"/>
      <c r="I97" s="197"/>
      <c r="J97" s="197"/>
      <c r="K97" s="9"/>
      <c r="L97" s="197" t="s">
        <v>93</v>
      </c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217">
        <f>'1 - Stavebná časť'!J34</f>
        <v>0</v>
      </c>
      <c r="AH97" s="218"/>
      <c r="AI97" s="218"/>
      <c r="AJ97" s="218"/>
      <c r="AK97" s="218"/>
      <c r="AL97" s="218"/>
      <c r="AM97" s="218"/>
      <c r="AN97" s="217">
        <f t="shared" si="0"/>
        <v>0</v>
      </c>
      <c r="AO97" s="218"/>
      <c r="AP97" s="218"/>
      <c r="AQ97" s="82" t="s">
        <v>89</v>
      </c>
      <c r="AR97" s="47"/>
      <c r="AS97" s="83">
        <v>0</v>
      </c>
      <c r="AT97" s="84">
        <f t="shared" si="1"/>
        <v>0</v>
      </c>
      <c r="AU97" s="85">
        <f>'1 - Stavebná časť'!P148</f>
        <v>0</v>
      </c>
      <c r="AV97" s="84">
        <f>'1 - Stavebná časť'!J37</f>
        <v>0</v>
      </c>
      <c r="AW97" s="84">
        <f>'1 - Stavebná časť'!J38</f>
        <v>0</v>
      </c>
      <c r="AX97" s="84">
        <f>'1 - Stavebná časť'!J39</f>
        <v>0</v>
      </c>
      <c r="AY97" s="84">
        <f>'1 - Stavebná časť'!J40</f>
        <v>0</v>
      </c>
      <c r="AZ97" s="84">
        <f>'1 - Stavebná časť'!F37</f>
        <v>0</v>
      </c>
      <c r="BA97" s="84">
        <f>'1 - Stavebná časť'!F38</f>
        <v>0</v>
      </c>
      <c r="BB97" s="84">
        <f>'1 - Stavebná časť'!F39</f>
        <v>0</v>
      </c>
      <c r="BC97" s="84">
        <f>'1 - Stavebná časť'!F40</f>
        <v>0</v>
      </c>
      <c r="BD97" s="86">
        <f>'1 - Stavebná časť'!F41</f>
        <v>0</v>
      </c>
      <c r="BT97" s="21" t="s">
        <v>94</v>
      </c>
      <c r="BV97" s="21" t="s">
        <v>81</v>
      </c>
      <c r="BW97" s="21" t="s">
        <v>95</v>
      </c>
      <c r="BX97" s="21" t="s">
        <v>91</v>
      </c>
      <c r="CL97" s="21" t="s">
        <v>1</v>
      </c>
    </row>
    <row r="98" spans="1:91" s="3" customFormat="1" ht="16.5" customHeight="1">
      <c r="A98" s="87" t="s">
        <v>92</v>
      </c>
      <c r="B98" s="47"/>
      <c r="C98" s="9"/>
      <c r="D98" s="9"/>
      <c r="E98" s="9"/>
      <c r="F98" s="197" t="s">
        <v>96</v>
      </c>
      <c r="G98" s="197"/>
      <c r="H98" s="197"/>
      <c r="I98" s="197"/>
      <c r="J98" s="197"/>
      <c r="K98" s="9"/>
      <c r="L98" s="197" t="s">
        <v>97</v>
      </c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217">
        <f>'1-1 - Stavebná časť - Opr...'!J34</f>
        <v>0</v>
      </c>
      <c r="AH98" s="218"/>
      <c r="AI98" s="218"/>
      <c r="AJ98" s="218"/>
      <c r="AK98" s="218"/>
      <c r="AL98" s="218"/>
      <c r="AM98" s="218"/>
      <c r="AN98" s="217">
        <f t="shared" si="0"/>
        <v>0</v>
      </c>
      <c r="AO98" s="218"/>
      <c r="AP98" s="218"/>
      <c r="AQ98" s="82" t="s">
        <v>89</v>
      </c>
      <c r="AR98" s="47"/>
      <c r="AS98" s="83">
        <v>0</v>
      </c>
      <c r="AT98" s="84">
        <f t="shared" si="1"/>
        <v>0</v>
      </c>
      <c r="AU98" s="85">
        <f>'1-1 - Stavebná časť - Opr...'!P137</f>
        <v>0</v>
      </c>
      <c r="AV98" s="84">
        <f>'1-1 - Stavebná časť - Opr...'!J37</f>
        <v>0</v>
      </c>
      <c r="AW98" s="84">
        <f>'1-1 - Stavebná časť - Opr...'!J38</f>
        <v>0</v>
      </c>
      <c r="AX98" s="84">
        <f>'1-1 - Stavebná časť - Opr...'!J39</f>
        <v>0</v>
      </c>
      <c r="AY98" s="84">
        <f>'1-1 - Stavebná časť - Opr...'!J40</f>
        <v>0</v>
      </c>
      <c r="AZ98" s="84">
        <f>'1-1 - Stavebná časť - Opr...'!F37</f>
        <v>0</v>
      </c>
      <c r="BA98" s="84">
        <f>'1-1 - Stavebná časť - Opr...'!F38</f>
        <v>0</v>
      </c>
      <c r="BB98" s="84">
        <f>'1-1 - Stavebná časť - Opr...'!F39</f>
        <v>0</v>
      </c>
      <c r="BC98" s="84">
        <f>'1-1 - Stavebná časť - Opr...'!F40</f>
        <v>0</v>
      </c>
      <c r="BD98" s="86">
        <f>'1-1 - Stavebná časť - Opr...'!F41</f>
        <v>0</v>
      </c>
      <c r="BT98" s="21" t="s">
        <v>94</v>
      </c>
      <c r="BV98" s="21" t="s">
        <v>81</v>
      </c>
      <c r="BW98" s="21" t="s">
        <v>98</v>
      </c>
      <c r="BX98" s="21" t="s">
        <v>91</v>
      </c>
      <c r="CL98" s="21" t="s">
        <v>1</v>
      </c>
    </row>
    <row r="99" spans="1:91" s="3" customFormat="1" ht="16.5" customHeight="1">
      <c r="A99" s="87" t="s">
        <v>92</v>
      </c>
      <c r="B99" s="47"/>
      <c r="C99" s="9"/>
      <c r="D99" s="9"/>
      <c r="E99" s="9"/>
      <c r="F99" s="197" t="s">
        <v>90</v>
      </c>
      <c r="G99" s="197"/>
      <c r="H99" s="197"/>
      <c r="I99" s="197"/>
      <c r="J99" s="197"/>
      <c r="K99" s="9"/>
      <c r="L99" s="197" t="s">
        <v>99</v>
      </c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217">
        <f>'2 - Vykurovanie '!J34</f>
        <v>0</v>
      </c>
      <c r="AH99" s="218"/>
      <c r="AI99" s="218"/>
      <c r="AJ99" s="218"/>
      <c r="AK99" s="218"/>
      <c r="AL99" s="218"/>
      <c r="AM99" s="218"/>
      <c r="AN99" s="217">
        <f t="shared" si="0"/>
        <v>0</v>
      </c>
      <c r="AO99" s="218"/>
      <c r="AP99" s="218"/>
      <c r="AQ99" s="82" t="s">
        <v>89</v>
      </c>
      <c r="AR99" s="47"/>
      <c r="AS99" s="83">
        <v>0</v>
      </c>
      <c r="AT99" s="84">
        <f t="shared" si="1"/>
        <v>0</v>
      </c>
      <c r="AU99" s="85">
        <f>'2 - Vykurovanie '!P139</f>
        <v>0</v>
      </c>
      <c r="AV99" s="84">
        <f>'2 - Vykurovanie '!J37</f>
        <v>0</v>
      </c>
      <c r="AW99" s="84">
        <f>'2 - Vykurovanie '!J38</f>
        <v>0</v>
      </c>
      <c r="AX99" s="84">
        <f>'2 - Vykurovanie '!J39</f>
        <v>0</v>
      </c>
      <c r="AY99" s="84">
        <f>'2 - Vykurovanie '!J40</f>
        <v>0</v>
      </c>
      <c r="AZ99" s="84">
        <f>'2 - Vykurovanie '!F37</f>
        <v>0</v>
      </c>
      <c r="BA99" s="84">
        <f>'2 - Vykurovanie '!F38</f>
        <v>0</v>
      </c>
      <c r="BB99" s="84">
        <f>'2 - Vykurovanie '!F39</f>
        <v>0</v>
      </c>
      <c r="BC99" s="84">
        <f>'2 - Vykurovanie '!F40</f>
        <v>0</v>
      </c>
      <c r="BD99" s="86">
        <f>'2 - Vykurovanie '!F41</f>
        <v>0</v>
      </c>
      <c r="BT99" s="21" t="s">
        <v>94</v>
      </c>
      <c r="BV99" s="21" t="s">
        <v>81</v>
      </c>
      <c r="BW99" s="21" t="s">
        <v>100</v>
      </c>
      <c r="BX99" s="21" t="s">
        <v>91</v>
      </c>
      <c r="CL99" s="21" t="s">
        <v>1</v>
      </c>
    </row>
    <row r="100" spans="1:91" s="3" customFormat="1" ht="16.5" customHeight="1">
      <c r="A100" s="87" t="s">
        <v>92</v>
      </c>
      <c r="B100" s="47"/>
      <c r="C100" s="9"/>
      <c r="D100" s="9"/>
      <c r="E100" s="9"/>
      <c r="F100" s="197" t="s">
        <v>94</v>
      </c>
      <c r="G100" s="197"/>
      <c r="H100" s="197"/>
      <c r="I100" s="197"/>
      <c r="J100" s="197"/>
      <c r="K100" s="9"/>
      <c r="L100" s="197" t="s">
        <v>101</v>
      </c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217">
        <f>'3 - Elektro časť - Silnoprúd'!J34</f>
        <v>0</v>
      </c>
      <c r="AH100" s="218"/>
      <c r="AI100" s="218"/>
      <c r="AJ100" s="218"/>
      <c r="AK100" s="218"/>
      <c r="AL100" s="218"/>
      <c r="AM100" s="218"/>
      <c r="AN100" s="217">
        <f t="shared" si="0"/>
        <v>0</v>
      </c>
      <c r="AO100" s="218"/>
      <c r="AP100" s="218"/>
      <c r="AQ100" s="82" t="s">
        <v>89</v>
      </c>
      <c r="AR100" s="47"/>
      <c r="AS100" s="83">
        <v>0</v>
      </c>
      <c r="AT100" s="84">
        <f t="shared" si="1"/>
        <v>0</v>
      </c>
      <c r="AU100" s="85">
        <f>'3 - Elektro časť - Silnoprúd'!P131</f>
        <v>0</v>
      </c>
      <c r="AV100" s="84">
        <f>'3 - Elektro časť - Silnoprúd'!J37</f>
        <v>0</v>
      </c>
      <c r="AW100" s="84">
        <f>'3 - Elektro časť - Silnoprúd'!J38</f>
        <v>0</v>
      </c>
      <c r="AX100" s="84">
        <f>'3 - Elektro časť - Silnoprúd'!J39</f>
        <v>0</v>
      </c>
      <c r="AY100" s="84">
        <f>'3 - Elektro časť - Silnoprúd'!J40</f>
        <v>0</v>
      </c>
      <c r="AZ100" s="84">
        <f>'3 - Elektro časť - Silnoprúd'!F37</f>
        <v>0</v>
      </c>
      <c r="BA100" s="84">
        <f>'3 - Elektro časť - Silnoprúd'!F38</f>
        <v>0</v>
      </c>
      <c r="BB100" s="84">
        <f>'3 - Elektro časť - Silnoprúd'!F39</f>
        <v>0</v>
      </c>
      <c r="BC100" s="84">
        <f>'3 - Elektro časť - Silnoprúd'!F40</f>
        <v>0</v>
      </c>
      <c r="BD100" s="86">
        <f>'3 - Elektro časť - Silnoprúd'!F41</f>
        <v>0</v>
      </c>
      <c r="BT100" s="21" t="s">
        <v>94</v>
      </c>
      <c r="BV100" s="21" t="s">
        <v>81</v>
      </c>
      <c r="BW100" s="21" t="s">
        <v>102</v>
      </c>
      <c r="BX100" s="21" t="s">
        <v>91</v>
      </c>
      <c r="CL100" s="21" t="s">
        <v>1</v>
      </c>
    </row>
    <row r="101" spans="1:91" s="3" customFormat="1" ht="16.5" customHeight="1">
      <c r="A101" s="87" t="s">
        <v>92</v>
      </c>
      <c r="B101" s="47"/>
      <c r="C101" s="9"/>
      <c r="D101" s="9"/>
      <c r="E101" s="9"/>
      <c r="F101" s="197" t="s">
        <v>103</v>
      </c>
      <c r="G101" s="197"/>
      <c r="H101" s="197"/>
      <c r="I101" s="197"/>
      <c r="J101" s="197"/>
      <c r="K101" s="9"/>
      <c r="L101" s="197" t="s">
        <v>104</v>
      </c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217">
        <f>'4 - Elektro časť - Blesko...'!J34</f>
        <v>0</v>
      </c>
      <c r="AH101" s="218"/>
      <c r="AI101" s="218"/>
      <c r="AJ101" s="218"/>
      <c r="AK101" s="218"/>
      <c r="AL101" s="218"/>
      <c r="AM101" s="218"/>
      <c r="AN101" s="217">
        <f t="shared" si="0"/>
        <v>0</v>
      </c>
      <c r="AO101" s="218"/>
      <c r="AP101" s="218"/>
      <c r="AQ101" s="82" t="s">
        <v>89</v>
      </c>
      <c r="AR101" s="47"/>
      <c r="AS101" s="83">
        <v>0</v>
      </c>
      <c r="AT101" s="84">
        <f t="shared" si="1"/>
        <v>0</v>
      </c>
      <c r="AU101" s="85">
        <f>'4 - Elektro časť - Blesko...'!P129</f>
        <v>0</v>
      </c>
      <c r="AV101" s="84">
        <f>'4 - Elektro časť - Blesko...'!J37</f>
        <v>0</v>
      </c>
      <c r="AW101" s="84">
        <f>'4 - Elektro časť - Blesko...'!J38</f>
        <v>0</v>
      </c>
      <c r="AX101" s="84">
        <f>'4 - Elektro časť - Blesko...'!J39</f>
        <v>0</v>
      </c>
      <c r="AY101" s="84">
        <f>'4 - Elektro časť - Blesko...'!J40</f>
        <v>0</v>
      </c>
      <c r="AZ101" s="84">
        <f>'4 - Elektro časť - Blesko...'!F37</f>
        <v>0</v>
      </c>
      <c r="BA101" s="84">
        <f>'4 - Elektro časť - Blesko...'!F38</f>
        <v>0</v>
      </c>
      <c r="BB101" s="84">
        <f>'4 - Elektro časť - Blesko...'!F39</f>
        <v>0</v>
      </c>
      <c r="BC101" s="84">
        <f>'4 - Elektro časť - Blesko...'!F40</f>
        <v>0</v>
      </c>
      <c r="BD101" s="86">
        <f>'4 - Elektro časť - Blesko...'!F41</f>
        <v>0</v>
      </c>
      <c r="BT101" s="21" t="s">
        <v>94</v>
      </c>
      <c r="BV101" s="21" t="s">
        <v>81</v>
      </c>
      <c r="BW101" s="21" t="s">
        <v>105</v>
      </c>
      <c r="BX101" s="21" t="s">
        <v>91</v>
      </c>
      <c r="CL101" s="21" t="s">
        <v>1</v>
      </c>
    </row>
    <row r="102" spans="1:91" s="3" customFormat="1" ht="23.25" customHeight="1">
      <c r="A102" s="87" t="s">
        <v>92</v>
      </c>
      <c r="B102" s="47"/>
      <c r="C102" s="9"/>
      <c r="D102" s="9"/>
      <c r="E102" s="9"/>
      <c r="F102" s="197" t="s">
        <v>106</v>
      </c>
      <c r="G102" s="197"/>
      <c r="H102" s="197"/>
      <c r="I102" s="197"/>
      <c r="J102" s="197"/>
      <c r="K102" s="9"/>
      <c r="L102" s="197" t="s">
        <v>107</v>
      </c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217">
        <f>'5 - Rekonštrukcia osobnéh...'!J34</f>
        <v>0</v>
      </c>
      <c r="AH102" s="218"/>
      <c r="AI102" s="218"/>
      <c r="AJ102" s="218"/>
      <c r="AK102" s="218"/>
      <c r="AL102" s="218"/>
      <c r="AM102" s="218"/>
      <c r="AN102" s="217">
        <f t="shared" si="0"/>
        <v>0</v>
      </c>
      <c r="AO102" s="218"/>
      <c r="AP102" s="218"/>
      <c r="AQ102" s="82" t="s">
        <v>89</v>
      </c>
      <c r="AR102" s="47"/>
      <c r="AS102" s="83">
        <v>0</v>
      </c>
      <c r="AT102" s="84">
        <f t="shared" si="1"/>
        <v>0</v>
      </c>
      <c r="AU102" s="85">
        <f>'5 - Rekonštrukcia osobnéh...'!P124</f>
        <v>0</v>
      </c>
      <c r="AV102" s="84">
        <f>'5 - Rekonštrukcia osobnéh...'!J37</f>
        <v>0</v>
      </c>
      <c r="AW102" s="84">
        <f>'5 - Rekonštrukcia osobnéh...'!J38</f>
        <v>0</v>
      </c>
      <c r="AX102" s="84">
        <f>'5 - Rekonštrukcia osobnéh...'!J39</f>
        <v>0</v>
      </c>
      <c r="AY102" s="84">
        <f>'5 - Rekonštrukcia osobnéh...'!J40</f>
        <v>0</v>
      </c>
      <c r="AZ102" s="84">
        <f>'5 - Rekonštrukcia osobnéh...'!F37</f>
        <v>0</v>
      </c>
      <c r="BA102" s="84">
        <f>'5 - Rekonštrukcia osobnéh...'!F38</f>
        <v>0</v>
      </c>
      <c r="BB102" s="84">
        <f>'5 - Rekonštrukcia osobnéh...'!F39</f>
        <v>0</v>
      </c>
      <c r="BC102" s="84">
        <f>'5 - Rekonštrukcia osobnéh...'!F40</f>
        <v>0</v>
      </c>
      <c r="BD102" s="86">
        <f>'5 - Rekonštrukcia osobnéh...'!F41</f>
        <v>0</v>
      </c>
      <c r="BT102" s="21" t="s">
        <v>94</v>
      </c>
      <c r="BV102" s="21" t="s">
        <v>81</v>
      </c>
      <c r="BW102" s="21" t="s">
        <v>108</v>
      </c>
      <c r="BX102" s="21" t="s">
        <v>91</v>
      </c>
      <c r="CL102" s="21" t="s">
        <v>1</v>
      </c>
    </row>
    <row r="103" spans="1:91" s="3" customFormat="1" ht="23.25" customHeight="1">
      <c r="A103" s="87" t="s">
        <v>92</v>
      </c>
      <c r="B103" s="47"/>
      <c r="C103" s="9"/>
      <c r="D103" s="9"/>
      <c r="E103" s="9"/>
      <c r="F103" s="197" t="s">
        <v>109</v>
      </c>
      <c r="G103" s="197"/>
      <c r="H103" s="197"/>
      <c r="I103" s="197"/>
      <c r="J103" s="197"/>
      <c r="K103" s="9"/>
      <c r="L103" s="197" t="s">
        <v>110</v>
      </c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217">
        <f>'6 - Výmena osobného výťah...'!J34</f>
        <v>0</v>
      </c>
      <c r="AH103" s="218"/>
      <c r="AI103" s="218"/>
      <c r="AJ103" s="218"/>
      <c r="AK103" s="218"/>
      <c r="AL103" s="218"/>
      <c r="AM103" s="218"/>
      <c r="AN103" s="217">
        <f t="shared" si="0"/>
        <v>0</v>
      </c>
      <c r="AO103" s="218"/>
      <c r="AP103" s="218"/>
      <c r="AQ103" s="82" t="s">
        <v>89</v>
      </c>
      <c r="AR103" s="47"/>
      <c r="AS103" s="83">
        <v>0</v>
      </c>
      <c r="AT103" s="84">
        <f t="shared" si="1"/>
        <v>0</v>
      </c>
      <c r="AU103" s="85">
        <f>'6 - Výmena osobného výťah...'!P124</f>
        <v>0</v>
      </c>
      <c r="AV103" s="84">
        <f>'6 - Výmena osobného výťah...'!J37</f>
        <v>0</v>
      </c>
      <c r="AW103" s="84">
        <f>'6 - Výmena osobného výťah...'!J38</f>
        <v>0</v>
      </c>
      <c r="AX103" s="84">
        <f>'6 - Výmena osobného výťah...'!J39</f>
        <v>0</v>
      </c>
      <c r="AY103" s="84">
        <f>'6 - Výmena osobného výťah...'!J40</f>
        <v>0</v>
      </c>
      <c r="AZ103" s="84">
        <f>'6 - Výmena osobného výťah...'!F37</f>
        <v>0</v>
      </c>
      <c r="BA103" s="84">
        <f>'6 - Výmena osobného výťah...'!F38</f>
        <v>0</v>
      </c>
      <c r="BB103" s="84">
        <f>'6 - Výmena osobného výťah...'!F39</f>
        <v>0</v>
      </c>
      <c r="BC103" s="84">
        <f>'6 - Výmena osobného výťah...'!F40</f>
        <v>0</v>
      </c>
      <c r="BD103" s="86">
        <f>'6 - Výmena osobného výťah...'!F41</f>
        <v>0</v>
      </c>
      <c r="BT103" s="21" t="s">
        <v>94</v>
      </c>
      <c r="BV103" s="21" t="s">
        <v>81</v>
      </c>
      <c r="BW103" s="21" t="s">
        <v>111</v>
      </c>
      <c r="BX103" s="21" t="s">
        <v>91</v>
      </c>
      <c r="CL103" s="21" t="s">
        <v>1</v>
      </c>
    </row>
    <row r="104" spans="1:91" s="3" customFormat="1" ht="23.25" customHeight="1">
      <c r="B104" s="47"/>
      <c r="C104" s="9"/>
      <c r="D104" s="9"/>
      <c r="E104" s="197" t="s">
        <v>112</v>
      </c>
      <c r="F104" s="197"/>
      <c r="G104" s="197"/>
      <c r="H104" s="197"/>
      <c r="I104" s="197"/>
      <c r="J104" s="9"/>
      <c r="K104" s="197" t="s">
        <v>113</v>
      </c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233">
        <f>ROUND(AG105,2)</f>
        <v>0</v>
      </c>
      <c r="AH104" s="218"/>
      <c r="AI104" s="218"/>
      <c r="AJ104" s="218"/>
      <c r="AK104" s="218"/>
      <c r="AL104" s="218"/>
      <c r="AM104" s="218"/>
      <c r="AN104" s="217">
        <f t="shared" si="0"/>
        <v>0</v>
      </c>
      <c r="AO104" s="218"/>
      <c r="AP104" s="218"/>
      <c r="AQ104" s="82" t="s">
        <v>89</v>
      </c>
      <c r="AR104" s="47"/>
      <c r="AS104" s="83">
        <f>ROUND(AS105,2)</f>
        <v>0</v>
      </c>
      <c r="AT104" s="84">
        <f t="shared" si="1"/>
        <v>0</v>
      </c>
      <c r="AU104" s="85">
        <f>ROUND(AU105,5)</f>
        <v>0</v>
      </c>
      <c r="AV104" s="84">
        <f>ROUND(AZ104*L29,2)</f>
        <v>0</v>
      </c>
      <c r="AW104" s="84">
        <f>ROUND(BA104*L30,2)</f>
        <v>0</v>
      </c>
      <c r="AX104" s="84">
        <f>ROUND(BB104*L29,2)</f>
        <v>0</v>
      </c>
      <c r="AY104" s="84">
        <f>ROUND(BC104*L30,2)</f>
        <v>0</v>
      </c>
      <c r="AZ104" s="84">
        <f>ROUND(AZ105,2)</f>
        <v>0</v>
      </c>
      <c r="BA104" s="84">
        <f>ROUND(BA105,2)</f>
        <v>0</v>
      </c>
      <c r="BB104" s="84">
        <f>ROUND(BB105,2)</f>
        <v>0</v>
      </c>
      <c r="BC104" s="84">
        <f>ROUND(BC105,2)</f>
        <v>0</v>
      </c>
      <c r="BD104" s="86">
        <f>ROUND(BD105,2)</f>
        <v>0</v>
      </c>
      <c r="BS104" s="21" t="s">
        <v>78</v>
      </c>
      <c r="BT104" s="21" t="s">
        <v>90</v>
      </c>
      <c r="BU104" s="21" t="s">
        <v>80</v>
      </c>
      <c r="BV104" s="21" t="s">
        <v>81</v>
      </c>
      <c r="BW104" s="21" t="s">
        <v>114</v>
      </c>
      <c r="BX104" s="21" t="s">
        <v>86</v>
      </c>
      <c r="CL104" s="21" t="s">
        <v>1</v>
      </c>
    </row>
    <row r="105" spans="1:91" s="3" customFormat="1" ht="23.25" customHeight="1">
      <c r="A105" s="87" t="s">
        <v>92</v>
      </c>
      <c r="B105" s="47"/>
      <c r="C105" s="9"/>
      <c r="D105" s="9"/>
      <c r="E105" s="9"/>
      <c r="F105" s="197" t="s">
        <v>83</v>
      </c>
      <c r="G105" s="197"/>
      <c r="H105" s="197"/>
      <c r="I105" s="197"/>
      <c r="J105" s="197"/>
      <c r="K105" s="9"/>
      <c r="L105" s="197" t="s">
        <v>115</v>
      </c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217">
        <f>'1 - Stavebná časť - Vybud...'!J34</f>
        <v>0</v>
      </c>
      <c r="AH105" s="218"/>
      <c r="AI105" s="218"/>
      <c r="AJ105" s="218"/>
      <c r="AK105" s="218"/>
      <c r="AL105" s="218"/>
      <c r="AM105" s="218"/>
      <c r="AN105" s="217">
        <f t="shared" si="0"/>
        <v>0</v>
      </c>
      <c r="AO105" s="218"/>
      <c r="AP105" s="218"/>
      <c r="AQ105" s="82" t="s">
        <v>89</v>
      </c>
      <c r="AR105" s="47"/>
      <c r="AS105" s="83">
        <v>0</v>
      </c>
      <c r="AT105" s="84">
        <f t="shared" si="1"/>
        <v>0</v>
      </c>
      <c r="AU105" s="85">
        <f>'1 - Stavebná časť - Vybud...'!P147</f>
        <v>0</v>
      </c>
      <c r="AV105" s="84">
        <f>'1 - Stavebná časť - Vybud...'!J37</f>
        <v>0</v>
      </c>
      <c r="AW105" s="84">
        <f>'1 - Stavebná časť - Vybud...'!J38</f>
        <v>0</v>
      </c>
      <c r="AX105" s="84">
        <f>'1 - Stavebná časť - Vybud...'!J39</f>
        <v>0</v>
      </c>
      <c r="AY105" s="84">
        <f>'1 - Stavebná časť - Vybud...'!J40</f>
        <v>0</v>
      </c>
      <c r="AZ105" s="84">
        <f>'1 - Stavebná časť - Vybud...'!F37</f>
        <v>0</v>
      </c>
      <c r="BA105" s="84">
        <f>'1 - Stavebná časť - Vybud...'!F38</f>
        <v>0</v>
      </c>
      <c r="BB105" s="84">
        <f>'1 - Stavebná časť - Vybud...'!F39</f>
        <v>0</v>
      </c>
      <c r="BC105" s="84">
        <f>'1 - Stavebná časť - Vybud...'!F40</f>
        <v>0</v>
      </c>
      <c r="BD105" s="86">
        <f>'1 - Stavebná časť - Vybud...'!F41</f>
        <v>0</v>
      </c>
      <c r="BT105" s="21" t="s">
        <v>94</v>
      </c>
      <c r="BV105" s="21" t="s">
        <v>81</v>
      </c>
      <c r="BW105" s="21" t="s">
        <v>116</v>
      </c>
      <c r="BX105" s="21" t="s">
        <v>114</v>
      </c>
      <c r="CL105" s="21" t="s">
        <v>1</v>
      </c>
    </row>
    <row r="106" spans="1:91" s="6" customFormat="1" ht="37.5" customHeight="1">
      <c r="B106" s="73"/>
      <c r="C106" s="74"/>
      <c r="D106" s="196" t="s">
        <v>90</v>
      </c>
      <c r="E106" s="196"/>
      <c r="F106" s="196"/>
      <c r="G106" s="196"/>
      <c r="H106" s="196"/>
      <c r="I106" s="75"/>
      <c r="J106" s="196" t="s">
        <v>117</v>
      </c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232">
        <f>ROUND(AG107+AG113,2)</f>
        <v>0</v>
      </c>
      <c r="AH106" s="231"/>
      <c r="AI106" s="231"/>
      <c r="AJ106" s="231"/>
      <c r="AK106" s="231"/>
      <c r="AL106" s="231"/>
      <c r="AM106" s="231"/>
      <c r="AN106" s="230">
        <f t="shared" si="0"/>
        <v>0</v>
      </c>
      <c r="AO106" s="231"/>
      <c r="AP106" s="231"/>
      <c r="AQ106" s="76" t="s">
        <v>85</v>
      </c>
      <c r="AR106" s="73"/>
      <c r="AS106" s="77">
        <f>ROUND(AS107+AS113,2)</f>
        <v>0</v>
      </c>
      <c r="AT106" s="78">
        <f t="shared" si="1"/>
        <v>0</v>
      </c>
      <c r="AU106" s="79">
        <f>ROUND(AU107+AU113,5)</f>
        <v>0</v>
      </c>
      <c r="AV106" s="78">
        <f>ROUND(AZ106*L29,2)</f>
        <v>0</v>
      </c>
      <c r="AW106" s="78">
        <f>ROUND(BA106*L30,2)</f>
        <v>0</v>
      </c>
      <c r="AX106" s="78">
        <f>ROUND(BB106*L29,2)</f>
        <v>0</v>
      </c>
      <c r="AY106" s="78">
        <f>ROUND(BC106*L30,2)</f>
        <v>0</v>
      </c>
      <c r="AZ106" s="78">
        <f>ROUND(AZ107+AZ113,2)</f>
        <v>0</v>
      </c>
      <c r="BA106" s="78">
        <f>ROUND(BA107+BA113,2)</f>
        <v>0</v>
      </c>
      <c r="BB106" s="78">
        <f>ROUND(BB107+BB113,2)</f>
        <v>0</v>
      </c>
      <c r="BC106" s="78">
        <f>ROUND(BC107+BC113,2)</f>
        <v>0</v>
      </c>
      <c r="BD106" s="80">
        <f>ROUND(BD107+BD113,2)</f>
        <v>0</v>
      </c>
      <c r="BS106" s="81" t="s">
        <v>78</v>
      </c>
      <c r="BT106" s="81" t="s">
        <v>83</v>
      </c>
      <c r="BU106" s="81" t="s">
        <v>80</v>
      </c>
      <c r="BV106" s="81" t="s">
        <v>81</v>
      </c>
      <c r="BW106" s="81" t="s">
        <v>118</v>
      </c>
      <c r="BX106" s="81" t="s">
        <v>4</v>
      </c>
      <c r="CL106" s="81" t="s">
        <v>1</v>
      </c>
      <c r="CM106" s="81" t="s">
        <v>79</v>
      </c>
    </row>
    <row r="107" spans="1:91" s="3" customFormat="1" ht="16.5" customHeight="1">
      <c r="B107" s="47"/>
      <c r="C107" s="9"/>
      <c r="D107" s="9"/>
      <c r="E107" s="197" t="s">
        <v>119</v>
      </c>
      <c r="F107" s="197"/>
      <c r="G107" s="197"/>
      <c r="H107" s="197"/>
      <c r="I107" s="197"/>
      <c r="J107" s="9"/>
      <c r="K107" s="197" t="s">
        <v>88</v>
      </c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233">
        <f>ROUND(SUM(AG108:AG112),2)</f>
        <v>0</v>
      </c>
      <c r="AH107" s="218"/>
      <c r="AI107" s="218"/>
      <c r="AJ107" s="218"/>
      <c r="AK107" s="218"/>
      <c r="AL107" s="218"/>
      <c r="AM107" s="218"/>
      <c r="AN107" s="217">
        <f t="shared" si="0"/>
        <v>0</v>
      </c>
      <c r="AO107" s="218"/>
      <c r="AP107" s="218"/>
      <c r="AQ107" s="82" t="s">
        <v>89</v>
      </c>
      <c r="AR107" s="47"/>
      <c r="AS107" s="83">
        <f>ROUND(SUM(AS108:AS112),2)</f>
        <v>0</v>
      </c>
      <c r="AT107" s="84">
        <f t="shared" si="1"/>
        <v>0</v>
      </c>
      <c r="AU107" s="85">
        <f>ROUND(SUM(AU108:AU112),5)</f>
        <v>0</v>
      </c>
      <c r="AV107" s="84">
        <f>ROUND(AZ107*L29,2)</f>
        <v>0</v>
      </c>
      <c r="AW107" s="84">
        <f>ROUND(BA107*L30,2)</f>
        <v>0</v>
      </c>
      <c r="AX107" s="84">
        <f>ROUND(BB107*L29,2)</f>
        <v>0</v>
      </c>
      <c r="AY107" s="84">
        <f>ROUND(BC107*L30,2)</f>
        <v>0</v>
      </c>
      <c r="AZ107" s="84">
        <f>ROUND(SUM(AZ108:AZ112),2)</f>
        <v>0</v>
      </c>
      <c r="BA107" s="84">
        <f>ROUND(SUM(BA108:BA112),2)</f>
        <v>0</v>
      </c>
      <c r="BB107" s="84">
        <f>ROUND(SUM(BB108:BB112),2)</f>
        <v>0</v>
      </c>
      <c r="BC107" s="84">
        <f>ROUND(SUM(BC108:BC112),2)</f>
        <v>0</v>
      </c>
      <c r="BD107" s="86">
        <f>ROUND(SUM(BD108:BD112),2)</f>
        <v>0</v>
      </c>
      <c r="BS107" s="21" t="s">
        <v>78</v>
      </c>
      <c r="BT107" s="21" t="s">
        <v>90</v>
      </c>
      <c r="BU107" s="21" t="s">
        <v>80</v>
      </c>
      <c r="BV107" s="21" t="s">
        <v>81</v>
      </c>
      <c r="BW107" s="21" t="s">
        <v>120</v>
      </c>
      <c r="BX107" s="21" t="s">
        <v>118</v>
      </c>
      <c r="CL107" s="21" t="s">
        <v>1</v>
      </c>
    </row>
    <row r="108" spans="1:91" s="3" customFormat="1" ht="16.5" customHeight="1">
      <c r="A108" s="87" t="s">
        <v>92</v>
      </c>
      <c r="B108" s="47"/>
      <c r="C108" s="9"/>
      <c r="D108" s="9"/>
      <c r="E108" s="9"/>
      <c r="F108" s="197" t="s">
        <v>83</v>
      </c>
      <c r="G108" s="197"/>
      <c r="H108" s="197"/>
      <c r="I108" s="197"/>
      <c r="J108" s="197"/>
      <c r="K108" s="9"/>
      <c r="L108" s="197" t="s">
        <v>93</v>
      </c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217">
        <f>'1 - Stavebná časť_01'!J34</f>
        <v>0</v>
      </c>
      <c r="AH108" s="218"/>
      <c r="AI108" s="218"/>
      <c r="AJ108" s="218"/>
      <c r="AK108" s="218"/>
      <c r="AL108" s="218"/>
      <c r="AM108" s="218"/>
      <c r="AN108" s="217">
        <f t="shared" si="0"/>
        <v>0</v>
      </c>
      <c r="AO108" s="218"/>
      <c r="AP108" s="218"/>
      <c r="AQ108" s="82" t="s">
        <v>89</v>
      </c>
      <c r="AR108" s="47"/>
      <c r="AS108" s="83">
        <v>0</v>
      </c>
      <c r="AT108" s="84">
        <f t="shared" si="1"/>
        <v>0</v>
      </c>
      <c r="AU108" s="85">
        <f>'1 - Stavebná časť_01'!P148</f>
        <v>0</v>
      </c>
      <c r="AV108" s="84">
        <f>'1 - Stavebná časť_01'!J37</f>
        <v>0</v>
      </c>
      <c r="AW108" s="84">
        <f>'1 - Stavebná časť_01'!J38</f>
        <v>0</v>
      </c>
      <c r="AX108" s="84">
        <f>'1 - Stavebná časť_01'!J39</f>
        <v>0</v>
      </c>
      <c r="AY108" s="84">
        <f>'1 - Stavebná časť_01'!J40</f>
        <v>0</v>
      </c>
      <c r="AZ108" s="84">
        <f>'1 - Stavebná časť_01'!F37</f>
        <v>0</v>
      </c>
      <c r="BA108" s="84">
        <f>'1 - Stavebná časť_01'!F38</f>
        <v>0</v>
      </c>
      <c r="BB108" s="84">
        <f>'1 - Stavebná časť_01'!F39</f>
        <v>0</v>
      </c>
      <c r="BC108" s="84">
        <f>'1 - Stavebná časť_01'!F40</f>
        <v>0</v>
      </c>
      <c r="BD108" s="86">
        <f>'1 - Stavebná časť_01'!F41</f>
        <v>0</v>
      </c>
      <c r="BT108" s="21" t="s">
        <v>94</v>
      </c>
      <c r="BV108" s="21" t="s">
        <v>81</v>
      </c>
      <c r="BW108" s="21" t="s">
        <v>121</v>
      </c>
      <c r="BX108" s="21" t="s">
        <v>120</v>
      </c>
      <c r="CL108" s="21" t="s">
        <v>1</v>
      </c>
    </row>
    <row r="109" spans="1:91" s="3" customFormat="1" ht="16.5" customHeight="1">
      <c r="A109" s="87" t="s">
        <v>92</v>
      </c>
      <c r="B109" s="47"/>
      <c r="C109" s="9"/>
      <c r="D109" s="9"/>
      <c r="E109" s="9"/>
      <c r="F109" s="197" t="s">
        <v>96</v>
      </c>
      <c r="G109" s="197"/>
      <c r="H109" s="197"/>
      <c r="I109" s="197"/>
      <c r="J109" s="197"/>
      <c r="K109" s="9"/>
      <c r="L109" s="197" t="s">
        <v>97</v>
      </c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217">
        <f>'1-1 - Stavebná časť - Opr..._01'!J34</f>
        <v>0</v>
      </c>
      <c r="AH109" s="218"/>
      <c r="AI109" s="218"/>
      <c r="AJ109" s="218"/>
      <c r="AK109" s="218"/>
      <c r="AL109" s="218"/>
      <c r="AM109" s="218"/>
      <c r="AN109" s="217">
        <f t="shared" si="0"/>
        <v>0</v>
      </c>
      <c r="AO109" s="218"/>
      <c r="AP109" s="218"/>
      <c r="AQ109" s="82" t="s">
        <v>89</v>
      </c>
      <c r="AR109" s="47"/>
      <c r="AS109" s="83">
        <v>0</v>
      </c>
      <c r="AT109" s="84">
        <f t="shared" si="1"/>
        <v>0</v>
      </c>
      <c r="AU109" s="85">
        <f>'1-1 - Stavebná časť - Opr..._01'!P134</f>
        <v>0</v>
      </c>
      <c r="AV109" s="84">
        <f>'1-1 - Stavebná časť - Opr..._01'!J37</f>
        <v>0</v>
      </c>
      <c r="AW109" s="84">
        <f>'1-1 - Stavebná časť - Opr..._01'!J38</f>
        <v>0</v>
      </c>
      <c r="AX109" s="84">
        <f>'1-1 - Stavebná časť - Opr..._01'!J39</f>
        <v>0</v>
      </c>
      <c r="AY109" s="84">
        <f>'1-1 - Stavebná časť - Opr..._01'!J40</f>
        <v>0</v>
      </c>
      <c r="AZ109" s="84">
        <f>'1-1 - Stavebná časť - Opr..._01'!F37</f>
        <v>0</v>
      </c>
      <c r="BA109" s="84">
        <f>'1-1 - Stavebná časť - Opr..._01'!F38</f>
        <v>0</v>
      </c>
      <c r="BB109" s="84">
        <f>'1-1 - Stavebná časť - Opr..._01'!F39</f>
        <v>0</v>
      </c>
      <c r="BC109" s="84">
        <f>'1-1 - Stavebná časť - Opr..._01'!F40</f>
        <v>0</v>
      </c>
      <c r="BD109" s="86">
        <f>'1-1 - Stavebná časť - Opr..._01'!F41</f>
        <v>0</v>
      </c>
      <c r="BT109" s="21" t="s">
        <v>94</v>
      </c>
      <c r="BV109" s="21" t="s">
        <v>81</v>
      </c>
      <c r="BW109" s="21" t="s">
        <v>122</v>
      </c>
      <c r="BX109" s="21" t="s">
        <v>120</v>
      </c>
      <c r="CL109" s="21" t="s">
        <v>1</v>
      </c>
    </row>
    <row r="110" spans="1:91" s="3" customFormat="1" ht="16.5" customHeight="1">
      <c r="A110" s="87" t="s">
        <v>92</v>
      </c>
      <c r="B110" s="47"/>
      <c r="C110" s="9"/>
      <c r="D110" s="9"/>
      <c r="E110" s="9"/>
      <c r="F110" s="197" t="s">
        <v>90</v>
      </c>
      <c r="G110" s="197"/>
      <c r="H110" s="197"/>
      <c r="I110" s="197"/>
      <c r="J110" s="197"/>
      <c r="K110" s="9"/>
      <c r="L110" s="197" t="s">
        <v>123</v>
      </c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217">
        <f>'2 - Vykurovanie'!J34</f>
        <v>0</v>
      </c>
      <c r="AH110" s="218"/>
      <c r="AI110" s="218"/>
      <c r="AJ110" s="218"/>
      <c r="AK110" s="218"/>
      <c r="AL110" s="218"/>
      <c r="AM110" s="218"/>
      <c r="AN110" s="217">
        <f t="shared" si="0"/>
        <v>0</v>
      </c>
      <c r="AO110" s="218"/>
      <c r="AP110" s="218"/>
      <c r="AQ110" s="82" t="s">
        <v>89</v>
      </c>
      <c r="AR110" s="47"/>
      <c r="AS110" s="83">
        <v>0</v>
      </c>
      <c r="AT110" s="84">
        <f t="shared" si="1"/>
        <v>0</v>
      </c>
      <c r="AU110" s="85">
        <f>'2 - Vykurovanie'!P146</f>
        <v>0</v>
      </c>
      <c r="AV110" s="84">
        <f>'2 - Vykurovanie'!J37</f>
        <v>0</v>
      </c>
      <c r="AW110" s="84">
        <f>'2 - Vykurovanie'!J38</f>
        <v>0</v>
      </c>
      <c r="AX110" s="84">
        <f>'2 - Vykurovanie'!J39</f>
        <v>0</v>
      </c>
      <c r="AY110" s="84">
        <f>'2 - Vykurovanie'!J40</f>
        <v>0</v>
      </c>
      <c r="AZ110" s="84">
        <f>'2 - Vykurovanie'!F37</f>
        <v>0</v>
      </c>
      <c r="BA110" s="84">
        <f>'2 - Vykurovanie'!F38</f>
        <v>0</v>
      </c>
      <c r="BB110" s="84">
        <f>'2 - Vykurovanie'!F39</f>
        <v>0</v>
      </c>
      <c r="BC110" s="84">
        <f>'2 - Vykurovanie'!F40</f>
        <v>0</v>
      </c>
      <c r="BD110" s="86">
        <f>'2 - Vykurovanie'!F41</f>
        <v>0</v>
      </c>
      <c r="BT110" s="21" t="s">
        <v>94</v>
      </c>
      <c r="BV110" s="21" t="s">
        <v>81</v>
      </c>
      <c r="BW110" s="21" t="s">
        <v>124</v>
      </c>
      <c r="BX110" s="21" t="s">
        <v>120</v>
      </c>
      <c r="CL110" s="21" t="s">
        <v>1</v>
      </c>
    </row>
    <row r="111" spans="1:91" s="3" customFormat="1" ht="16.5" customHeight="1">
      <c r="A111" s="87" t="s">
        <v>92</v>
      </c>
      <c r="B111" s="47"/>
      <c r="C111" s="9"/>
      <c r="D111" s="9"/>
      <c r="E111" s="9"/>
      <c r="F111" s="197" t="s">
        <v>94</v>
      </c>
      <c r="G111" s="197"/>
      <c r="H111" s="197"/>
      <c r="I111" s="197"/>
      <c r="J111" s="197"/>
      <c r="K111" s="9"/>
      <c r="L111" s="197" t="s">
        <v>101</v>
      </c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217">
        <f>'3 - Elektro časť - Silnoprúd_01'!J34</f>
        <v>0</v>
      </c>
      <c r="AH111" s="218"/>
      <c r="AI111" s="218"/>
      <c r="AJ111" s="218"/>
      <c r="AK111" s="218"/>
      <c r="AL111" s="218"/>
      <c r="AM111" s="218"/>
      <c r="AN111" s="217">
        <f t="shared" si="0"/>
        <v>0</v>
      </c>
      <c r="AO111" s="218"/>
      <c r="AP111" s="218"/>
      <c r="AQ111" s="82" t="s">
        <v>89</v>
      </c>
      <c r="AR111" s="47"/>
      <c r="AS111" s="83">
        <v>0</v>
      </c>
      <c r="AT111" s="84">
        <f t="shared" si="1"/>
        <v>0</v>
      </c>
      <c r="AU111" s="85">
        <f>'3 - Elektro časť - Silnoprúd_01'!P124</f>
        <v>0</v>
      </c>
      <c r="AV111" s="84">
        <f>'3 - Elektro časť - Silnoprúd_01'!J37</f>
        <v>0</v>
      </c>
      <c r="AW111" s="84">
        <f>'3 - Elektro časť - Silnoprúd_01'!J38</f>
        <v>0</v>
      </c>
      <c r="AX111" s="84">
        <f>'3 - Elektro časť - Silnoprúd_01'!J39</f>
        <v>0</v>
      </c>
      <c r="AY111" s="84">
        <f>'3 - Elektro časť - Silnoprúd_01'!J40</f>
        <v>0</v>
      </c>
      <c r="AZ111" s="84">
        <f>'3 - Elektro časť - Silnoprúd_01'!F37</f>
        <v>0</v>
      </c>
      <c r="BA111" s="84">
        <f>'3 - Elektro časť - Silnoprúd_01'!F38</f>
        <v>0</v>
      </c>
      <c r="BB111" s="84">
        <f>'3 - Elektro časť - Silnoprúd_01'!F39</f>
        <v>0</v>
      </c>
      <c r="BC111" s="84">
        <f>'3 - Elektro časť - Silnoprúd_01'!F40</f>
        <v>0</v>
      </c>
      <c r="BD111" s="86">
        <f>'3 - Elektro časť - Silnoprúd_01'!F41</f>
        <v>0</v>
      </c>
      <c r="BT111" s="21" t="s">
        <v>94</v>
      </c>
      <c r="BV111" s="21" t="s">
        <v>81</v>
      </c>
      <c r="BW111" s="21" t="s">
        <v>125</v>
      </c>
      <c r="BX111" s="21" t="s">
        <v>120</v>
      </c>
      <c r="CL111" s="21" t="s">
        <v>1</v>
      </c>
    </row>
    <row r="112" spans="1:91" s="3" customFormat="1" ht="16.5" customHeight="1">
      <c r="A112" s="87" t="s">
        <v>92</v>
      </c>
      <c r="B112" s="47"/>
      <c r="C112" s="9"/>
      <c r="D112" s="9"/>
      <c r="E112" s="9"/>
      <c r="F112" s="197" t="s">
        <v>103</v>
      </c>
      <c r="G112" s="197"/>
      <c r="H112" s="197"/>
      <c r="I112" s="197"/>
      <c r="J112" s="197"/>
      <c r="K112" s="9"/>
      <c r="L112" s="197" t="s">
        <v>126</v>
      </c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217">
        <f>'4 - Elektro časť -  Blesk...'!J34</f>
        <v>0</v>
      </c>
      <c r="AH112" s="218"/>
      <c r="AI112" s="218"/>
      <c r="AJ112" s="218"/>
      <c r="AK112" s="218"/>
      <c r="AL112" s="218"/>
      <c r="AM112" s="218"/>
      <c r="AN112" s="217">
        <f t="shared" si="0"/>
        <v>0</v>
      </c>
      <c r="AO112" s="218"/>
      <c r="AP112" s="218"/>
      <c r="AQ112" s="82" t="s">
        <v>89</v>
      </c>
      <c r="AR112" s="47"/>
      <c r="AS112" s="83">
        <v>0</v>
      </c>
      <c r="AT112" s="84">
        <f t="shared" si="1"/>
        <v>0</v>
      </c>
      <c r="AU112" s="85">
        <f>'4 - Elektro časť -  Blesk...'!P129</f>
        <v>0</v>
      </c>
      <c r="AV112" s="84">
        <f>'4 - Elektro časť -  Blesk...'!J37</f>
        <v>0</v>
      </c>
      <c r="AW112" s="84">
        <f>'4 - Elektro časť -  Blesk...'!J38</f>
        <v>0</v>
      </c>
      <c r="AX112" s="84">
        <f>'4 - Elektro časť -  Blesk...'!J39</f>
        <v>0</v>
      </c>
      <c r="AY112" s="84">
        <f>'4 - Elektro časť -  Blesk...'!J40</f>
        <v>0</v>
      </c>
      <c r="AZ112" s="84">
        <f>'4 - Elektro časť -  Blesk...'!F37</f>
        <v>0</v>
      </c>
      <c r="BA112" s="84">
        <f>'4 - Elektro časť -  Blesk...'!F38</f>
        <v>0</v>
      </c>
      <c r="BB112" s="84">
        <f>'4 - Elektro časť -  Blesk...'!F39</f>
        <v>0</v>
      </c>
      <c r="BC112" s="84">
        <f>'4 - Elektro časť -  Blesk...'!F40</f>
        <v>0</v>
      </c>
      <c r="BD112" s="86">
        <f>'4 - Elektro časť -  Blesk...'!F41</f>
        <v>0</v>
      </c>
      <c r="BT112" s="21" t="s">
        <v>94</v>
      </c>
      <c r="BV112" s="21" t="s">
        <v>81</v>
      </c>
      <c r="BW112" s="21" t="s">
        <v>127</v>
      </c>
      <c r="BX112" s="21" t="s">
        <v>120</v>
      </c>
      <c r="CL112" s="21" t="s">
        <v>1</v>
      </c>
    </row>
    <row r="113" spans="1:90" s="3" customFormat="1" ht="16.5" customHeight="1">
      <c r="B113" s="47"/>
      <c r="C113" s="9"/>
      <c r="D113" s="9"/>
      <c r="E113" s="197" t="s">
        <v>128</v>
      </c>
      <c r="F113" s="197"/>
      <c r="G113" s="197"/>
      <c r="H113" s="197"/>
      <c r="I113" s="197"/>
      <c r="J113" s="9"/>
      <c r="K113" s="197" t="s">
        <v>113</v>
      </c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233">
        <f>ROUND(AG114,2)</f>
        <v>0</v>
      </c>
      <c r="AH113" s="218"/>
      <c r="AI113" s="218"/>
      <c r="AJ113" s="218"/>
      <c r="AK113" s="218"/>
      <c r="AL113" s="218"/>
      <c r="AM113" s="218"/>
      <c r="AN113" s="217">
        <f t="shared" si="0"/>
        <v>0</v>
      </c>
      <c r="AO113" s="218"/>
      <c r="AP113" s="218"/>
      <c r="AQ113" s="82" t="s">
        <v>89</v>
      </c>
      <c r="AR113" s="47"/>
      <c r="AS113" s="83">
        <f>ROUND(AS114,2)</f>
        <v>0</v>
      </c>
      <c r="AT113" s="84">
        <f t="shared" si="1"/>
        <v>0</v>
      </c>
      <c r="AU113" s="85">
        <f>ROUND(AU114,5)</f>
        <v>0</v>
      </c>
      <c r="AV113" s="84">
        <f>ROUND(AZ113*L29,2)</f>
        <v>0</v>
      </c>
      <c r="AW113" s="84">
        <f>ROUND(BA113*L30,2)</f>
        <v>0</v>
      </c>
      <c r="AX113" s="84">
        <f>ROUND(BB113*L29,2)</f>
        <v>0</v>
      </c>
      <c r="AY113" s="84">
        <f>ROUND(BC113*L30,2)</f>
        <v>0</v>
      </c>
      <c r="AZ113" s="84">
        <f>ROUND(AZ114,2)</f>
        <v>0</v>
      </c>
      <c r="BA113" s="84">
        <f>ROUND(BA114,2)</f>
        <v>0</v>
      </c>
      <c r="BB113" s="84">
        <f>ROUND(BB114,2)</f>
        <v>0</v>
      </c>
      <c r="BC113" s="84">
        <f>ROUND(BC114,2)</f>
        <v>0</v>
      </c>
      <c r="BD113" s="86">
        <f>ROUND(BD114,2)</f>
        <v>0</v>
      </c>
      <c r="BS113" s="21" t="s">
        <v>78</v>
      </c>
      <c r="BT113" s="21" t="s">
        <v>90</v>
      </c>
      <c r="BU113" s="21" t="s">
        <v>80</v>
      </c>
      <c r="BV113" s="21" t="s">
        <v>81</v>
      </c>
      <c r="BW113" s="21" t="s">
        <v>129</v>
      </c>
      <c r="BX113" s="21" t="s">
        <v>118</v>
      </c>
      <c r="CL113" s="21" t="s">
        <v>1</v>
      </c>
    </row>
    <row r="114" spans="1:90" s="3" customFormat="1" ht="23.25" customHeight="1">
      <c r="A114" s="87" t="s">
        <v>92</v>
      </c>
      <c r="B114" s="47"/>
      <c r="C114" s="9"/>
      <c r="D114" s="9"/>
      <c r="E114" s="9"/>
      <c r="F114" s="197" t="s">
        <v>83</v>
      </c>
      <c r="G114" s="197"/>
      <c r="H114" s="197"/>
      <c r="I114" s="197"/>
      <c r="J114" s="197"/>
      <c r="K114" s="9"/>
      <c r="L114" s="197" t="s">
        <v>115</v>
      </c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217">
        <f>'1 - Stavebná časť - Vybud..._01'!J34</f>
        <v>0</v>
      </c>
      <c r="AH114" s="218"/>
      <c r="AI114" s="218"/>
      <c r="AJ114" s="218"/>
      <c r="AK114" s="218"/>
      <c r="AL114" s="218"/>
      <c r="AM114" s="218"/>
      <c r="AN114" s="217">
        <f t="shared" si="0"/>
        <v>0</v>
      </c>
      <c r="AO114" s="218"/>
      <c r="AP114" s="218"/>
      <c r="AQ114" s="82" t="s">
        <v>89</v>
      </c>
      <c r="AR114" s="47"/>
      <c r="AS114" s="88">
        <v>0</v>
      </c>
      <c r="AT114" s="89">
        <f t="shared" si="1"/>
        <v>0</v>
      </c>
      <c r="AU114" s="90">
        <f>'1 - Stavebná časť - Vybud..._01'!P147</f>
        <v>0</v>
      </c>
      <c r="AV114" s="89">
        <f>'1 - Stavebná časť - Vybud..._01'!J37</f>
        <v>0</v>
      </c>
      <c r="AW114" s="89">
        <f>'1 - Stavebná časť - Vybud..._01'!J38</f>
        <v>0</v>
      </c>
      <c r="AX114" s="89">
        <f>'1 - Stavebná časť - Vybud..._01'!J39</f>
        <v>0</v>
      </c>
      <c r="AY114" s="89">
        <f>'1 - Stavebná časť - Vybud..._01'!J40</f>
        <v>0</v>
      </c>
      <c r="AZ114" s="89">
        <f>'1 - Stavebná časť - Vybud..._01'!F37</f>
        <v>0</v>
      </c>
      <c r="BA114" s="89">
        <f>'1 - Stavebná časť - Vybud..._01'!F38</f>
        <v>0</v>
      </c>
      <c r="BB114" s="89">
        <f>'1 - Stavebná časť - Vybud..._01'!F39</f>
        <v>0</v>
      </c>
      <c r="BC114" s="89">
        <f>'1 - Stavebná časť - Vybud..._01'!F40</f>
        <v>0</v>
      </c>
      <c r="BD114" s="91">
        <f>'1 - Stavebná časť - Vybud..._01'!F41</f>
        <v>0</v>
      </c>
      <c r="BT114" s="21" t="s">
        <v>94</v>
      </c>
      <c r="BV114" s="21" t="s">
        <v>81</v>
      </c>
      <c r="BW114" s="21" t="s">
        <v>130</v>
      </c>
      <c r="BX114" s="21" t="s">
        <v>129</v>
      </c>
      <c r="CL114" s="21" t="s">
        <v>1</v>
      </c>
    </row>
    <row r="115" spans="1:90" s="1" customFormat="1" ht="30" customHeight="1">
      <c r="B115" s="28"/>
      <c r="AR115" s="28"/>
    </row>
    <row r="116" spans="1:90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28"/>
    </row>
  </sheetData>
  <mergeCells count="118">
    <mergeCell ref="AN113:AP113"/>
    <mergeCell ref="AG113:AM113"/>
    <mergeCell ref="AN114:AP114"/>
    <mergeCell ref="AG114:AM114"/>
    <mergeCell ref="AG94:AM94"/>
    <mergeCell ref="AN94:AP94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02:AP102"/>
    <mergeCell ref="AN95:AP95"/>
    <mergeCell ref="AN100:AP100"/>
    <mergeCell ref="AN101:AP101"/>
    <mergeCell ref="AS89:AT91"/>
    <mergeCell ref="AN105:AP105"/>
    <mergeCell ref="AG105:AM105"/>
    <mergeCell ref="AN106:AP106"/>
    <mergeCell ref="AG106:AM106"/>
    <mergeCell ref="AN107:AP107"/>
    <mergeCell ref="AG107:AM107"/>
    <mergeCell ref="AR2:BE2"/>
    <mergeCell ref="AG97:AM97"/>
    <mergeCell ref="AG101:AM101"/>
    <mergeCell ref="AG102:AM102"/>
    <mergeCell ref="AG95:AM95"/>
    <mergeCell ref="AG100:AM100"/>
    <mergeCell ref="AG96:AM96"/>
    <mergeCell ref="AG99:AM99"/>
    <mergeCell ref="AG104:AM104"/>
    <mergeCell ref="AG98:AM98"/>
    <mergeCell ref="AG103:AM103"/>
    <mergeCell ref="AG92:AM92"/>
    <mergeCell ref="AM90:AP90"/>
    <mergeCell ref="AM87:AN87"/>
    <mergeCell ref="AM89:AP89"/>
    <mergeCell ref="AN103:AP103"/>
    <mergeCell ref="AN104:AP104"/>
    <mergeCell ref="AN92:AP92"/>
    <mergeCell ref="AN99:AP99"/>
    <mergeCell ref="AN98:AP98"/>
    <mergeCell ref="AN97:AP97"/>
    <mergeCell ref="AN96:AP96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F110:J110"/>
    <mergeCell ref="L110:AF110"/>
    <mergeCell ref="F111:J111"/>
    <mergeCell ref="L111:AF111"/>
    <mergeCell ref="F112:J112"/>
    <mergeCell ref="L112:AF112"/>
    <mergeCell ref="E113:I113"/>
    <mergeCell ref="K113:AF113"/>
    <mergeCell ref="F114:J114"/>
    <mergeCell ref="L114:AF114"/>
    <mergeCell ref="F105:J105"/>
    <mergeCell ref="L105:AF105"/>
    <mergeCell ref="D106:H106"/>
    <mergeCell ref="J106:AF106"/>
    <mergeCell ref="E107:I107"/>
    <mergeCell ref="K107:AF107"/>
    <mergeCell ref="F108:J108"/>
    <mergeCell ref="L108:AF108"/>
    <mergeCell ref="F109:J109"/>
    <mergeCell ref="L109:AF109"/>
    <mergeCell ref="C92:G92"/>
    <mergeCell ref="D95:H95"/>
    <mergeCell ref="E104:I104"/>
    <mergeCell ref="E96:I96"/>
    <mergeCell ref="F98:J98"/>
    <mergeCell ref="F103:J103"/>
    <mergeCell ref="F102:J102"/>
    <mergeCell ref="F101:J101"/>
    <mergeCell ref="F100:J100"/>
    <mergeCell ref="F99:J99"/>
    <mergeCell ref="F97:J97"/>
    <mergeCell ref="I92:AF92"/>
    <mergeCell ref="J95:AF95"/>
    <mergeCell ref="K96:AF96"/>
    <mergeCell ref="K104:AF104"/>
    <mergeCell ref="L102:AF102"/>
    <mergeCell ref="L100:AF100"/>
    <mergeCell ref="L99:AF99"/>
    <mergeCell ref="L101:AF101"/>
    <mergeCell ref="L98:AF98"/>
    <mergeCell ref="L103:AF103"/>
    <mergeCell ref="L97:AF97"/>
  </mergeCells>
  <hyperlinks>
    <hyperlink ref="A97" location="'1 - Stavebná časť'!C2" display="/"/>
    <hyperlink ref="A98" location="'1-1 - Stavebná časť - Opr...'!C2" display="/"/>
    <hyperlink ref="A99" location="'2 - Vykurovanie '!C2" display="/"/>
    <hyperlink ref="A100" location="'3 - Elektro časť - Silnoprúd'!C2" display="/"/>
    <hyperlink ref="A101" location="'4 - Elektro časť - Blesko...'!C2" display="/"/>
    <hyperlink ref="A102" location="'5 - Rekonštrukcia osobnéh...'!C2" display="/"/>
    <hyperlink ref="A103" location="'6 - Výmena osobného výťah...'!C2" display="/"/>
    <hyperlink ref="A105" location="'1 - Stavebná časť - Vybud...'!C2" display="/"/>
    <hyperlink ref="A108" location="'1 - Stavebná časť_01'!C2" display="/"/>
    <hyperlink ref="A109" location="'1-1 - Stavebná časť - Opr..._01'!C2" display="/"/>
    <hyperlink ref="A110" location="'2 - Vykurovanie'!C2" display="/"/>
    <hyperlink ref="A111" location="'3 - Elektro časť - Silnoprúd_01'!C2" display="/"/>
    <hyperlink ref="A112" location="'4 - Elektro časť -  Blesk...'!C2" display="/"/>
    <hyperlink ref="A114" location="'1 - Stavebná časť - Vybud..._01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2"/>
  <sheetViews>
    <sheetView showGridLines="0" showZeros="0" topLeftCell="A343" workbookViewId="0">
      <selection activeCell="F377" sqref="F37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9.332031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2402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137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ROUND(J148,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ROUND((SUM(BE148:BE371)),  2)</f>
        <v>0</v>
      </c>
      <c r="G37" s="96"/>
      <c r="H37" s="96"/>
      <c r="I37" s="97">
        <v>0.2</v>
      </c>
      <c r="J37" s="95">
        <f>ROUND(((SUM(BE148:BE371))*I37),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ROUND((SUM(BF148:BF371)),  2)</f>
        <v>0</v>
      </c>
      <c r="G38" s="96"/>
      <c r="H38" s="96"/>
      <c r="I38" s="97">
        <v>0.2</v>
      </c>
      <c r="J38" s="95">
        <f>ROUND(((SUM(BF148:BF371))*I38),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ROUND((SUM(BG148:BG371)),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ROUND((SUM(BH148:BH371)),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ROUND((SUM(BI148:BI371)),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2402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1 - Stavebná časť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J148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J149</f>
        <v>0</v>
      </c>
      <c r="L101" s="110"/>
    </row>
    <row r="102" spans="2:47" s="9" customFormat="1" ht="19.899999999999999" customHeight="1">
      <c r="B102" s="114"/>
      <c r="D102" s="115" t="s">
        <v>144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>
      <c r="B103" s="114"/>
      <c r="D103" s="115" t="s">
        <v>2403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>
      <c r="B104" s="114"/>
      <c r="D104" s="115" t="s">
        <v>145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47" s="9" customFormat="1" ht="19.899999999999999" customHeight="1">
      <c r="B105" s="114"/>
      <c r="D105" s="115" t="s">
        <v>146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47" s="9" customFormat="1" ht="19.899999999999999" customHeight="1">
      <c r="B106" s="114"/>
      <c r="D106" s="115" t="s">
        <v>147</v>
      </c>
      <c r="E106" s="116"/>
      <c r="F106" s="116"/>
      <c r="G106" s="116"/>
      <c r="H106" s="116"/>
      <c r="I106" s="116"/>
      <c r="J106" s="117">
        <f>J237</f>
        <v>0</v>
      </c>
      <c r="L106" s="114"/>
    </row>
    <row r="107" spans="2:47" s="8" customFormat="1" ht="24.95" customHeight="1">
      <c r="B107" s="110"/>
      <c r="D107" s="111" t="s">
        <v>148</v>
      </c>
      <c r="E107" s="112"/>
      <c r="F107" s="112"/>
      <c r="G107" s="112"/>
      <c r="H107" s="112"/>
      <c r="I107" s="112"/>
      <c r="J107" s="113">
        <f>J239</f>
        <v>0</v>
      </c>
      <c r="L107" s="110"/>
    </row>
    <row r="108" spans="2:47" s="9" customFormat="1" ht="19.899999999999999" customHeight="1">
      <c r="B108" s="114"/>
      <c r="D108" s="115" t="s">
        <v>149</v>
      </c>
      <c r="E108" s="116"/>
      <c r="F108" s="116"/>
      <c r="G108" s="116"/>
      <c r="H108" s="116"/>
      <c r="I108" s="116"/>
      <c r="J108" s="117">
        <f>J240</f>
        <v>0</v>
      </c>
      <c r="L108" s="114"/>
    </row>
    <row r="109" spans="2:47" s="9" customFormat="1" ht="14.85" customHeight="1">
      <c r="B109" s="114"/>
      <c r="D109" s="115" t="s">
        <v>151</v>
      </c>
      <c r="E109" s="116"/>
      <c r="F109" s="116"/>
      <c r="G109" s="116"/>
      <c r="H109" s="116"/>
      <c r="I109" s="116"/>
      <c r="J109" s="117">
        <f>J241</f>
        <v>0</v>
      </c>
      <c r="L109" s="114"/>
    </row>
    <row r="110" spans="2:47" s="9" customFormat="1" ht="14.85" customHeight="1">
      <c r="B110" s="114"/>
      <c r="D110" s="115" t="s">
        <v>152</v>
      </c>
      <c r="E110" s="116"/>
      <c r="F110" s="116"/>
      <c r="G110" s="116"/>
      <c r="H110" s="116"/>
      <c r="I110" s="116"/>
      <c r="J110" s="117">
        <f>J259</f>
        <v>0</v>
      </c>
      <c r="L110" s="114"/>
    </row>
    <row r="111" spans="2:47" s="9" customFormat="1" ht="19.899999999999999" customHeight="1">
      <c r="B111" s="114"/>
      <c r="D111" s="115" t="s">
        <v>153</v>
      </c>
      <c r="E111" s="116"/>
      <c r="F111" s="116"/>
      <c r="G111" s="116"/>
      <c r="H111" s="116"/>
      <c r="I111" s="116"/>
      <c r="J111" s="117">
        <f>J272</f>
        <v>0</v>
      </c>
      <c r="L111" s="114"/>
    </row>
    <row r="112" spans="2:47" s="9" customFormat="1" ht="14.85" customHeight="1">
      <c r="B112" s="114"/>
      <c r="D112" s="115" t="s">
        <v>154</v>
      </c>
      <c r="E112" s="116"/>
      <c r="F112" s="116"/>
      <c r="G112" s="116"/>
      <c r="H112" s="116"/>
      <c r="I112" s="116"/>
      <c r="J112" s="117">
        <f>J273</f>
        <v>0</v>
      </c>
      <c r="L112" s="114"/>
    </row>
    <row r="113" spans="2:12" s="9" customFormat="1" ht="14.85" customHeight="1">
      <c r="B113" s="114"/>
      <c r="D113" s="115" t="s">
        <v>155</v>
      </c>
      <c r="E113" s="116"/>
      <c r="F113" s="116"/>
      <c r="G113" s="116"/>
      <c r="H113" s="116"/>
      <c r="I113" s="116"/>
      <c r="J113" s="117">
        <f>J278</f>
        <v>0</v>
      </c>
      <c r="L113" s="114"/>
    </row>
    <row r="114" spans="2:12" s="9" customFormat="1" ht="14.85" customHeight="1">
      <c r="B114" s="114"/>
      <c r="D114" s="115" t="s">
        <v>156</v>
      </c>
      <c r="E114" s="116"/>
      <c r="F114" s="116"/>
      <c r="G114" s="116"/>
      <c r="H114" s="116"/>
      <c r="I114" s="116"/>
      <c r="J114" s="117">
        <f>J280</f>
        <v>0</v>
      </c>
      <c r="L114" s="114"/>
    </row>
    <row r="115" spans="2:12" s="9" customFormat="1" ht="14.85" customHeight="1">
      <c r="B115" s="114"/>
      <c r="D115" s="115" t="s">
        <v>157</v>
      </c>
      <c r="E115" s="116"/>
      <c r="F115" s="116"/>
      <c r="G115" s="116"/>
      <c r="H115" s="116"/>
      <c r="I115" s="116"/>
      <c r="J115" s="117">
        <f>J294</f>
        <v>0</v>
      </c>
      <c r="L115" s="114"/>
    </row>
    <row r="116" spans="2:12" s="9" customFormat="1" ht="14.85" customHeight="1">
      <c r="B116" s="114"/>
      <c r="D116" s="115" t="s">
        <v>158</v>
      </c>
      <c r="E116" s="116"/>
      <c r="F116" s="116"/>
      <c r="G116" s="116"/>
      <c r="H116" s="116"/>
      <c r="I116" s="116"/>
      <c r="J116" s="117">
        <f>J309</f>
        <v>0</v>
      </c>
      <c r="L116" s="114"/>
    </row>
    <row r="117" spans="2:12" s="9" customFormat="1" ht="14.85" customHeight="1">
      <c r="B117" s="114"/>
      <c r="D117" s="115" t="s">
        <v>159</v>
      </c>
      <c r="E117" s="116"/>
      <c r="F117" s="116"/>
      <c r="G117" s="116"/>
      <c r="H117" s="116"/>
      <c r="I117" s="116"/>
      <c r="J117" s="117">
        <f>J336</f>
        <v>0</v>
      </c>
      <c r="L117" s="114"/>
    </row>
    <row r="118" spans="2:12" s="9" customFormat="1" ht="19.899999999999999" customHeight="1">
      <c r="B118" s="114"/>
      <c r="D118" s="115" t="s">
        <v>160</v>
      </c>
      <c r="E118" s="116"/>
      <c r="F118" s="116"/>
      <c r="G118" s="116"/>
      <c r="H118" s="116"/>
      <c r="I118" s="116"/>
      <c r="J118" s="117">
        <f>J343</f>
        <v>0</v>
      </c>
      <c r="L118" s="114"/>
    </row>
    <row r="119" spans="2:12" s="9" customFormat="1" ht="14.85" customHeight="1">
      <c r="B119" s="114"/>
      <c r="D119" s="115" t="s">
        <v>161</v>
      </c>
      <c r="E119" s="116"/>
      <c r="F119" s="116"/>
      <c r="G119" s="116"/>
      <c r="H119" s="116"/>
      <c r="I119" s="116"/>
      <c r="J119" s="117">
        <f>J344</f>
        <v>0</v>
      </c>
      <c r="L119" s="114"/>
    </row>
    <row r="120" spans="2:12" s="9" customFormat="1" ht="14.85" customHeight="1">
      <c r="B120" s="114"/>
      <c r="D120" s="115" t="s">
        <v>162</v>
      </c>
      <c r="E120" s="116"/>
      <c r="F120" s="116"/>
      <c r="G120" s="116"/>
      <c r="H120" s="116"/>
      <c r="I120" s="116"/>
      <c r="J120" s="117">
        <f>J348</f>
        <v>0</v>
      </c>
      <c r="L120" s="114"/>
    </row>
    <row r="121" spans="2:12" s="9" customFormat="1" ht="14.85" customHeight="1">
      <c r="B121" s="114"/>
      <c r="D121" s="115" t="s">
        <v>163</v>
      </c>
      <c r="E121" s="116"/>
      <c r="F121" s="116"/>
      <c r="G121" s="116"/>
      <c r="H121" s="116"/>
      <c r="I121" s="116"/>
      <c r="J121" s="117">
        <f>J351</f>
        <v>0</v>
      </c>
      <c r="L121" s="114"/>
    </row>
    <row r="122" spans="2:12" s="8" customFormat="1" ht="24.95" customHeight="1">
      <c r="B122" s="110"/>
      <c r="D122" s="111" t="s">
        <v>164</v>
      </c>
      <c r="E122" s="112"/>
      <c r="F122" s="112"/>
      <c r="G122" s="112"/>
      <c r="H122" s="112"/>
      <c r="I122" s="112"/>
      <c r="J122" s="113">
        <f>J353</f>
        <v>0</v>
      </c>
      <c r="L122" s="110"/>
    </row>
    <row r="123" spans="2:12" s="9" customFormat="1" ht="19.899999999999999" customHeight="1">
      <c r="B123" s="114"/>
      <c r="D123" s="115" t="s">
        <v>165</v>
      </c>
      <c r="E123" s="116"/>
      <c r="F123" s="116"/>
      <c r="G123" s="116"/>
      <c r="H123" s="116"/>
      <c r="I123" s="116"/>
      <c r="J123" s="117">
        <f>J354</f>
        <v>0</v>
      </c>
      <c r="L123" s="114"/>
    </row>
    <row r="124" spans="2:12" s="9" customFormat="1" ht="19.899999999999999" customHeight="1">
      <c r="B124" s="114"/>
      <c r="D124" s="115" t="s">
        <v>2404</v>
      </c>
      <c r="E124" s="116"/>
      <c r="F124" s="116"/>
      <c r="G124" s="116"/>
      <c r="H124" s="116"/>
      <c r="I124" s="116"/>
      <c r="J124" s="117">
        <f>J358</f>
        <v>0</v>
      </c>
      <c r="L124" s="114"/>
    </row>
    <row r="125" spans="2:12" s="1" customFormat="1" ht="21.75" customHeight="1">
      <c r="B125" s="28"/>
      <c r="L125" s="28"/>
    </row>
    <row r="126" spans="2:12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28"/>
    </row>
    <row r="130" spans="2:12" s="1" customFormat="1" ht="6.95" customHeight="1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28"/>
    </row>
    <row r="131" spans="2:12" s="1" customFormat="1" ht="24.95" customHeight="1">
      <c r="B131" s="28"/>
      <c r="C131" s="17" t="s">
        <v>167</v>
      </c>
      <c r="L131" s="28"/>
    </row>
    <row r="132" spans="2:12" s="1" customFormat="1" ht="6.95" customHeight="1">
      <c r="B132" s="28"/>
      <c r="L132" s="28"/>
    </row>
    <row r="133" spans="2:12" s="1" customFormat="1" ht="12" customHeight="1">
      <c r="B133" s="28"/>
      <c r="C133" s="23" t="s">
        <v>14</v>
      </c>
      <c r="L133" s="28"/>
    </row>
    <row r="134" spans="2:12" s="1" customFormat="1" ht="16.5" customHeight="1">
      <c r="B134" s="28"/>
      <c r="E134" s="241" t="str">
        <f>E7</f>
        <v xml:space="preserve"> KRPZ Žilina a OOPZ Žilina, ul. Kuzmányho</v>
      </c>
      <c r="F134" s="242"/>
      <c r="G134" s="242"/>
      <c r="H134" s="242"/>
      <c r="L134" s="28"/>
    </row>
    <row r="135" spans="2:12" ht="12" customHeight="1">
      <c r="B135" s="16"/>
      <c r="C135" s="23" t="s">
        <v>132</v>
      </c>
      <c r="L135" s="16"/>
    </row>
    <row r="136" spans="2:12" ht="23.25" customHeight="1">
      <c r="B136" s="16"/>
      <c r="E136" s="241" t="s">
        <v>2401</v>
      </c>
      <c r="F136" s="203"/>
      <c r="G136" s="203"/>
      <c r="H136" s="203"/>
      <c r="L136" s="16"/>
    </row>
    <row r="137" spans="2:12" ht="12" customHeight="1">
      <c r="B137" s="16"/>
      <c r="C137" s="23" t="s">
        <v>134</v>
      </c>
      <c r="L137" s="16"/>
    </row>
    <row r="138" spans="2:12" s="1" customFormat="1" ht="16.5" customHeight="1">
      <c r="B138" s="28"/>
      <c r="E138" s="229" t="s">
        <v>2402</v>
      </c>
      <c r="F138" s="243"/>
      <c r="G138" s="243"/>
      <c r="H138" s="243"/>
      <c r="L138" s="28"/>
    </row>
    <row r="139" spans="2:12" s="1" customFormat="1" ht="12" customHeight="1">
      <c r="B139" s="28"/>
      <c r="C139" s="23" t="s">
        <v>136</v>
      </c>
      <c r="L139" s="28"/>
    </row>
    <row r="140" spans="2:12" s="1" customFormat="1" ht="16.5" customHeight="1">
      <c r="B140" s="28"/>
      <c r="E140" s="224" t="str">
        <f>E13</f>
        <v>1 - Stavebná časť</v>
      </c>
      <c r="F140" s="243"/>
      <c r="G140" s="243"/>
      <c r="H140" s="243"/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18</v>
      </c>
      <c r="F142" s="21" t="str">
        <f>F16</f>
        <v>Žilina, parc. č. 449/7, 449/1</v>
      </c>
      <c r="I142" s="23" t="s">
        <v>20</v>
      </c>
      <c r="J142" s="51" t="str">
        <f>IF(J16="","",J16)</f>
        <v>19. 8. 2022</v>
      </c>
      <c r="L142" s="28"/>
    </row>
    <row r="143" spans="2:12" s="1" customFormat="1" ht="6.95" customHeight="1">
      <c r="B143" s="28"/>
      <c r="L143" s="28"/>
    </row>
    <row r="144" spans="2:12" s="1" customFormat="1" ht="40.15" customHeight="1">
      <c r="B144" s="28"/>
      <c r="C144" s="23" t="s">
        <v>22</v>
      </c>
      <c r="F144" s="21" t="str">
        <f>E19</f>
        <v>Ministerstvo vnútra SR, Pribinova 2, Bratislava</v>
      </c>
      <c r="I144" s="23" t="s">
        <v>30</v>
      </c>
      <c r="J144" s="26" t="str">
        <f>E25</f>
        <v>Cobra Bauart s.r.o., Karpatské nám.10A, Bratislava</v>
      </c>
      <c r="L144" s="28"/>
    </row>
    <row r="145" spans="2:65" s="1" customFormat="1" ht="40.15" customHeight="1">
      <c r="B145" s="28"/>
      <c r="C145" s="23" t="s">
        <v>28</v>
      </c>
      <c r="F145" s="21" t="str">
        <f>IF(E22="","",E22)</f>
        <v>Vyplň údaj</v>
      </c>
      <c r="I145" s="23" t="s">
        <v>36</v>
      </c>
      <c r="J145" s="26" t="str">
        <f>E28</f>
        <v>Cobra Bauart s.r.o., Karpatské nám.10A, Bratislava</v>
      </c>
      <c r="L145" s="28"/>
    </row>
    <row r="146" spans="2:65" s="1" customFormat="1" ht="10.35" customHeight="1">
      <c r="B146" s="28"/>
      <c r="L146" s="28"/>
    </row>
    <row r="147" spans="2:65" s="10" customFormat="1" ht="29.25" customHeight="1">
      <c r="B147" s="118"/>
      <c r="C147" s="119" t="s">
        <v>168</v>
      </c>
      <c r="D147" s="120" t="s">
        <v>64</v>
      </c>
      <c r="E147" s="120" t="s">
        <v>60</v>
      </c>
      <c r="F147" s="120" t="s">
        <v>61</v>
      </c>
      <c r="G147" s="120" t="s">
        <v>169</v>
      </c>
      <c r="H147" s="120" t="s">
        <v>170</v>
      </c>
      <c r="I147" s="120" t="s">
        <v>171</v>
      </c>
      <c r="J147" s="121" t="s">
        <v>140</v>
      </c>
      <c r="K147" s="122" t="s">
        <v>172</v>
      </c>
      <c r="L147" s="118"/>
      <c r="M147" s="58" t="s">
        <v>1</v>
      </c>
      <c r="N147" s="59" t="s">
        <v>43</v>
      </c>
      <c r="O147" s="59" t="s">
        <v>173</v>
      </c>
      <c r="P147" s="59" t="s">
        <v>174</v>
      </c>
      <c r="Q147" s="59" t="s">
        <v>175</v>
      </c>
      <c r="R147" s="59" t="s">
        <v>176</v>
      </c>
      <c r="S147" s="59" t="s">
        <v>177</v>
      </c>
      <c r="T147" s="60" t="s">
        <v>178</v>
      </c>
    </row>
    <row r="148" spans="2:65" s="1" customFormat="1" ht="22.9" customHeight="1">
      <c r="B148" s="28"/>
      <c r="C148" s="63" t="s">
        <v>141</v>
      </c>
      <c r="J148" s="123">
        <f>BK148</f>
        <v>0</v>
      </c>
      <c r="L148" s="28"/>
      <c r="M148" s="61"/>
      <c r="N148" s="52"/>
      <c r="O148" s="52"/>
      <c r="P148" s="124">
        <f>P149+P239+P353</f>
        <v>0</v>
      </c>
      <c r="Q148" s="52"/>
      <c r="R148" s="124">
        <f>R149+R239+R353</f>
        <v>315.04681177009996</v>
      </c>
      <c r="S148" s="52"/>
      <c r="T148" s="125">
        <f>T149+T239+T353</f>
        <v>261.08452</v>
      </c>
      <c r="AT148" s="13" t="s">
        <v>78</v>
      </c>
      <c r="AU148" s="13" t="s">
        <v>142</v>
      </c>
      <c r="BK148" s="126">
        <f>BK149+BK239+BK353</f>
        <v>0</v>
      </c>
    </row>
    <row r="149" spans="2:65" s="11" customFormat="1" ht="25.9" customHeight="1">
      <c r="B149" s="127"/>
      <c r="D149" s="128" t="s">
        <v>78</v>
      </c>
      <c r="E149" s="129" t="s">
        <v>179</v>
      </c>
      <c r="F149" s="129" t="s">
        <v>180</v>
      </c>
      <c r="I149" s="130"/>
      <c r="J149" s="131">
        <f>BK149</f>
        <v>0</v>
      </c>
      <c r="L149" s="127"/>
      <c r="M149" s="132"/>
      <c r="P149" s="133">
        <f>P150+P153+P156+P188+P237</f>
        <v>0</v>
      </c>
      <c r="R149" s="133">
        <f>R150+R153+R156+R188+R237</f>
        <v>274.86199133999997</v>
      </c>
      <c r="T149" s="134">
        <f>T150+T153+T156+T188+T237</f>
        <v>258.80956099999997</v>
      </c>
      <c r="AR149" s="128" t="s">
        <v>83</v>
      </c>
      <c r="AT149" s="135" t="s">
        <v>78</v>
      </c>
      <c r="AU149" s="135" t="s">
        <v>79</v>
      </c>
      <c r="AY149" s="128" t="s">
        <v>181</v>
      </c>
      <c r="BK149" s="136">
        <f>BK150+BK153+BK156+BK188+BK237</f>
        <v>0</v>
      </c>
    </row>
    <row r="150" spans="2:65" s="11" customFormat="1" ht="22.9" customHeight="1">
      <c r="B150" s="127"/>
      <c r="D150" s="128" t="s">
        <v>78</v>
      </c>
      <c r="E150" s="137" t="s">
        <v>94</v>
      </c>
      <c r="F150" s="137" t="s">
        <v>182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13.168186649999999</v>
      </c>
      <c r="T150" s="134">
        <f>SUM(T151:T152)</f>
        <v>0</v>
      </c>
      <c r="AR150" s="128" t="s">
        <v>83</v>
      </c>
      <c r="AT150" s="135" t="s">
        <v>78</v>
      </c>
      <c r="AU150" s="135" t="s">
        <v>83</v>
      </c>
      <c r="AY150" s="128" t="s">
        <v>181</v>
      </c>
      <c r="BK150" s="136">
        <f>SUM(BK151:BK152)</f>
        <v>0</v>
      </c>
    </row>
    <row r="151" spans="2:65" s="1" customFormat="1" ht="33" customHeight="1">
      <c r="B151" s="139"/>
      <c r="C151" s="140" t="s">
        <v>83</v>
      </c>
      <c r="D151" s="140" t="s">
        <v>183</v>
      </c>
      <c r="E151" s="141" t="s">
        <v>184</v>
      </c>
      <c r="F151" s="142" t="s">
        <v>185</v>
      </c>
      <c r="G151" s="143" t="s">
        <v>186</v>
      </c>
      <c r="H151" s="144">
        <v>13.86</v>
      </c>
      <c r="I151" s="145"/>
      <c r="J151" s="144">
        <f>ROUND(I151*H151,3)</f>
        <v>0</v>
      </c>
      <c r="K151" s="146"/>
      <c r="L151" s="28"/>
      <c r="M151" s="147" t="s">
        <v>1</v>
      </c>
      <c r="N151" s="148" t="s">
        <v>45</v>
      </c>
      <c r="P151" s="149">
        <f>O151*H151</f>
        <v>0</v>
      </c>
      <c r="Q151" s="149">
        <v>0.84748999999999997</v>
      </c>
      <c r="R151" s="149">
        <f>Q151*H151</f>
        <v>11.746211399999998</v>
      </c>
      <c r="S151" s="149">
        <v>0</v>
      </c>
      <c r="T151" s="150">
        <f>S151*H151</f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90</v>
      </c>
      <c r="BK151" s="153">
        <f>ROUND(I151*H151,3)</f>
        <v>0</v>
      </c>
      <c r="BL151" s="13" t="s">
        <v>103</v>
      </c>
      <c r="BM151" s="151" t="s">
        <v>2405</v>
      </c>
    </row>
    <row r="152" spans="2:65" s="1" customFormat="1" ht="44.25" customHeight="1">
      <c r="B152" s="139"/>
      <c r="C152" s="140" t="s">
        <v>90</v>
      </c>
      <c r="D152" s="140" t="s">
        <v>183</v>
      </c>
      <c r="E152" s="141" t="s">
        <v>188</v>
      </c>
      <c r="F152" s="142" t="s">
        <v>2406</v>
      </c>
      <c r="G152" s="143" t="s">
        <v>186</v>
      </c>
      <c r="H152" s="144">
        <v>2.0249999999999999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0.70221</v>
      </c>
      <c r="R152" s="149">
        <f>Q152*H152</f>
        <v>1.42197525</v>
      </c>
      <c r="S152" s="149">
        <v>0</v>
      </c>
      <c r="T152" s="150">
        <f>S152*H152</f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90</v>
      </c>
      <c r="BK152" s="153">
        <f>ROUND(I152*H152,3)</f>
        <v>0</v>
      </c>
      <c r="BL152" s="13" t="s">
        <v>103</v>
      </c>
      <c r="BM152" s="151" t="s">
        <v>2407</v>
      </c>
    </row>
    <row r="153" spans="2:65" s="11" customFormat="1" ht="22.9" customHeight="1">
      <c r="B153" s="127"/>
      <c r="D153" s="128" t="s">
        <v>78</v>
      </c>
      <c r="E153" s="137" t="s">
        <v>106</v>
      </c>
      <c r="F153" s="137" t="s">
        <v>2408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52.657499999999999</v>
      </c>
      <c r="T153" s="134">
        <f>SUM(T154:T155)</f>
        <v>0</v>
      </c>
      <c r="AR153" s="128" t="s">
        <v>83</v>
      </c>
      <c r="AT153" s="135" t="s">
        <v>78</v>
      </c>
      <c r="AU153" s="135" t="s">
        <v>83</v>
      </c>
      <c r="AY153" s="128" t="s">
        <v>181</v>
      </c>
      <c r="BK153" s="136">
        <f>SUM(BK154:BK155)</f>
        <v>0</v>
      </c>
    </row>
    <row r="154" spans="2:65" s="1" customFormat="1" ht="37.9" customHeight="1">
      <c r="B154" s="139"/>
      <c r="C154" s="140" t="s">
        <v>94</v>
      </c>
      <c r="D154" s="140" t="s">
        <v>183</v>
      </c>
      <c r="E154" s="141" t="s">
        <v>2409</v>
      </c>
      <c r="F154" s="142" t="s">
        <v>2410</v>
      </c>
      <c r="G154" s="143" t="s">
        <v>194</v>
      </c>
      <c r="H154" s="144">
        <v>200.6</v>
      </c>
      <c r="I154" s="145"/>
      <c r="J154" s="144">
        <f>ROUND(I154*H154,3)</f>
        <v>0</v>
      </c>
      <c r="K154" s="146"/>
      <c r="L154" s="28"/>
      <c r="M154" s="147" t="s">
        <v>1</v>
      </c>
      <c r="N154" s="148" t="s">
        <v>45</v>
      </c>
      <c r="P154" s="149">
        <f>O154*H154</f>
        <v>0</v>
      </c>
      <c r="Q154" s="149">
        <v>0.126</v>
      </c>
      <c r="R154" s="149">
        <f>Q154*H154</f>
        <v>25.275600000000001</v>
      </c>
      <c r="S154" s="149">
        <v>0</v>
      </c>
      <c r="T154" s="150">
        <f>S154*H154</f>
        <v>0</v>
      </c>
      <c r="AR154" s="151" t="s">
        <v>103</v>
      </c>
      <c r="AT154" s="151" t="s">
        <v>183</v>
      </c>
      <c r="AU154" s="151" t="s">
        <v>90</v>
      </c>
      <c r="AY154" s="13" t="s">
        <v>181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90</v>
      </c>
      <c r="BK154" s="153">
        <f>ROUND(I154*H154,3)</f>
        <v>0</v>
      </c>
      <c r="BL154" s="13" t="s">
        <v>103</v>
      </c>
      <c r="BM154" s="151" t="s">
        <v>2411</v>
      </c>
    </row>
    <row r="155" spans="2:65" s="1" customFormat="1" ht="24.2" customHeight="1">
      <c r="B155" s="139"/>
      <c r="C155" s="154" t="s">
        <v>103</v>
      </c>
      <c r="D155" s="154" t="s">
        <v>196</v>
      </c>
      <c r="E155" s="155" t="s">
        <v>2412</v>
      </c>
      <c r="F155" s="156" t="s">
        <v>2413</v>
      </c>
      <c r="G155" s="157" t="s">
        <v>194</v>
      </c>
      <c r="H155" s="158">
        <v>210.63</v>
      </c>
      <c r="I155" s="159"/>
      <c r="J155" s="158">
        <f>ROUND(I155*H155,3)</f>
        <v>0</v>
      </c>
      <c r="K155" s="160"/>
      <c r="L155" s="161"/>
      <c r="M155" s="162" t="s">
        <v>1</v>
      </c>
      <c r="N155" s="163" t="s">
        <v>45</v>
      </c>
      <c r="P155" s="149">
        <f>O155*H155</f>
        <v>0</v>
      </c>
      <c r="Q155" s="149">
        <v>0.13</v>
      </c>
      <c r="R155" s="149">
        <f>Q155*H155</f>
        <v>27.381900000000002</v>
      </c>
      <c r="S155" s="149">
        <v>0</v>
      </c>
      <c r="T155" s="150">
        <f>S155*H155</f>
        <v>0</v>
      </c>
      <c r="AR155" s="151" t="s">
        <v>199</v>
      </c>
      <c r="AT155" s="151" t="s">
        <v>196</v>
      </c>
      <c r="AU155" s="151" t="s">
        <v>90</v>
      </c>
      <c r="AY155" s="13" t="s">
        <v>181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90</v>
      </c>
      <c r="BK155" s="153">
        <f>ROUND(I155*H155,3)</f>
        <v>0</v>
      </c>
      <c r="BL155" s="13" t="s">
        <v>103</v>
      </c>
      <c r="BM155" s="151" t="s">
        <v>2414</v>
      </c>
    </row>
    <row r="156" spans="2:65" s="11" customFormat="1" ht="22.9" customHeight="1">
      <c r="B156" s="127"/>
      <c r="D156" s="128" t="s">
        <v>78</v>
      </c>
      <c r="E156" s="137" t="s">
        <v>109</v>
      </c>
      <c r="F156" s="137" t="s">
        <v>191</v>
      </c>
      <c r="I156" s="130"/>
      <c r="J156" s="138">
        <f>BK156</f>
        <v>0</v>
      </c>
      <c r="L156" s="127"/>
      <c r="M156" s="132"/>
      <c r="P156" s="133">
        <f>SUM(P157:P187)</f>
        <v>0</v>
      </c>
      <c r="R156" s="133">
        <f>SUM(R157:R187)</f>
        <v>109.41676261800001</v>
      </c>
      <c r="T156" s="134">
        <f>SUM(T157:T187)</f>
        <v>0</v>
      </c>
      <c r="AR156" s="128" t="s">
        <v>83</v>
      </c>
      <c r="AT156" s="135" t="s">
        <v>78</v>
      </c>
      <c r="AU156" s="135" t="s">
        <v>83</v>
      </c>
      <c r="AY156" s="128" t="s">
        <v>181</v>
      </c>
      <c r="BK156" s="136">
        <f>SUM(BK157:BK187)</f>
        <v>0</v>
      </c>
    </row>
    <row r="157" spans="2:65" s="1" customFormat="1" ht="37.9" customHeight="1">
      <c r="B157" s="139"/>
      <c r="C157" s="140" t="s">
        <v>106</v>
      </c>
      <c r="D157" s="140" t="s">
        <v>183</v>
      </c>
      <c r="E157" s="141" t="s">
        <v>192</v>
      </c>
      <c r="F157" s="142" t="s">
        <v>193</v>
      </c>
      <c r="G157" s="143" t="s">
        <v>194</v>
      </c>
      <c r="H157" s="144">
        <v>491</v>
      </c>
      <c r="I157" s="145"/>
      <c r="J157" s="144">
        <f t="shared" ref="J157:J187" si="0">ROUND(I157*H157,3)</f>
        <v>0</v>
      </c>
      <c r="K157" s="146"/>
      <c r="L157" s="28"/>
      <c r="M157" s="147" t="s">
        <v>1</v>
      </c>
      <c r="N157" s="148" t="s">
        <v>45</v>
      </c>
      <c r="P157" s="149">
        <f t="shared" ref="P157:P187" si="1">O157*H157</f>
        <v>0</v>
      </c>
      <c r="Q157" s="149">
        <v>1.9000000000000001E-4</v>
      </c>
      <c r="R157" s="149">
        <f t="shared" ref="R157:R187" si="2">Q157*H157</f>
        <v>9.3290000000000012E-2</v>
      </c>
      <c r="S157" s="149">
        <v>0</v>
      </c>
      <c r="T157" s="150">
        <f t="shared" ref="T157:T187" si="3">S157*H157</f>
        <v>0</v>
      </c>
      <c r="AR157" s="151" t="s">
        <v>103</v>
      </c>
      <c r="AT157" s="151" t="s">
        <v>183</v>
      </c>
      <c r="AU157" s="151" t="s">
        <v>90</v>
      </c>
      <c r="AY157" s="13" t="s">
        <v>181</v>
      </c>
      <c r="BE157" s="152">
        <f t="shared" ref="BE157:BE187" si="4">IF(N157="základná",J157,0)</f>
        <v>0</v>
      </c>
      <c r="BF157" s="152">
        <f t="shared" ref="BF157:BF187" si="5">IF(N157="znížená",J157,0)</f>
        <v>0</v>
      </c>
      <c r="BG157" s="152">
        <f t="shared" ref="BG157:BG187" si="6">IF(N157="zákl. prenesená",J157,0)</f>
        <v>0</v>
      </c>
      <c r="BH157" s="152">
        <f t="shared" ref="BH157:BH187" si="7">IF(N157="zníž. prenesená",J157,0)</f>
        <v>0</v>
      </c>
      <c r="BI157" s="152">
        <f t="shared" ref="BI157:BI187" si="8">IF(N157="nulová",J157,0)</f>
        <v>0</v>
      </c>
      <c r="BJ157" s="13" t="s">
        <v>90</v>
      </c>
      <c r="BK157" s="153">
        <f t="shared" ref="BK157:BK187" si="9">ROUND(I157*H157,3)</f>
        <v>0</v>
      </c>
      <c r="BL157" s="13" t="s">
        <v>103</v>
      </c>
      <c r="BM157" s="151" t="s">
        <v>2415</v>
      </c>
    </row>
    <row r="158" spans="2:65" s="1" customFormat="1" ht="16.5" customHeight="1">
      <c r="B158" s="139"/>
      <c r="C158" s="154" t="s">
        <v>109</v>
      </c>
      <c r="D158" s="154" t="s">
        <v>196</v>
      </c>
      <c r="E158" s="155" t="s">
        <v>197</v>
      </c>
      <c r="F158" s="156" t="s">
        <v>198</v>
      </c>
      <c r="G158" s="157" t="s">
        <v>194</v>
      </c>
      <c r="H158" s="158">
        <v>491</v>
      </c>
      <c r="I158" s="159"/>
      <c r="J158" s="158">
        <f t="shared" si="0"/>
        <v>0</v>
      </c>
      <c r="K158" s="160"/>
      <c r="L158" s="161"/>
      <c r="M158" s="162" t="s">
        <v>1</v>
      </c>
      <c r="N158" s="163" t="s">
        <v>45</v>
      </c>
      <c r="P158" s="149">
        <f t="shared" si="1"/>
        <v>0</v>
      </c>
      <c r="Q158" s="149">
        <v>1.3999999999999999E-4</v>
      </c>
      <c r="R158" s="149">
        <f t="shared" si="2"/>
        <v>6.8739999999999996E-2</v>
      </c>
      <c r="S158" s="149">
        <v>0</v>
      </c>
      <c r="T158" s="150">
        <f t="shared" si="3"/>
        <v>0</v>
      </c>
      <c r="AR158" s="151" t="s">
        <v>199</v>
      </c>
      <c r="AT158" s="151" t="s">
        <v>196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2416</v>
      </c>
    </row>
    <row r="159" spans="2:65" s="1" customFormat="1" ht="21.75" customHeight="1">
      <c r="B159" s="139"/>
      <c r="C159" s="154" t="s">
        <v>208</v>
      </c>
      <c r="D159" s="154" t="s">
        <v>196</v>
      </c>
      <c r="E159" s="155" t="s">
        <v>201</v>
      </c>
      <c r="F159" s="156" t="s">
        <v>202</v>
      </c>
      <c r="G159" s="157" t="s">
        <v>203</v>
      </c>
      <c r="H159" s="158">
        <v>8</v>
      </c>
      <c r="I159" s="159"/>
      <c r="J159" s="158">
        <f t="shared" si="0"/>
        <v>0</v>
      </c>
      <c r="K159" s="160"/>
      <c r="L159" s="161"/>
      <c r="M159" s="162" t="s">
        <v>1</v>
      </c>
      <c r="N159" s="163" t="s">
        <v>45</v>
      </c>
      <c r="P159" s="149">
        <f t="shared" si="1"/>
        <v>0</v>
      </c>
      <c r="Q159" s="149">
        <v>2.2000000000000001E-4</v>
      </c>
      <c r="R159" s="149">
        <f t="shared" si="2"/>
        <v>1.7600000000000001E-3</v>
      </c>
      <c r="S159" s="149">
        <v>0</v>
      </c>
      <c r="T159" s="150">
        <f t="shared" si="3"/>
        <v>0</v>
      </c>
      <c r="AR159" s="151" t="s">
        <v>199</v>
      </c>
      <c r="AT159" s="151" t="s">
        <v>196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103</v>
      </c>
      <c r="BM159" s="151" t="s">
        <v>2417</v>
      </c>
    </row>
    <row r="160" spans="2:65" s="1" customFormat="1" ht="33" customHeight="1">
      <c r="B160" s="139"/>
      <c r="C160" s="140" t="s">
        <v>199</v>
      </c>
      <c r="D160" s="140" t="s">
        <v>183</v>
      </c>
      <c r="E160" s="141" t="s">
        <v>1083</v>
      </c>
      <c r="F160" s="142" t="s">
        <v>2418</v>
      </c>
      <c r="G160" s="143" t="s">
        <v>194</v>
      </c>
      <c r="H160" s="144">
        <v>498.44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5.1700000000000001E-3</v>
      </c>
      <c r="R160" s="149">
        <f t="shared" si="2"/>
        <v>2.5769348000000001</v>
      </c>
      <c r="S160" s="149">
        <v>0</v>
      </c>
      <c r="T160" s="150">
        <f t="shared" si="3"/>
        <v>0</v>
      </c>
      <c r="AR160" s="151" t="s">
        <v>103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103</v>
      </c>
      <c r="BM160" s="151" t="s">
        <v>2419</v>
      </c>
    </row>
    <row r="161" spans="2:65" s="1" customFormat="1" ht="33" customHeight="1">
      <c r="B161" s="139"/>
      <c r="C161" s="140" t="s">
        <v>215</v>
      </c>
      <c r="D161" s="140" t="s">
        <v>183</v>
      </c>
      <c r="E161" s="141" t="s">
        <v>1086</v>
      </c>
      <c r="F161" s="142" t="s">
        <v>2420</v>
      </c>
      <c r="G161" s="143" t="s">
        <v>194</v>
      </c>
      <c r="H161" s="144">
        <v>498.44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45</v>
      </c>
      <c r="P161" s="149">
        <f t="shared" si="1"/>
        <v>0</v>
      </c>
      <c r="Q161" s="149">
        <v>4.15E-3</v>
      </c>
      <c r="R161" s="149">
        <f t="shared" si="2"/>
        <v>2.0685259999999999</v>
      </c>
      <c r="S161" s="149">
        <v>0</v>
      </c>
      <c r="T161" s="150">
        <f t="shared" si="3"/>
        <v>0</v>
      </c>
      <c r="AR161" s="151" t="s">
        <v>103</v>
      </c>
      <c r="AT161" s="151" t="s">
        <v>183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103</v>
      </c>
      <c r="BM161" s="151" t="s">
        <v>2421</v>
      </c>
    </row>
    <row r="162" spans="2:65" s="1" customFormat="1" ht="24.2" customHeight="1">
      <c r="B162" s="139"/>
      <c r="C162" s="140" t="s">
        <v>219</v>
      </c>
      <c r="D162" s="140" t="s">
        <v>183</v>
      </c>
      <c r="E162" s="141" t="s">
        <v>205</v>
      </c>
      <c r="F162" s="142" t="s">
        <v>2422</v>
      </c>
      <c r="G162" s="143" t="s">
        <v>194</v>
      </c>
      <c r="H162" s="144">
        <v>498.44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45</v>
      </c>
      <c r="P162" s="149">
        <f t="shared" si="1"/>
        <v>0</v>
      </c>
      <c r="Q162" s="149">
        <v>9.3500000000000007E-3</v>
      </c>
      <c r="R162" s="149">
        <f t="shared" si="2"/>
        <v>4.6604140000000003</v>
      </c>
      <c r="S162" s="149">
        <v>0</v>
      </c>
      <c r="T162" s="150">
        <f t="shared" si="3"/>
        <v>0</v>
      </c>
      <c r="AR162" s="151" t="s">
        <v>103</v>
      </c>
      <c r="AT162" s="151" t="s">
        <v>183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103</v>
      </c>
      <c r="BM162" s="151" t="s">
        <v>2423</v>
      </c>
    </row>
    <row r="163" spans="2:65" s="1" customFormat="1" ht="33" customHeight="1">
      <c r="B163" s="139"/>
      <c r="C163" s="140" t="s">
        <v>223</v>
      </c>
      <c r="D163" s="140" t="s">
        <v>183</v>
      </c>
      <c r="E163" s="141" t="s">
        <v>209</v>
      </c>
      <c r="F163" s="142" t="s">
        <v>210</v>
      </c>
      <c r="G163" s="143" t="s">
        <v>194</v>
      </c>
      <c r="H163" s="144">
        <v>362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45</v>
      </c>
      <c r="P163" s="149">
        <f t="shared" si="1"/>
        <v>0</v>
      </c>
      <c r="Q163" s="149">
        <v>3.5869999999999999E-2</v>
      </c>
      <c r="R163" s="149">
        <f t="shared" si="2"/>
        <v>12.98494</v>
      </c>
      <c r="S163" s="149">
        <v>0</v>
      </c>
      <c r="T163" s="150">
        <f t="shared" si="3"/>
        <v>0</v>
      </c>
      <c r="AR163" s="151" t="s">
        <v>103</v>
      </c>
      <c r="AT163" s="151" t="s">
        <v>183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103</v>
      </c>
      <c r="BM163" s="151" t="s">
        <v>2424</v>
      </c>
    </row>
    <row r="164" spans="2:65" s="1" customFormat="1" ht="33" customHeight="1">
      <c r="B164" s="139"/>
      <c r="C164" s="140" t="s">
        <v>227</v>
      </c>
      <c r="D164" s="140" t="s">
        <v>183</v>
      </c>
      <c r="E164" s="141" t="s">
        <v>212</v>
      </c>
      <c r="F164" s="142" t="s">
        <v>213</v>
      </c>
      <c r="G164" s="143" t="s">
        <v>194</v>
      </c>
      <c r="H164" s="144">
        <v>300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45</v>
      </c>
      <c r="P164" s="149">
        <f t="shared" si="1"/>
        <v>0</v>
      </c>
      <c r="Q164" s="149">
        <v>1.321E-2</v>
      </c>
      <c r="R164" s="149">
        <f t="shared" si="2"/>
        <v>3.9630000000000001</v>
      </c>
      <c r="S164" s="149">
        <v>0</v>
      </c>
      <c r="T164" s="150">
        <f t="shared" si="3"/>
        <v>0</v>
      </c>
      <c r="AR164" s="151" t="s">
        <v>103</v>
      </c>
      <c r="AT164" s="151" t="s">
        <v>183</v>
      </c>
      <c r="AU164" s="151" t="s">
        <v>90</v>
      </c>
      <c r="AY164" s="13" t="s">
        <v>181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90</v>
      </c>
      <c r="BK164" s="153">
        <f t="shared" si="9"/>
        <v>0</v>
      </c>
      <c r="BL164" s="13" t="s">
        <v>103</v>
      </c>
      <c r="BM164" s="151" t="s">
        <v>2425</v>
      </c>
    </row>
    <row r="165" spans="2:65" s="1" customFormat="1" ht="33" customHeight="1">
      <c r="B165" s="139"/>
      <c r="C165" s="140" t="s">
        <v>231</v>
      </c>
      <c r="D165" s="140" t="s">
        <v>183</v>
      </c>
      <c r="E165" s="141" t="s">
        <v>216</v>
      </c>
      <c r="F165" s="142" t="s">
        <v>217</v>
      </c>
      <c r="G165" s="143" t="s">
        <v>194</v>
      </c>
      <c r="H165" s="144">
        <v>300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45</v>
      </c>
      <c r="P165" s="149">
        <f t="shared" si="1"/>
        <v>0</v>
      </c>
      <c r="Q165" s="149">
        <v>8.9300000000000004E-3</v>
      </c>
      <c r="R165" s="149">
        <f t="shared" si="2"/>
        <v>2.6790000000000003</v>
      </c>
      <c r="S165" s="149">
        <v>0</v>
      </c>
      <c r="T165" s="150">
        <f t="shared" si="3"/>
        <v>0</v>
      </c>
      <c r="AR165" s="151" t="s">
        <v>103</v>
      </c>
      <c r="AT165" s="151" t="s">
        <v>183</v>
      </c>
      <c r="AU165" s="151" t="s">
        <v>90</v>
      </c>
      <c r="AY165" s="13" t="s">
        <v>181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90</v>
      </c>
      <c r="BK165" s="153">
        <f t="shared" si="9"/>
        <v>0</v>
      </c>
      <c r="BL165" s="13" t="s">
        <v>103</v>
      </c>
      <c r="BM165" s="151" t="s">
        <v>2426</v>
      </c>
    </row>
    <row r="166" spans="2:65" s="1" customFormat="1" ht="37.9" customHeight="1">
      <c r="B166" s="139"/>
      <c r="C166" s="140" t="s">
        <v>235</v>
      </c>
      <c r="D166" s="140" t="s">
        <v>183</v>
      </c>
      <c r="E166" s="141" t="s">
        <v>220</v>
      </c>
      <c r="F166" s="142" t="s">
        <v>2427</v>
      </c>
      <c r="G166" s="143" t="s">
        <v>194</v>
      </c>
      <c r="H166" s="144">
        <v>15.4</v>
      </c>
      <c r="I166" s="145"/>
      <c r="J166" s="144">
        <f t="shared" si="0"/>
        <v>0</v>
      </c>
      <c r="K166" s="146"/>
      <c r="L166" s="28"/>
      <c r="M166" s="147" t="s">
        <v>1</v>
      </c>
      <c r="N166" s="148" t="s">
        <v>45</v>
      </c>
      <c r="P166" s="149">
        <f t="shared" si="1"/>
        <v>0</v>
      </c>
      <c r="Q166" s="149">
        <v>8.9300000000000004E-3</v>
      </c>
      <c r="R166" s="149">
        <f t="shared" si="2"/>
        <v>0.13752200000000001</v>
      </c>
      <c r="S166" s="149">
        <v>0</v>
      </c>
      <c r="T166" s="150">
        <f t="shared" si="3"/>
        <v>0</v>
      </c>
      <c r="AR166" s="151" t="s">
        <v>103</v>
      </c>
      <c r="AT166" s="151" t="s">
        <v>183</v>
      </c>
      <c r="AU166" s="151" t="s">
        <v>90</v>
      </c>
      <c r="AY166" s="13" t="s">
        <v>181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90</v>
      </c>
      <c r="BK166" s="153">
        <f t="shared" si="9"/>
        <v>0</v>
      </c>
      <c r="BL166" s="13" t="s">
        <v>103</v>
      </c>
      <c r="BM166" s="151" t="s">
        <v>2428</v>
      </c>
    </row>
    <row r="167" spans="2:65" s="1" customFormat="1" ht="37.9" customHeight="1">
      <c r="B167" s="139"/>
      <c r="C167" s="140" t="s">
        <v>239</v>
      </c>
      <c r="D167" s="140" t="s">
        <v>183</v>
      </c>
      <c r="E167" s="141" t="s">
        <v>224</v>
      </c>
      <c r="F167" s="142" t="s">
        <v>2429</v>
      </c>
      <c r="G167" s="143" t="s">
        <v>194</v>
      </c>
      <c r="H167" s="144">
        <v>15.4</v>
      </c>
      <c r="I167" s="145"/>
      <c r="J167" s="144">
        <f t="shared" si="0"/>
        <v>0</v>
      </c>
      <c r="K167" s="146"/>
      <c r="L167" s="28"/>
      <c r="M167" s="147" t="s">
        <v>1</v>
      </c>
      <c r="N167" s="148" t="s">
        <v>45</v>
      </c>
      <c r="P167" s="149">
        <f t="shared" si="1"/>
        <v>0</v>
      </c>
      <c r="Q167" s="149">
        <v>5.1500000000000001E-3</v>
      </c>
      <c r="R167" s="149">
        <f t="shared" si="2"/>
        <v>7.9310000000000005E-2</v>
      </c>
      <c r="S167" s="149">
        <v>0</v>
      </c>
      <c r="T167" s="150">
        <f t="shared" si="3"/>
        <v>0</v>
      </c>
      <c r="AR167" s="151" t="s">
        <v>103</v>
      </c>
      <c r="AT167" s="151" t="s">
        <v>183</v>
      </c>
      <c r="AU167" s="151" t="s">
        <v>90</v>
      </c>
      <c r="AY167" s="13" t="s">
        <v>181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90</v>
      </c>
      <c r="BK167" s="153">
        <f t="shared" si="9"/>
        <v>0</v>
      </c>
      <c r="BL167" s="13" t="s">
        <v>103</v>
      </c>
      <c r="BM167" s="151" t="s">
        <v>2430</v>
      </c>
    </row>
    <row r="168" spans="2:65" s="1" customFormat="1" ht="37.9" customHeight="1">
      <c r="B168" s="139"/>
      <c r="C168" s="140" t="s">
        <v>243</v>
      </c>
      <c r="D168" s="140" t="s">
        <v>183</v>
      </c>
      <c r="E168" s="141" t="s">
        <v>232</v>
      </c>
      <c r="F168" s="142" t="s">
        <v>233</v>
      </c>
      <c r="G168" s="143" t="s">
        <v>194</v>
      </c>
      <c r="H168" s="144">
        <v>1772.877</v>
      </c>
      <c r="I168" s="145"/>
      <c r="J168" s="144">
        <f t="shared" si="0"/>
        <v>0</v>
      </c>
      <c r="K168" s="146"/>
      <c r="L168" s="28"/>
      <c r="M168" s="147" t="s">
        <v>1</v>
      </c>
      <c r="N168" s="148" t="s">
        <v>45</v>
      </c>
      <c r="P168" s="149">
        <f t="shared" si="1"/>
        <v>0</v>
      </c>
      <c r="Q168" s="149">
        <v>0</v>
      </c>
      <c r="R168" s="149">
        <f t="shared" si="2"/>
        <v>0</v>
      </c>
      <c r="S168" s="149">
        <v>0</v>
      </c>
      <c r="T168" s="150">
        <f t="shared" si="3"/>
        <v>0</v>
      </c>
      <c r="AR168" s="151" t="s">
        <v>103</v>
      </c>
      <c r="AT168" s="151" t="s">
        <v>183</v>
      </c>
      <c r="AU168" s="151" t="s">
        <v>90</v>
      </c>
      <c r="AY168" s="13" t="s">
        <v>181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3" t="s">
        <v>90</v>
      </c>
      <c r="BK168" s="153">
        <f t="shared" si="9"/>
        <v>0</v>
      </c>
      <c r="BL168" s="13" t="s">
        <v>103</v>
      </c>
      <c r="BM168" s="151" t="s">
        <v>2431</v>
      </c>
    </row>
    <row r="169" spans="2:65" s="1" customFormat="1" ht="37.9" customHeight="1">
      <c r="B169" s="139"/>
      <c r="C169" s="140" t="s">
        <v>247</v>
      </c>
      <c r="D169" s="140" t="s">
        <v>183</v>
      </c>
      <c r="E169" s="141" t="s">
        <v>282</v>
      </c>
      <c r="F169" s="142" t="s">
        <v>283</v>
      </c>
      <c r="G169" s="143" t="s">
        <v>194</v>
      </c>
      <c r="H169" s="144">
        <v>377</v>
      </c>
      <c r="I169" s="145"/>
      <c r="J169" s="144">
        <f t="shared" si="0"/>
        <v>0</v>
      </c>
      <c r="K169" s="146"/>
      <c r="L169" s="28"/>
      <c r="M169" s="147" t="s">
        <v>1</v>
      </c>
      <c r="N169" s="148" t="s">
        <v>45</v>
      </c>
      <c r="P169" s="149">
        <f t="shared" si="1"/>
        <v>0</v>
      </c>
      <c r="Q169" s="149">
        <v>3.3E-3</v>
      </c>
      <c r="R169" s="149">
        <f t="shared" si="2"/>
        <v>1.2441</v>
      </c>
      <c r="S169" s="149">
        <v>0</v>
      </c>
      <c r="T169" s="150">
        <f t="shared" si="3"/>
        <v>0</v>
      </c>
      <c r="AR169" s="151" t="s">
        <v>103</v>
      </c>
      <c r="AT169" s="151" t="s">
        <v>183</v>
      </c>
      <c r="AU169" s="151" t="s">
        <v>90</v>
      </c>
      <c r="AY169" s="13" t="s">
        <v>181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3" t="s">
        <v>90</v>
      </c>
      <c r="BK169" s="153">
        <f t="shared" si="9"/>
        <v>0</v>
      </c>
      <c r="BL169" s="13" t="s">
        <v>103</v>
      </c>
      <c r="BM169" s="151" t="s">
        <v>2432</v>
      </c>
    </row>
    <row r="170" spans="2:65" s="1" customFormat="1" ht="37.9" customHeight="1">
      <c r="B170" s="139"/>
      <c r="C170" s="140" t="s">
        <v>251</v>
      </c>
      <c r="D170" s="140" t="s">
        <v>183</v>
      </c>
      <c r="E170" s="141" t="s">
        <v>286</v>
      </c>
      <c r="F170" s="142" t="s">
        <v>287</v>
      </c>
      <c r="G170" s="143" t="s">
        <v>194</v>
      </c>
      <c r="H170" s="144">
        <v>377</v>
      </c>
      <c r="I170" s="145"/>
      <c r="J170" s="144">
        <f t="shared" si="0"/>
        <v>0</v>
      </c>
      <c r="K170" s="146"/>
      <c r="L170" s="28"/>
      <c r="M170" s="147" t="s">
        <v>1</v>
      </c>
      <c r="N170" s="148" t="s">
        <v>45</v>
      </c>
      <c r="P170" s="149">
        <f t="shared" si="1"/>
        <v>0</v>
      </c>
      <c r="Q170" s="149">
        <v>4.0000000000000002E-4</v>
      </c>
      <c r="R170" s="149">
        <f t="shared" si="2"/>
        <v>0.15080000000000002</v>
      </c>
      <c r="S170" s="149">
        <v>0</v>
      </c>
      <c r="T170" s="150">
        <f t="shared" si="3"/>
        <v>0</v>
      </c>
      <c r="AR170" s="151" t="s">
        <v>103</v>
      </c>
      <c r="AT170" s="151" t="s">
        <v>183</v>
      </c>
      <c r="AU170" s="151" t="s">
        <v>90</v>
      </c>
      <c r="AY170" s="13" t="s">
        <v>181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3" t="s">
        <v>90</v>
      </c>
      <c r="BK170" s="153">
        <f t="shared" si="9"/>
        <v>0</v>
      </c>
      <c r="BL170" s="13" t="s">
        <v>103</v>
      </c>
      <c r="BM170" s="151" t="s">
        <v>2433</v>
      </c>
    </row>
    <row r="171" spans="2:65" s="1" customFormat="1" ht="24.2" customHeight="1">
      <c r="B171" s="139"/>
      <c r="C171" s="140" t="s">
        <v>255</v>
      </c>
      <c r="D171" s="140" t="s">
        <v>183</v>
      </c>
      <c r="E171" s="141" t="s">
        <v>290</v>
      </c>
      <c r="F171" s="142" t="s">
        <v>291</v>
      </c>
      <c r="G171" s="143" t="s">
        <v>194</v>
      </c>
      <c r="H171" s="144">
        <v>377</v>
      </c>
      <c r="I171" s="145"/>
      <c r="J171" s="144">
        <f t="shared" si="0"/>
        <v>0</v>
      </c>
      <c r="K171" s="146"/>
      <c r="L171" s="28"/>
      <c r="M171" s="147" t="s">
        <v>1</v>
      </c>
      <c r="N171" s="148" t="s">
        <v>45</v>
      </c>
      <c r="P171" s="149">
        <f t="shared" si="1"/>
        <v>0</v>
      </c>
      <c r="Q171" s="149">
        <v>5.1500000000000001E-3</v>
      </c>
      <c r="R171" s="149">
        <f t="shared" si="2"/>
        <v>1.9415500000000001</v>
      </c>
      <c r="S171" s="149">
        <v>0</v>
      </c>
      <c r="T171" s="150">
        <f t="shared" si="3"/>
        <v>0</v>
      </c>
      <c r="AR171" s="151" t="s">
        <v>103</v>
      </c>
      <c r="AT171" s="151" t="s">
        <v>183</v>
      </c>
      <c r="AU171" s="151" t="s">
        <v>90</v>
      </c>
      <c r="AY171" s="13" t="s">
        <v>181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3" t="s">
        <v>90</v>
      </c>
      <c r="BK171" s="153">
        <f t="shared" si="9"/>
        <v>0</v>
      </c>
      <c r="BL171" s="13" t="s">
        <v>103</v>
      </c>
      <c r="BM171" s="151" t="s">
        <v>2434</v>
      </c>
    </row>
    <row r="172" spans="2:65" s="1" customFormat="1" ht="33" customHeight="1">
      <c r="B172" s="139"/>
      <c r="C172" s="140" t="s">
        <v>7</v>
      </c>
      <c r="D172" s="140" t="s">
        <v>183</v>
      </c>
      <c r="E172" s="141" t="s">
        <v>294</v>
      </c>
      <c r="F172" s="142" t="s">
        <v>295</v>
      </c>
      <c r="G172" s="143" t="s">
        <v>194</v>
      </c>
      <c r="H172" s="144">
        <v>377</v>
      </c>
      <c r="I172" s="145"/>
      <c r="J172" s="144">
        <f t="shared" si="0"/>
        <v>0</v>
      </c>
      <c r="K172" s="146"/>
      <c r="L172" s="28"/>
      <c r="M172" s="147" t="s">
        <v>1</v>
      </c>
      <c r="N172" s="148" t="s">
        <v>45</v>
      </c>
      <c r="P172" s="149">
        <f t="shared" si="1"/>
        <v>0</v>
      </c>
      <c r="Q172" s="149">
        <v>4.15E-3</v>
      </c>
      <c r="R172" s="149">
        <f t="shared" si="2"/>
        <v>1.5645500000000001</v>
      </c>
      <c r="S172" s="149">
        <v>0</v>
      </c>
      <c r="T172" s="150">
        <f t="shared" si="3"/>
        <v>0</v>
      </c>
      <c r="AR172" s="151" t="s">
        <v>103</v>
      </c>
      <c r="AT172" s="151" t="s">
        <v>183</v>
      </c>
      <c r="AU172" s="151" t="s">
        <v>90</v>
      </c>
      <c r="AY172" s="13" t="s">
        <v>181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3" t="s">
        <v>90</v>
      </c>
      <c r="BK172" s="153">
        <f t="shared" si="9"/>
        <v>0</v>
      </c>
      <c r="BL172" s="13" t="s">
        <v>103</v>
      </c>
      <c r="BM172" s="151" t="s">
        <v>2435</v>
      </c>
    </row>
    <row r="173" spans="2:65" s="1" customFormat="1" ht="37.9" customHeight="1">
      <c r="B173" s="139"/>
      <c r="C173" s="140" t="s">
        <v>262</v>
      </c>
      <c r="D173" s="140" t="s">
        <v>183</v>
      </c>
      <c r="E173" s="141" t="s">
        <v>298</v>
      </c>
      <c r="F173" s="142" t="s">
        <v>299</v>
      </c>
      <c r="G173" s="143" t="s">
        <v>194</v>
      </c>
      <c r="H173" s="144">
        <v>377</v>
      </c>
      <c r="I173" s="145"/>
      <c r="J173" s="144">
        <f t="shared" si="0"/>
        <v>0</v>
      </c>
      <c r="K173" s="146"/>
      <c r="L173" s="28"/>
      <c r="M173" s="147" t="s">
        <v>1</v>
      </c>
      <c r="N173" s="148" t="s">
        <v>45</v>
      </c>
      <c r="P173" s="149">
        <f t="shared" si="1"/>
        <v>0</v>
      </c>
      <c r="Q173" s="149">
        <v>1.7000000000000001E-2</v>
      </c>
      <c r="R173" s="149">
        <f t="shared" si="2"/>
        <v>6.4090000000000007</v>
      </c>
      <c r="S173" s="149">
        <v>0</v>
      </c>
      <c r="T173" s="150">
        <f t="shared" si="3"/>
        <v>0</v>
      </c>
      <c r="AR173" s="151" t="s">
        <v>103</v>
      </c>
      <c r="AT173" s="151" t="s">
        <v>183</v>
      </c>
      <c r="AU173" s="151" t="s">
        <v>90</v>
      </c>
      <c r="AY173" s="13" t="s">
        <v>181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3" t="s">
        <v>90</v>
      </c>
      <c r="BK173" s="153">
        <f t="shared" si="9"/>
        <v>0</v>
      </c>
      <c r="BL173" s="13" t="s">
        <v>103</v>
      </c>
      <c r="BM173" s="151" t="s">
        <v>2436</v>
      </c>
    </row>
    <row r="174" spans="2:65" s="1" customFormat="1" ht="37.9" customHeight="1">
      <c r="B174" s="139"/>
      <c r="C174" s="140" t="s">
        <v>266</v>
      </c>
      <c r="D174" s="140" t="s">
        <v>183</v>
      </c>
      <c r="E174" s="141" t="s">
        <v>278</v>
      </c>
      <c r="F174" s="142" t="s">
        <v>279</v>
      </c>
      <c r="G174" s="143" t="s">
        <v>194</v>
      </c>
      <c r="H174" s="144">
        <v>377</v>
      </c>
      <c r="I174" s="145"/>
      <c r="J174" s="144">
        <f t="shared" si="0"/>
        <v>0</v>
      </c>
      <c r="K174" s="146"/>
      <c r="L174" s="28"/>
      <c r="M174" s="147" t="s">
        <v>1</v>
      </c>
      <c r="N174" s="148" t="s">
        <v>45</v>
      </c>
      <c r="P174" s="149">
        <f t="shared" si="1"/>
        <v>0</v>
      </c>
      <c r="Q174" s="149">
        <v>6.4000000000000003E-3</v>
      </c>
      <c r="R174" s="149">
        <f t="shared" si="2"/>
        <v>2.4128000000000003</v>
      </c>
      <c r="S174" s="149">
        <v>0</v>
      </c>
      <c r="T174" s="150">
        <f t="shared" si="3"/>
        <v>0</v>
      </c>
      <c r="AR174" s="151" t="s">
        <v>103</v>
      </c>
      <c r="AT174" s="151" t="s">
        <v>183</v>
      </c>
      <c r="AU174" s="151" t="s">
        <v>90</v>
      </c>
      <c r="AY174" s="13" t="s">
        <v>181</v>
      </c>
      <c r="BE174" s="152">
        <f t="shared" si="4"/>
        <v>0</v>
      </c>
      <c r="BF174" s="152">
        <f t="shared" si="5"/>
        <v>0</v>
      </c>
      <c r="BG174" s="152">
        <f t="shared" si="6"/>
        <v>0</v>
      </c>
      <c r="BH174" s="152">
        <f t="shared" si="7"/>
        <v>0</v>
      </c>
      <c r="BI174" s="152">
        <f t="shared" si="8"/>
        <v>0</v>
      </c>
      <c r="BJ174" s="13" t="s">
        <v>90</v>
      </c>
      <c r="BK174" s="153">
        <f t="shared" si="9"/>
        <v>0</v>
      </c>
      <c r="BL174" s="13" t="s">
        <v>103</v>
      </c>
      <c r="BM174" s="151" t="s">
        <v>2437</v>
      </c>
    </row>
    <row r="175" spans="2:65" s="1" customFormat="1" ht="24.2" customHeight="1">
      <c r="B175" s="139"/>
      <c r="C175" s="140" t="s">
        <v>270</v>
      </c>
      <c r="D175" s="140" t="s">
        <v>183</v>
      </c>
      <c r="E175" s="141" t="s">
        <v>263</v>
      </c>
      <c r="F175" s="142" t="s">
        <v>264</v>
      </c>
      <c r="G175" s="143" t="s">
        <v>194</v>
      </c>
      <c r="H175" s="144">
        <v>1352.6569999999999</v>
      </c>
      <c r="I175" s="145"/>
      <c r="J175" s="144">
        <f t="shared" si="0"/>
        <v>0</v>
      </c>
      <c r="K175" s="146"/>
      <c r="L175" s="28"/>
      <c r="M175" s="147" t="s">
        <v>1</v>
      </c>
      <c r="N175" s="148" t="s">
        <v>45</v>
      </c>
      <c r="P175" s="149">
        <f t="shared" si="1"/>
        <v>0</v>
      </c>
      <c r="Q175" s="149">
        <v>3.9784E-2</v>
      </c>
      <c r="R175" s="149">
        <f t="shared" si="2"/>
        <v>53.814106087999996</v>
      </c>
      <c r="S175" s="149">
        <v>0</v>
      </c>
      <c r="T175" s="150">
        <f t="shared" si="3"/>
        <v>0</v>
      </c>
      <c r="AR175" s="151" t="s">
        <v>103</v>
      </c>
      <c r="AT175" s="151" t="s">
        <v>183</v>
      </c>
      <c r="AU175" s="151" t="s">
        <v>90</v>
      </c>
      <c r="AY175" s="13" t="s">
        <v>181</v>
      </c>
      <c r="BE175" s="152">
        <f t="shared" si="4"/>
        <v>0</v>
      </c>
      <c r="BF175" s="152">
        <f t="shared" si="5"/>
        <v>0</v>
      </c>
      <c r="BG175" s="152">
        <f t="shared" si="6"/>
        <v>0</v>
      </c>
      <c r="BH175" s="152">
        <f t="shared" si="7"/>
        <v>0</v>
      </c>
      <c r="BI175" s="152">
        <f t="shared" si="8"/>
        <v>0</v>
      </c>
      <c r="BJ175" s="13" t="s">
        <v>90</v>
      </c>
      <c r="BK175" s="153">
        <f t="shared" si="9"/>
        <v>0</v>
      </c>
      <c r="BL175" s="13" t="s">
        <v>103</v>
      </c>
      <c r="BM175" s="151" t="s">
        <v>2438</v>
      </c>
    </row>
    <row r="176" spans="2:65" s="1" customFormat="1" ht="37.9" customHeight="1">
      <c r="B176" s="139"/>
      <c r="C176" s="140" t="s">
        <v>274</v>
      </c>
      <c r="D176" s="140" t="s">
        <v>183</v>
      </c>
      <c r="E176" s="141" t="s">
        <v>236</v>
      </c>
      <c r="F176" s="142" t="s">
        <v>237</v>
      </c>
      <c r="G176" s="143" t="s">
        <v>194</v>
      </c>
      <c r="H176" s="144">
        <v>70.5</v>
      </c>
      <c r="I176" s="145"/>
      <c r="J176" s="144">
        <f t="shared" si="0"/>
        <v>0</v>
      </c>
      <c r="K176" s="146"/>
      <c r="L176" s="28"/>
      <c r="M176" s="147" t="s">
        <v>1</v>
      </c>
      <c r="N176" s="148" t="s">
        <v>45</v>
      </c>
      <c r="P176" s="149">
        <f t="shared" si="1"/>
        <v>0</v>
      </c>
      <c r="Q176" s="149">
        <v>0</v>
      </c>
      <c r="R176" s="149">
        <f t="shared" si="2"/>
        <v>0</v>
      </c>
      <c r="S176" s="149">
        <v>0</v>
      </c>
      <c r="T176" s="150">
        <f t="shared" si="3"/>
        <v>0</v>
      </c>
      <c r="AR176" s="151" t="s">
        <v>103</v>
      </c>
      <c r="AT176" s="151" t="s">
        <v>183</v>
      </c>
      <c r="AU176" s="151" t="s">
        <v>90</v>
      </c>
      <c r="AY176" s="13" t="s">
        <v>181</v>
      </c>
      <c r="BE176" s="152">
        <f t="shared" si="4"/>
        <v>0</v>
      </c>
      <c r="BF176" s="152">
        <f t="shared" si="5"/>
        <v>0</v>
      </c>
      <c r="BG176" s="152">
        <f t="shared" si="6"/>
        <v>0</v>
      </c>
      <c r="BH176" s="152">
        <f t="shared" si="7"/>
        <v>0</v>
      </c>
      <c r="BI176" s="152">
        <f t="shared" si="8"/>
        <v>0</v>
      </c>
      <c r="BJ176" s="13" t="s">
        <v>90</v>
      </c>
      <c r="BK176" s="153">
        <f t="shared" si="9"/>
        <v>0</v>
      </c>
      <c r="BL176" s="13" t="s">
        <v>103</v>
      </c>
      <c r="BM176" s="151" t="s">
        <v>2439</v>
      </c>
    </row>
    <row r="177" spans="2:65" s="1" customFormat="1" ht="33" customHeight="1">
      <c r="B177" s="139"/>
      <c r="C177" s="140" t="s">
        <v>277</v>
      </c>
      <c r="D177" s="140" t="s">
        <v>183</v>
      </c>
      <c r="E177" s="141" t="s">
        <v>248</v>
      </c>
      <c r="F177" s="142" t="s">
        <v>249</v>
      </c>
      <c r="G177" s="143" t="s">
        <v>194</v>
      </c>
      <c r="H177" s="144">
        <v>70.5</v>
      </c>
      <c r="I177" s="145"/>
      <c r="J177" s="144">
        <f t="shared" si="0"/>
        <v>0</v>
      </c>
      <c r="K177" s="146"/>
      <c r="L177" s="28"/>
      <c r="M177" s="147" t="s">
        <v>1</v>
      </c>
      <c r="N177" s="148" t="s">
        <v>45</v>
      </c>
      <c r="P177" s="149">
        <f t="shared" si="1"/>
        <v>0</v>
      </c>
      <c r="Q177" s="149">
        <v>1.4619999999999999E-2</v>
      </c>
      <c r="R177" s="149">
        <f t="shared" si="2"/>
        <v>1.03071</v>
      </c>
      <c r="S177" s="149">
        <v>0</v>
      </c>
      <c r="T177" s="150">
        <f t="shared" si="3"/>
        <v>0</v>
      </c>
      <c r="AR177" s="151" t="s">
        <v>103</v>
      </c>
      <c r="AT177" s="151" t="s">
        <v>183</v>
      </c>
      <c r="AU177" s="151" t="s">
        <v>90</v>
      </c>
      <c r="AY177" s="13" t="s">
        <v>181</v>
      </c>
      <c r="BE177" s="152">
        <f t="shared" si="4"/>
        <v>0</v>
      </c>
      <c r="BF177" s="152">
        <f t="shared" si="5"/>
        <v>0</v>
      </c>
      <c r="BG177" s="152">
        <f t="shared" si="6"/>
        <v>0</v>
      </c>
      <c r="BH177" s="152">
        <f t="shared" si="7"/>
        <v>0</v>
      </c>
      <c r="BI177" s="152">
        <f t="shared" si="8"/>
        <v>0</v>
      </c>
      <c r="BJ177" s="13" t="s">
        <v>90</v>
      </c>
      <c r="BK177" s="153">
        <f t="shared" si="9"/>
        <v>0</v>
      </c>
      <c r="BL177" s="13" t="s">
        <v>103</v>
      </c>
      <c r="BM177" s="151" t="s">
        <v>2440</v>
      </c>
    </row>
    <row r="178" spans="2:65" s="1" customFormat="1" ht="24.2" customHeight="1">
      <c r="B178" s="139"/>
      <c r="C178" s="140" t="s">
        <v>281</v>
      </c>
      <c r="D178" s="140" t="s">
        <v>183</v>
      </c>
      <c r="E178" s="141" t="s">
        <v>240</v>
      </c>
      <c r="F178" s="142" t="s">
        <v>2441</v>
      </c>
      <c r="G178" s="143" t="s">
        <v>194</v>
      </c>
      <c r="H178" s="144">
        <v>70.5</v>
      </c>
      <c r="I178" s="145"/>
      <c r="J178" s="144">
        <f t="shared" si="0"/>
        <v>0</v>
      </c>
      <c r="K178" s="146"/>
      <c r="L178" s="28"/>
      <c r="M178" s="147" t="s">
        <v>1</v>
      </c>
      <c r="N178" s="148" t="s">
        <v>45</v>
      </c>
      <c r="P178" s="149">
        <f t="shared" si="1"/>
        <v>0</v>
      </c>
      <c r="Q178" s="149">
        <v>0</v>
      </c>
      <c r="R178" s="149">
        <f t="shared" si="2"/>
        <v>0</v>
      </c>
      <c r="S178" s="149">
        <v>0</v>
      </c>
      <c r="T178" s="150">
        <f t="shared" si="3"/>
        <v>0</v>
      </c>
      <c r="AR178" s="151" t="s">
        <v>103</v>
      </c>
      <c r="AT178" s="151" t="s">
        <v>183</v>
      </c>
      <c r="AU178" s="151" t="s">
        <v>90</v>
      </c>
      <c r="AY178" s="13" t="s">
        <v>181</v>
      </c>
      <c r="BE178" s="152">
        <f t="shared" si="4"/>
        <v>0</v>
      </c>
      <c r="BF178" s="152">
        <f t="shared" si="5"/>
        <v>0</v>
      </c>
      <c r="BG178" s="152">
        <f t="shared" si="6"/>
        <v>0</v>
      </c>
      <c r="BH178" s="152">
        <f t="shared" si="7"/>
        <v>0</v>
      </c>
      <c r="BI178" s="152">
        <f t="shared" si="8"/>
        <v>0</v>
      </c>
      <c r="BJ178" s="13" t="s">
        <v>90</v>
      </c>
      <c r="BK178" s="153">
        <f t="shared" si="9"/>
        <v>0</v>
      </c>
      <c r="BL178" s="13" t="s">
        <v>103</v>
      </c>
      <c r="BM178" s="151" t="s">
        <v>2442</v>
      </c>
    </row>
    <row r="179" spans="2:65" s="1" customFormat="1" ht="24.2" customHeight="1">
      <c r="B179" s="139"/>
      <c r="C179" s="140" t="s">
        <v>285</v>
      </c>
      <c r="D179" s="140" t="s">
        <v>183</v>
      </c>
      <c r="E179" s="141" t="s">
        <v>244</v>
      </c>
      <c r="F179" s="142" t="s">
        <v>2443</v>
      </c>
      <c r="G179" s="143" t="s">
        <v>194</v>
      </c>
      <c r="H179" s="144">
        <v>70.5</v>
      </c>
      <c r="I179" s="145"/>
      <c r="J179" s="144">
        <f t="shared" si="0"/>
        <v>0</v>
      </c>
      <c r="K179" s="146"/>
      <c r="L179" s="28"/>
      <c r="M179" s="147" t="s">
        <v>1</v>
      </c>
      <c r="N179" s="148" t="s">
        <v>45</v>
      </c>
      <c r="P179" s="149">
        <f t="shared" si="1"/>
        <v>0</v>
      </c>
      <c r="Q179" s="149">
        <v>4.2000000000000002E-4</v>
      </c>
      <c r="R179" s="149">
        <f t="shared" si="2"/>
        <v>2.9610000000000001E-2</v>
      </c>
      <c r="S179" s="149">
        <v>0</v>
      </c>
      <c r="T179" s="150">
        <f t="shared" si="3"/>
        <v>0</v>
      </c>
      <c r="AR179" s="151" t="s">
        <v>103</v>
      </c>
      <c r="AT179" s="151" t="s">
        <v>183</v>
      </c>
      <c r="AU179" s="151" t="s">
        <v>90</v>
      </c>
      <c r="AY179" s="13" t="s">
        <v>181</v>
      </c>
      <c r="BE179" s="152">
        <f t="shared" si="4"/>
        <v>0</v>
      </c>
      <c r="BF179" s="152">
        <f t="shared" si="5"/>
        <v>0</v>
      </c>
      <c r="BG179" s="152">
        <f t="shared" si="6"/>
        <v>0</v>
      </c>
      <c r="BH179" s="152">
        <f t="shared" si="7"/>
        <v>0</v>
      </c>
      <c r="BI179" s="152">
        <f t="shared" si="8"/>
        <v>0</v>
      </c>
      <c r="BJ179" s="13" t="s">
        <v>90</v>
      </c>
      <c r="BK179" s="153">
        <f t="shared" si="9"/>
        <v>0</v>
      </c>
      <c r="BL179" s="13" t="s">
        <v>103</v>
      </c>
      <c r="BM179" s="151" t="s">
        <v>2444</v>
      </c>
    </row>
    <row r="180" spans="2:65" s="1" customFormat="1" ht="24.2" customHeight="1">
      <c r="B180" s="139"/>
      <c r="C180" s="140" t="s">
        <v>289</v>
      </c>
      <c r="D180" s="140" t="s">
        <v>183</v>
      </c>
      <c r="E180" s="141" t="s">
        <v>256</v>
      </c>
      <c r="F180" s="142" t="s">
        <v>2445</v>
      </c>
      <c r="G180" s="143" t="s">
        <v>194</v>
      </c>
      <c r="H180" s="144">
        <v>44.953000000000003</v>
      </c>
      <c r="I180" s="145"/>
      <c r="J180" s="144">
        <f t="shared" si="0"/>
        <v>0</v>
      </c>
      <c r="K180" s="146"/>
      <c r="L180" s="28"/>
      <c r="M180" s="147" t="s">
        <v>1</v>
      </c>
      <c r="N180" s="148" t="s">
        <v>45</v>
      </c>
      <c r="P180" s="149">
        <f t="shared" si="1"/>
        <v>0</v>
      </c>
      <c r="Q180" s="149">
        <v>1.086E-2</v>
      </c>
      <c r="R180" s="149">
        <f t="shared" si="2"/>
        <v>0.48818958000000001</v>
      </c>
      <c r="S180" s="149">
        <v>0</v>
      </c>
      <c r="T180" s="150">
        <f t="shared" si="3"/>
        <v>0</v>
      </c>
      <c r="AR180" s="151" t="s">
        <v>103</v>
      </c>
      <c r="AT180" s="151" t="s">
        <v>183</v>
      </c>
      <c r="AU180" s="151" t="s">
        <v>90</v>
      </c>
      <c r="AY180" s="13" t="s">
        <v>181</v>
      </c>
      <c r="BE180" s="152">
        <f t="shared" si="4"/>
        <v>0</v>
      </c>
      <c r="BF180" s="152">
        <f t="shared" si="5"/>
        <v>0</v>
      </c>
      <c r="BG180" s="152">
        <f t="shared" si="6"/>
        <v>0</v>
      </c>
      <c r="BH180" s="152">
        <f t="shared" si="7"/>
        <v>0</v>
      </c>
      <c r="BI180" s="152">
        <f t="shared" si="8"/>
        <v>0</v>
      </c>
      <c r="BJ180" s="13" t="s">
        <v>90</v>
      </c>
      <c r="BK180" s="153">
        <f t="shared" si="9"/>
        <v>0</v>
      </c>
      <c r="BL180" s="13" t="s">
        <v>103</v>
      </c>
      <c r="BM180" s="151" t="s">
        <v>2446</v>
      </c>
    </row>
    <row r="181" spans="2:65" s="1" customFormat="1" ht="24.2" customHeight="1">
      <c r="B181" s="139"/>
      <c r="C181" s="140" t="s">
        <v>293</v>
      </c>
      <c r="D181" s="140" t="s">
        <v>183</v>
      </c>
      <c r="E181" s="141" t="s">
        <v>271</v>
      </c>
      <c r="F181" s="142" t="s">
        <v>2447</v>
      </c>
      <c r="G181" s="143" t="s">
        <v>194</v>
      </c>
      <c r="H181" s="144">
        <v>291.33999999999997</v>
      </c>
      <c r="I181" s="145"/>
      <c r="J181" s="144">
        <f t="shared" si="0"/>
        <v>0</v>
      </c>
      <c r="K181" s="146"/>
      <c r="L181" s="28"/>
      <c r="M181" s="147" t="s">
        <v>1</v>
      </c>
      <c r="N181" s="148" t="s">
        <v>45</v>
      </c>
      <c r="P181" s="149">
        <f t="shared" si="1"/>
        <v>0</v>
      </c>
      <c r="Q181" s="149">
        <v>1.9736500000000001E-2</v>
      </c>
      <c r="R181" s="149">
        <f t="shared" si="2"/>
        <v>5.7500319099999997</v>
      </c>
      <c r="S181" s="149">
        <v>0</v>
      </c>
      <c r="T181" s="150">
        <f t="shared" si="3"/>
        <v>0</v>
      </c>
      <c r="AR181" s="151" t="s">
        <v>103</v>
      </c>
      <c r="AT181" s="151" t="s">
        <v>183</v>
      </c>
      <c r="AU181" s="151" t="s">
        <v>90</v>
      </c>
      <c r="AY181" s="13" t="s">
        <v>181</v>
      </c>
      <c r="BE181" s="152">
        <f t="shared" si="4"/>
        <v>0</v>
      </c>
      <c r="BF181" s="152">
        <f t="shared" si="5"/>
        <v>0</v>
      </c>
      <c r="BG181" s="152">
        <f t="shared" si="6"/>
        <v>0</v>
      </c>
      <c r="BH181" s="152">
        <f t="shared" si="7"/>
        <v>0</v>
      </c>
      <c r="BI181" s="152">
        <f t="shared" si="8"/>
        <v>0</v>
      </c>
      <c r="BJ181" s="13" t="s">
        <v>90</v>
      </c>
      <c r="BK181" s="153">
        <f t="shared" si="9"/>
        <v>0</v>
      </c>
      <c r="BL181" s="13" t="s">
        <v>103</v>
      </c>
      <c r="BM181" s="151" t="s">
        <v>2448</v>
      </c>
    </row>
    <row r="182" spans="2:65" s="1" customFormat="1" ht="24.2" customHeight="1">
      <c r="B182" s="139"/>
      <c r="C182" s="140" t="s">
        <v>297</v>
      </c>
      <c r="D182" s="140" t="s">
        <v>183</v>
      </c>
      <c r="E182" s="141" t="s">
        <v>259</v>
      </c>
      <c r="F182" s="142" t="s">
        <v>260</v>
      </c>
      <c r="G182" s="143" t="s">
        <v>194</v>
      </c>
      <c r="H182" s="144">
        <v>128.88</v>
      </c>
      <c r="I182" s="145"/>
      <c r="J182" s="144">
        <f t="shared" si="0"/>
        <v>0</v>
      </c>
      <c r="K182" s="146"/>
      <c r="L182" s="28"/>
      <c r="M182" s="147" t="s">
        <v>1</v>
      </c>
      <c r="N182" s="148" t="s">
        <v>45</v>
      </c>
      <c r="P182" s="149">
        <f t="shared" si="1"/>
        <v>0</v>
      </c>
      <c r="Q182" s="149">
        <v>1.9758999999999999E-2</v>
      </c>
      <c r="R182" s="149">
        <f t="shared" si="2"/>
        <v>2.5465399199999998</v>
      </c>
      <c r="S182" s="149">
        <v>0</v>
      </c>
      <c r="T182" s="150">
        <f t="shared" si="3"/>
        <v>0</v>
      </c>
      <c r="AR182" s="151" t="s">
        <v>103</v>
      </c>
      <c r="AT182" s="151" t="s">
        <v>183</v>
      </c>
      <c r="AU182" s="151" t="s">
        <v>90</v>
      </c>
      <c r="AY182" s="13" t="s">
        <v>181</v>
      </c>
      <c r="BE182" s="152">
        <f t="shared" si="4"/>
        <v>0</v>
      </c>
      <c r="BF182" s="152">
        <f t="shared" si="5"/>
        <v>0</v>
      </c>
      <c r="BG182" s="152">
        <f t="shared" si="6"/>
        <v>0</v>
      </c>
      <c r="BH182" s="152">
        <f t="shared" si="7"/>
        <v>0</v>
      </c>
      <c r="BI182" s="152">
        <f t="shared" si="8"/>
        <v>0</v>
      </c>
      <c r="BJ182" s="13" t="s">
        <v>90</v>
      </c>
      <c r="BK182" s="153">
        <f t="shared" si="9"/>
        <v>0</v>
      </c>
      <c r="BL182" s="13" t="s">
        <v>103</v>
      </c>
      <c r="BM182" s="151" t="s">
        <v>2449</v>
      </c>
    </row>
    <row r="183" spans="2:65" s="1" customFormat="1" ht="24.2" customHeight="1">
      <c r="B183" s="139"/>
      <c r="C183" s="140" t="s">
        <v>301</v>
      </c>
      <c r="D183" s="140" t="s">
        <v>183</v>
      </c>
      <c r="E183" s="141" t="s">
        <v>228</v>
      </c>
      <c r="F183" s="142" t="s">
        <v>229</v>
      </c>
      <c r="G183" s="143" t="s">
        <v>194</v>
      </c>
      <c r="H183" s="144">
        <v>183.24600000000001</v>
      </c>
      <c r="I183" s="145"/>
      <c r="J183" s="144">
        <f t="shared" si="0"/>
        <v>0</v>
      </c>
      <c r="K183" s="146"/>
      <c r="L183" s="28"/>
      <c r="M183" s="147" t="s">
        <v>1</v>
      </c>
      <c r="N183" s="148" t="s">
        <v>45</v>
      </c>
      <c r="P183" s="149">
        <f t="shared" si="1"/>
        <v>0</v>
      </c>
      <c r="Q183" s="149">
        <v>2.9199999999999999E-3</v>
      </c>
      <c r="R183" s="149">
        <f t="shared" si="2"/>
        <v>0.53507832</v>
      </c>
      <c r="S183" s="149">
        <v>0</v>
      </c>
      <c r="T183" s="150">
        <f t="shared" si="3"/>
        <v>0</v>
      </c>
      <c r="AR183" s="151" t="s">
        <v>103</v>
      </c>
      <c r="AT183" s="151" t="s">
        <v>183</v>
      </c>
      <c r="AU183" s="151" t="s">
        <v>90</v>
      </c>
      <c r="AY183" s="13" t="s">
        <v>181</v>
      </c>
      <c r="BE183" s="152">
        <f t="shared" si="4"/>
        <v>0</v>
      </c>
      <c r="BF183" s="152">
        <f t="shared" si="5"/>
        <v>0</v>
      </c>
      <c r="BG183" s="152">
        <f t="shared" si="6"/>
        <v>0</v>
      </c>
      <c r="BH183" s="152">
        <f t="shared" si="7"/>
        <v>0</v>
      </c>
      <c r="BI183" s="152">
        <f t="shared" si="8"/>
        <v>0</v>
      </c>
      <c r="BJ183" s="13" t="s">
        <v>90</v>
      </c>
      <c r="BK183" s="153">
        <f t="shared" si="9"/>
        <v>0</v>
      </c>
      <c r="BL183" s="13" t="s">
        <v>103</v>
      </c>
      <c r="BM183" s="151" t="s">
        <v>2450</v>
      </c>
    </row>
    <row r="184" spans="2:65" s="1" customFormat="1" ht="21.75" customHeight="1">
      <c r="B184" s="139"/>
      <c r="C184" s="140" t="s">
        <v>306</v>
      </c>
      <c r="D184" s="140" t="s">
        <v>183</v>
      </c>
      <c r="E184" s="141" t="s">
        <v>275</v>
      </c>
      <c r="F184" s="142" t="s">
        <v>276</v>
      </c>
      <c r="G184" s="143" t="s">
        <v>186</v>
      </c>
      <c r="H184" s="144">
        <v>761</v>
      </c>
      <c r="I184" s="145"/>
      <c r="J184" s="144">
        <f t="shared" si="0"/>
        <v>0</v>
      </c>
      <c r="K184" s="146"/>
      <c r="L184" s="28"/>
      <c r="M184" s="147" t="s">
        <v>1</v>
      </c>
      <c r="N184" s="148" t="s">
        <v>45</v>
      </c>
      <c r="P184" s="149">
        <f t="shared" si="1"/>
        <v>0</v>
      </c>
      <c r="Q184" s="149">
        <v>0</v>
      </c>
      <c r="R184" s="149">
        <f t="shared" si="2"/>
        <v>0</v>
      </c>
      <c r="S184" s="149">
        <v>0</v>
      </c>
      <c r="T184" s="150">
        <f t="shared" si="3"/>
        <v>0</v>
      </c>
      <c r="AR184" s="151" t="s">
        <v>103</v>
      </c>
      <c r="AT184" s="151" t="s">
        <v>183</v>
      </c>
      <c r="AU184" s="151" t="s">
        <v>90</v>
      </c>
      <c r="AY184" s="13" t="s">
        <v>181</v>
      </c>
      <c r="BE184" s="152">
        <f t="shared" si="4"/>
        <v>0</v>
      </c>
      <c r="BF184" s="152">
        <f t="shared" si="5"/>
        <v>0</v>
      </c>
      <c r="BG184" s="152">
        <f t="shared" si="6"/>
        <v>0</v>
      </c>
      <c r="BH184" s="152">
        <f t="shared" si="7"/>
        <v>0</v>
      </c>
      <c r="BI184" s="152">
        <f t="shared" si="8"/>
        <v>0</v>
      </c>
      <c r="BJ184" s="13" t="s">
        <v>90</v>
      </c>
      <c r="BK184" s="153">
        <f t="shared" si="9"/>
        <v>0</v>
      </c>
      <c r="BL184" s="13" t="s">
        <v>103</v>
      </c>
      <c r="BM184" s="151" t="s">
        <v>2451</v>
      </c>
    </row>
    <row r="185" spans="2:65" s="1" customFormat="1" ht="24.2" customHeight="1">
      <c r="B185" s="139"/>
      <c r="C185" s="140" t="s">
        <v>310</v>
      </c>
      <c r="D185" s="140" t="s">
        <v>183</v>
      </c>
      <c r="E185" s="141" t="s">
        <v>302</v>
      </c>
      <c r="F185" s="142" t="s">
        <v>303</v>
      </c>
      <c r="G185" s="143" t="s">
        <v>304</v>
      </c>
      <c r="H185" s="144">
        <v>274</v>
      </c>
      <c r="I185" s="145"/>
      <c r="J185" s="144">
        <f t="shared" si="0"/>
        <v>0</v>
      </c>
      <c r="K185" s="146"/>
      <c r="L185" s="28"/>
      <c r="M185" s="147" t="s">
        <v>1</v>
      </c>
      <c r="N185" s="148" t="s">
        <v>45</v>
      </c>
      <c r="P185" s="149">
        <f t="shared" si="1"/>
        <v>0</v>
      </c>
      <c r="Q185" s="149">
        <v>7.9399999999999991E-3</v>
      </c>
      <c r="R185" s="149">
        <f t="shared" si="2"/>
        <v>2.1755599999999999</v>
      </c>
      <c r="S185" s="149">
        <v>0</v>
      </c>
      <c r="T185" s="150">
        <f t="shared" si="3"/>
        <v>0</v>
      </c>
      <c r="AR185" s="151" t="s">
        <v>103</v>
      </c>
      <c r="AT185" s="151" t="s">
        <v>183</v>
      </c>
      <c r="AU185" s="151" t="s">
        <v>90</v>
      </c>
      <c r="AY185" s="13" t="s">
        <v>181</v>
      </c>
      <c r="BE185" s="152">
        <f t="shared" si="4"/>
        <v>0</v>
      </c>
      <c r="BF185" s="152">
        <f t="shared" si="5"/>
        <v>0</v>
      </c>
      <c r="BG185" s="152">
        <f t="shared" si="6"/>
        <v>0</v>
      </c>
      <c r="BH185" s="152">
        <f t="shared" si="7"/>
        <v>0</v>
      </c>
      <c r="BI185" s="152">
        <f t="shared" si="8"/>
        <v>0</v>
      </c>
      <c r="BJ185" s="13" t="s">
        <v>90</v>
      </c>
      <c r="BK185" s="153">
        <f t="shared" si="9"/>
        <v>0</v>
      </c>
      <c r="BL185" s="13" t="s">
        <v>103</v>
      </c>
      <c r="BM185" s="151" t="s">
        <v>2452</v>
      </c>
    </row>
    <row r="186" spans="2:65" s="1" customFormat="1" ht="24.2" customHeight="1">
      <c r="B186" s="139"/>
      <c r="C186" s="154" t="s">
        <v>315</v>
      </c>
      <c r="D186" s="154" t="s">
        <v>196</v>
      </c>
      <c r="E186" s="155" t="s">
        <v>2453</v>
      </c>
      <c r="F186" s="156" t="s">
        <v>308</v>
      </c>
      <c r="G186" s="157" t="s">
        <v>304</v>
      </c>
      <c r="H186" s="158">
        <v>274</v>
      </c>
      <c r="I186" s="159"/>
      <c r="J186" s="158">
        <f t="shared" si="0"/>
        <v>0</v>
      </c>
      <c r="K186" s="160"/>
      <c r="L186" s="161"/>
      <c r="M186" s="162" t="s">
        <v>1</v>
      </c>
      <c r="N186" s="163" t="s">
        <v>45</v>
      </c>
      <c r="P186" s="149">
        <f t="shared" si="1"/>
        <v>0</v>
      </c>
      <c r="Q186" s="149">
        <v>0</v>
      </c>
      <c r="R186" s="149">
        <f t="shared" si="2"/>
        <v>0</v>
      </c>
      <c r="S186" s="149">
        <v>0</v>
      </c>
      <c r="T186" s="150">
        <f t="shared" si="3"/>
        <v>0</v>
      </c>
      <c r="AR186" s="151" t="s">
        <v>199</v>
      </c>
      <c r="AT186" s="151" t="s">
        <v>196</v>
      </c>
      <c r="AU186" s="151" t="s">
        <v>90</v>
      </c>
      <c r="AY186" s="13" t="s">
        <v>181</v>
      </c>
      <c r="BE186" s="152">
        <f t="shared" si="4"/>
        <v>0</v>
      </c>
      <c r="BF186" s="152">
        <f t="shared" si="5"/>
        <v>0</v>
      </c>
      <c r="BG186" s="152">
        <f t="shared" si="6"/>
        <v>0</v>
      </c>
      <c r="BH186" s="152">
        <f t="shared" si="7"/>
        <v>0</v>
      </c>
      <c r="BI186" s="152">
        <f t="shared" si="8"/>
        <v>0</v>
      </c>
      <c r="BJ186" s="13" t="s">
        <v>90</v>
      </c>
      <c r="BK186" s="153">
        <f t="shared" si="9"/>
        <v>0</v>
      </c>
      <c r="BL186" s="13" t="s">
        <v>103</v>
      </c>
      <c r="BM186" s="151" t="s">
        <v>2454</v>
      </c>
    </row>
    <row r="187" spans="2:65" s="1" customFormat="1" ht="24.2" customHeight="1">
      <c r="B187" s="139"/>
      <c r="C187" s="154" t="s">
        <v>319</v>
      </c>
      <c r="D187" s="154" t="s">
        <v>196</v>
      </c>
      <c r="E187" s="155" t="s">
        <v>311</v>
      </c>
      <c r="F187" s="156" t="s">
        <v>312</v>
      </c>
      <c r="G187" s="157" t="s">
        <v>203</v>
      </c>
      <c r="H187" s="158">
        <v>107</v>
      </c>
      <c r="I187" s="159"/>
      <c r="J187" s="158">
        <f t="shared" si="0"/>
        <v>0</v>
      </c>
      <c r="K187" s="160"/>
      <c r="L187" s="161"/>
      <c r="M187" s="162" t="s">
        <v>1</v>
      </c>
      <c r="N187" s="163" t="s">
        <v>45</v>
      </c>
      <c r="P187" s="149">
        <f t="shared" si="1"/>
        <v>0</v>
      </c>
      <c r="Q187" s="149">
        <v>1E-4</v>
      </c>
      <c r="R187" s="149">
        <f t="shared" si="2"/>
        <v>1.0700000000000001E-2</v>
      </c>
      <c r="S187" s="149">
        <v>0</v>
      </c>
      <c r="T187" s="150">
        <f t="shared" si="3"/>
        <v>0</v>
      </c>
      <c r="AR187" s="151" t="s">
        <v>199</v>
      </c>
      <c r="AT187" s="151" t="s">
        <v>196</v>
      </c>
      <c r="AU187" s="151" t="s">
        <v>90</v>
      </c>
      <c r="AY187" s="13" t="s">
        <v>181</v>
      </c>
      <c r="BE187" s="152">
        <f t="shared" si="4"/>
        <v>0</v>
      </c>
      <c r="BF187" s="152">
        <f t="shared" si="5"/>
        <v>0</v>
      </c>
      <c r="BG187" s="152">
        <f t="shared" si="6"/>
        <v>0</v>
      </c>
      <c r="BH187" s="152">
        <f t="shared" si="7"/>
        <v>0</v>
      </c>
      <c r="BI187" s="152">
        <f t="shared" si="8"/>
        <v>0</v>
      </c>
      <c r="BJ187" s="13" t="s">
        <v>90</v>
      </c>
      <c r="BK187" s="153">
        <f t="shared" si="9"/>
        <v>0</v>
      </c>
      <c r="BL187" s="13" t="s">
        <v>103</v>
      </c>
      <c r="BM187" s="151" t="s">
        <v>2455</v>
      </c>
    </row>
    <row r="188" spans="2:65" s="11" customFormat="1" ht="22.9" customHeight="1">
      <c r="B188" s="127"/>
      <c r="D188" s="128" t="s">
        <v>78</v>
      </c>
      <c r="E188" s="137" t="s">
        <v>215</v>
      </c>
      <c r="F188" s="137" t="s">
        <v>314</v>
      </c>
      <c r="I188" s="130"/>
      <c r="J188" s="138">
        <f>BK188</f>
        <v>0</v>
      </c>
      <c r="L188" s="127"/>
      <c r="M188" s="132"/>
      <c r="P188" s="133">
        <f>SUM(P189:P236)</f>
        <v>0</v>
      </c>
      <c r="R188" s="133">
        <f>SUM(R189:R236)</f>
        <v>99.619542071999973</v>
      </c>
      <c r="T188" s="134">
        <f>SUM(T189:T236)</f>
        <v>258.80956099999997</v>
      </c>
      <c r="AR188" s="128" t="s">
        <v>83</v>
      </c>
      <c r="AT188" s="135" t="s">
        <v>78</v>
      </c>
      <c r="AU188" s="135" t="s">
        <v>83</v>
      </c>
      <c r="AY188" s="128" t="s">
        <v>181</v>
      </c>
      <c r="BK188" s="136">
        <f>SUM(BK189:BK236)</f>
        <v>0</v>
      </c>
    </row>
    <row r="189" spans="2:65" s="1" customFormat="1" ht="37.9" customHeight="1">
      <c r="B189" s="139"/>
      <c r="C189" s="140" t="s">
        <v>323</v>
      </c>
      <c r="D189" s="140" t="s">
        <v>183</v>
      </c>
      <c r="E189" s="141" t="s">
        <v>316</v>
      </c>
      <c r="F189" s="142" t="s">
        <v>317</v>
      </c>
      <c r="G189" s="143" t="s">
        <v>194</v>
      </c>
      <c r="H189" s="144">
        <v>1703</v>
      </c>
      <c r="I189" s="145"/>
      <c r="J189" s="144">
        <f t="shared" ref="J189:J236" si="10">ROUND(I189*H189,3)</f>
        <v>0</v>
      </c>
      <c r="K189" s="146"/>
      <c r="L189" s="28"/>
      <c r="M189" s="147" t="s">
        <v>1</v>
      </c>
      <c r="N189" s="148" t="s">
        <v>45</v>
      </c>
      <c r="P189" s="149">
        <f t="shared" ref="P189:P236" si="11">O189*H189</f>
        <v>0</v>
      </c>
      <c r="Q189" s="149">
        <v>2.3990190000000002E-2</v>
      </c>
      <c r="R189" s="149">
        <f t="shared" ref="R189:R236" si="12">Q189*H189</f>
        <v>40.855293570000001</v>
      </c>
      <c r="S189" s="149">
        <v>0</v>
      </c>
      <c r="T189" s="150">
        <f t="shared" ref="T189:T236" si="13">S189*H189</f>
        <v>0</v>
      </c>
      <c r="AR189" s="151" t="s">
        <v>103</v>
      </c>
      <c r="AT189" s="151" t="s">
        <v>183</v>
      </c>
      <c r="AU189" s="151" t="s">
        <v>90</v>
      </c>
      <c r="AY189" s="13" t="s">
        <v>181</v>
      </c>
      <c r="BE189" s="152">
        <f t="shared" ref="BE189:BE236" si="14">IF(N189="základná",J189,0)</f>
        <v>0</v>
      </c>
      <c r="BF189" s="152">
        <f t="shared" ref="BF189:BF236" si="15">IF(N189="znížená",J189,0)</f>
        <v>0</v>
      </c>
      <c r="BG189" s="152">
        <f t="shared" ref="BG189:BG236" si="16">IF(N189="zákl. prenesená",J189,0)</f>
        <v>0</v>
      </c>
      <c r="BH189" s="152">
        <f t="shared" ref="BH189:BH236" si="17">IF(N189="zníž. prenesená",J189,0)</f>
        <v>0</v>
      </c>
      <c r="BI189" s="152">
        <f t="shared" ref="BI189:BI236" si="18">IF(N189="nulová",J189,0)</f>
        <v>0</v>
      </c>
      <c r="BJ189" s="13" t="s">
        <v>90</v>
      </c>
      <c r="BK189" s="153">
        <f t="shared" ref="BK189:BK236" si="19">ROUND(I189*H189,3)</f>
        <v>0</v>
      </c>
      <c r="BL189" s="13" t="s">
        <v>103</v>
      </c>
      <c r="BM189" s="151" t="s">
        <v>2456</v>
      </c>
    </row>
    <row r="190" spans="2:65" s="1" customFormat="1" ht="44.25" customHeight="1">
      <c r="B190" s="139"/>
      <c r="C190" s="140" t="s">
        <v>327</v>
      </c>
      <c r="D190" s="140" t="s">
        <v>183</v>
      </c>
      <c r="E190" s="141" t="s">
        <v>320</v>
      </c>
      <c r="F190" s="142" t="s">
        <v>321</v>
      </c>
      <c r="G190" s="143" t="s">
        <v>194</v>
      </c>
      <c r="H190" s="144">
        <v>3406</v>
      </c>
      <c r="I190" s="145"/>
      <c r="J190" s="144">
        <f t="shared" si="10"/>
        <v>0</v>
      </c>
      <c r="K190" s="146"/>
      <c r="L190" s="28"/>
      <c r="M190" s="147" t="s">
        <v>1</v>
      </c>
      <c r="N190" s="148" t="s">
        <v>45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103</v>
      </c>
      <c r="AT190" s="151" t="s">
        <v>183</v>
      </c>
      <c r="AU190" s="151" t="s">
        <v>90</v>
      </c>
      <c r="AY190" s="13" t="s">
        <v>181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90</v>
      </c>
      <c r="BK190" s="153">
        <f t="shared" si="19"/>
        <v>0</v>
      </c>
      <c r="BL190" s="13" t="s">
        <v>103</v>
      </c>
      <c r="BM190" s="151" t="s">
        <v>2457</v>
      </c>
    </row>
    <row r="191" spans="2:65" s="1" customFormat="1" ht="37.9" customHeight="1">
      <c r="B191" s="139"/>
      <c r="C191" s="140" t="s">
        <v>331</v>
      </c>
      <c r="D191" s="140" t="s">
        <v>183</v>
      </c>
      <c r="E191" s="141" t="s">
        <v>324</v>
      </c>
      <c r="F191" s="142" t="s">
        <v>325</v>
      </c>
      <c r="G191" s="143" t="s">
        <v>194</v>
      </c>
      <c r="H191" s="144">
        <v>1703</v>
      </c>
      <c r="I191" s="145"/>
      <c r="J191" s="144">
        <f t="shared" si="10"/>
        <v>0</v>
      </c>
      <c r="K191" s="146"/>
      <c r="L191" s="28"/>
      <c r="M191" s="147" t="s">
        <v>1</v>
      </c>
      <c r="N191" s="148" t="s">
        <v>45</v>
      </c>
      <c r="P191" s="149">
        <f t="shared" si="11"/>
        <v>0</v>
      </c>
      <c r="Q191" s="149">
        <v>2.3990000000000001E-2</v>
      </c>
      <c r="R191" s="149">
        <f t="shared" si="12"/>
        <v>40.854970000000002</v>
      </c>
      <c r="S191" s="149">
        <v>0</v>
      </c>
      <c r="T191" s="150">
        <f t="shared" si="13"/>
        <v>0</v>
      </c>
      <c r="AR191" s="151" t="s">
        <v>103</v>
      </c>
      <c r="AT191" s="151" t="s">
        <v>183</v>
      </c>
      <c r="AU191" s="151" t="s">
        <v>90</v>
      </c>
      <c r="AY191" s="13" t="s">
        <v>181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90</v>
      </c>
      <c r="BK191" s="153">
        <f t="shared" si="19"/>
        <v>0</v>
      </c>
      <c r="BL191" s="13" t="s">
        <v>103</v>
      </c>
      <c r="BM191" s="151" t="s">
        <v>2458</v>
      </c>
    </row>
    <row r="192" spans="2:65" s="1" customFormat="1" ht="24.2" customHeight="1">
      <c r="B192" s="139"/>
      <c r="C192" s="140" t="s">
        <v>335</v>
      </c>
      <c r="D192" s="140" t="s">
        <v>183</v>
      </c>
      <c r="E192" s="141" t="s">
        <v>344</v>
      </c>
      <c r="F192" s="142" t="s">
        <v>345</v>
      </c>
      <c r="G192" s="143" t="s">
        <v>194</v>
      </c>
      <c r="H192" s="144">
        <v>260</v>
      </c>
      <c r="I192" s="145"/>
      <c r="J192" s="144">
        <f t="shared" si="10"/>
        <v>0</v>
      </c>
      <c r="K192" s="146"/>
      <c r="L192" s="28"/>
      <c r="M192" s="147" t="s">
        <v>1</v>
      </c>
      <c r="N192" s="148" t="s">
        <v>45</v>
      </c>
      <c r="P192" s="149">
        <f t="shared" si="11"/>
        <v>0</v>
      </c>
      <c r="Q192" s="149">
        <v>4.2198630000000001E-2</v>
      </c>
      <c r="R192" s="149">
        <f t="shared" si="12"/>
        <v>10.971643800000001</v>
      </c>
      <c r="S192" s="149">
        <v>0</v>
      </c>
      <c r="T192" s="150">
        <f t="shared" si="13"/>
        <v>0</v>
      </c>
      <c r="AR192" s="151" t="s">
        <v>103</v>
      </c>
      <c r="AT192" s="151" t="s">
        <v>183</v>
      </c>
      <c r="AU192" s="151" t="s">
        <v>90</v>
      </c>
      <c r="AY192" s="13" t="s">
        <v>181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90</v>
      </c>
      <c r="BK192" s="153">
        <f t="shared" si="19"/>
        <v>0</v>
      </c>
      <c r="BL192" s="13" t="s">
        <v>103</v>
      </c>
      <c r="BM192" s="151" t="s">
        <v>2459</v>
      </c>
    </row>
    <row r="193" spans="2:65" s="1" customFormat="1" ht="24.2" customHeight="1">
      <c r="B193" s="139"/>
      <c r="C193" s="140" t="s">
        <v>339</v>
      </c>
      <c r="D193" s="140" t="s">
        <v>183</v>
      </c>
      <c r="E193" s="141" t="s">
        <v>328</v>
      </c>
      <c r="F193" s="142" t="s">
        <v>329</v>
      </c>
      <c r="G193" s="143" t="s">
        <v>304</v>
      </c>
      <c r="H193" s="144">
        <v>556</v>
      </c>
      <c r="I193" s="145"/>
      <c r="J193" s="144">
        <f t="shared" si="10"/>
        <v>0</v>
      </c>
      <c r="K193" s="146"/>
      <c r="L193" s="28"/>
      <c r="M193" s="147" t="s">
        <v>1</v>
      </c>
      <c r="N193" s="148" t="s">
        <v>45</v>
      </c>
      <c r="P193" s="149">
        <f t="shared" si="11"/>
        <v>0</v>
      </c>
      <c r="Q193" s="149">
        <v>1.1002400000000001E-2</v>
      </c>
      <c r="R193" s="149">
        <f t="shared" si="12"/>
        <v>6.1173344000000007</v>
      </c>
      <c r="S193" s="149">
        <v>0</v>
      </c>
      <c r="T193" s="150">
        <f t="shared" si="13"/>
        <v>0</v>
      </c>
      <c r="AR193" s="151" t="s">
        <v>103</v>
      </c>
      <c r="AT193" s="151" t="s">
        <v>183</v>
      </c>
      <c r="AU193" s="151" t="s">
        <v>90</v>
      </c>
      <c r="AY193" s="13" t="s">
        <v>181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90</v>
      </c>
      <c r="BK193" s="153">
        <f t="shared" si="19"/>
        <v>0</v>
      </c>
      <c r="BL193" s="13" t="s">
        <v>103</v>
      </c>
      <c r="BM193" s="151" t="s">
        <v>2460</v>
      </c>
    </row>
    <row r="194" spans="2:65" s="1" customFormat="1" ht="16.5" customHeight="1">
      <c r="B194" s="139"/>
      <c r="C194" s="140" t="s">
        <v>343</v>
      </c>
      <c r="D194" s="140" t="s">
        <v>183</v>
      </c>
      <c r="E194" s="141" t="s">
        <v>332</v>
      </c>
      <c r="F194" s="142" t="s">
        <v>333</v>
      </c>
      <c r="G194" s="143" t="s">
        <v>194</v>
      </c>
      <c r="H194" s="144">
        <v>2043.6</v>
      </c>
      <c r="I194" s="145"/>
      <c r="J194" s="144">
        <f t="shared" si="10"/>
        <v>0</v>
      </c>
      <c r="K194" s="146"/>
      <c r="L194" s="28"/>
      <c r="M194" s="147" t="s">
        <v>1</v>
      </c>
      <c r="N194" s="148" t="s">
        <v>45</v>
      </c>
      <c r="P194" s="149">
        <f t="shared" si="11"/>
        <v>0</v>
      </c>
      <c r="Q194" s="149">
        <v>5.4945000000000003E-5</v>
      </c>
      <c r="R194" s="149">
        <f t="shared" si="12"/>
        <v>0.112285602</v>
      </c>
      <c r="S194" s="149">
        <v>0</v>
      </c>
      <c r="T194" s="150">
        <f t="shared" si="13"/>
        <v>0</v>
      </c>
      <c r="AR194" s="151" t="s">
        <v>103</v>
      </c>
      <c r="AT194" s="151" t="s">
        <v>183</v>
      </c>
      <c r="AU194" s="151" t="s">
        <v>90</v>
      </c>
      <c r="AY194" s="13" t="s">
        <v>181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90</v>
      </c>
      <c r="BK194" s="153">
        <f t="shared" si="19"/>
        <v>0</v>
      </c>
      <c r="BL194" s="13" t="s">
        <v>103</v>
      </c>
      <c r="BM194" s="151" t="s">
        <v>2461</v>
      </c>
    </row>
    <row r="195" spans="2:65" s="1" customFormat="1" ht="24.2" customHeight="1">
      <c r="B195" s="139"/>
      <c r="C195" s="154" t="s">
        <v>347</v>
      </c>
      <c r="D195" s="154" t="s">
        <v>196</v>
      </c>
      <c r="E195" s="155" t="s">
        <v>340</v>
      </c>
      <c r="F195" s="156" t="s">
        <v>2462</v>
      </c>
      <c r="G195" s="157" t="s">
        <v>194</v>
      </c>
      <c r="H195" s="158">
        <v>2043.6</v>
      </c>
      <c r="I195" s="159"/>
      <c r="J195" s="158">
        <f t="shared" si="10"/>
        <v>0</v>
      </c>
      <c r="K195" s="160"/>
      <c r="L195" s="161"/>
      <c r="M195" s="162" t="s">
        <v>1</v>
      </c>
      <c r="N195" s="163" t="s">
        <v>45</v>
      </c>
      <c r="P195" s="149">
        <f t="shared" si="11"/>
        <v>0</v>
      </c>
      <c r="Q195" s="149">
        <v>1.4999999999999999E-4</v>
      </c>
      <c r="R195" s="149">
        <f t="shared" si="12"/>
        <v>0.30653999999999998</v>
      </c>
      <c r="S195" s="149">
        <v>0</v>
      </c>
      <c r="T195" s="150">
        <f t="shared" si="13"/>
        <v>0</v>
      </c>
      <c r="AR195" s="151" t="s">
        <v>199</v>
      </c>
      <c r="AT195" s="151" t="s">
        <v>196</v>
      </c>
      <c r="AU195" s="151" t="s">
        <v>90</v>
      </c>
      <c r="AY195" s="13" t="s">
        <v>181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90</v>
      </c>
      <c r="BK195" s="153">
        <f t="shared" si="19"/>
        <v>0</v>
      </c>
      <c r="BL195" s="13" t="s">
        <v>103</v>
      </c>
      <c r="BM195" s="151" t="s">
        <v>2463</v>
      </c>
    </row>
    <row r="196" spans="2:65" s="1" customFormat="1" ht="16.5" customHeight="1">
      <c r="B196" s="139"/>
      <c r="C196" s="140" t="s">
        <v>351</v>
      </c>
      <c r="D196" s="140" t="s">
        <v>183</v>
      </c>
      <c r="E196" s="141" t="s">
        <v>336</v>
      </c>
      <c r="F196" s="142" t="s">
        <v>337</v>
      </c>
      <c r="G196" s="143" t="s">
        <v>194</v>
      </c>
      <c r="H196" s="144">
        <v>2043.6</v>
      </c>
      <c r="I196" s="145"/>
      <c r="J196" s="144">
        <f t="shared" si="10"/>
        <v>0</v>
      </c>
      <c r="K196" s="146"/>
      <c r="L196" s="28"/>
      <c r="M196" s="147" t="s">
        <v>1</v>
      </c>
      <c r="N196" s="148" t="s">
        <v>45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103</v>
      </c>
      <c r="AT196" s="151" t="s">
        <v>183</v>
      </c>
      <c r="AU196" s="151" t="s">
        <v>90</v>
      </c>
      <c r="AY196" s="13" t="s">
        <v>181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90</v>
      </c>
      <c r="BK196" s="153">
        <f t="shared" si="19"/>
        <v>0</v>
      </c>
      <c r="BL196" s="13" t="s">
        <v>103</v>
      </c>
      <c r="BM196" s="151" t="s">
        <v>2464</v>
      </c>
    </row>
    <row r="197" spans="2:65" s="1" customFormat="1" ht="24.2" customHeight="1">
      <c r="B197" s="139"/>
      <c r="C197" s="140" t="s">
        <v>355</v>
      </c>
      <c r="D197" s="140" t="s">
        <v>183</v>
      </c>
      <c r="E197" s="141" t="s">
        <v>2465</v>
      </c>
      <c r="F197" s="142" t="s">
        <v>349</v>
      </c>
      <c r="G197" s="143" t="s">
        <v>194</v>
      </c>
      <c r="H197" s="144">
        <v>493</v>
      </c>
      <c r="I197" s="145"/>
      <c r="J197" s="144">
        <f t="shared" si="10"/>
        <v>0</v>
      </c>
      <c r="K197" s="146"/>
      <c r="L197" s="28"/>
      <c r="M197" s="147" t="s">
        <v>1</v>
      </c>
      <c r="N197" s="148" t="s">
        <v>45</v>
      </c>
      <c r="P197" s="149">
        <f t="shared" si="11"/>
        <v>0</v>
      </c>
      <c r="Q197" s="149">
        <v>2.0000000000000002E-5</v>
      </c>
      <c r="R197" s="149">
        <f t="shared" si="12"/>
        <v>9.8600000000000007E-3</v>
      </c>
      <c r="S197" s="149">
        <v>0</v>
      </c>
      <c r="T197" s="150">
        <f t="shared" si="13"/>
        <v>0</v>
      </c>
      <c r="AR197" s="151" t="s">
        <v>103</v>
      </c>
      <c r="AT197" s="151" t="s">
        <v>183</v>
      </c>
      <c r="AU197" s="151" t="s">
        <v>90</v>
      </c>
      <c r="AY197" s="13" t="s">
        <v>181</v>
      </c>
      <c r="BE197" s="152">
        <f t="shared" si="14"/>
        <v>0</v>
      </c>
      <c r="BF197" s="152">
        <f t="shared" si="15"/>
        <v>0</v>
      </c>
      <c r="BG197" s="152">
        <f t="shared" si="16"/>
        <v>0</v>
      </c>
      <c r="BH197" s="152">
        <f t="shared" si="17"/>
        <v>0</v>
      </c>
      <c r="BI197" s="152">
        <f t="shared" si="18"/>
        <v>0</v>
      </c>
      <c r="BJ197" s="13" t="s">
        <v>90</v>
      </c>
      <c r="BK197" s="153">
        <f t="shared" si="19"/>
        <v>0</v>
      </c>
      <c r="BL197" s="13" t="s">
        <v>103</v>
      </c>
      <c r="BM197" s="151" t="s">
        <v>2466</v>
      </c>
    </row>
    <row r="198" spans="2:65" s="1" customFormat="1" ht="24.2" customHeight="1">
      <c r="B198" s="139"/>
      <c r="C198" s="140" t="s">
        <v>359</v>
      </c>
      <c r="D198" s="140" t="s">
        <v>183</v>
      </c>
      <c r="E198" s="141" t="s">
        <v>2467</v>
      </c>
      <c r="F198" s="142" t="s">
        <v>2468</v>
      </c>
      <c r="G198" s="143" t="s">
        <v>194</v>
      </c>
      <c r="H198" s="144">
        <v>213.6</v>
      </c>
      <c r="I198" s="145"/>
      <c r="J198" s="144">
        <f t="shared" si="10"/>
        <v>0</v>
      </c>
      <c r="K198" s="146"/>
      <c r="L198" s="28"/>
      <c r="M198" s="147" t="s">
        <v>1</v>
      </c>
      <c r="N198" s="148" t="s">
        <v>45</v>
      </c>
      <c r="P198" s="149">
        <f t="shared" si="11"/>
        <v>0</v>
      </c>
      <c r="Q198" s="149">
        <v>1.0000000000000001E-5</v>
      </c>
      <c r="R198" s="149">
        <f t="shared" si="12"/>
        <v>2.1360000000000003E-3</v>
      </c>
      <c r="S198" s="149">
        <v>0</v>
      </c>
      <c r="T198" s="150">
        <f t="shared" si="13"/>
        <v>0</v>
      </c>
      <c r="AR198" s="151" t="s">
        <v>103</v>
      </c>
      <c r="AT198" s="151" t="s">
        <v>183</v>
      </c>
      <c r="AU198" s="151" t="s">
        <v>90</v>
      </c>
      <c r="AY198" s="13" t="s">
        <v>181</v>
      </c>
      <c r="BE198" s="152">
        <f t="shared" si="14"/>
        <v>0</v>
      </c>
      <c r="BF198" s="152">
        <f t="shared" si="15"/>
        <v>0</v>
      </c>
      <c r="BG198" s="152">
        <f t="shared" si="16"/>
        <v>0</v>
      </c>
      <c r="BH198" s="152">
        <f t="shared" si="17"/>
        <v>0</v>
      </c>
      <c r="BI198" s="152">
        <f t="shared" si="18"/>
        <v>0</v>
      </c>
      <c r="BJ198" s="13" t="s">
        <v>90</v>
      </c>
      <c r="BK198" s="153">
        <f t="shared" si="19"/>
        <v>0</v>
      </c>
      <c r="BL198" s="13" t="s">
        <v>103</v>
      </c>
      <c r="BM198" s="151" t="s">
        <v>2469</v>
      </c>
    </row>
    <row r="199" spans="2:65" s="1" customFormat="1" ht="24.2" customHeight="1">
      <c r="B199" s="139"/>
      <c r="C199" s="140" t="s">
        <v>309</v>
      </c>
      <c r="D199" s="140" t="s">
        <v>183</v>
      </c>
      <c r="E199" s="141" t="s">
        <v>352</v>
      </c>
      <c r="F199" s="142" t="s">
        <v>353</v>
      </c>
      <c r="G199" s="143" t="s">
        <v>304</v>
      </c>
      <c r="H199" s="144">
        <v>135</v>
      </c>
      <c r="I199" s="145"/>
      <c r="J199" s="144">
        <f t="shared" si="10"/>
        <v>0</v>
      </c>
      <c r="K199" s="146"/>
      <c r="L199" s="28"/>
      <c r="M199" s="147" t="s">
        <v>1</v>
      </c>
      <c r="N199" s="148" t="s">
        <v>45</v>
      </c>
      <c r="P199" s="149">
        <f t="shared" si="11"/>
        <v>0</v>
      </c>
      <c r="Q199" s="149">
        <v>5.04E-4</v>
      </c>
      <c r="R199" s="149">
        <f t="shared" si="12"/>
        <v>6.8040000000000003E-2</v>
      </c>
      <c r="S199" s="149">
        <v>0</v>
      </c>
      <c r="T199" s="150">
        <f t="shared" si="13"/>
        <v>0</v>
      </c>
      <c r="AR199" s="151" t="s">
        <v>103</v>
      </c>
      <c r="AT199" s="151" t="s">
        <v>183</v>
      </c>
      <c r="AU199" s="151" t="s">
        <v>90</v>
      </c>
      <c r="AY199" s="13" t="s">
        <v>181</v>
      </c>
      <c r="BE199" s="152">
        <f t="shared" si="14"/>
        <v>0</v>
      </c>
      <c r="BF199" s="152">
        <f t="shared" si="15"/>
        <v>0</v>
      </c>
      <c r="BG199" s="152">
        <f t="shared" si="16"/>
        <v>0</v>
      </c>
      <c r="BH199" s="152">
        <f t="shared" si="17"/>
        <v>0</v>
      </c>
      <c r="BI199" s="152">
        <f t="shared" si="18"/>
        <v>0</v>
      </c>
      <c r="BJ199" s="13" t="s">
        <v>90</v>
      </c>
      <c r="BK199" s="153">
        <f t="shared" si="19"/>
        <v>0</v>
      </c>
      <c r="BL199" s="13" t="s">
        <v>103</v>
      </c>
      <c r="BM199" s="151" t="s">
        <v>2470</v>
      </c>
    </row>
    <row r="200" spans="2:65" s="1" customFormat="1" ht="37.9" customHeight="1">
      <c r="B200" s="139"/>
      <c r="C200" s="154" t="s">
        <v>366</v>
      </c>
      <c r="D200" s="154" t="s">
        <v>196</v>
      </c>
      <c r="E200" s="155" t="s">
        <v>356</v>
      </c>
      <c r="F200" s="156" t="s">
        <v>2471</v>
      </c>
      <c r="G200" s="157" t="s">
        <v>304</v>
      </c>
      <c r="H200" s="158">
        <v>135</v>
      </c>
      <c r="I200" s="159"/>
      <c r="J200" s="158">
        <f t="shared" si="10"/>
        <v>0</v>
      </c>
      <c r="K200" s="160"/>
      <c r="L200" s="161"/>
      <c r="M200" s="162" t="s">
        <v>1</v>
      </c>
      <c r="N200" s="163" t="s">
        <v>45</v>
      </c>
      <c r="P200" s="149">
        <f t="shared" si="11"/>
        <v>0</v>
      </c>
      <c r="Q200" s="149">
        <v>0</v>
      </c>
      <c r="R200" s="149">
        <f t="shared" si="12"/>
        <v>0</v>
      </c>
      <c r="S200" s="149">
        <v>0</v>
      </c>
      <c r="T200" s="150">
        <f t="shared" si="13"/>
        <v>0</v>
      </c>
      <c r="AR200" s="151" t="s">
        <v>199</v>
      </c>
      <c r="AT200" s="151" t="s">
        <v>196</v>
      </c>
      <c r="AU200" s="151" t="s">
        <v>90</v>
      </c>
      <c r="AY200" s="13" t="s">
        <v>181</v>
      </c>
      <c r="BE200" s="152">
        <f t="shared" si="14"/>
        <v>0</v>
      </c>
      <c r="BF200" s="152">
        <f t="shared" si="15"/>
        <v>0</v>
      </c>
      <c r="BG200" s="152">
        <f t="shared" si="16"/>
        <v>0</v>
      </c>
      <c r="BH200" s="152">
        <f t="shared" si="17"/>
        <v>0</v>
      </c>
      <c r="BI200" s="152">
        <f t="shared" si="18"/>
        <v>0</v>
      </c>
      <c r="BJ200" s="13" t="s">
        <v>90</v>
      </c>
      <c r="BK200" s="153">
        <f t="shared" si="19"/>
        <v>0</v>
      </c>
      <c r="BL200" s="13" t="s">
        <v>103</v>
      </c>
      <c r="BM200" s="151" t="s">
        <v>2472</v>
      </c>
    </row>
    <row r="201" spans="2:65" s="1" customFormat="1" ht="21.75" customHeight="1">
      <c r="B201" s="139"/>
      <c r="C201" s="140" t="s">
        <v>370</v>
      </c>
      <c r="D201" s="140" t="s">
        <v>183</v>
      </c>
      <c r="E201" s="141" t="s">
        <v>360</v>
      </c>
      <c r="F201" s="142" t="s">
        <v>2473</v>
      </c>
      <c r="G201" s="143" t="s">
        <v>304</v>
      </c>
      <c r="H201" s="144">
        <v>140.69999999999999</v>
      </c>
      <c r="I201" s="145"/>
      <c r="J201" s="144">
        <f t="shared" si="10"/>
        <v>0</v>
      </c>
      <c r="K201" s="146"/>
      <c r="L201" s="28"/>
      <c r="M201" s="147" t="s">
        <v>1</v>
      </c>
      <c r="N201" s="148" t="s">
        <v>45</v>
      </c>
      <c r="P201" s="149">
        <f t="shared" si="11"/>
        <v>0</v>
      </c>
      <c r="Q201" s="149">
        <v>2.0999999999999999E-5</v>
      </c>
      <c r="R201" s="149">
        <f t="shared" si="12"/>
        <v>2.9546999999999998E-3</v>
      </c>
      <c r="S201" s="149">
        <v>0</v>
      </c>
      <c r="T201" s="150">
        <f t="shared" si="13"/>
        <v>0</v>
      </c>
      <c r="AR201" s="151" t="s">
        <v>103</v>
      </c>
      <c r="AT201" s="151" t="s">
        <v>183</v>
      </c>
      <c r="AU201" s="151" t="s">
        <v>90</v>
      </c>
      <c r="AY201" s="13" t="s">
        <v>181</v>
      </c>
      <c r="BE201" s="152">
        <f t="shared" si="14"/>
        <v>0</v>
      </c>
      <c r="BF201" s="152">
        <f t="shared" si="15"/>
        <v>0</v>
      </c>
      <c r="BG201" s="152">
        <f t="shared" si="16"/>
        <v>0</v>
      </c>
      <c r="BH201" s="152">
        <f t="shared" si="17"/>
        <v>0</v>
      </c>
      <c r="BI201" s="152">
        <f t="shared" si="18"/>
        <v>0</v>
      </c>
      <c r="BJ201" s="13" t="s">
        <v>90</v>
      </c>
      <c r="BK201" s="153">
        <f t="shared" si="19"/>
        <v>0</v>
      </c>
      <c r="BL201" s="13" t="s">
        <v>103</v>
      </c>
      <c r="BM201" s="151" t="s">
        <v>2474</v>
      </c>
    </row>
    <row r="202" spans="2:65" s="1" customFormat="1" ht="37.9" customHeight="1">
      <c r="B202" s="139"/>
      <c r="C202" s="154" t="s">
        <v>374</v>
      </c>
      <c r="D202" s="154" t="s">
        <v>196</v>
      </c>
      <c r="E202" s="155" t="s">
        <v>2475</v>
      </c>
      <c r="F202" s="156" t="s">
        <v>2476</v>
      </c>
      <c r="G202" s="157" t="s">
        <v>304</v>
      </c>
      <c r="H202" s="158">
        <v>140.69999999999999</v>
      </c>
      <c r="I202" s="159"/>
      <c r="J202" s="158">
        <f t="shared" si="10"/>
        <v>0</v>
      </c>
      <c r="K202" s="160"/>
      <c r="L202" s="161"/>
      <c r="M202" s="162" t="s">
        <v>1</v>
      </c>
      <c r="N202" s="163" t="s">
        <v>45</v>
      </c>
      <c r="P202" s="149">
        <f t="shared" si="11"/>
        <v>0</v>
      </c>
      <c r="Q202" s="149">
        <v>2.0000000000000002E-5</v>
      </c>
      <c r="R202" s="149">
        <f t="shared" si="12"/>
        <v>2.8140000000000001E-3</v>
      </c>
      <c r="S202" s="149">
        <v>0</v>
      </c>
      <c r="T202" s="150">
        <f t="shared" si="13"/>
        <v>0</v>
      </c>
      <c r="AR202" s="151" t="s">
        <v>199</v>
      </c>
      <c r="AT202" s="151" t="s">
        <v>196</v>
      </c>
      <c r="AU202" s="151" t="s">
        <v>90</v>
      </c>
      <c r="AY202" s="13" t="s">
        <v>181</v>
      </c>
      <c r="BE202" s="152">
        <f t="shared" si="14"/>
        <v>0</v>
      </c>
      <c r="BF202" s="152">
        <f t="shared" si="15"/>
        <v>0</v>
      </c>
      <c r="BG202" s="152">
        <f t="shared" si="16"/>
        <v>0</v>
      </c>
      <c r="BH202" s="152">
        <f t="shared" si="17"/>
        <v>0</v>
      </c>
      <c r="BI202" s="152">
        <f t="shared" si="18"/>
        <v>0</v>
      </c>
      <c r="BJ202" s="13" t="s">
        <v>90</v>
      </c>
      <c r="BK202" s="153">
        <f t="shared" si="19"/>
        <v>0</v>
      </c>
      <c r="BL202" s="13" t="s">
        <v>103</v>
      </c>
      <c r="BM202" s="151" t="s">
        <v>2477</v>
      </c>
    </row>
    <row r="203" spans="2:65" s="1" customFormat="1" ht="16.5" customHeight="1">
      <c r="B203" s="139"/>
      <c r="C203" s="140" t="s">
        <v>378</v>
      </c>
      <c r="D203" s="140" t="s">
        <v>183</v>
      </c>
      <c r="E203" s="141" t="s">
        <v>367</v>
      </c>
      <c r="F203" s="142" t="s">
        <v>368</v>
      </c>
      <c r="G203" s="143" t="s">
        <v>304</v>
      </c>
      <c r="H203" s="144">
        <v>676</v>
      </c>
      <c r="I203" s="145"/>
      <c r="J203" s="144">
        <f t="shared" si="10"/>
        <v>0</v>
      </c>
      <c r="K203" s="146"/>
      <c r="L203" s="28"/>
      <c r="M203" s="147" t="s">
        <v>1</v>
      </c>
      <c r="N203" s="148" t="s">
        <v>45</v>
      </c>
      <c r="P203" s="149">
        <f t="shared" si="11"/>
        <v>0</v>
      </c>
      <c r="Q203" s="149">
        <v>3.15E-5</v>
      </c>
      <c r="R203" s="149">
        <f t="shared" si="12"/>
        <v>2.1294E-2</v>
      </c>
      <c r="S203" s="149">
        <v>0</v>
      </c>
      <c r="T203" s="150">
        <f t="shared" si="13"/>
        <v>0</v>
      </c>
      <c r="AR203" s="151" t="s">
        <v>103</v>
      </c>
      <c r="AT203" s="151" t="s">
        <v>183</v>
      </c>
      <c r="AU203" s="151" t="s">
        <v>90</v>
      </c>
      <c r="AY203" s="13" t="s">
        <v>181</v>
      </c>
      <c r="BE203" s="152">
        <f t="shared" si="14"/>
        <v>0</v>
      </c>
      <c r="BF203" s="152">
        <f t="shared" si="15"/>
        <v>0</v>
      </c>
      <c r="BG203" s="152">
        <f t="shared" si="16"/>
        <v>0</v>
      </c>
      <c r="BH203" s="152">
        <f t="shared" si="17"/>
        <v>0</v>
      </c>
      <c r="BI203" s="152">
        <f t="shared" si="18"/>
        <v>0</v>
      </c>
      <c r="BJ203" s="13" t="s">
        <v>90</v>
      </c>
      <c r="BK203" s="153">
        <f t="shared" si="19"/>
        <v>0</v>
      </c>
      <c r="BL203" s="13" t="s">
        <v>103</v>
      </c>
      <c r="BM203" s="151" t="s">
        <v>2478</v>
      </c>
    </row>
    <row r="204" spans="2:65" s="1" customFormat="1" ht="24.2" customHeight="1">
      <c r="B204" s="139"/>
      <c r="C204" s="154" t="s">
        <v>382</v>
      </c>
      <c r="D204" s="154" t="s">
        <v>196</v>
      </c>
      <c r="E204" s="155" t="s">
        <v>371</v>
      </c>
      <c r="F204" s="156" t="s">
        <v>2479</v>
      </c>
      <c r="G204" s="157" t="s">
        <v>304</v>
      </c>
      <c r="H204" s="158">
        <v>676</v>
      </c>
      <c r="I204" s="159"/>
      <c r="J204" s="158">
        <f t="shared" si="10"/>
        <v>0</v>
      </c>
      <c r="K204" s="160"/>
      <c r="L204" s="161"/>
      <c r="M204" s="162" t="s">
        <v>1</v>
      </c>
      <c r="N204" s="163" t="s">
        <v>45</v>
      </c>
      <c r="P204" s="149">
        <f t="shared" si="11"/>
        <v>0</v>
      </c>
      <c r="Q204" s="149">
        <v>3.0000000000000001E-5</v>
      </c>
      <c r="R204" s="149">
        <f t="shared" si="12"/>
        <v>2.0279999999999999E-2</v>
      </c>
      <c r="S204" s="149">
        <v>0</v>
      </c>
      <c r="T204" s="150">
        <f t="shared" si="13"/>
        <v>0</v>
      </c>
      <c r="AR204" s="151" t="s">
        <v>199</v>
      </c>
      <c r="AT204" s="151" t="s">
        <v>196</v>
      </c>
      <c r="AU204" s="151" t="s">
        <v>90</v>
      </c>
      <c r="AY204" s="13" t="s">
        <v>181</v>
      </c>
      <c r="BE204" s="152">
        <f t="shared" si="14"/>
        <v>0</v>
      </c>
      <c r="BF204" s="152">
        <f t="shared" si="15"/>
        <v>0</v>
      </c>
      <c r="BG204" s="152">
        <f t="shared" si="16"/>
        <v>0</v>
      </c>
      <c r="BH204" s="152">
        <f t="shared" si="17"/>
        <v>0</v>
      </c>
      <c r="BI204" s="152">
        <f t="shared" si="18"/>
        <v>0</v>
      </c>
      <c r="BJ204" s="13" t="s">
        <v>90</v>
      </c>
      <c r="BK204" s="153">
        <f t="shared" si="19"/>
        <v>0</v>
      </c>
      <c r="BL204" s="13" t="s">
        <v>103</v>
      </c>
      <c r="BM204" s="151" t="s">
        <v>2480</v>
      </c>
    </row>
    <row r="205" spans="2:65" s="1" customFormat="1" ht="16.5" customHeight="1">
      <c r="B205" s="139"/>
      <c r="C205" s="140" t="s">
        <v>350</v>
      </c>
      <c r="D205" s="140" t="s">
        <v>183</v>
      </c>
      <c r="E205" s="141" t="s">
        <v>375</v>
      </c>
      <c r="F205" s="142" t="s">
        <v>376</v>
      </c>
      <c r="G205" s="143" t="s">
        <v>304</v>
      </c>
      <c r="H205" s="144">
        <v>300</v>
      </c>
      <c r="I205" s="145"/>
      <c r="J205" s="144">
        <f t="shared" si="10"/>
        <v>0</v>
      </c>
      <c r="K205" s="146"/>
      <c r="L205" s="28"/>
      <c r="M205" s="147" t="s">
        <v>1</v>
      </c>
      <c r="N205" s="148" t="s">
        <v>45</v>
      </c>
      <c r="P205" s="149">
        <f t="shared" si="11"/>
        <v>0</v>
      </c>
      <c r="Q205" s="149">
        <v>2.5999999999999998E-4</v>
      </c>
      <c r="R205" s="149">
        <f t="shared" si="12"/>
        <v>7.8E-2</v>
      </c>
      <c r="S205" s="149">
        <v>0</v>
      </c>
      <c r="T205" s="150">
        <f t="shared" si="13"/>
        <v>0</v>
      </c>
      <c r="AR205" s="151" t="s">
        <v>103</v>
      </c>
      <c r="AT205" s="151" t="s">
        <v>183</v>
      </c>
      <c r="AU205" s="151" t="s">
        <v>90</v>
      </c>
      <c r="AY205" s="13" t="s">
        <v>181</v>
      </c>
      <c r="BE205" s="152">
        <f t="shared" si="14"/>
        <v>0</v>
      </c>
      <c r="BF205" s="152">
        <f t="shared" si="15"/>
        <v>0</v>
      </c>
      <c r="BG205" s="152">
        <f t="shared" si="16"/>
        <v>0</v>
      </c>
      <c r="BH205" s="152">
        <f t="shared" si="17"/>
        <v>0</v>
      </c>
      <c r="BI205" s="152">
        <f t="shared" si="18"/>
        <v>0</v>
      </c>
      <c r="BJ205" s="13" t="s">
        <v>90</v>
      </c>
      <c r="BK205" s="153">
        <f t="shared" si="19"/>
        <v>0</v>
      </c>
      <c r="BL205" s="13" t="s">
        <v>103</v>
      </c>
      <c r="BM205" s="151" t="s">
        <v>2481</v>
      </c>
    </row>
    <row r="206" spans="2:65" s="1" customFormat="1" ht="24.2" customHeight="1">
      <c r="B206" s="139"/>
      <c r="C206" s="154" t="s">
        <v>389</v>
      </c>
      <c r="D206" s="154" t="s">
        <v>196</v>
      </c>
      <c r="E206" s="155" t="s">
        <v>379</v>
      </c>
      <c r="F206" s="156" t="s">
        <v>380</v>
      </c>
      <c r="G206" s="157" t="s">
        <v>304</v>
      </c>
      <c r="H206" s="158">
        <v>300</v>
      </c>
      <c r="I206" s="159"/>
      <c r="J206" s="158">
        <f t="shared" si="10"/>
        <v>0</v>
      </c>
      <c r="K206" s="160"/>
      <c r="L206" s="161"/>
      <c r="M206" s="162" t="s">
        <v>1</v>
      </c>
      <c r="N206" s="163" t="s">
        <v>45</v>
      </c>
      <c r="P206" s="149">
        <f t="shared" si="11"/>
        <v>0</v>
      </c>
      <c r="Q206" s="149">
        <v>1E-4</v>
      </c>
      <c r="R206" s="149">
        <f t="shared" si="12"/>
        <v>3.0000000000000002E-2</v>
      </c>
      <c r="S206" s="149">
        <v>0</v>
      </c>
      <c r="T206" s="150">
        <f t="shared" si="13"/>
        <v>0</v>
      </c>
      <c r="AR206" s="151" t="s">
        <v>199</v>
      </c>
      <c r="AT206" s="151" t="s">
        <v>196</v>
      </c>
      <c r="AU206" s="151" t="s">
        <v>90</v>
      </c>
      <c r="AY206" s="13" t="s">
        <v>181</v>
      </c>
      <c r="BE206" s="152">
        <f t="shared" si="14"/>
        <v>0</v>
      </c>
      <c r="BF206" s="152">
        <f t="shared" si="15"/>
        <v>0</v>
      </c>
      <c r="BG206" s="152">
        <f t="shared" si="16"/>
        <v>0</v>
      </c>
      <c r="BH206" s="152">
        <f t="shared" si="17"/>
        <v>0</v>
      </c>
      <c r="BI206" s="152">
        <f t="shared" si="18"/>
        <v>0</v>
      </c>
      <c r="BJ206" s="13" t="s">
        <v>90</v>
      </c>
      <c r="BK206" s="153">
        <f t="shared" si="19"/>
        <v>0</v>
      </c>
      <c r="BL206" s="13" t="s">
        <v>103</v>
      </c>
      <c r="BM206" s="151" t="s">
        <v>2482</v>
      </c>
    </row>
    <row r="207" spans="2:65" s="1" customFormat="1" ht="16.5" customHeight="1">
      <c r="B207" s="139"/>
      <c r="C207" s="140" t="s">
        <v>393</v>
      </c>
      <c r="D207" s="140" t="s">
        <v>183</v>
      </c>
      <c r="E207" s="141" t="s">
        <v>383</v>
      </c>
      <c r="F207" s="142" t="s">
        <v>384</v>
      </c>
      <c r="G207" s="143" t="s">
        <v>304</v>
      </c>
      <c r="H207" s="144">
        <v>274</v>
      </c>
      <c r="I207" s="145"/>
      <c r="J207" s="144">
        <f t="shared" si="10"/>
        <v>0</v>
      </c>
      <c r="K207" s="146"/>
      <c r="L207" s="28"/>
      <c r="M207" s="147" t="s">
        <v>1</v>
      </c>
      <c r="N207" s="148" t="s">
        <v>45</v>
      </c>
      <c r="P207" s="149">
        <f t="shared" si="11"/>
        <v>0</v>
      </c>
      <c r="Q207" s="149">
        <v>1.6000000000000001E-4</v>
      </c>
      <c r="R207" s="149">
        <f t="shared" si="12"/>
        <v>4.3840000000000004E-2</v>
      </c>
      <c r="S207" s="149">
        <v>0</v>
      </c>
      <c r="T207" s="150">
        <f t="shared" si="13"/>
        <v>0</v>
      </c>
      <c r="AR207" s="151" t="s">
        <v>103</v>
      </c>
      <c r="AT207" s="151" t="s">
        <v>183</v>
      </c>
      <c r="AU207" s="151" t="s">
        <v>90</v>
      </c>
      <c r="AY207" s="13" t="s">
        <v>181</v>
      </c>
      <c r="BE207" s="152">
        <f t="shared" si="14"/>
        <v>0</v>
      </c>
      <c r="BF207" s="152">
        <f t="shared" si="15"/>
        <v>0</v>
      </c>
      <c r="BG207" s="152">
        <f t="shared" si="16"/>
        <v>0</v>
      </c>
      <c r="BH207" s="152">
        <f t="shared" si="17"/>
        <v>0</v>
      </c>
      <c r="BI207" s="152">
        <f t="shared" si="18"/>
        <v>0</v>
      </c>
      <c r="BJ207" s="13" t="s">
        <v>90</v>
      </c>
      <c r="BK207" s="153">
        <f t="shared" si="19"/>
        <v>0</v>
      </c>
      <c r="BL207" s="13" t="s">
        <v>103</v>
      </c>
      <c r="BM207" s="151" t="s">
        <v>2483</v>
      </c>
    </row>
    <row r="208" spans="2:65" s="1" customFormat="1" ht="33" customHeight="1">
      <c r="B208" s="139"/>
      <c r="C208" s="154" t="s">
        <v>397</v>
      </c>
      <c r="D208" s="154" t="s">
        <v>196</v>
      </c>
      <c r="E208" s="155" t="s">
        <v>386</v>
      </c>
      <c r="F208" s="156" t="s">
        <v>2484</v>
      </c>
      <c r="G208" s="157" t="s">
        <v>304</v>
      </c>
      <c r="H208" s="158">
        <v>274</v>
      </c>
      <c r="I208" s="159"/>
      <c r="J208" s="158">
        <f t="shared" si="10"/>
        <v>0</v>
      </c>
      <c r="K208" s="160"/>
      <c r="L208" s="161"/>
      <c r="M208" s="162" t="s">
        <v>1</v>
      </c>
      <c r="N208" s="163" t="s">
        <v>45</v>
      </c>
      <c r="P208" s="149">
        <f t="shared" si="11"/>
        <v>0</v>
      </c>
      <c r="Q208" s="149">
        <v>9.0000000000000006E-5</v>
      </c>
      <c r="R208" s="149">
        <f t="shared" si="12"/>
        <v>2.4660000000000001E-2</v>
      </c>
      <c r="S208" s="149">
        <v>0</v>
      </c>
      <c r="T208" s="150">
        <f t="shared" si="13"/>
        <v>0</v>
      </c>
      <c r="AR208" s="151" t="s">
        <v>199</v>
      </c>
      <c r="AT208" s="151" t="s">
        <v>196</v>
      </c>
      <c r="AU208" s="151" t="s">
        <v>90</v>
      </c>
      <c r="AY208" s="13" t="s">
        <v>181</v>
      </c>
      <c r="BE208" s="152">
        <f t="shared" si="14"/>
        <v>0</v>
      </c>
      <c r="BF208" s="152">
        <f t="shared" si="15"/>
        <v>0</v>
      </c>
      <c r="BG208" s="152">
        <f t="shared" si="16"/>
        <v>0</v>
      </c>
      <c r="BH208" s="152">
        <f t="shared" si="17"/>
        <v>0</v>
      </c>
      <c r="BI208" s="152">
        <f t="shared" si="18"/>
        <v>0</v>
      </c>
      <c r="BJ208" s="13" t="s">
        <v>90</v>
      </c>
      <c r="BK208" s="153">
        <f t="shared" si="19"/>
        <v>0</v>
      </c>
      <c r="BL208" s="13" t="s">
        <v>103</v>
      </c>
      <c r="BM208" s="151" t="s">
        <v>2485</v>
      </c>
    </row>
    <row r="209" spans="2:65" s="1" customFormat="1" ht="16.5" customHeight="1">
      <c r="B209" s="139"/>
      <c r="C209" s="140" t="s">
        <v>401</v>
      </c>
      <c r="D209" s="140" t="s">
        <v>183</v>
      </c>
      <c r="E209" s="141" t="s">
        <v>390</v>
      </c>
      <c r="F209" s="142" t="s">
        <v>391</v>
      </c>
      <c r="G209" s="143" t="s">
        <v>304</v>
      </c>
      <c r="H209" s="144">
        <v>676</v>
      </c>
      <c r="I209" s="145"/>
      <c r="J209" s="144">
        <f t="shared" si="10"/>
        <v>0</v>
      </c>
      <c r="K209" s="146"/>
      <c r="L209" s="28"/>
      <c r="M209" s="147" t="s">
        <v>1</v>
      </c>
      <c r="N209" s="148" t="s">
        <v>45</v>
      </c>
      <c r="P209" s="149">
        <f t="shared" si="11"/>
        <v>0</v>
      </c>
      <c r="Q209" s="149">
        <v>7.3499999999999998E-5</v>
      </c>
      <c r="R209" s="149">
        <f t="shared" si="12"/>
        <v>4.9686000000000001E-2</v>
      </c>
      <c r="S209" s="149">
        <v>0</v>
      </c>
      <c r="T209" s="150">
        <f t="shared" si="13"/>
        <v>0</v>
      </c>
      <c r="AR209" s="151" t="s">
        <v>103</v>
      </c>
      <c r="AT209" s="151" t="s">
        <v>183</v>
      </c>
      <c r="AU209" s="151" t="s">
        <v>90</v>
      </c>
      <c r="AY209" s="13" t="s">
        <v>181</v>
      </c>
      <c r="BE209" s="152">
        <f t="shared" si="14"/>
        <v>0</v>
      </c>
      <c r="BF209" s="152">
        <f t="shared" si="15"/>
        <v>0</v>
      </c>
      <c r="BG209" s="152">
        <f t="shared" si="16"/>
        <v>0</v>
      </c>
      <c r="BH209" s="152">
        <f t="shared" si="17"/>
        <v>0</v>
      </c>
      <c r="BI209" s="152">
        <f t="shared" si="18"/>
        <v>0</v>
      </c>
      <c r="BJ209" s="13" t="s">
        <v>90</v>
      </c>
      <c r="BK209" s="153">
        <f t="shared" si="19"/>
        <v>0</v>
      </c>
      <c r="BL209" s="13" t="s">
        <v>103</v>
      </c>
      <c r="BM209" s="151" t="s">
        <v>2486</v>
      </c>
    </row>
    <row r="210" spans="2:65" s="1" customFormat="1" ht="33" customHeight="1">
      <c r="B210" s="139"/>
      <c r="C210" s="154" t="s">
        <v>405</v>
      </c>
      <c r="D210" s="154" t="s">
        <v>196</v>
      </c>
      <c r="E210" s="155" t="s">
        <v>2487</v>
      </c>
      <c r="F210" s="156" t="s">
        <v>2488</v>
      </c>
      <c r="G210" s="157" t="s">
        <v>304</v>
      </c>
      <c r="H210" s="158">
        <v>676</v>
      </c>
      <c r="I210" s="159"/>
      <c r="J210" s="158">
        <f t="shared" si="10"/>
        <v>0</v>
      </c>
      <c r="K210" s="160"/>
      <c r="L210" s="161"/>
      <c r="M210" s="162" t="s">
        <v>1</v>
      </c>
      <c r="N210" s="163" t="s">
        <v>45</v>
      </c>
      <c r="P210" s="149">
        <f t="shared" si="11"/>
        <v>0</v>
      </c>
      <c r="Q210" s="149">
        <v>6.9999999999999994E-5</v>
      </c>
      <c r="R210" s="149">
        <f t="shared" si="12"/>
        <v>4.7319999999999994E-2</v>
      </c>
      <c r="S210" s="149">
        <v>0</v>
      </c>
      <c r="T210" s="150">
        <f t="shared" si="13"/>
        <v>0</v>
      </c>
      <c r="AR210" s="151" t="s">
        <v>199</v>
      </c>
      <c r="AT210" s="151" t="s">
        <v>196</v>
      </c>
      <c r="AU210" s="151" t="s">
        <v>90</v>
      </c>
      <c r="AY210" s="13" t="s">
        <v>181</v>
      </c>
      <c r="BE210" s="152">
        <f t="shared" si="14"/>
        <v>0</v>
      </c>
      <c r="BF210" s="152">
        <f t="shared" si="15"/>
        <v>0</v>
      </c>
      <c r="BG210" s="152">
        <f t="shared" si="16"/>
        <v>0</v>
      </c>
      <c r="BH210" s="152">
        <f t="shared" si="17"/>
        <v>0</v>
      </c>
      <c r="BI210" s="152">
        <f t="shared" si="18"/>
        <v>0</v>
      </c>
      <c r="BJ210" s="13" t="s">
        <v>90</v>
      </c>
      <c r="BK210" s="153">
        <f t="shared" si="19"/>
        <v>0</v>
      </c>
      <c r="BL210" s="13" t="s">
        <v>103</v>
      </c>
      <c r="BM210" s="151" t="s">
        <v>2489</v>
      </c>
    </row>
    <row r="211" spans="2:65" s="1" customFormat="1" ht="24.2" customHeight="1">
      <c r="B211" s="139"/>
      <c r="C211" s="140" t="s">
        <v>409</v>
      </c>
      <c r="D211" s="140" t="s">
        <v>183</v>
      </c>
      <c r="E211" s="141" t="s">
        <v>406</v>
      </c>
      <c r="F211" s="142" t="s">
        <v>407</v>
      </c>
      <c r="G211" s="143" t="s">
        <v>203</v>
      </c>
      <c r="H211" s="144">
        <v>2</v>
      </c>
      <c r="I211" s="145"/>
      <c r="J211" s="144">
        <f t="shared" si="10"/>
        <v>0</v>
      </c>
      <c r="K211" s="146"/>
      <c r="L211" s="28"/>
      <c r="M211" s="147" t="s">
        <v>1</v>
      </c>
      <c r="N211" s="148" t="s">
        <v>45</v>
      </c>
      <c r="P211" s="149">
        <f t="shared" si="11"/>
        <v>0</v>
      </c>
      <c r="Q211" s="149">
        <v>3.4999999999999997E-5</v>
      </c>
      <c r="R211" s="149">
        <f t="shared" si="12"/>
        <v>6.9999999999999994E-5</v>
      </c>
      <c r="S211" s="149">
        <v>0</v>
      </c>
      <c r="T211" s="150">
        <f t="shared" si="13"/>
        <v>0</v>
      </c>
      <c r="AR211" s="151" t="s">
        <v>103</v>
      </c>
      <c r="AT211" s="151" t="s">
        <v>183</v>
      </c>
      <c r="AU211" s="151" t="s">
        <v>90</v>
      </c>
      <c r="AY211" s="13" t="s">
        <v>181</v>
      </c>
      <c r="BE211" s="152">
        <f t="shared" si="14"/>
        <v>0</v>
      </c>
      <c r="BF211" s="152">
        <f t="shared" si="15"/>
        <v>0</v>
      </c>
      <c r="BG211" s="152">
        <f t="shared" si="16"/>
        <v>0</v>
      </c>
      <c r="BH211" s="152">
        <f t="shared" si="17"/>
        <v>0</v>
      </c>
      <c r="BI211" s="152">
        <f t="shared" si="18"/>
        <v>0</v>
      </c>
      <c r="BJ211" s="13" t="s">
        <v>90</v>
      </c>
      <c r="BK211" s="153">
        <f t="shared" si="19"/>
        <v>0</v>
      </c>
      <c r="BL211" s="13" t="s">
        <v>103</v>
      </c>
      <c r="BM211" s="151" t="s">
        <v>2490</v>
      </c>
    </row>
    <row r="212" spans="2:65" s="1" customFormat="1" ht="24.2" customHeight="1">
      <c r="B212" s="139"/>
      <c r="C212" s="154" t="s">
        <v>413</v>
      </c>
      <c r="D212" s="154" t="s">
        <v>196</v>
      </c>
      <c r="E212" s="155" t="s">
        <v>410</v>
      </c>
      <c r="F212" s="156" t="s">
        <v>411</v>
      </c>
      <c r="G212" s="157" t="s">
        <v>203</v>
      </c>
      <c r="H212" s="158">
        <v>2</v>
      </c>
      <c r="I212" s="159"/>
      <c r="J212" s="158">
        <f t="shared" si="10"/>
        <v>0</v>
      </c>
      <c r="K212" s="160"/>
      <c r="L212" s="161"/>
      <c r="M212" s="162" t="s">
        <v>1</v>
      </c>
      <c r="N212" s="163" t="s">
        <v>45</v>
      </c>
      <c r="P212" s="149">
        <f t="shared" si="11"/>
        <v>0</v>
      </c>
      <c r="Q212" s="149">
        <v>2.5999999999999998E-4</v>
      </c>
      <c r="R212" s="149">
        <f t="shared" si="12"/>
        <v>5.1999999999999995E-4</v>
      </c>
      <c r="S212" s="149">
        <v>0</v>
      </c>
      <c r="T212" s="150">
        <f t="shared" si="13"/>
        <v>0</v>
      </c>
      <c r="AR212" s="151" t="s">
        <v>199</v>
      </c>
      <c r="AT212" s="151" t="s">
        <v>196</v>
      </c>
      <c r="AU212" s="151" t="s">
        <v>90</v>
      </c>
      <c r="AY212" s="13" t="s">
        <v>181</v>
      </c>
      <c r="BE212" s="152">
        <f t="shared" si="14"/>
        <v>0</v>
      </c>
      <c r="BF212" s="152">
        <f t="shared" si="15"/>
        <v>0</v>
      </c>
      <c r="BG212" s="152">
        <f t="shared" si="16"/>
        <v>0</v>
      </c>
      <c r="BH212" s="152">
        <f t="shared" si="17"/>
        <v>0</v>
      </c>
      <c r="BI212" s="152">
        <f t="shared" si="18"/>
        <v>0</v>
      </c>
      <c r="BJ212" s="13" t="s">
        <v>90</v>
      </c>
      <c r="BK212" s="153">
        <f t="shared" si="19"/>
        <v>0</v>
      </c>
      <c r="BL212" s="13" t="s">
        <v>103</v>
      </c>
      <c r="BM212" s="151" t="s">
        <v>2491</v>
      </c>
    </row>
    <row r="213" spans="2:65" s="1" customFormat="1" ht="33" customHeight="1">
      <c r="B213" s="139"/>
      <c r="C213" s="140" t="s">
        <v>417</v>
      </c>
      <c r="D213" s="140" t="s">
        <v>183</v>
      </c>
      <c r="E213" s="141" t="s">
        <v>2492</v>
      </c>
      <c r="F213" s="142" t="s">
        <v>2493</v>
      </c>
      <c r="G213" s="143" t="s">
        <v>186</v>
      </c>
      <c r="H213" s="144">
        <v>12.75</v>
      </c>
      <c r="I213" s="145"/>
      <c r="J213" s="144">
        <f t="shared" si="10"/>
        <v>0</v>
      </c>
      <c r="K213" s="146"/>
      <c r="L213" s="28"/>
      <c r="M213" s="147" t="s">
        <v>1</v>
      </c>
      <c r="N213" s="148" t="s">
        <v>45</v>
      </c>
      <c r="P213" s="149">
        <f t="shared" si="11"/>
        <v>0</v>
      </c>
      <c r="Q213" s="149">
        <v>0</v>
      </c>
      <c r="R213" s="149">
        <f t="shared" si="12"/>
        <v>0</v>
      </c>
      <c r="S213" s="149">
        <v>2.2000000000000002</v>
      </c>
      <c r="T213" s="150">
        <f t="shared" si="13"/>
        <v>28.05</v>
      </c>
      <c r="AR213" s="151" t="s">
        <v>103</v>
      </c>
      <c r="AT213" s="151" t="s">
        <v>183</v>
      </c>
      <c r="AU213" s="151" t="s">
        <v>90</v>
      </c>
      <c r="AY213" s="13" t="s">
        <v>181</v>
      </c>
      <c r="BE213" s="152">
        <f t="shared" si="14"/>
        <v>0</v>
      </c>
      <c r="BF213" s="152">
        <f t="shared" si="15"/>
        <v>0</v>
      </c>
      <c r="BG213" s="152">
        <f t="shared" si="16"/>
        <v>0</v>
      </c>
      <c r="BH213" s="152">
        <f t="shared" si="17"/>
        <v>0</v>
      </c>
      <c r="BI213" s="152">
        <f t="shared" si="18"/>
        <v>0</v>
      </c>
      <c r="BJ213" s="13" t="s">
        <v>90</v>
      </c>
      <c r="BK213" s="153">
        <f t="shared" si="19"/>
        <v>0</v>
      </c>
      <c r="BL213" s="13" t="s">
        <v>103</v>
      </c>
      <c r="BM213" s="151" t="s">
        <v>2494</v>
      </c>
    </row>
    <row r="214" spans="2:65" s="1" customFormat="1" ht="24.2" customHeight="1">
      <c r="B214" s="139"/>
      <c r="C214" s="140" t="s">
        <v>421</v>
      </c>
      <c r="D214" s="140" t="s">
        <v>183</v>
      </c>
      <c r="E214" s="141" t="s">
        <v>418</v>
      </c>
      <c r="F214" s="142" t="s">
        <v>419</v>
      </c>
      <c r="G214" s="143" t="s">
        <v>203</v>
      </c>
      <c r="H214" s="144">
        <v>56</v>
      </c>
      <c r="I214" s="145"/>
      <c r="J214" s="144">
        <f t="shared" si="10"/>
        <v>0</v>
      </c>
      <c r="K214" s="146"/>
      <c r="L214" s="28"/>
      <c r="M214" s="147" t="s">
        <v>1</v>
      </c>
      <c r="N214" s="148" t="s">
        <v>45</v>
      </c>
      <c r="P214" s="149">
        <f t="shared" si="11"/>
        <v>0</v>
      </c>
      <c r="Q214" s="149">
        <v>0</v>
      </c>
      <c r="R214" s="149">
        <f t="shared" si="12"/>
        <v>0</v>
      </c>
      <c r="S214" s="149">
        <v>1.2E-2</v>
      </c>
      <c r="T214" s="150">
        <f t="shared" si="13"/>
        <v>0.67200000000000004</v>
      </c>
      <c r="AR214" s="151" t="s">
        <v>103</v>
      </c>
      <c r="AT214" s="151" t="s">
        <v>183</v>
      </c>
      <c r="AU214" s="151" t="s">
        <v>90</v>
      </c>
      <c r="AY214" s="13" t="s">
        <v>181</v>
      </c>
      <c r="BE214" s="152">
        <f t="shared" si="14"/>
        <v>0</v>
      </c>
      <c r="BF214" s="152">
        <f t="shared" si="15"/>
        <v>0</v>
      </c>
      <c r="BG214" s="152">
        <f t="shared" si="16"/>
        <v>0</v>
      </c>
      <c r="BH214" s="152">
        <f t="shared" si="17"/>
        <v>0</v>
      </c>
      <c r="BI214" s="152">
        <f t="shared" si="18"/>
        <v>0</v>
      </c>
      <c r="BJ214" s="13" t="s">
        <v>90</v>
      </c>
      <c r="BK214" s="153">
        <f t="shared" si="19"/>
        <v>0</v>
      </c>
      <c r="BL214" s="13" t="s">
        <v>103</v>
      </c>
      <c r="BM214" s="151" t="s">
        <v>2495</v>
      </c>
    </row>
    <row r="215" spans="2:65" s="1" customFormat="1" ht="24.2" customHeight="1">
      <c r="B215" s="139"/>
      <c r="C215" s="140" t="s">
        <v>425</v>
      </c>
      <c r="D215" s="140" t="s">
        <v>183</v>
      </c>
      <c r="E215" s="141" t="s">
        <v>422</v>
      </c>
      <c r="F215" s="142" t="s">
        <v>423</v>
      </c>
      <c r="G215" s="143" t="s">
        <v>203</v>
      </c>
      <c r="H215" s="144">
        <v>10</v>
      </c>
      <c r="I215" s="145"/>
      <c r="J215" s="144">
        <f t="shared" si="10"/>
        <v>0</v>
      </c>
      <c r="K215" s="146"/>
      <c r="L215" s="28"/>
      <c r="M215" s="147" t="s">
        <v>1</v>
      </c>
      <c r="N215" s="148" t="s">
        <v>45</v>
      </c>
      <c r="P215" s="149">
        <f t="shared" si="11"/>
        <v>0</v>
      </c>
      <c r="Q215" s="149">
        <v>0</v>
      </c>
      <c r="R215" s="149">
        <f t="shared" si="12"/>
        <v>0</v>
      </c>
      <c r="S215" s="149">
        <v>1.6E-2</v>
      </c>
      <c r="T215" s="150">
        <f t="shared" si="13"/>
        <v>0.16</v>
      </c>
      <c r="AR215" s="151" t="s">
        <v>103</v>
      </c>
      <c r="AT215" s="151" t="s">
        <v>183</v>
      </c>
      <c r="AU215" s="151" t="s">
        <v>90</v>
      </c>
      <c r="AY215" s="13" t="s">
        <v>181</v>
      </c>
      <c r="BE215" s="152">
        <f t="shared" si="14"/>
        <v>0</v>
      </c>
      <c r="BF215" s="152">
        <f t="shared" si="15"/>
        <v>0</v>
      </c>
      <c r="BG215" s="152">
        <f t="shared" si="16"/>
        <v>0</v>
      </c>
      <c r="BH215" s="152">
        <f t="shared" si="17"/>
        <v>0</v>
      </c>
      <c r="BI215" s="152">
        <f t="shared" si="18"/>
        <v>0</v>
      </c>
      <c r="BJ215" s="13" t="s">
        <v>90</v>
      </c>
      <c r="BK215" s="153">
        <f t="shared" si="19"/>
        <v>0</v>
      </c>
      <c r="BL215" s="13" t="s">
        <v>103</v>
      </c>
      <c r="BM215" s="151" t="s">
        <v>2496</v>
      </c>
    </row>
    <row r="216" spans="2:65" s="1" customFormat="1" ht="24.2" customHeight="1">
      <c r="B216" s="139"/>
      <c r="C216" s="140" t="s">
        <v>429</v>
      </c>
      <c r="D216" s="140" t="s">
        <v>183</v>
      </c>
      <c r="E216" s="141" t="s">
        <v>430</v>
      </c>
      <c r="F216" s="142" t="s">
        <v>431</v>
      </c>
      <c r="G216" s="143" t="s">
        <v>194</v>
      </c>
      <c r="H216" s="144">
        <v>3.851</v>
      </c>
      <c r="I216" s="145"/>
      <c r="J216" s="144">
        <f t="shared" si="10"/>
        <v>0</v>
      </c>
      <c r="K216" s="146"/>
      <c r="L216" s="28"/>
      <c r="M216" s="147" t="s">
        <v>1</v>
      </c>
      <c r="N216" s="148" t="s">
        <v>45</v>
      </c>
      <c r="P216" s="149">
        <f t="shared" si="11"/>
        <v>0</v>
      </c>
      <c r="Q216" s="149">
        <v>0</v>
      </c>
      <c r="R216" s="149">
        <f t="shared" si="12"/>
        <v>0</v>
      </c>
      <c r="S216" s="149">
        <v>4.1000000000000002E-2</v>
      </c>
      <c r="T216" s="150">
        <f t="shared" si="13"/>
        <v>0.157891</v>
      </c>
      <c r="AR216" s="151" t="s">
        <v>103</v>
      </c>
      <c r="AT216" s="151" t="s">
        <v>183</v>
      </c>
      <c r="AU216" s="151" t="s">
        <v>90</v>
      </c>
      <c r="AY216" s="13" t="s">
        <v>181</v>
      </c>
      <c r="BE216" s="152">
        <f t="shared" si="14"/>
        <v>0</v>
      </c>
      <c r="BF216" s="152">
        <f t="shared" si="15"/>
        <v>0</v>
      </c>
      <c r="BG216" s="152">
        <f t="shared" si="16"/>
        <v>0</v>
      </c>
      <c r="BH216" s="152">
        <f t="shared" si="17"/>
        <v>0</v>
      </c>
      <c r="BI216" s="152">
        <f t="shared" si="18"/>
        <v>0</v>
      </c>
      <c r="BJ216" s="13" t="s">
        <v>90</v>
      </c>
      <c r="BK216" s="153">
        <f t="shared" si="19"/>
        <v>0</v>
      </c>
      <c r="BL216" s="13" t="s">
        <v>103</v>
      </c>
      <c r="BM216" s="151" t="s">
        <v>2497</v>
      </c>
    </row>
    <row r="217" spans="2:65" s="1" customFormat="1" ht="24.2" customHeight="1">
      <c r="B217" s="139"/>
      <c r="C217" s="140" t="s">
        <v>433</v>
      </c>
      <c r="D217" s="140" t="s">
        <v>183</v>
      </c>
      <c r="E217" s="141" t="s">
        <v>434</v>
      </c>
      <c r="F217" s="142" t="s">
        <v>435</v>
      </c>
      <c r="G217" s="143" t="s">
        <v>194</v>
      </c>
      <c r="H217" s="144">
        <v>26.4</v>
      </c>
      <c r="I217" s="145"/>
      <c r="J217" s="144">
        <f t="shared" si="10"/>
        <v>0</v>
      </c>
      <c r="K217" s="146"/>
      <c r="L217" s="28"/>
      <c r="M217" s="147" t="s">
        <v>1</v>
      </c>
      <c r="N217" s="148" t="s">
        <v>45</v>
      </c>
      <c r="P217" s="149">
        <f t="shared" si="11"/>
        <v>0</v>
      </c>
      <c r="Q217" s="149">
        <v>0</v>
      </c>
      <c r="R217" s="149">
        <f t="shared" si="12"/>
        <v>0</v>
      </c>
      <c r="S217" s="149">
        <v>3.1E-2</v>
      </c>
      <c r="T217" s="150">
        <f t="shared" si="13"/>
        <v>0.81839999999999991</v>
      </c>
      <c r="AR217" s="151" t="s">
        <v>103</v>
      </c>
      <c r="AT217" s="151" t="s">
        <v>183</v>
      </c>
      <c r="AU217" s="151" t="s">
        <v>90</v>
      </c>
      <c r="AY217" s="13" t="s">
        <v>181</v>
      </c>
      <c r="BE217" s="152">
        <f t="shared" si="14"/>
        <v>0</v>
      </c>
      <c r="BF217" s="152">
        <f t="shared" si="15"/>
        <v>0</v>
      </c>
      <c r="BG217" s="152">
        <f t="shared" si="16"/>
        <v>0</v>
      </c>
      <c r="BH217" s="152">
        <f t="shared" si="17"/>
        <v>0</v>
      </c>
      <c r="BI217" s="152">
        <f t="shared" si="18"/>
        <v>0</v>
      </c>
      <c r="BJ217" s="13" t="s">
        <v>90</v>
      </c>
      <c r="BK217" s="153">
        <f t="shared" si="19"/>
        <v>0</v>
      </c>
      <c r="BL217" s="13" t="s">
        <v>103</v>
      </c>
      <c r="BM217" s="151" t="s">
        <v>2498</v>
      </c>
    </row>
    <row r="218" spans="2:65" s="1" customFormat="1" ht="21.75" customHeight="1">
      <c r="B218" s="139"/>
      <c r="C218" s="140" t="s">
        <v>437</v>
      </c>
      <c r="D218" s="140" t="s">
        <v>183</v>
      </c>
      <c r="E218" s="141" t="s">
        <v>446</v>
      </c>
      <c r="F218" s="142" t="s">
        <v>447</v>
      </c>
      <c r="G218" s="143" t="s">
        <v>203</v>
      </c>
      <c r="H218" s="144">
        <v>12</v>
      </c>
      <c r="I218" s="145"/>
      <c r="J218" s="144">
        <f t="shared" si="10"/>
        <v>0</v>
      </c>
      <c r="K218" s="146"/>
      <c r="L218" s="28"/>
      <c r="M218" s="147" t="s">
        <v>1</v>
      </c>
      <c r="N218" s="148" t="s">
        <v>45</v>
      </c>
      <c r="P218" s="149">
        <f t="shared" si="11"/>
        <v>0</v>
      </c>
      <c r="Q218" s="149">
        <v>0</v>
      </c>
      <c r="R218" s="149">
        <f t="shared" si="12"/>
        <v>0</v>
      </c>
      <c r="S218" s="149">
        <v>6.0000000000000001E-3</v>
      </c>
      <c r="T218" s="150">
        <f t="shared" si="13"/>
        <v>7.2000000000000008E-2</v>
      </c>
      <c r="AR218" s="151" t="s">
        <v>103</v>
      </c>
      <c r="AT218" s="151" t="s">
        <v>183</v>
      </c>
      <c r="AU218" s="151" t="s">
        <v>90</v>
      </c>
      <c r="AY218" s="13" t="s">
        <v>181</v>
      </c>
      <c r="BE218" s="152">
        <f t="shared" si="14"/>
        <v>0</v>
      </c>
      <c r="BF218" s="152">
        <f t="shared" si="15"/>
        <v>0</v>
      </c>
      <c r="BG218" s="152">
        <f t="shared" si="16"/>
        <v>0</v>
      </c>
      <c r="BH218" s="152">
        <f t="shared" si="17"/>
        <v>0</v>
      </c>
      <c r="BI218" s="152">
        <f t="shared" si="18"/>
        <v>0</v>
      </c>
      <c r="BJ218" s="13" t="s">
        <v>90</v>
      </c>
      <c r="BK218" s="153">
        <f t="shared" si="19"/>
        <v>0</v>
      </c>
      <c r="BL218" s="13" t="s">
        <v>103</v>
      </c>
      <c r="BM218" s="151" t="s">
        <v>2499</v>
      </c>
    </row>
    <row r="219" spans="2:65" s="1" customFormat="1" ht="21.75" customHeight="1">
      <c r="B219" s="139"/>
      <c r="C219" s="140" t="s">
        <v>441</v>
      </c>
      <c r="D219" s="140" t="s">
        <v>183</v>
      </c>
      <c r="E219" s="141" t="s">
        <v>450</v>
      </c>
      <c r="F219" s="142" t="s">
        <v>451</v>
      </c>
      <c r="G219" s="143" t="s">
        <v>194</v>
      </c>
      <c r="H219" s="144">
        <v>3.798</v>
      </c>
      <c r="I219" s="145"/>
      <c r="J219" s="144">
        <f t="shared" si="10"/>
        <v>0</v>
      </c>
      <c r="K219" s="146"/>
      <c r="L219" s="28"/>
      <c r="M219" s="147" t="s">
        <v>1</v>
      </c>
      <c r="N219" s="148" t="s">
        <v>45</v>
      </c>
      <c r="P219" s="149">
        <f t="shared" si="11"/>
        <v>0</v>
      </c>
      <c r="Q219" s="149">
        <v>0</v>
      </c>
      <c r="R219" s="149">
        <f t="shared" si="12"/>
        <v>0</v>
      </c>
      <c r="S219" s="149">
        <v>0.06</v>
      </c>
      <c r="T219" s="150">
        <f t="shared" si="13"/>
        <v>0.22788</v>
      </c>
      <c r="AR219" s="151" t="s">
        <v>103</v>
      </c>
      <c r="AT219" s="151" t="s">
        <v>183</v>
      </c>
      <c r="AU219" s="151" t="s">
        <v>90</v>
      </c>
      <c r="AY219" s="13" t="s">
        <v>181</v>
      </c>
      <c r="BE219" s="152">
        <f t="shared" si="14"/>
        <v>0</v>
      </c>
      <c r="BF219" s="152">
        <f t="shared" si="15"/>
        <v>0</v>
      </c>
      <c r="BG219" s="152">
        <f t="shared" si="16"/>
        <v>0</v>
      </c>
      <c r="BH219" s="152">
        <f t="shared" si="17"/>
        <v>0</v>
      </c>
      <c r="BI219" s="152">
        <f t="shared" si="18"/>
        <v>0</v>
      </c>
      <c r="BJ219" s="13" t="s">
        <v>90</v>
      </c>
      <c r="BK219" s="153">
        <f t="shared" si="19"/>
        <v>0</v>
      </c>
      <c r="BL219" s="13" t="s">
        <v>103</v>
      </c>
      <c r="BM219" s="151" t="s">
        <v>2500</v>
      </c>
    </row>
    <row r="220" spans="2:65" s="1" customFormat="1" ht="21.75" customHeight="1">
      <c r="B220" s="139"/>
      <c r="C220" s="140" t="s">
        <v>445</v>
      </c>
      <c r="D220" s="140" t="s">
        <v>183</v>
      </c>
      <c r="E220" s="141" t="s">
        <v>454</v>
      </c>
      <c r="F220" s="142" t="s">
        <v>455</v>
      </c>
      <c r="G220" s="143" t="s">
        <v>194</v>
      </c>
      <c r="H220" s="144">
        <v>36.450000000000003</v>
      </c>
      <c r="I220" s="145"/>
      <c r="J220" s="144">
        <f t="shared" si="10"/>
        <v>0</v>
      </c>
      <c r="K220" s="146"/>
      <c r="L220" s="28"/>
      <c r="M220" s="147" t="s">
        <v>1</v>
      </c>
      <c r="N220" s="148" t="s">
        <v>45</v>
      </c>
      <c r="P220" s="149">
        <f t="shared" si="11"/>
        <v>0</v>
      </c>
      <c r="Q220" s="149">
        <v>0</v>
      </c>
      <c r="R220" s="149">
        <f t="shared" si="12"/>
        <v>0</v>
      </c>
      <c r="S220" s="149">
        <v>6.6000000000000003E-2</v>
      </c>
      <c r="T220" s="150">
        <f t="shared" si="13"/>
        <v>2.4057000000000004</v>
      </c>
      <c r="AR220" s="151" t="s">
        <v>103</v>
      </c>
      <c r="AT220" s="151" t="s">
        <v>183</v>
      </c>
      <c r="AU220" s="151" t="s">
        <v>90</v>
      </c>
      <c r="AY220" s="13" t="s">
        <v>181</v>
      </c>
      <c r="BE220" s="152">
        <f t="shared" si="14"/>
        <v>0</v>
      </c>
      <c r="BF220" s="152">
        <f t="shared" si="15"/>
        <v>0</v>
      </c>
      <c r="BG220" s="152">
        <f t="shared" si="16"/>
        <v>0</v>
      </c>
      <c r="BH220" s="152">
        <f t="shared" si="17"/>
        <v>0</v>
      </c>
      <c r="BI220" s="152">
        <f t="shared" si="18"/>
        <v>0</v>
      </c>
      <c r="BJ220" s="13" t="s">
        <v>90</v>
      </c>
      <c r="BK220" s="153">
        <f t="shared" si="19"/>
        <v>0</v>
      </c>
      <c r="BL220" s="13" t="s">
        <v>103</v>
      </c>
      <c r="BM220" s="151" t="s">
        <v>2501</v>
      </c>
    </row>
    <row r="221" spans="2:65" s="1" customFormat="1" ht="24.2" customHeight="1">
      <c r="B221" s="139"/>
      <c r="C221" s="140" t="s">
        <v>449</v>
      </c>
      <c r="D221" s="140" t="s">
        <v>183</v>
      </c>
      <c r="E221" s="141" t="s">
        <v>458</v>
      </c>
      <c r="F221" s="142" t="s">
        <v>459</v>
      </c>
      <c r="G221" s="143" t="s">
        <v>203</v>
      </c>
      <c r="H221" s="144">
        <v>12</v>
      </c>
      <c r="I221" s="145"/>
      <c r="J221" s="144">
        <f t="shared" si="10"/>
        <v>0</v>
      </c>
      <c r="K221" s="146"/>
      <c r="L221" s="28"/>
      <c r="M221" s="147" t="s">
        <v>1</v>
      </c>
      <c r="N221" s="148" t="s">
        <v>45</v>
      </c>
      <c r="P221" s="149">
        <f t="shared" si="11"/>
        <v>0</v>
      </c>
      <c r="Q221" s="149">
        <v>0</v>
      </c>
      <c r="R221" s="149">
        <f t="shared" si="12"/>
        <v>0</v>
      </c>
      <c r="S221" s="149">
        <v>1.4E-2</v>
      </c>
      <c r="T221" s="150">
        <f t="shared" si="13"/>
        <v>0.16800000000000001</v>
      </c>
      <c r="AR221" s="151" t="s">
        <v>103</v>
      </c>
      <c r="AT221" s="151" t="s">
        <v>183</v>
      </c>
      <c r="AU221" s="151" t="s">
        <v>90</v>
      </c>
      <c r="AY221" s="13" t="s">
        <v>181</v>
      </c>
      <c r="BE221" s="152">
        <f t="shared" si="14"/>
        <v>0</v>
      </c>
      <c r="BF221" s="152">
        <f t="shared" si="15"/>
        <v>0</v>
      </c>
      <c r="BG221" s="152">
        <f t="shared" si="16"/>
        <v>0</v>
      </c>
      <c r="BH221" s="152">
        <f t="shared" si="17"/>
        <v>0</v>
      </c>
      <c r="BI221" s="152">
        <f t="shared" si="18"/>
        <v>0</v>
      </c>
      <c r="BJ221" s="13" t="s">
        <v>90</v>
      </c>
      <c r="BK221" s="153">
        <f t="shared" si="19"/>
        <v>0</v>
      </c>
      <c r="BL221" s="13" t="s">
        <v>103</v>
      </c>
      <c r="BM221" s="151" t="s">
        <v>2502</v>
      </c>
    </row>
    <row r="222" spans="2:65" s="1" customFormat="1" ht="24.2" customHeight="1">
      <c r="B222" s="139"/>
      <c r="C222" s="140" t="s">
        <v>453</v>
      </c>
      <c r="D222" s="140" t="s">
        <v>183</v>
      </c>
      <c r="E222" s="141" t="s">
        <v>462</v>
      </c>
      <c r="F222" s="142" t="s">
        <v>463</v>
      </c>
      <c r="G222" s="143" t="s">
        <v>203</v>
      </c>
      <c r="H222" s="144">
        <v>237</v>
      </c>
      <c r="I222" s="145"/>
      <c r="J222" s="144">
        <f t="shared" si="10"/>
        <v>0</v>
      </c>
      <c r="K222" s="146"/>
      <c r="L222" s="28"/>
      <c r="M222" s="147" t="s">
        <v>1</v>
      </c>
      <c r="N222" s="148" t="s">
        <v>45</v>
      </c>
      <c r="P222" s="149">
        <f t="shared" si="11"/>
        <v>0</v>
      </c>
      <c r="Q222" s="149">
        <v>0</v>
      </c>
      <c r="R222" s="149">
        <f t="shared" si="12"/>
        <v>0</v>
      </c>
      <c r="S222" s="149">
        <v>0.02</v>
      </c>
      <c r="T222" s="150">
        <f t="shared" si="13"/>
        <v>4.74</v>
      </c>
      <c r="AR222" s="151" t="s">
        <v>103</v>
      </c>
      <c r="AT222" s="151" t="s">
        <v>183</v>
      </c>
      <c r="AU222" s="151" t="s">
        <v>90</v>
      </c>
      <c r="AY222" s="13" t="s">
        <v>181</v>
      </c>
      <c r="BE222" s="152">
        <f t="shared" si="14"/>
        <v>0</v>
      </c>
      <c r="BF222" s="152">
        <f t="shared" si="15"/>
        <v>0</v>
      </c>
      <c r="BG222" s="152">
        <f t="shared" si="16"/>
        <v>0</v>
      </c>
      <c r="BH222" s="152">
        <f t="shared" si="17"/>
        <v>0</v>
      </c>
      <c r="BI222" s="152">
        <f t="shared" si="18"/>
        <v>0</v>
      </c>
      <c r="BJ222" s="13" t="s">
        <v>90</v>
      </c>
      <c r="BK222" s="153">
        <f t="shared" si="19"/>
        <v>0</v>
      </c>
      <c r="BL222" s="13" t="s">
        <v>103</v>
      </c>
      <c r="BM222" s="151" t="s">
        <v>2503</v>
      </c>
    </row>
    <row r="223" spans="2:65" s="1" customFormat="1" ht="24.2" customHeight="1">
      <c r="B223" s="139"/>
      <c r="C223" s="140" t="s">
        <v>457</v>
      </c>
      <c r="D223" s="140" t="s">
        <v>183</v>
      </c>
      <c r="E223" s="141" t="s">
        <v>486</v>
      </c>
      <c r="F223" s="142" t="s">
        <v>487</v>
      </c>
      <c r="G223" s="143" t="s">
        <v>203</v>
      </c>
      <c r="H223" s="144">
        <v>8</v>
      </c>
      <c r="I223" s="145"/>
      <c r="J223" s="144">
        <f t="shared" si="10"/>
        <v>0</v>
      </c>
      <c r="K223" s="146"/>
      <c r="L223" s="28"/>
      <c r="M223" s="147" t="s">
        <v>1</v>
      </c>
      <c r="N223" s="148" t="s">
        <v>45</v>
      </c>
      <c r="P223" s="149">
        <f t="shared" si="11"/>
        <v>0</v>
      </c>
      <c r="Q223" s="149">
        <v>0</v>
      </c>
      <c r="R223" s="149">
        <f t="shared" si="12"/>
        <v>0</v>
      </c>
      <c r="S223" s="149">
        <v>0.03</v>
      </c>
      <c r="T223" s="150">
        <f t="shared" si="13"/>
        <v>0.24</v>
      </c>
      <c r="AR223" s="151" t="s">
        <v>103</v>
      </c>
      <c r="AT223" s="151" t="s">
        <v>183</v>
      </c>
      <c r="AU223" s="151" t="s">
        <v>90</v>
      </c>
      <c r="AY223" s="13" t="s">
        <v>181</v>
      </c>
      <c r="BE223" s="152">
        <f t="shared" si="14"/>
        <v>0</v>
      </c>
      <c r="BF223" s="152">
        <f t="shared" si="15"/>
        <v>0</v>
      </c>
      <c r="BG223" s="152">
        <f t="shared" si="16"/>
        <v>0</v>
      </c>
      <c r="BH223" s="152">
        <f t="shared" si="17"/>
        <v>0</v>
      </c>
      <c r="BI223" s="152">
        <f t="shared" si="18"/>
        <v>0</v>
      </c>
      <c r="BJ223" s="13" t="s">
        <v>90</v>
      </c>
      <c r="BK223" s="153">
        <f t="shared" si="19"/>
        <v>0</v>
      </c>
      <c r="BL223" s="13" t="s">
        <v>103</v>
      </c>
      <c r="BM223" s="151" t="s">
        <v>2504</v>
      </c>
    </row>
    <row r="224" spans="2:65" s="1" customFormat="1" ht="24.2" customHeight="1">
      <c r="B224" s="139"/>
      <c r="C224" s="140" t="s">
        <v>461</v>
      </c>
      <c r="D224" s="140" t="s">
        <v>183</v>
      </c>
      <c r="E224" s="141" t="s">
        <v>466</v>
      </c>
      <c r="F224" s="142" t="s">
        <v>467</v>
      </c>
      <c r="G224" s="143" t="s">
        <v>194</v>
      </c>
      <c r="H224" s="144">
        <v>5.4</v>
      </c>
      <c r="I224" s="145"/>
      <c r="J224" s="144">
        <f t="shared" si="10"/>
        <v>0</v>
      </c>
      <c r="K224" s="146"/>
      <c r="L224" s="28"/>
      <c r="M224" s="147" t="s">
        <v>1</v>
      </c>
      <c r="N224" s="148" t="s">
        <v>45</v>
      </c>
      <c r="P224" s="149">
        <f t="shared" si="11"/>
        <v>0</v>
      </c>
      <c r="Q224" s="149">
        <v>0</v>
      </c>
      <c r="R224" s="149">
        <f t="shared" si="12"/>
        <v>0</v>
      </c>
      <c r="S224" s="149">
        <v>7.3999999999999996E-2</v>
      </c>
      <c r="T224" s="150">
        <f t="shared" si="13"/>
        <v>0.39960000000000001</v>
      </c>
      <c r="AR224" s="151" t="s">
        <v>103</v>
      </c>
      <c r="AT224" s="151" t="s">
        <v>183</v>
      </c>
      <c r="AU224" s="151" t="s">
        <v>90</v>
      </c>
      <c r="AY224" s="13" t="s">
        <v>181</v>
      </c>
      <c r="BE224" s="152">
        <f t="shared" si="14"/>
        <v>0</v>
      </c>
      <c r="BF224" s="152">
        <f t="shared" si="15"/>
        <v>0</v>
      </c>
      <c r="BG224" s="152">
        <f t="shared" si="16"/>
        <v>0</v>
      </c>
      <c r="BH224" s="152">
        <f t="shared" si="17"/>
        <v>0</v>
      </c>
      <c r="BI224" s="152">
        <f t="shared" si="18"/>
        <v>0</v>
      </c>
      <c r="BJ224" s="13" t="s">
        <v>90</v>
      </c>
      <c r="BK224" s="153">
        <f t="shared" si="19"/>
        <v>0</v>
      </c>
      <c r="BL224" s="13" t="s">
        <v>103</v>
      </c>
      <c r="BM224" s="151" t="s">
        <v>2505</v>
      </c>
    </row>
    <row r="225" spans="2:65" s="1" customFormat="1" ht="24.2" customHeight="1">
      <c r="B225" s="139"/>
      <c r="C225" s="140" t="s">
        <v>465</v>
      </c>
      <c r="D225" s="140" t="s">
        <v>183</v>
      </c>
      <c r="E225" s="141" t="s">
        <v>478</v>
      </c>
      <c r="F225" s="142" t="s">
        <v>479</v>
      </c>
      <c r="G225" s="143" t="s">
        <v>194</v>
      </c>
      <c r="H225" s="144">
        <v>380.64</v>
      </c>
      <c r="I225" s="145"/>
      <c r="J225" s="144">
        <f t="shared" si="10"/>
        <v>0</v>
      </c>
      <c r="K225" s="146"/>
      <c r="L225" s="28"/>
      <c r="M225" s="147" t="s">
        <v>1</v>
      </c>
      <c r="N225" s="148" t="s">
        <v>45</v>
      </c>
      <c r="P225" s="149">
        <f t="shared" si="11"/>
        <v>0</v>
      </c>
      <c r="Q225" s="149">
        <v>0</v>
      </c>
      <c r="R225" s="149">
        <f t="shared" si="12"/>
        <v>0</v>
      </c>
      <c r="S225" s="149">
        <v>4.3999999999999997E-2</v>
      </c>
      <c r="T225" s="150">
        <f t="shared" si="13"/>
        <v>16.748159999999999</v>
      </c>
      <c r="AR225" s="151" t="s">
        <v>103</v>
      </c>
      <c r="AT225" s="151" t="s">
        <v>183</v>
      </c>
      <c r="AU225" s="151" t="s">
        <v>90</v>
      </c>
      <c r="AY225" s="13" t="s">
        <v>181</v>
      </c>
      <c r="BE225" s="152">
        <f t="shared" si="14"/>
        <v>0</v>
      </c>
      <c r="BF225" s="152">
        <f t="shared" si="15"/>
        <v>0</v>
      </c>
      <c r="BG225" s="152">
        <f t="shared" si="16"/>
        <v>0</v>
      </c>
      <c r="BH225" s="152">
        <f t="shared" si="17"/>
        <v>0</v>
      </c>
      <c r="BI225" s="152">
        <f t="shared" si="18"/>
        <v>0</v>
      </c>
      <c r="BJ225" s="13" t="s">
        <v>90</v>
      </c>
      <c r="BK225" s="153">
        <f t="shared" si="19"/>
        <v>0</v>
      </c>
      <c r="BL225" s="13" t="s">
        <v>103</v>
      </c>
      <c r="BM225" s="151" t="s">
        <v>2506</v>
      </c>
    </row>
    <row r="226" spans="2:65" s="1" customFormat="1" ht="24.2" customHeight="1">
      <c r="B226" s="139"/>
      <c r="C226" s="140" t="s">
        <v>469</v>
      </c>
      <c r="D226" s="140" t="s">
        <v>183</v>
      </c>
      <c r="E226" s="141" t="s">
        <v>494</v>
      </c>
      <c r="F226" s="142" t="s">
        <v>495</v>
      </c>
      <c r="G226" s="143" t="s">
        <v>194</v>
      </c>
      <c r="H226" s="144">
        <v>29.504999999999999</v>
      </c>
      <c r="I226" s="145"/>
      <c r="J226" s="144">
        <f t="shared" si="10"/>
        <v>0</v>
      </c>
      <c r="K226" s="146"/>
      <c r="L226" s="28"/>
      <c r="M226" s="147" t="s">
        <v>1</v>
      </c>
      <c r="N226" s="148" t="s">
        <v>45</v>
      </c>
      <c r="P226" s="149">
        <f t="shared" si="11"/>
        <v>0</v>
      </c>
      <c r="Q226" s="149">
        <v>0</v>
      </c>
      <c r="R226" s="149">
        <f t="shared" si="12"/>
        <v>0</v>
      </c>
      <c r="S226" s="149">
        <v>6.2E-2</v>
      </c>
      <c r="T226" s="150">
        <f t="shared" si="13"/>
        <v>1.82931</v>
      </c>
      <c r="AR226" s="151" t="s">
        <v>103</v>
      </c>
      <c r="AT226" s="151" t="s">
        <v>183</v>
      </c>
      <c r="AU226" s="151" t="s">
        <v>90</v>
      </c>
      <c r="AY226" s="13" t="s">
        <v>181</v>
      </c>
      <c r="BE226" s="152">
        <f t="shared" si="14"/>
        <v>0</v>
      </c>
      <c r="BF226" s="152">
        <f t="shared" si="15"/>
        <v>0</v>
      </c>
      <c r="BG226" s="152">
        <f t="shared" si="16"/>
        <v>0</v>
      </c>
      <c r="BH226" s="152">
        <f t="shared" si="17"/>
        <v>0</v>
      </c>
      <c r="BI226" s="152">
        <f t="shared" si="18"/>
        <v>0</v>
      </c>
      <c r="BJ226" s="13" t="s">
        <v>90</v>
      </c>
      <c r="BK226" s="153">
        <f t="shared" si="19"/>
        <v>0</v>
      </c>
      <c r="BL226" s="13" t="s">
        <v>103</v>
      </c>
      <c r="BM226" s="151" t="s">
        <v>2507</v>
      </c>
    </row>
    <row r="227" spans="2:65" s="1" customFormat="1" ht="33" customHeight="1">
      <c r="B227" s="139"/>
      <c r="C227" s="140" t="s">
        <v>473</v>
      </c>
      <c r="D227" s="140" t="s">
        <v>183</v>
      </c>
      <c r="E227" s="141" t="s">
        <v>2508</v>
      </c>
      <c r="F227" s="142" t="s">
        <v>2509</v>
      </c>
      <c r="G227" s="143" t="s">
        <v>186</v>
      </c>
      <c r="H227" s="144">
        <v>0.27</v>
      </c>
      <c r="I227" s="145"/>
      <c r="J227" s="144">
        <f t="shared" si="10"/>
        <v>0</v>
      </c>
      <c r="K227" s="146"/>
      <c r="L227" s="28"/>
      <c r="M227" s="147" t="s">
        <v>1</v>
      </c>
      <c r="N227" s="148" t="s">
        <v>45</v>
      </c>
      <c r="P227" s="149">
        <f t="shared" si="11"/>
        <v>0</v>
      </c>
      <c r="Q227" s="149">
        <v>0</v>
      </c>
      <c r="R227" s="149">
        <f t="shared" si="12"/>
        <v>0</v>
      </c>
      <c r="S227" s="149">
        <v>1.875</v>
      </c>
      <c r="T227" s="150">
        <f t="shared" si="13"/>
        <v>0.50625000000000009</v>
      </c>
      <c r="AR227" s="151" t="s">
        <v>103</v>
      </c>
      <c r="AT227" s="151" t="s">
        <v>183</v>
      </c>
      <c r="AU227" s="151" t="s">
        <v>90</v>
      </c>
      <c r="AY227" s="13" t="s">
        <v>181</v>
      </c>
      <c r="BE227" s="152">
        <f t="shared" si="14"/>
        <v>0</v>
      </c>
      <c r="BF227" s="152">
        <f t="shared" si="15"/>
        <v>0</v>
      </c>
      <c r="BG227" s="152">
        <f t="shared" si="16"/>
        <v>0</v>
      </c>
      <c r="BH227" s="152">
        <f t="shared" si="17"/>
        <v>0</v>
      </c>
      <c r="BI227" s="152">
        <f t="shared" si="18"/>
        <v>0</v>
      </c>
      <c r="BJ227" s="13" t="s">
        <v>90</v>
      </c>
      <c r="BK227" s="153">
        <f t="shared" si="19"/>
        <v>0</v>
      </c>
      <c r="BL227" s="13" t="s">
        <v>103</v>
      </c>
      <c r="BM227" s="151" t="s">
        <v>2510</v>
      </c>
    </row>
    <row r="228" spans="2:65" s="1" customFormat="1" ht="37.9" customHeight="1">
      <c r="B228" s="139"/>
      <c r="C228" s="140" t="s">
        <v>477</v>
      </c>
      <c r="D228" s="140" t="s">
        <v>183</v>
      </c>
      <c r="E228" s="141" t="s">
        <v>498</v>
      </c>
      <c r="F228" s="142" t="s">
        <v>499</v>
      </c>
      <c r="G228" s="143" t="s">
        <v>194</v>
      </c>
      <c r="H228" s="144">
        <v>377</v>
      </c>
      <c r="I228" s="145"/>
      <c r="J228" s="144">
        <f t="shared" si="10"/>
        <v>0</v>
      </c>
      <c r="K228" s="146"/>
      <c r="L228" s="28"/>
      <c r="M228" s="147" t="s">
        <v>1</v>
      </c>
      <c r="N228" s="148" t="s">
        <v>45</v>
      </c>
      <c r="P228" s="149">
        <f t="shared" si="11"/>
        <v>0</v>
      </c>
      <c r="Q228" s="149">
        <v>0</v>
      </c>
      <c r="R228" s="149">
        <f t="shared" si="12"/>
        <v>0</v>
      </c>
      <c r="S228" s="149">
        <v>8.8999999999999996E-2</v>
      </c>
      <c r="T228" s="150">
        <f t="shared" si="13"/>
        <v>33.552999999999997</v>
      </c>
      <c r="AR228" s="151" t="s">
        <v>103</v>
      </c>
      <c r="AT228" s="151" t="s">
        <v>183</v>
      </c>
      <c r="AU228" s="151" t="s">
        <v>90</v>
      </c>
      <c r="AY228" s="13" t="s">
        <v>181</v>
      </c>
      <c r="BE228" s="152">
        <f t="shared" si="14"/>
        <v>0</v>
      </c>
      <c r="BF228" s="152">
        <f t="shared" si="15"/>
        <v>0</v>
      </c>
      <c r="BG228" s="152">
        <f t="shared" si="16"/>
        <v>0</v>
      </c>
      <c r="BH228" s="152">
        <f t="shared" si="17"/>
        <v>0</v>
      </c>
      <c r="BI228" s="152">
        <f t="shared" si="18"/>
        <v>0</v>
      </c>
      <c r="BJ228" s="13" t="s">
        <v>90</v>
      </c>
      <c r="BK228" s="153">
        <f t="shared" si="19"/>
        <v>0</v>
      </c>
      <c r="BL228" s="13" t="s">
        <v>103</v>
      </c>
      <c r="BM228" s="151" t="s">
        <v>2511</v>
      </c>
    </row>
    <row r="229" spans="2:65" s="1" customFormat="1" ht="24.2" customHeight="1">
      <c r="B229" s="139"/>
      <c r="C229" s="140" t="s">
        <v>481</v>
      </c>
      <c r="D229" s="140" t="s">
        <v>183</v>
      </c>
      <c r="E229" s="141" t="s">
        <v>502</v>
      </c>
      <c r="F229" s="142" t="s">
        <v>2512</v>
      </c>
      <c r="G229" s="143" t="s">
        <v>194</v>
      </c>
      <c r="H229" s="144">
        <v>1888.33</v>
      </c>
      <c r="I229" s="145"/>
      <c r="J229" s="144">
        <f t="shared" si="10"/>
        <v>0</v>
      </c>
      <c r="K229" s="146"/>
      <c r="L229" s="28"/>
      <c r="M229" s="147" t="s">
        <v>1</v>
      </c>
      <c r="N229" s="148" t="s">
        <v>45</v>
      </c>
      <c r="P229" s="149">
        <f t="shared" si="11"/>
        <v>0</v>
      </c>
      <c r="Q229" s="149">
        <v>0</v>
      </c>
      <c r="R229" s="149">
        <f t="shared" si="12"/>
        <v>0</v>
      </c>
      <c r="S229" s="149">
        <v>8.8999999999999996E-2</v>
      </c>
      <c r="T229" s="150">
        <f t="shared" si="13"/>
        <v>168.06136999999998</v>
      </c>
      <c r="AR229" s="151" t="s">
        <v>103</v>
      </c>
      <c r="AT229" s="151" t="s">
        <v>183</v>
      </c>
      <c r="AU229" s="151" t="s">
        <v>90</v>
      </c>
      <c r="AY229" s="13" t="s">
        <v>181</v>
      </c>
      <c r="BE229" s="152">
        <f t="shared" si="14"/>
        <v>0</v>
      </c>
      <c r="BF229" s="152">
        <f t="shared" si="15"/>
        <v>0</v>
      </c>
      <c r="BG229" s="152">
        <f t="shared" si="16"/>
        <v>0</v>
      </c>
      <c r="BH229" s="152">
        <f t="shared" si="17"/>
        <v>0</v>
      </c>
      <c r="BI229" s="152">
        <f t="shared" si="18"/>
        <v>0</v>
      </c>
      <c r="BJ229" s="13" t="s">
        <v>90</v>
      </c>
      <c r="BK229" s="153">
        <f t="shared" si="19"/>
        <v>0</v>
      </c>
      <c r="BL229" s="13" t="s">
        <v>103</v>
      </c>
      <c r="BM229" s="151" t="s">
        <v>2513</v>
      </c>
    </row>
    <row r="230" spans="2:65" s="1" customFormat="1" ht="24.2" customHeight="1">
      <c r="B230" s="139"/>
      <c r="C230" s="140" t="s">
        <v>485</v>
      </c>
      <c r="D230" s="140" t="s">
        <v>183</v>
      </c>
      <c r="E230" s="141" t="s">
        <v>505</v>
      </c>
      <c r="F230" s="142" t="s">
        <v>506</v>
      </c>
      <c r="G230" s="143" t="s">
        <v>507</v>
      </c>
      <c r="H230" s="144">
        <v>52.115000000000002</v>
      </c>
      <c r="I230" s="145"/>
      <c r="J230" s="144">
        <f t="shared" si="10"/>
        <v>0</v>
      </c>
      <c r="K230" s="146"/>
      <c r="L230" s="28"/>
      <c r="M230" s="147" t="s">
        <v>1</v>
      </c>
      <c r="N230" s="148" t="s">
        <v>45</v>
      </c>
      <c r="P230" s="149">
        <f t="shared" si="11"/>
        <v>0</v>
      </c>
      <c r="Q230" s="149">
        <v>0</v>
      </c>
      <c r="R230" s="149">
        <f t="shared" si="12"/>
        <v>0</v>
      </c>
      <c r="S230" s="149">
        <v>0</v>
      </c>
      <c r="T230" s="150">
        <f t="shared" si="13"/>
        <v>0</v>
      </c>
      <c r="AR230" s="151" t="s">
        <v>103</v>
      </c>
      <c r="AT230" s="151" t="s">
        <v>183</v>
      </c>
      <c r="AU230" s="151" t="s">
        <v>90</v>
      </c>
      <c r="AY230" s="13" t="s">
        <v>181</v>
      </c>
      <c r="BE230" s="152">
        <f t="shared" si="14"/>
        <v>0</v>
      </c>
      <c r="BF230" s="152">
        <f t="shared" si="15"/>
        <v>0</v>
      </c>
      <c r="BG230" s="152">
        <f t="shared" si="16"/>
        <v>0</v>
      </c>
      <c r="BH230" s="152">
        <f t="shared" si="17"/>
        <v>0</v>
      </c>
      <c r="BI230" s="152">
        <f t="shared" si="18"/>
        <v>0</v>
      </c>
      <c r="BJ230" s="13" t="s">
        <v>90</v>
      </c>
      <c r="BK230" s="153">
        <f t="shared" si="19"/>
        <v>0</v>
      </c>
      <c r="BL230" s="13" t="s">
        <v>103</v>
      </c>
      <c r="BM230" s="151" t="s">
        <v>2514</v>
      </c>
    </row>
    <row r="231" spans="2:65" s="1" customFormat="1" ht="24.2" customHeight="1">
      <c r="B231" s="139"/>
      <c r="C231" s="140" t="s">
        <v>489</v>
      </c>
      <c r="D231" s="140" t="s">
        <v>183</v>
      </c>
      <c r="E231" s="141" t="s">
        <v>510</v>
      </c>
      <c r="F231" s="142" t="s">
        <v>511</v>
      </c>
      <c r="G231" s="143" t="s">
        <v>507</v>
      </c>
      <c r="H231" s="144">
        <v>52.115000000000002</v>
      </c>
      <c r="I231" s="145"/>
      <c r="J231" s="144">
        <f t="shared" si="10"/>
        <v>0</v>
      </c>
      <c r="K231" s="146"/>
      <c r="L231" s="28"/>
      <c r="M231" s="147" t="s">
        <v>1</v>
      </c>
      <c r="N231" s="148" t="s">
        <v>45</v>
      </c>
      <c r="P231" s="149">
        <f t="shared" si="11"/>
        <v>0</v>
      </c>
      <c r="Q231" s="149">
        <v>0</v>
      </c>
      <c r="R231" s="149">
        <f t="shared" si="12"/>
        <v>0</v>
      </c>
      <c r="S231" s="149">
        <v>0</v>
      </c>
      <c r="T231" s="150">
        <f t="shared" si="13"/>
        <v>0</v>
      </c>
      <c r="AR231" s="151" t="s">
        <v>103</v>
      </c>
      <c r="AT231" s="151" t="s">
        <v>183</v>
      </c>
      <c r="AU231" s="151" t="s">
        <v>90</v>
      </c>
      <c r="AY231" s="13" t="s">
        <v>181</v>
      </c>
      <c r="BE231" s="152">
        <f t="shared" si="14"/>
        <v>0</v>
      </c>
      <c r="BF231" s="152">
        <f t="shared" si="15"/>
        <v>0</v>
      </c>
      <c r="BG231" s="152">
        <f t="shared" si="16"/>
        <v>0</v>
      </c>
      <c r="BH231" s="152">
        <f t="shared" si="17"/>
        <v>0</v>
      </c>
      <c r="BI231" s="152">
        <f t="shared" si="18"/>
        <v>0</v>
      </c>
      <c r="BJ231" s="13" t="s">
        <v>90</v>
      </c>
      <c r="BK231" s="153">
        <f t="shared" si="19"/>
        <v>0</v>
      </c>
      <c r="BL231" s="13" t="s">
        <v>103</v>
      </c>
      <c r="BM231" s="151" t="s">
        <v>2515</v>
      </c>
    </row>
    <row r="232" spans="2:65" s="1" customFormat="1" ht="21.75" customHeight="1">
      <c r="B232" s="139"/>
      <c r="C232" s="140" t="s">
        <v>493</v>
      </c>
      <c r="D232" s="140" t="s">
        <v>183</v>
      </c>
      <c r="E232" s="141" t="s">
        <v>514</v>
      </c>
      <c r="F232" s="142" t="s">
        <v>515</v>
      </c>
      <c r="G232" s="143" t="s">
        <v>507</v>
      </c>
      <c r="H232" s="144">
        <v>261.08499999999998</v>
      </c>
      <c r="I232" s="145"/>
      <c r="J232" s="144">
        <f t="shared" si="10"/>
        <v>0</v>
      </c>
      <c r="K232" s="146"/>
      <c r="L232" s="28"/>
      <c r="M232" s="147" t="s">
        <v>1</v>
      </c>
      <c r="N232" s="148" t="s">
        <v>45</v>
      </c>
      <c r="P232" s="149">
        <f t="shared" si="11"/>
        <v>0</v>
      </c>
      <c r="Q232" s="149">
        <v>0</v>
      </c>
      <c r="R232" s="149">
        <f t="shared" si="12"/>
        <v>0</v>
      </c>
      <c r="S232" s="149">
        <v>0</v>
      </c>
      <c r="T232" s="150">
        <f t="shared" si="13"/>
        <v>0</v>
      </c>
      <c r="AR232" s="151" t="s">
        <v>103</v>
      </c>
      <c r="AT232" s="151" t="s">
        <v>183</v>
      </c>
      <c r="AU232" s="151" t="s">
        <v>90</v>
      </c>
      <c r="AY232" s="13" t="s">
        <v>181</v>
      </c>
      <c r="BE232" s="152">
        <f t="shared" si="14"/>
        <v>0</v>
      </c>
      <c r="BF232" s="152">
        <f t="shared" si="15"/>
        <v>0</v>
      </c>
      <c r="BG232" s="152">
        <f t="shared" si="16"/>
        <v>0</v>
      </c>
      <c r="BH232" s="152">
        <f t="shared" si="17"/>
        <v>0</v>
      </c>
      <c r="BI232" s="152">
        <f t="shared" si="18"/>
        <v>0</v>
      </c>
      <c r="BJ232" s="13" t="s">
        <v>90</v>
      </c>
      <c r="BK232" s="153">
        <f t="shared" si="19"/>
        <v>0</v>
      </c>
      <c r="BL232" s="13" t="s">
        <v>103</v>
      </c>
      <c r="BM232" s="151" t="s">
        <v>2516</v>
      </c>
    </row>
    <row r="233" spans="2:65" s="1" customFormat="1" ht="24.2" customHeight="1">
      <c r="B233" s="139"/>
      <c r="C233" s="140" t="s">
        <v>497</v>
      </c>
      <c r="D233" s="140" t="s">
        <v>183</v>
      </c>
      <c r="E233" s="141" t="s">
        <v>518</v>
      </c>
      <c r="F233" s="142" t="s">
        <v>519</v>
      </c>
      <c r="G233" s="143" t="s">
        <v>507</v>
      </c>
      <c r="H233" s="144">
        <v>261.08499999999998</v>
      </c>
      <c r="I233" s="145"/>
      <c r="J233" s="144">
        <f t="shared" si="10"/>
        <v>0</v>
      </c>
      <c r="K233" s="146"/>
      <c r="L233" s="28"/>
      <c r="M233" s="147" t="s">
        <v>1</v>
      </c>
      <c r="N233" s="148" t="s">
        <v>45</v>
      </c>
      <c r="P233" s="149">
        <f t="shared" si="11"/>
        <v>0</v>
      </c>
      <c r="Q233" s="149">
        <v>0</v>
      </c>
      <c r="R233" s="149">
        <f t="shared" si="12"/>
        <v>0</v>
      </c>
      <c r="S233" s="149">
        <v>0</v>
      </c>
      <c r="T233" s="150">
        <f t="shared" si="13"/>
        <v>0</v>
      </c>
      <c r="AR233" s="151" t="s">
        <v>103</v>
      </c>
      <c r="AT233" s="151" t="s">
        <v>183</v>
      </c>
      <c r="AU233" s="151" t="s">
        <v>90</v>
      </c>
      <c r="AY233" s="13" t="s">
        <v>181</v>
      </c>
      <c r="BE233" s="152">
        <f t="shared" si="14"/>
        <v>0</v>
      </c>
      <c r="BF233" s="152">
        <f t="shared" si="15"/>
        <v>0</v>
      </c>
      <c r="BG233" s="152">
        <f t="shared" si="16"/>
        <v>0</v>
      </c>
      <c r="BH233" s="152">
        <f t="shared" si="17"/>
        <v>0</v>
      </c>
      <c r="BI233" s="152">
        <f t="shared" si="18"/>
        <v>0</v>
      </c>
      <c r="BJ233" s="13" t="s">
        <v>90</v>
      </c>
      <c r="BK233" s="153">
        <f t="shared" si="19"/>
        <v>0</v>
      </c>
      <c r="BL233" s="13" t="s">
        <v>103</v>
      </c>
      <c r="BM233" s="151" t="s">
        <v>2517</v>
      </c>
    </row>
    <row r="234" spans="2:65" s="1" customFormat="1" ht="24.2" customHeight="1">
      <c r="B234" s="139"/>
      <c r="C234" s="140" t="s">
        <v>501</v>
      </c>
      <c r="D234" s="140" t="s">
        <v>183</v>
      </c>
      <c r="E234" s="141" t="s">
        <v>522</v>
      </c>
      <c r="F234" s="142" t="s">
        <v>523</v>
      </c>
      <c r="G234" s="143" t="s">
        <v>507</v>
      </c>
      <c r="H234" s="144">
        <v>261.08499999999998</v>
      </c>
      <c r="I234" s="145"/>
      <c r="J234" s="144">
        <f t="shared" si="10"/>
        <v>0</v>
      </c>
      <c r="K234" s="146"/>
      <c r="L234" s="28"/>
      <c r="M234" s="147" t="s">
        <v>1</v>
      </c>
      <c r="N234" s="148" t="s">
        <v>45</v>
      </c>
      <c r="P234" s="149">
        <f t="shared" si="11"/>
        <v>0</v>
      </c>
      <c r="Q234" s="149">
        <v>0</v>
      </c>
      <c r="R234" s="149">
        <f t="shared" si="12"/>
        <v>0</v>
      </c>
      <c r="S234" s="149">
        <v>0</v>
      </c>
      <c r="T234" s="150">
        <f t="shared" si="13"/>
        <v>0</v>
      </c>
      <c r="AR234" s="151" t="s">
        <v>103</v>
      </c>
      <c r="AT234" s="151" t="s">
        <v>183</v>
      </c>
      <c r="AU234" s="151" t="s">
        <v>90</v>
      </c>
      <c r="AY234" s="13" t="s">
        <v>181</v>
      </c>
      <c r="BE234" s="152">
        <f t="shared" si="14"/>
        <v>0</v>
      </c>
      <c r="BF234" s="152">
        <f t="shared" si="15"/>
        <v>0</v>
      </c>
      <c r="BG234" s="152">
        <f t="shared" si="16"/>
        <v>0</v>
      </c>
      <c r="BH234" s="152">
        <f t="shared" si="17"/>
        <v>0</v>
      </c>
      <c r="BI234" s="152">
        <f t="shared" si="18"/>
        <v>0</v>
      </c>
      <c r="BJ234" s="13" t="s">
        <v>90</v>
      </c>
      <c r="BK234" s="153">
        <f t="shared" si="19"/>
        <v>0</v>
      </c>
      <c r="BL234" s="13" t="s">
        <v>103</v>
      </c>
      <c r="BM234" s="151" t="s">
        <v>2518</v>
      </c>
    </row>
    <row r="235" spans="2:65" s="1" customFormat="1" ht="24.2" customHeight="1">
      <c r="B235" s="139"/>
      <c r="C235" s="140" t="s">
        <v>504</v>
      </c>
      <c r="D235" s="140" t="s">
        <v>183</v>
      </c>
      <c r="E235" s="141" t="s">
        <v>526</v>
      </c>
      <c r="F235" s="142" t="s">
        <v>527</v>
      </c>
      <c r="G235" s="143" t="s">
        <v>507</v>
      </c>
      <c r="H235" s="144">
        <v>261.08499999999998</v>
      </c>
      <c r="I235" s="145"/>
      <c r="J235" s="144">
        <f t="shared" si="10"/>
        <v>0</v>
      </c>
      <c r="K235" s="146"/>
      <c r="L235" s="28"/>
      <c r="M235" s="147" t="s">
        <v>1</v>
      </c>
      <c r="N235" s="148" t="s">
        <v>45</v>
      </c>
      <c r="P235" s="149">
        <f t="shared" si="11"/>
        <v>0</v>
      </c>
      <c r="Q235" s="149">
        <v>0</v>
      </c>
      <c r="R235" s="149">
        <f t="shared" si="12"/>
        <v>0</v>
      </c>
      <c r="S235" s="149">
        <v>0</v>
      </c>
      <c r="T235" s="150">
        <f t="shared" si="13"/>
        <v>0</v>
      </c>
      <c r="AR235" s="151" t="s">
        <v>103</v>
      </c>
      <c r="AT235" s="151" t="s">
        <v>183</v>
      </c>
      <c r="AU235" s="151" t="s">
        <v>90</v>
      </c>
      <c r="AY235" s="13" t="s">
        <v>181</v>
      </c>
      <c r="BE235" s="152">
        <f t="shared" si="14"/>
        <v>0</v>
      </c>
      <c r="BF235" s="152">
        <f t="shared" si="15"/>
        <v>0</v>
      </c>
      <c r="BG235" s="152">
        <f t="shared" si="16"/>
        <v>0</v>
      </c>
      <c r="BH235" s="152">
        <f t="shared" si="17"/>
        <v>0</v>
      </c>
      <c r="BI235" s="152">
        <f t="shared" si="18"/>
        <v>0</v>
      </c>
      <c r="BJ235" s="13" t="s">
        <v>90</v>
      </c>
      <c r="BK235" s="153">
        <f t="shared" si="19"/>
        <v>0</v>
      </c>
      <c r="BL235" s="13" t="s">
        <v>103</v>
      </c>
      <c r="BM235" s="151" t="s">
        <v>2519</v>
      </c>
    </row>
    <row r="236" spans="2:65" s="1" customFormat="1" ht="24.2" customHeight="1">
      <c r="B236" s="139"/>
      <c r="C236" s="140" t="s">
        <v>509</v>
      </c>
      <c r="D236" s="140" t="s">
        <v>183</v>
      </c>
      <c r="E236" s="141" t="s">
        <v>530</v>
      </c>
      <c r="F236" s="142" t="s">
        <v>531</v>
      </c>
      <c r="G236" s="143" t="s">
        <v>507</v>
      </c>
      <c r="H236" s="144">
        <v>261.08499999999998</v>
      </c>
      <c r="I236" s="145"/>
      <c r="J236" s="144">
        <f t="shared" si="10"/>
        <v>0</v>
      </c>
      <c r="K236" s="146"/>
      <c r="L236" s="28"/>
      <c r="M236" s="147" t="s">
        <v>1</v>
      </c>
      <c r="N236" s="148" t="s">
        <v>45</v>
      </c>
      <c r="P236" s="149">
        <f t="shared" si="11"/>
        <v>0</v>
      </c>
      <c r="Q236" s="149">
        <v>0</v>
      </c>
      <c r="R236" s="149">
        <f t="shared" si="12"/>
        <v>0</v>
      </c>
      <c r="S236" s="149">
        <v>0</v>
      </c>
      <c r="T236" s="150">
        <f t="shared" si="13"/>
        <v>0</v>
      </c>
      <c r="AR236" s="151" t="s">
        <v>103</v>
      </c>
      <c r="AT236" s="151" t="s">
        <v>183</v>
      </c>
      <c r="AU236" s="151" t="s">
        <v>90</v>
      </c>
      <c r="AY236" s="13" t="s">
        <v>181</v>
      </c>
      <c r="BE236" s="152">
        <f t="shared" si="14"/>
        <v>0</v>
      </c>
      <c r="BF236" s="152">
        <f t="shared" si="15"/>
        <v>0</v>
      </c>
      <c r="BG236" s="152">
        <f t="shared" si="16"/>
        <v>0</v>
      </c>
      <c r="BH236" s="152">
        <f t="shared" si="17"/>
        <v>0</v>
      </c>
      <c r="BI236" s="152">
        <f t="shared" si="18"/>
        <v>0</v>
      </c>
      <c r="BJ236" s="13" t="s">
        <v>90</v>
      </c>
      <c r="BK236" s="153">
        <f t="shared" si="19"/>
        <v>0</v>
      </c>
      <c r="BL236" s="13" t="s">
        <v>103</v>
      </c>
      <c r="BM236" s="151" t="s">
        <v>2520</v>
      </c>
    </row>
    <row r="237" spans="2:65" s="11" customFormat="1" ht="22.9" customHeight="1">
      <c r="B237" s="127"/>
      <c r="D237" s="128" t="s">
        <v>78</v>
      </c>
      <c r="E237" s="137" t="s">
        <v>533</v>
      </c>
      <c r="F237" s="137" t="s">
        <v>534</v>
      </c>
      <c r="I237" s="130"/>
      <c r="J237" s="138">
        <f>BK237</f>
        <v>0</v>
      </c>
      <c r="L237" s="127"/>
      <c r="M237" s="132"/>
      <c r="P237" s="133">
        <f>P238</f>
        <v>0</v>
      </c>
      <c r="R237" s="133">
        <f>R238</f>
        <v>0</v>
      </c>
      <c r="T237" s="134">
        <f>T238</f>
        <v>0</v>
      </c>
      <c r="AR237" s="128" t="s">
        <v>83</v>
      </c>
      <c r="AT237" s="135" t="s">
        <v>78</v>
      </c>
      <c r="AU237" s="135" t="s">
        <v>83</v>
      </c>
      <c r="AY237" s="128" t="s">
        <v>181</v>
      </c>
      <c r="BK237" s="136">
        <f>BK238</f>
        <v>0</v>
      </c>
    </row>
    <row r="238" spans="2:65" s="1" customFormat="1" ht="24.2" customHeight="1">
      <c r="B238" s="139"/>
      <c r="C238" s="140" t="s">
        <v>513</v>
      </c>
      <c r="D238" s="140" t="s">
        <v>183</v>
      </c>
      <c r="E238" s="141" t="s">
        <v>536</v>
      </c>
      <c r="F238" s="142" t="s">
        <v>537</v>
      </c>
      <c r="G238" s="143" t="s">
        <v>507</v>
      </c>
      <c r="H238" s="144">
        <v>275.18900000000002</v>
      </c>
      <c r="I238" s="145"/>
      <c r="J238" s="144">
        <f>ROUND(I238*H238,3)</f>
        <v>0</v>
      </c>
      <c r="K238" s="146"/>
      <c r="L238" s="28"/>
      <c r="M238" s="147" t="s">
        <v>1</v>
      </c>
      <c r="N238" s="148" t="s">
        <v>45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103</v>
      </c>
      <c r="AT238" s="151" t="s">
        <v>183</v>
      </c>
      <c r="AU238" s="151" t="s">
        <v>90</v>
      </c>
      <c r="AY238" s="13" t="s">
        <v>181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3" t="s">
        <v>90</v>
      </c>
      <c r="BK238" s="153">
        <f>ROUND(I238*H238,3)</f>
        <v>0</v>
      </c>
      <c r="BL238" s="13" t="s">
        <v>103</v>
      </c>
      <c r="BM238" s="151" t="s">
        <v>2521</v>
      </c>
    </row>
    <row r="239" spans="2:65" s="11" customFormat="1" ht="25.9" customHeight="1">
      <c r="B239" s="127"/>
      <c r="D239" s="128" t="s">
        <v>78</v>
      </c>
      <c r="E239" s="129" t="s">
        <v>539</v>
      </c>
      <c r="F239" s="129" t="s">
        <v>540</v>
      </c>
      <c r="I239" s="130"/>
      <c r="J239" s="131">
        <f>BK239</f>
        <v>0</v>
      </c>
      <c r="L239" s="127"/>
      <c r="M239" s="132"/>
      <c r="P239" s="133">
        <f>P240+P272+P343</f>
        <v>0</v>
      </c>
      <c r="R239" s="133">
        <f>R240+R272+R343</f>
        <v>40.181750430099996</v>
      </c>
      <c r="T239" s="134">
        <f>T240+T272+T343</f>
        <v>2.274959</v>
      </c>
      <c r="AR239" s="128" t="s">
        <v>90</v>
      </c>
      <c r="AT239" s="135" t="s">
        <v>78</v>
      </c>
      <c r="AU239" s="135" t="s">
        <v>79</v>
      </c>
      <c r="AY239" s="128" t="s">
        <v>181</v>
      </c>
      <c r="BK239" s="136">
        <f>BK240+BK272+BK343</f>
        <v>0</v>
      </c>
    </row>
    <row r="240" spans="2:65" s="11" customFormat="1" ht="22.9" customHeight="1">
      <c r="B240" s="127"/>
      <c r="D240" s="128" t="s">
        <v>78</v>
      </c>
      <c r="E240" s="137" t="s">
        <v>461</v>
      </c>
      <c r="F240" s="137" t="s">
        <v>541</v>
      </c>
      <c r="I240" s="130"/>
      <c r="J240" s="138">
        <f>BK240</f>
        <v>0</v>
      </c>
      <c r="L240" s="127"/>
      <c r="M240" s="132"/>
      <c r="P240" s="133">
        <f>P241+P259</f>
        <v>0</v>
      </c>
      <c r="R240" s="133">
        <f>R241+R259</f>
        <v>15.9386903891</v>
      </c>
      <c r="T240" s="134">
        <f>T241+T259</f>
        <v>0.51</v>
      </c>
      <c r="AR240" s="128" t="s">
        <v>90</v>
      </c>
      <c r="AT240" s="135" t="s">
        <v>78</v>
      </c>
      <c r="AU240" s="135" t="s">
        <v>83</v>
      </c>
      <c r="AY240" s="128" t="s">
        <v>181</v>
      </c>
      <c r="BK240" s="136">
        <f>BK241+BK259</f>
        <v>0</v>
      </c>
    </row>
    <row r="241" spans="2:65" s="11" customFormat="1" ht="20.85" customHeight="1">
      <c r="B241" s="127"/>
      <c r="D241" s="128" t="s">
        <v>78</v>
      </c>
      <c r="E241" s="137" t="s">
        <v>552</v>
      </c>
      <c r="F241" s="137" t="s">
        <v>553</v>
      </c>
      <c r="I241" s="130"/>
      <c r="J241" s="138">
        <f>BK241</f>
        <v>0</v>
      </c>
      <c r="L241" s="127"/>
      <c r="M241" s="132"/>
      <c r="P241" s="133">
        <f>SUM(P242:P258)</f>
        <v>0</v>
      </c>
      <c r="R241" s="133">
        <f>SUM(R242:R258)</f>
        <v>3.3947074291000003</v>
      </c>
      <c r="T241" s="134">
        <f>SUM(T242:T258)</f>
        <v>0.51</v>
      </c>
      <c r="AR241" s="128" t="s">
        <v>90</v>
      </c>
      <c r="AT241" s="135" t="s">
        <v>78</v>
      </c>
      <c r="AU241" s="135" t="s">
        <v>90</v>
      </c>
      <c r="AY241" s="128" t="s">
        <v>181</v>
      </c>
      <c r="BK241" s="136">
        <f>SUM(BK242:BK258)</f>
        <v>0</v>
      </c>
    </row>
    <row r="242" spans="2:65" s="1" customFormat="1" ht="37.9" customHeight="1">
      <c r="B242" s="139"/>
      <c r="C242" s="140" t="s">
        <v>517</v>
      </c>
      <c r="D242" s="140" t="s">
        <v>183</v>
      </c>
      <c r="E242" s="141" t="s">
        <v>563</v>
      </c>
      <c r="F242" s="142" t="s">
        <v>564</v>
      </c>
      <c r="G242" s="143" t="s">
        <v>194</v>
      </c>
      <c r="H242" s="144">
        <v>976.84299999999996</v>
      </c>
      <c r="I242" s="145"/>
      <c r="J242" s="144">
        <f t="shared" ref="J242:J258" si="20">ROUND(I242*H242,3)</f>
        <v>0</v>
      </c>
      <c r="K242" s="146"/>
      <c r="L242" s="28"/>
      <c r="M242" s="147" t="s">
        <v>1</v>
      </c>
      <c r="N242" s="148" t="s">
        <v>45</v>
      </c>
      <c r="P242" s="149">
        <f t="shared" ref="P242:P258" si="21">O242*H242</f>
        <v>0</v>
      </c>
      <c r="Q242" s="149">
        <v>0</v>
      </c>
      <c r="R242" s="149">
        <f t="shared" ref="R242:R258" si="22">Q242*H242</f>
        <v>0</v>
      </c>
      <c r="S242" s="149">
        <v>0</v>
      </c>
      <c r="T242" s="150">
        <f t="shared" ref="T242:T258" si="23">S242*H242</f>
        <v>0</v>
      </c>
      <c r="AR242" s="151" t="s">
        <v>243</v>
      </c>
      <c r="AT242" s="151" t="s">
        <v>183</v>
      </c>
      <c r="AU242" s="151" t="s">
        <v>94</v>
      </c>
      <c r="AY242" s="13" t="s">
        <v>181</v>
      </c>
      <c r="BE242" s="152">
        <f t="shared" ref="BE242:BE258" si="24">IF(N242="základná",J242,0)</f>
        <v>0</v>
      </c>
      <c r="BF242" s="152">
        <f t="shared" ref="BF242:BF258" si="25">IF(N242="znížená",J242,0)</f>
        <v>0</v>
      </c>
      <c r="BG242" s="152">
        <f t="shared" ref="BG242:BG258" si="26">IF(N242="zákl. prenesená",J242,0)</f>
        <v>0</v>
      </c>
      <c r="BH242" s="152">
        <f t="shared" ref="BH242:BH258" si="27">IF(N242="zníž. prenesená",J242,0)</f>
        <v>0</v>
      </c>
      <c r="BI242" s="152">
        <f t="shared" ref="BI242:BI258" si="28">IF(N242="nulová",J242,0)</f>
        <v>0</v>
      </c>
      <c r="BJ242" s="13" t="s">
        <v>90</v>
      </c>
      <c r="BK242" s="153">
        <f t="shared" ref="BK242:BK258" si="29">ROUND(I242*H242,3)</f>
        <v>0</v>
      </c>
      <c r="BL242" s="13" t="s">
        <v>243</v>
      </c>
      <c r="BM242" s="151" t="s">
        <v>2522</v>
      </c>
    </row>
    <row r="243" spans="2:65" s="1" customFormat="1" ht="44.25" customHeight="1">
      <c r="B243" s="139"/>
      <c r="C243" s="154" t="s">
        <v>521</v>
      </c>
      <c r="D243" s="154" t="s">
        <v>196</v>
      </c>
      <c r="E243" s="155" t="s">
        <v>567</v>
      </c>
      <c r="F243" s="156" t="s">
        <v>2523</v>
      </c>
      <c r="G243" s="157" t="s">
        <v>194</v>
      </c>
      <c r="H243" s="158">
        <v>1074.527</v>
      </c>
      <c r="I243" s="159"/>
      <c r="J243" s="158">
        <f t="shared" si="20"/>
        <v>0</v>
      </c>
      <c r="K243" s="160"/>
      <c r="L243" s="161"/>
      <c r="M243" s="162" t="s">
        <v>1</v>
      </c>
      <c r="N243" s="163" t="s">
        <v>45</v>
      </c>
      <c r="P243" s="149">
        <f t="shared" si="21"/>
        <v>0</v>
      </c>
      <c r="Q243" s="149">
        <v>1.9E-3</v>
      </c>
      <c r="R243" s="149">
        <f t="shared" si="22"/>
        <v>2.0416013</v>
      </c>
      <c r="S243" s="149">
        <v>0</v>
      </c>
      <c r="T243" s="150">
        <f t="shared" si="23"/>
        <v>0</v>
      </c>
      <c r="AR243" s="151" t="s">
        <v>306</v>
      </c>
      <c r="AT243" s="151" t="s">
        <v>196</v>
      </c>
      <c r="AU243" s="151" t="s">
        <v>94</v>
      </c>
      <c r="AY243" s="13" t="s">
        <v>181</v>
      </c>
      <c r="BE243" s="152">
        <f t="shared" si="24"/>
        <v>0</v>
      </c>
      <c r="BF243" s="152">
        <f t="shared" si="25"/>
        <v>0</v>
      </c>
      <c r="BG243" s="152">
        <f t="shared" si="26"/>
        <v>0</v>
      </c>
      <c r="BH243" s="152">
        <f t="shared" si="27"/>
        <v>0</v>
      </c>
      <c r="BI243" s="152">
        <f t="shared" si="28"/>
        <v>0</v>
      </c>
      <c r="BJ243" s="13" t="s">
        <v>90</v>
      </c>
      <c r="BK243" s="153">
        <f t="shared" si="29"/>
        <v>0</v>
      </c>
      <c r="BL243" s="13" t="s">
        <v>243</v>
      </c>
      <c r="BM243" s="151" t="s">
        <v>2524</v>
      </c>
    </row>
    <row r="244" spans="2:65" s="1" customFormat="1" ht="24.2" customHeight="1">
      <c r="B244" s="139"/>
      <c r="C244" s="140" t="s">
        <v>525</v>
      </c>
      <c r="D244" s="140" t="s">
        <v>183</v>
      </c>
      <c r="E244" s="141" t="s">
        <v>2525</v>
      </c>
      <c r="F244" s="142" t="s">
        <v>572</v>
      </c>
      <c r="G244" s="143" t="s">
        <v>194</v>
      </c>
      <c r="H244" s="144">
        <v>976.84299999999996</v>
      </c>
      <c r="I244" s="145"/>
      <c r="J244" s="144">
        <f t="shared" si="20"/>
        <v>0</v>
      </c>
      <c r="K244" s="146"/>
      <c r="L244" s="28"/>
      <c r="M244" s="147" t="s">
        <v>1</v>
      </c>
      <c r="N244" s="148" t="s">
        <v>45</v>
      </c>
      <c r="P244" s="149">
        <f t="shared" si="21"/>
        <v>0</v>
      </c>
      <c r="Q244" s="149">
        <v>0</v>
      </c>
      <c r="R244" s="149">
        <f t="shared" si="22"/>
        <v>0</v>
      </c>
      <c r="S244" s="149">
        <v>0</v>
      </c>
      <c r="T244" s="150">
        <f t="shared" si="23"/>
        <v>0</v>
      </c>
      <c r="AR244" s="151" t="s">
        <v>243</v>
      </c>
      <c r="AT244" s="151" t="s">
        <v>183</v>
      </c>
      <c r="AU244" s="151" t="s">
        <v>94</v>
      </c>
      <c r="AY244" s="13" t="s">
        <v>181</v>
      </c>
      <c r="BE244" s="152">
        <f t="shared" si="24"/>
        <v>0</v>
      </c>
      <c r="BF244" s="152">
        <f t="shared" si="25"/>
        <v>0</v>
      </c>
      <c r="BG244" s="152">
        <f t="shared" si="26"/>
        <v>0</v>
      </c>
      <c r="BH244" s="152">
        <f t="shared" si="27"/>
        <v>0</v>
      </c>
      <c r="BI244" s="152">
        <f t="shared" si="28"/>
        <v>0</v>
      </c>
      <c r="BJ244" s="13" t="s">
        <v>90</v>
      </c>
      <c r="BK244" s="153">
        <f t="shared" si="29"/>
        <v>0</v>
      </c>
      <c r="BL244" s="13" t="s">
        <v>243</v>
      </c>
      <c r="BM244" s="151" t="s">
        <v>2526</v>
      </c>
    </row>
    <row r="245" spans="2:65" s="1" customFormat="1" ht="24.2" customHeight="1">
      <c r="B245" s="139"/>
      <c r="C245" s="154" t="s">
        <v>529</v>
      </c>
      <c r="D245" s="154" t="s">
        <v>196</v>
      </c>
      <c r="E245" s="155" t="s">
        <v>575</v>
      </c>
      <c r="F245" s="156" t="s">
        <v>576</v>
      </c>
      <c r="G245" s="157" t="s">
        <v>194</v>
      </c>
      <c r="H245" s="158">
        <v>1074.527</v>
      </c>
      <c r="I245" s="159"/>
      <c r="J245" s="158">
        <f t="shared" si="20"/>
        <v>0</v>
      </c>
      <c r="K245" s="160"/>
      <c r="L245" s="161"/>
      <c r="M245" s="162" t="s">
        <v>1</v>
      </c>
      <c r="N245" s="163" t="s">
        <v>45</v>
      </c>
      <c r="P245" s="149">
        <f t="shared" si="21"/>
        <v>0</v>
      </c>
      <c r="Q245" s="149">
        <v>4.0000000000000002E-4</v>
      </c>
      <c r="R245" s="149">
        <f t="shared" si="22"/>
        <v>0.42981080000000005</v>
      </c>
      <c r="S245" s="149">
        <v>0</v>
      </c>
      <c r="T245" s="150">
        <f t="shared" si="23"/>
        <v>0</v>
      </c>
      <c r="AR245" s="151" t="s">
        <v>306</v>
      </c>
      <c r="AT245" s="151" t="s">
        <v>196</v>
      </c>
      <c r="AU245" s="151" t="s">
        <v>94</v>
      </c>
      <c r="AY245" s="13" t="s">
        <v>181</v>
      </c>
      <c r="BE245" s="152">
        <f t="shared" si="24"/>
        <v>0</v>
      </c>
      <c r="BF245" s="152">
        <f t="shared" si="25"/>
        <v>0</v>
      </c>
      <c r="BG245" s="152">
        <f t="shared" si="26"/>
        <v>0</v>
      </c>
      <c r="BH245" s="152">
        <f t="shared" si="27"/>
        <v>0</v>
      </c>
      <c r="BI245" s="152">
        <f t="shared" si="28"/>
        <v>0</v>
      </c>
      <c r="BJ245" s="13" t="s">
        <v>90</v>
      </c>
      <c r="BK245" s="153">
        <f t="shared" si="29"/>
        <v>0</v>
      </c>
      <c r="BL245" s="13" t="s">
        <v>243</v>
      </c>
      <c r="BM245" s="151" t="s">
        <v>2527</v>
      </c>
    </row>
    <row r="246" spans="2:65" s="1" customFormat="1" ht="16.5" customHeight="1">
      <c r="B246" s="139"/>
      <c r="C246" s="140" t="s">
        <v>535</v>
      </c>
      <c r="D246" s="140" t="s">
        <v>183</v>
      </c>
      <c r="E246" s="141" t="s">
        <v>555</v>
      </c>
      <c r="F246" s="142" t="s">
        <v>556</v>
      </c>
      <c r="G246" s="143" t="s">
        <v>557</v>
      </c>
      <c r="H246" s="144">
        <v>37</v>
      </c>
      <c r="I246" s="145"/>
      <c r="J246" s="144">
        <f t="shared" si="20"/>
        <v>0</v>
      </c>
      <c r="K246" s="146"/>
      <c r="L246" s="28"/>
      <c r="M246" s="147" t="s">
        <v>1</v>
      </c>
      <c r="N246" s="148" t="s">
        <v>45</v>
      </c>
      <c r="P246" s="149">
        <f t="shared" si="21"/>
        <v>0</v>
      </c>
      <c r="Q246" s="149">
        <v>0</v>
      </c>
      <c r="R246" s="149">
        <f t="shared" si="22"/>
        <v>0</v>
      </c>
      <c r="S246" s="149">
        <v>0</v>
      </c>
      <c r="T246" s="150">
        <f t="shared" si="23"/>
        <v>0</v>
      </c>
      <c r="AR246" s="151" t="s">
        <v>243</v>
      </c>
      <c r="AT246" s="151" t="s">
        <v>183</v>
      </c>
      <c r="AU246" s="151" t="s">
        <v>94</v>
      </c>
      <c r="AY246" s="13" t="s">
        <v>181</v>
      </c>
      <c r="BE246" s="152">
        <f t="shared" si="24"/>
        <v>0</v>
      </c>
      <c r="BF246" s="152">
        <f t="shared" si="25"/>
        <v>0</v>
      </c>
      <c r="BG246" s="152">
        <f t="shared" si="26"/>
        <v>0</v>
      </c>
      <c r="BH246" s="152">
        <f t="shared" si="27"/>
        <v>0</v>
      </c>
      <c r="BI246" s="152">
        <f t="shared" si="28"/>
        <v>0</v>
      </c>
      <c r="BJ246" s="13" t="s">
        <v>90</v>
      </c>
      <c r="BK246" s="153">
        <f t="shared" si="29"/>
        <v>0</v>
      </c>
      <c r="BL246" s="13" t="s">
        <v>243</v>
      </c>
      <c r="BM246" s="151" t="s">
        <v>2528</v>
      </c>
    </row>
    <row r="247" spans="2:65" s="1" customFormat="1" ht="24.2" customHeight="1">
      <c r="B247" s="139"/>
      <c r="C247" s="140" t="s">
        <v>544</v>
      </c>
      <c r="D247" s="140" t="s">
        <v>183</v>
      </c>
      <c r="E247" s="141" t="s">
        <v>559</v>
      </c>
      <c r="F247" s="142" t="s">
        <v>560</v>
      </c>
      <c r="G247" s="143" t="s">
        <v>557</v>
      </c>
      <c r="H247" s="144">
        <v>73</v>
      </c>
      <c r="I247" s="145"/>
      <c r="J247" s="144">
        <f t="shared" si="20"/>
        <v>0</v>
      </c>
      <c r="K247" s="146"/>
      <c r="L247" s="28"/>
      <c r="M247" s="147" t="s">
        <v>1</v>
      </c>
      <c r="N247" s="148" t="s">
        <v>45</v>
      </c>
      <c r="P247" s="149">
        <f t="shared" si="21"/>
        <v>0</v>
      </c>
      <c r="Q247" s="149">
        <v>0</v>
      </c>
      <c r="R247" s="149">
        <f t="shared" si="22"/>
        <v>0</v>
      </c>
      <c r="S247" s="149">
        <v>0</v>
      </c>
      <c r="T247" s="150">
        <f t="shared" si="23"/>
        <v>0</v>
      </c>
      <c r="AR247" s="151" t="s">
        <v>243</v>
      </c>
      <c r="AT247" s="151" t="s">
        <v>183</v>
      </c>
      <c r="AU247" s="151" t="s">
        <v>94</v>
      </c>
      <c r="AY247" s="13" t="s">
        <v>181</v>
      </c>
      <c r="BE247" s="152">
        <f t="shared" si="24"/>
        <v>0</v>
      </c>
      <c r="BF247" s="152">
        <f t="shared" si="25"/>
        <v>0</v>
      </c>
      <c r="BG247" s="152">
        <f t="shared" si="26"/>
        <v>0</v>
      </c>
      <c r="BH247" s="152">
        <f t="shared" si="27"/>
        <v>0</v>
      </c>
      <c r="BI247" s="152">
        <f t="shared" si="28"/>
        <v>0</v>
      </c>
      <c r="BJ247" s="13" t="s">
        <v>90</v>
      </c>
      <c r="BK247" s="153">
        <f t="shared" si="29"/>
        <v>0</v>
      </c>
      <c r="BL247" s="13" t="s">
        <v>243</v>
      </c>
      <c r="BM247" s="151" t="s">
        <v>2529</v>
      </c>
    </row>
    <row r="248" spans="2:65" s="1" customFormat="1" ht="16.5" customHeight="1">
      <c r="B248" s="139"/>
      <c r="C248" s="140" t="s">
        <v>548</v>
      </c>
      <c r="D248" s="140" t="s">
        <v>183</v>
      </c>
      <c r="E248" s="141" t="s">
        <v>2530</v>
      </c>
      <c r="F248" s="142" t="s">
        <v>2531</v>
      </c>
      <c r="G248" s="143" t="s">
        <v>557</v>
      </c>
      <c r="H248" s="144">
        <v>36</v>
      </c>
      <c r="I248" s="145"/>
      <c r="J248" s="144">
        <f t="shared" si="20"/>
        <v>0</v>
      </c>
      <c r="K248" s="146"/>
      <c r="L248" s="28"/>
      <c r="M248" s="147" t="s">
        <v>1</v>
      </c>
      <c r="N248" s="148" t="s">
        <v>45</v>
      </c>
      <c r="P248" s="149">
        <f t="shared" si="21"/>
        <v>0</v>
      </c>
      <c r="Q248" s="149">
        <v>2.0000000000000002E-5</v>
      </c>
      <c r="R248" s="149">
        <f t="shared" si="22"/>
        <v>7.2000000000000005E-4</v>
      </c>
      <c r="S248" s="149">
        <v>0</v>
      </c>
      <c r="T248" s="150">
        <f t="shared" si="23"/>
        <v>0</v>
      </c>
      <c r="AR248" s="151" t="s">
        <v>243</v>
      </c>
      <c r="AT248" s="151" t="s">
        <v>183</v>
      </c>
      <c r="AU248" s="151" t="s">
        <v>94</v>
      </c>
      <c r="AY248" s="13" t="s">
        <v>181</v>
      </c>
      <c r="BE248" s="152">
        <f t="shared" si="24"/>
        <v>0</v>
      </c>
      <c r="BF248" s="152">
        <f t="shared" si="25"/>
        <v>0</v>
      </c>
      <c r="BG248" s="152">
        <f t="shared" si="26"/>
        <v>0</v>
      </c>
      <c r="BH248" s="152">
        <f t="shared" si="27"/>
        <v>0</v>
      </c>
      <c r="BI248" s="152">
        <f t="shared" si="28"/>
        <v>0</v>
      </c>
      <c r="BJ248" s="13" t="s">
        <v>90</v>
      </c>
      <c r="BK248" s="153">
        <f t="shared" si="29"/>
        <v>0</v>
      </c>
      <c r="BL248" s="13" t="s">
        <v>243</v>
      </c>
      <c r="BM248" s="151" t="s">
        <v>2532</v>
      </c>
    </row>
    <row r="249" spans="2:65" s="1" customFormat="1" ht="37.9" customHeight="1">
      <c r="B249" s="139"/>
      <c r="C249" s="140" t="s">
        <v>554</v>
      </c>
      <c r="D249" s="140" t="s">
        <v>183</v>
      </c>
      <c r="E249" s="141" t="s">
        <v>585</v>
      </c>
      <c r="F249" s="142" t="s">
        <v>2533</v>
      </c>
      <c r="G249" s="143" t="s">
        <v>557</v>
      </c>
      <c r="H249" s="144">
        <v>69</v>
      </c>
      <c r="I249" s="145"/>
      <c r="J249" s="144">
        <f t="shared" si="20"/>
        <v>0</v>
      </c>
      <c r="K249" s="146"/>
      <c r="L249" s="28"/>
      <c r="M249" s="147" t="s">
        <v>1</v>
      </c>
      <c r="N249" s="148" t="s">
        <v>45</v>
      </c>
      <c r="P249" s="149">
        <f t="shared" si="21"/>
        <v>0</v>
      </c>
      <c r="Q249" s="149">
        <v>3.2000000000000003E-4</v>
      </c>
      <c r="R249" s="149">
        <f t="shared" si="22"/>
        <v>2.2080000000000002E-2</v>
      </c>
      <c r="S249" s="149">
        <v>0</v>
      </c>
      <c r="T249" s="150">
        <f t="shared" si="23"/>
        <v>0</v>
      </c>
      <c r="AR249" s="151" t="s">
        <v>243</v>
      </c>
      <c r="AT249" s="151" t="s">
        <v>183</v>
      </c>
      <c r="AU249" s="151" t="s">
        <v>94</v>
      </c>
      <c r="AY249" s="13" t="s">
        <v>181</v>
      </c>
      <c r="BE249" s="152">
        <f t="shared" si="24"/>
        <v>0</v>
      </c>
      <c r="BF249" s="152">
        <f t="shared" si="25"/>
        <v>0</v>
      </c>
      <c r="BG249" s="152">
        <f t="shared" si="26"/>
        <v>0</v>
      </c>
      <c r="BH249" s="152">
        <f t="shared" si="27"/>
        <v>0</v>
      </c>
      <c r="BI249" s="152">
        <f t="shared" si="28"/>
        <v>0</v>
      </c>
      <c r="BJ249" s="13" t="s">
        <v>90</v>
      </c>
      <c r="BK249" s="153">
        <f t="shared" si="29"/>
        <v>0</v>
      </c>
      <c r="BL249" s="13" t="s">
        <v>243</v>
      </c>
      <c r="BM249" s="151" t="s">
        <v>2534</v>
      </c>
    </row>
    <row r="250" spans="2:65" s="1" customFormat="1" ht="16.5" customHeight="1">
      <c r="B250" s="139"/>
      <c r="C250" s="154" t="s">
        <v>558</v>
      </c>
      <c r="D250" s="154" t="s">
        <v>196</v>
      </c>
      <c r="E250" s="155" t="s">
        <v>581</v>
      </c>
      <c r="F250" s="156" t="s">
        <v>582</v>
      </c>
      <c r="G250" s="157" t="s">
        <v>557</v>
      </c>
      <c r="H250" s="158">
        <v>69</v>
      </c>
      <c r="I250" s="159"/>
      <c r="J250" s="158">
        <f t="shared" si="20"/>
        <v>0</v>
      </c>
      <c r="K250" s="160"/>
      <c r="L250" s="161"/>
      <c r="M250" s="162" t="s">
        <v>1</v>
      </c>
      <c r="N250" s="163" t="s">
        <v>45</v>
      </c>
      <c r="P250" s="149">
        <f t="shared" si="21"/>
        <v>0</v>
      </c>
      <c r="Q250" s="149">
        <v>5.6999999999999998E-4</v>
      </c>
      <c r="R250" s="149">
        <f t="shared" si="22"/>
        <v>3.9329999999999997E-2</v>
      </c>
      <c r="S250" s="149">
        <v>0</v>
      </c>
      <c r="T250" s="150">
        <f t="shared" si="23"/>
        <v>0</v>
      </c>
      <c r="AR250" s="151" t="s">
        <v>199</v>
      </c>
      <c r="AT250" s="151" t="s">
        <v>196</v>
      </c>
      <c r="AU250" s="151" t="s">
        <v>94</v>
      </c>
      <c r="AY250" s="13" t="s">
        <v>181</v>
      </c>
      <c r="BE250" s="152">
        <f t="shared" si="24"/>
        <v>0</v>
      </c>
      <c r="BF250" s="152">
        <f t="shared" si="25"/>
        <v>0</v>
      </c>
      <c r="BG250" s="152">
        <f t="shared" si="26"/>
        <v>0</v>
      </c>
      <c r="BH250" s="152">
        <f t="shared" si="27"/>
        <v>0</v>
      </c>
      <c r="BI250" s="152">
        <f t="shared" si="28"/>
        <v>0</v>
      </c>
      <c r="BJ250" s="13" t="s">
        <v>90</v>
      </c>
      <c r="BK250" s="153">
        <f t="shared" si="29"/>
        <v>0</v>
      </c>
      <c r="BL250" s="13" t="s">
        <v>103</v>
      </c>
      <c r="BM250" s="151" t="s">
        <v>2535</v>
      </c>
    </row>
    <row r="251" spans="2:65" s="1" customFormat="1" ht="33" customHeight="1">
      <c r="B251" s="139"/>
      <c r="C251" s="140" t="s">
        <v>562</v>
      </c>
      <c r="D251" s="140" t="s">
        <v>183</v>
      </c>
      <c r="E251" s="141" t="s">
        <v>2536</v>
      </c>
      <c r="F251" s="142" t="s">
        <v>589</v>
      </c>
      <c r="G251" s="143" t="s">
        <v>557</v>
      </c>
      <c r="H251" s="144">
        <v>4</v>
      </c>
      <c r="I251" s="145"/>
      <c r="J251" s="144">
        <f t="shared" si="20"/>
        <v>0</v>
      </c>
      <c r="K251" s="146"/>
      <c r="L251" s="28"/>
      <c r="M251" s="147" t="s">
        <v>1</v>
      </c>
      <c r="N251" s="148" t="s">
        <v>45</v>
      </c>
      <c r="P251" s="149">
        <f t="shared" si="21"/>
        <v>0</v>
      </c>
      <c r="Q251" s="149">
        <v>6.9999999999999994E-5</v>
      </c>
      <c r="R251" s="149">
        <f t="shared" si="22"/>
        <v>2.7999999999999998E-4</v>
      </c>
      <c r="S251" s="149">
        <v>0</v>
      </c>
      <c r="T251" s="150">
        <f t="shared" si="23"/>
        <v>0</v>
      </c>
      <c r="AR251" s="151" t="s">
        <v>243</v>
      </c>
      <c r="AT251" s="151" t="s">
        <v>183</v>
      </c>
      <c r="AU251" s="151" t="s">
        <v>94</v>
      </c>
      <c r="AY251" s="13" t="s">
        <v>181</v>
      </c>
      <c r="BE251" s="152">
        <f t="shared" si="24"/>
        <v>0</v>
      </c>
      <c r="BF251" s="152">
        <f t="shared" si="25"/>
        <v>0</v>
      </c>
      <c r="BG251" s="152">
        <f t="shared" si="26"/>
        <v>0</v>
      </c>
      <c r="BH251" s="152">
        <f t="shared" si="27"/>
        <v>0</v>
      </c>
      <c r="BI251" s="152">
        <f t="shared" si="28"/>
        <v>0</v>
      </c>
      <c r="BJ251" s="13" t="s">
        <v>90</v>
      </c>
      <c r="BK251" s="153">
        <f t="shared" si="29"/>
        <v>0</v>
      </c>
      <c r="BL251" s="13" t="s">
        <v>243</v>
      </c>
      <c r="BM251" s="151" t="s">
        <v>2537</v>
      </c>
    </row>
    <row r="252" spans="2:65" s="1" customFormat="1" ht="16.5" customHeight="1">
      <c r="B252" s="139"/>
      <c r="C252" s="154" t="s">
        <v>566</v>
      </c>
      <c r="D252" s="154" t="s">
        <v>196</v>
      </c>
      <c r="E252" s="155" t="s">
        <v>592</v>
      </c>
      <c r="F252" s="156" t="s">
        <v>2538</v>
      </c>
      <c r="G252" s="157" t="s">
        <v>557</v>
      </c>
      <c r="H252" s="158">
        <v>4</v>
      </c>
      <c r="I252" s="159"/>
      <c r="J252" s="158">
        <f t="shared" si="20"/>
        <v>0</v>
      </c>
      <c r="K252" s="160"/>
      <c r="L252" s="161"/>
      <c r="M252" s="162" t="s">
        <v>1</v>
      </c>
      <c r="N252" s="163" t="s">
        <v>45</v>
      </c>
      <c r="P252" s="149">
        <f t="shared" si="21"/>
        <v>0</v>
      </c>
      <c r="Q252" s="149">
        <v>3.8999999999999998E-3</v>
      </c>
      <c r="R252" s="149">
        <f t="shared" si="22"/>
        <v>1.5599999999999999E-2</v>
      </c>
      <c r="S252" s="149">
        <v>0</v>
      </c>
      <c r="T252" s="150">
        <f t="shared" si="23"/>
        <v>0</v>
      </c>
      <c r="AR252" s="151" t="s">
        <v>306</v>
      </c>
      <c r="AT252" s="151" t="s">
        <v>196</v>
      </c>
      <c r="AU252" s="151" t="s">
        <v>94</v>
      </c>
      <c r="AY252" s="13" t="s">
        <v>181</v>
      </c>
      <c r="BE252" s="152">
        <f t="shared" si="24"/>
        <v>0</v>
      </c>
      <c r="BF252" s="152">
        <f t="shared" si="25"/>
        <v>0</v>
      </c>
      <c r="BG252" s="152">
        <f t="shared" si="26"/>
        <v>0</v>
      </c>
      <c r="BH252" s="152">
        <f t="shared" si="27"/>
        <v>0</v>
      </c>
      <c r="BI252" s="152">
        <f t="shared" si="28"/>
        <v>0</v>
      </c>
      <c r="BJ252" s="13" t="s">
        <v>90</v>
      </c>
      <c r="BK252" s="153">
        <f t="shared" si="29"/>
        <v>0</v>
      </c>
      <c r="BL252" s="13" t="s">
        <v>243</v>
      </c>
      <c r="BM252" s="151" t="s">
        <v>2539</v>
      </c>
    </row>
    <row r="253" spans="2:65" s="1" customFormat="1" ht="33" customHeight="1">
      <c r="B253" s="139"/>
      <c r="C253" s="140" t="s">
        <v>570</v>
      </c>
      <c r="D253" s="140" t="s">
        <v>183</v>
      </c>
      <c r="E253" s="141" t="s">
        <v>2540</v>
      </c>
      <c r="F253" s="142" t="s">
        <v>2541</v>
      </c>
      <c r="G253" s="143" t="s">
        <v>194</v>
      </c>
      <c r="H253" s="144">
        <v>85</v>
      </c>
      <c r="I253" s="145"/>
      <c r="J253" s="144">
        <f t="shared" si="20"/>
        <v>0</v>
      </c>
      <c r="K253" s="146"/>
      <c r="L253" s="28"/>
      <c r="M253" s="147" t="s">
        <v>1</v>
      </c>
      <c r="N253" s="148" t="s">
        <v>45</v>
      </c>
      <c r="P253" s="149">
        <f t="shared" si="21"/>
        <v>0</v>
      </c>
      <c r="Q253" s="149">
        <v>0</v>
      </c>
      <c r="R253" s="149">
        <f t="shared" si="22"/>
        <v>0</v>
      </c>
      <c r="S253" s="149">
        <v>6.0000000000000001E-3</v>
      </c>
      <c r="T253" s="150">
        <f t="shared" si="23"/>
        <v>0.51</v>
      </c>
      <c r="AR253" s="151" t="s">
        <v>243</v>
      </c>
      <c r="AT253" s="151" t="s">
        <v>183</v>
      </c>
      <c r="AU253" s="151" t="s">
        <v>94</v>
      </c>
      <c r="AY253" s="13" t="s">
        <v>181</v>
      </c>
      <c r="BE253" s="152">
        <f t="shared" si="24"/>
        <v>0</v>
      </c>
      <c r="BF253" s="152">
        <f t="shared" si="25"/>
        <v>0</v>
      </c>
      <c r="BG253" s="152">
        <f t="shared" si="26"/>
        <v>0</v>
      </c>
      <c r="BH253" s="152">
        <f t="shared" si="27"/>
        <v>0</v>
      </c>
      <c r="BI253" s="152">
        <f t="shared" si="28"/>
        <v>0</v>
      </c>
      <c r="BJ253" s="13" t="s">
        <v>90</v>
      </c>
      <c r="BK253" s="153">
        <f t="shared" si="29"/>
        <v>0</v>
      </c>
      <c r="BL253" s="13" t="s">
        <v>243</v>
      </c>
      <c r="BM253" s="151" t="s">
        <v>2542</v>
      </c>
    </row>
    <row r="254" spans="2:65" s="1" customFormat="1" ht="33" customHeight="1">
      <c r="B254" s="139"/>
      <c r="C254" s="140" t="s">
        <v>574</v>
      </c>
      <c r="D254" s="140" t="s">
        <v>183</v>
      </c>
      <c r="E254" s="141" t="s">
        <v>2543</v>
      </c>
      <c r="F254" s="142" t="s">
        <v>2544</v>
      </c>
      <c r="G254" s="143" t="s">
        <v>304</v>
      </c>
      <c r="H254" s="144">
        <v>83</v>
      </c>
      <c r="I254" s="145"/>
      <c r="J254" s="144">
        <f t="shared" si="20"/>
        <v>0</v>
      </c>
      <c r="K254" s="146"/>
      <c r="L254" s="28"/>
      <c r="M254" s="147" t="s">
        <v>1</v>
      </c>
      <c r="N254" s="148" t="s">
        <v>45</v>
      </c>
      <c r="P254" s="149">
        <f t="shared" si="21"/>
        <v>0</v>
      </c>
      <c r="Q254" s="149">
        <v>3.0440999999999999E-5</v>
      </c>
      <c r="R254" s="149">
        <f t="shared" si="22"/>
        <v>2.5266030000000001E-3</v>
      </c>
      <c r="S254" s="149">
        <v>0</v>
      </c>
      <c r="T254" s="150">
        <f t="shared" si="23"/>
        <v>0</v>
      </c>
      <c r="AR254" s="151" t="s">
        <v>243</v>
      </c>
      <c r="AT254" s="151" t="s">
        <v>183</v>
      </c>
      <c r="AU254" s="151" t="s">
        <v>94</v>
      </c>
      <c r="AY254" s="13" t="s">
        <v>181</v>
      </c>
      <c r="BE254" s="152">
        <f t="shared" si="24"/>
        <v>0</v>
      </c>
      <c r="BF254" s="152">
        <f t="shared" si="25"/>
        <v>0</v>
      </c>
      <c r="BG254" s="152">
        <f t="shared" si="26"/>
        <v>0</v>
      </c>
      <c r="BH254" s="152">
        <f t="shared" si="27"/>
        <v>0</v>
      </c>
      <c r="BI254" s="152">
        <f t="shared" si="28"/>
        <v>0</v>
      </c>
      <c r="BJ254" s="13" t="s">
        <v>90</v>
      </c>
      <c r="BK254" s="153">
        <f t="shared" si="29"/>
        <v>0</v>
      </c>
      <c r="BL254" s="13" t="s">
        <v>243</v>
      </c>
      <c r="BM254" s="151" t="s">
        <v>2545</v>
      </c>
    </row>
    <row r="255" spans="2:65" s="1" customFormat="1" ht="33" customHeight="1">
      <c r="B255" s="139"/>
      <c r="C255" s="140" t="s">
        <v>578</v>
      </c>
      <c r="D255" s="140" t="s">
        <v>183</v>
      </c>
      <c r="E255" s="141" t="s">
        <v>2546</v>
      </c>
      <c r="F255" s="142" t="s">
        <v>2547</v>
      </c>
      <c r="G255" s="143" t="s">
        <v>304</v>
      </c>
      <c r="H255" s="144">
        <v>142.69999999999999</v>
      </c>
      <c r="I255" s="145"/>
      <c r="J255" s="144">
        <f t="shared" si="20"/>
        <v>0</v>
      </c>
      <c r="K255" s="146"/>
      <c r="L255" s="28"/>
      <c r="M255" s="147" t="s">
        <v>1</v>
      </c>
      <c r="N255" s="148" t="s">
        <v>45</v>
      </c>
      <c r="P255" s="149">
        <f t="shared" si="21"/>
        <v>0</v>
      </c>
      <c r="Q255" s="149">
        <v>3.2943E-5</v>
      </c>
      <c r="R255" s="149">
        <f t="shared" si="22"/>
        <v>4.7009660999999996E-3</v>
      </c>
      <c r="S255" s="149">
        <v>0</v>
      </c>
      <c r="T255" s="150">
        <f t="shared" si="23"/>
        <v>0</v>
      </c>
      <c r="AR255" s="151" t="s">
        <v>243</v>
      </c>
      <c r="AT255" s="151" t="s">
        <v>183</v>
      </c>
      <c r="AU255" s="151" t="s">
        <v>94</v>
      </c>
      <c r="AY255" s="13" t="s">
        <v>181</v>
      </c>
      <c r="BE255" s="152">
        <f t="shared" si="24"/>
        <v>0</v>
      </c>
      <c r="BF255" s="152">
        <f t="shared" si="25"/>
        <v>0</v>
      </c>
      <c r="BG255" s="152">
        <f t="shared" si="26"/>
        <v>0</v>
      </c>
      <c r="BH255" s="152">
        <f t="shared" si="27"/>
        <v>0</v>
      </c>
      <c r="BI255" s="152">
        <f t="shared" si="28"/>
        <v>0</v>
      </c>
      <c r="BJ255" s="13" t="s">
        <v>90</v>
      </c>
      <c r="BK255" s="153">
        <f t="shared" si="29"/>
        <v>0</v>
      </c>
      <c r="BL255" s="13" t="s">
        <v>243</v>
      </c>
      <c r="BM255" s="151" t="s">
        <v>2548</v>
      </c>
    </row>
    <row r="256" spans="2:65" s="1" customFormat="1" ht="16.5" customHeight="1">
      <c r="B256" s="139"/>
      <c r="C256" s="154" t="s">
        <v>533</v>
      </c>
      <c r="D256" s="154" t="s">
        <v>196</v>
      </c>
      <c r="E256" s="155" t="s">
        <v>600</v>
      </c>
      <c r="F256" s="156" t="s">
        <v>601</v>
      </c>
      <c r="G256" s="157" t="s">
        <v>203</v>
      </c>
      <c r="H256" s="158">
        <v>226</v>
      </c>
      <c r="I256" s="159"/>
      <c r="J256" s="158">
        <f t="shared" si="20"/>
        <v>0</v>
      </c>
      <c r="K256" s="160"/>
      <c r="L256" s="161"/>
      <c r="M256" s="162" t="s">
        <v>1</v>
      </c>
      <c r="N256" s="163" t="s">
        <v>45</v>
      </c>
      <c r="P256" s="149">
        <f t="shared" si="21"/>
        <v>0</v>
      </c>
      <c r="Q256" s="149">
        <v>3.5E-4</v>
      </c>
      <c r="R256" s="149">
        <f t="shared" si="22"/>
        <v>7.9100000000000004E-2</v>
      </c>
      <c r="S256" s="149">
        <v>0</v>
      </c>
      <c r="T256" s="150">
        <f t="shared" si="23"/>
        <v>0</v>
      </c>
      <c r="AR256" s="151" t="s">
        <v>306</v>
      </c>
      <c r="AT256" s="151" t="s">
        <v>196</v>
      </c>
      <c r="AU256" s="151" t="s">
        <v>94</v>
      </c>
      <c r="AY256" s="13" t="s">
        <v>181</v>
      </c>
      <c r="BE256" s="152">
        <f t="shared" si="24"/>
        <v>0</v>
      </c>
      <c r="BF256" s="152">
        <f t="shared" si="25"/>
        <v>0</v>
      </c>
      <c r="BG256" s="152">
        <f t="shared" si="26"/>
        <v>0</v>
      </c>
      <c r="BH256" s="152">
        <f t="shared" si="27"/>
        <v>0</v>
      </c>
      <c r="BI256" s="152">
        <f t="shared" si="28"/>
        <v>0</v>
      </c>
      <c r="BJ256" s="13" t="s">
        <v>90</v>
      </c>
      <c r="BK256" s="153">
        <f t="shared" si="29"/>
        <v>0</v>
      </c>
      <c r="BL256" s="13" t="s">
        <v>243</v>
      </c>
      <c r="BM256" s="151" t="s">
        <v>2549</v>
      </c>
    </row>
    <row r="257" spans="2:65" s="1" customFormat="1" ht="16.5" customHeight="1">
      <c r="B257" s="139"/>
      <c r="C257" s="154" t="s">
        <v>584</v>
      </c>
      <c r="D257" s="154" t="s">
        <v>196</v>
      </c>
      <c r="E257" s="155" t="s">
        <v>604</v>
      </c>
      <c r="F257" s="156" t="s">
        <v>605</v>
      </c>
      <c r="G257" s="157" t="s">
        <v>194</v>
      </c>
      <c r="H257" s="158">
        <v>95.828000000000003</v>
      </c>
      <c r="I257" s="159"/>
      <c r="J257" s="158">
        <f t="shared" si="20"/>
        <v>0</v>
      </c>
      <c r="K257" s="160"/>
      <c r="L257" s="161"/>
      <c r="M257" s="162" t="s">
        <v>1</v>
      </c>
      <c r="N257" s="163" t="s">
        <v>45</v>
      </c>
      <c r="P257" s="149">
        <f t="shared" si="21"/>
        <v>0</v>
      </c>
      <c r="Q257" s="149">
        <v>7.92E-3</v>
      </c>
      <c r="R257" s="149">
        <f t="shared" si="22"/>
        <v>0.75895776000000004</v>
      </c>
      <c r="S257" s="149">
        <v>0</v>
      </c>
      <c r="T257" s="150">
        <f t="shared" si="23"/>
        <v>0</v>
      </c>
      <c r="AR257" s="151" t="s">
        <v>306</v>
      </c>
      <c r="AT257" s="151" t="s">
        <v>196</v>
      </c>
      <c r="AU257" s="151" t="s">
        <v>94</v>
      </c>
      <c r="AY257" s="13" t="s">
        <v>181</v>
      </c>
      <c r="BE257" s="152">
        <f t="shared" si="24"/>
        <v>0</v>
      </c>
      <c r="BF257" s="152">
        <f t="shared" si="25"/>
        <v>0</v>
      </c>
      <c r="BG257" s="152">
        <f t="shared" si="26"/>
        <v>0</v>
      </c>
      <c r="BH257" s="152">
        <f t="shared" si="27"/>
        <v>0</v>
      </c>
      <c r="BI257" s="152">
        <f t="shared" si="28"/>
        <v>0</v>
      </c>
      <c r="BJ257" s="13" t="s">
        <v>90</v>
      </c>
      <c r="BK257" s="153">
        <f t="shared" si="29"/>
        <v>0</v>
      </c>
      <c r="BL257" s="13" t="s">
        <v>243</v>
      </c>
      <c r="BM257" s="151" t="s">
        <v>2550</v>
      </c>
    </row>
    <row r="258" spans="2:65" s="1" customFormat="1" ht="24.2" customHeight="1">
      <c r="B258" s="139"/>
      <c r="C258" s="140" t="s">
        <v>587</v>
      </c>
      <c r="D258" s="140" t="s">
        <v>183</v>
      </c>
      <c r="E258" s="141" t="s">
        <v>2551</v>
      </c>
      <c r="F258" s="142" t="s">
        <v>2552</v>
      </c>
      <c r="G258" s="143" t="s">
        <v>507</v>
      </c>
      <c r="H258" s="144">
        <v>3.355</v>
      </c>
      <c r="I258" s="145"/>
      <c r="J258" s="144">
        <f t="shared" si="20"/>
        <v>0</v>
      </c>
      <c r="K258" s="146"/>
      <c r="L258" s="28"/>
      <c r="M258" s="147" t="s">
        <v>1</v>
      </c>
      <c r="N258" s="148" t="s">
        <v>45</v>
      </c>
      <c r="P258" s="149">
        <f t="shared" si="21"/>
        <v>0</v>
      </c>
      <c r="Q258" s="149">
        <v>0</v>
      </c>
      <c r="R258" s="149">
        <f t="shared" si="22"/>
        <v>0</v>
      </c>
      <c r="S258" s="149">
        <v>0</v>
      </c>
      <c r="T258" s="150">
        <f t="shared" si="23"/>
        <v>0</v>
      </c>
      <c r="AR258" s="151" t="s">
        <v>243</v>
      </c>
      <c r="AT258" s="151" t="s">
        <v>183</v>
      </c>
      <c r="AU258" s="151" t="s">
        <v>94</v>
      </c>
      <c r="AY258" s="13" t="s">
        <v>181</v>
      </c>
      <c r="BE258" s="152">
        <f t="shared" si="24"/>
        <v>0</v>
      </c>
      <c r="BF258" s="152">
        <f t="shared" si="25"/>
        <v>0</v>
      </c>
      <c r="BG258" s="152">
        <f t="shared" si="26"/>
        <v>0</v>
      </c>
      <c r="BH258" s="152">
        <f t="shared" si="27"/>
        <v>0</v>
      </c>
      <c r="BI258" s="152">
        <f t="shared" si="28"/>
        <v>0</v>
      </c>
      <c r="BJ258" s="13" t="s">
        <v>90</v>
      </c>
      <c r="BK258" s="153">
        <f t="shared" si="29"/>
        <v>0</v>
      </c>
      <c r="BL258" s="13" t="s">
        <v>243</v>
      </c>
      <c r="BM258" s="151" t="s">
        <v>2553</v>
      </c>
    </row>
    <row r="259" spans="2:65" s="11" customFormat="1" ht="20.85" customHeight="1">
      <c r="B259" s="127"/>
      <c r="D259" s="128" t="s">
        <v>78</v>
      </c>
      <c r="E259" s="137" t="s">
        <v>611</v>
      </c>
      <c r="F259" s="137" t="s">
        <v>612</v>
      </c>
      <c r="I259" s="130"/>
      <c r="J259" s="138">
        <f>BK259</f>
        <v>0</v>
      </c>
      <c r="L259" s="127"/>
      <c r="M259" s="132"/>
      <c r="P259" s="133">
        <f>SUM(P260:P271)</f>
        <v>0</v>
      </c>
      <c r="R259" s="133">
        <f>SUM(R260:R271)</f>
        <v>12.543982959999999</v>
      </c>
      <c r="T259" s="134">
        <f>SUM(T260:T271)</f>
        <v>0</v>
      </c>
      <c r="AR259" s="128" t="s">
        <v>90</v>
      </c>
      <c r="AT259" s="135" t="s">
        <v>78</v>
      </c>
      <c r="AU259" s="135" t="s">
        <v>90</v>
      </c>
      <c r="AY259" s="128" t="s">
        <v>181</v>
      </c>
      <c r="BK259" s="136">
        <f>SUM(BK260:BK271)</f>
        <v>0</v>
      </c>
    </row>
    <row r="260" spans="2:65" s="1" customFormat="1" ht="33" customHeight="1">
      <c r="B260" s="139"/>
      <c r="C260" s="140" t="s">
        <v>591</v>
      </c>
      <c r="D260" s="140" t="s">
        <v>183</v>
      </c>
      <c r="E260" s="141" t="s">
        <v>614</v>
      </c>
      <c r="F260" s="142" t="s">
        <v>2554</v>
      </c>
      <c r="G260" s="143" t="s">
        <v>194</v>
      </c>
      <c r="H260" s="144">
        <v>498.44</v>
      </c>
      <c r="I260" s="145"/>
      <c r="J260" s="144">
        <f t="shared" ref="J260:J271" si="30">ROUND(I260*H260,3)</f>
        <v>0</v>
      </c>
      <c r="K260" s="146"/>
      <c r="L260" s="28"/>
      <c r="M260" s="147" t="s">
        <v>1</v>
      </c>
      <c r="N260" s="148" t="s">
        <v>45</v>
      </c>
      <c r="P260" s="149">
        <f t="shared" ref="P260:P271" si="31">O260*H260</f>
        <v>0</v>
      </c>
      <c r="Q260" s="149">
        <v>5.0000000000000001E-3</v>
      </c>
      <c r="R260" s="149">
        <f t="shared" ref="R260:R271" si="32">Q260*H260</f>
        <v>2.4922</v>
      </c>
      <c r="S260" s="149">
        <v>0</v>
      </c>
      <c r="T260" s="150">
        <f t="shared" ref="T260:T271" si="33">S260*H260</f>
        <v>0</v>
      </c>
      <c r="AR260" s="151" t="s">
        <v>243</v>
      </c>
      <c r="AT260" s="151" t="s">
        <v>183</v>
      </c>
      <c r="AU260" s="151" t="s">
        <v>94</v>
      </c>
      <c r="AY260" s="13" t="s">
        <v>181</v>
      </c>
      <c r="BE260" s="152">
        <f t="shared" ref="BE260:BE271" si="34">IF(N260="základná",J260,0)</f>
        <v>0</v>
      </c>
      <c r="BF260" s="152">
        <f t="shared" ref="BF260:BF271" si="35">IF(N260="znížená",J260,0)</f>
        <v>0</v>
      </c>
      <c r="BG260" s="152">
        <f t="shared" ref="BG260:BG271" si="36">IF(N260="zákl. prenesená",J260,0)</f>
        <v>0</v>
      </c>
      <c r="BH260" s="152">
        <f t="shared" ref="BH260:BH271" si="37">IF(N260="zníž. prenesená",J260,0)</f>
        <v>0</v>
      </c>
      <c r="BI260" s="152">
        <f t="shared" ref="BI260:BI271" si="38">IF(N260="nulová",J260,0)</f>
        <v>0</v>
      </c>
      <c r="BJ260" s="13" t="s">
        <v>90</v>
      </c>
      <c r="BK260" s="153">
        <f t="shared" ref="BK260:BK271" si="39">ROUND(I260*H260,3)</f>
        <v>0</v>
      </c>
      <c r="BL260" s="13" t="s">
        <v>243</v>
      </c>
      <c r="BM260" s="151" t="s">
        <v>2555</v>
      </c>
    </row>
    <row r="261" spans="2:65" s="1" customFormat="1" ht="24.2" customHeight="1">
      <c r="B261" s="139"/>
      <c r="C261" s="154" t="s">
        <v>595</v>
      </c>
      <c r="D261" s="154" t="s">
        <v>196</v>
      </c>
      <c r="E261" s="155" t="s">
        <v>618</v>
      </c>
      <c r="F261" s="156" t="s">
        <v>619</v>
      </c>
      <c r="G261" s="157" t="s">
        <v>194</v>
      </c>
      <c r="H261" s="158">
        <v>508.40899999999999</v>
      </c>
      <c r="I261" s="159"/>
      <c r="J261" s="158">
        <f t="shared" si="30"/>
        <v>0</v>
      </c>
      <c r="K261" s="160"/>
      <c r="L261" s="161"/>
      <c r="M261" s="162" t="s">
        <v>1</v>
      </c>
      <c r="N261" s="163" t="s">
        <v>45</v>
      </c>
      <c r="P261" s="149">
        <f t="shared" si="31"/>
        <v>0</v>
      </c>
      <c r="Q261" s="149">
        <v>1.44E-2</v>
      </c>
      <c r="R261" s="149">
        <f t="shared" si="32"/>
        <v>7.3210895999999996</v>
      </c>
      <c r="S261" s="149">
        <v>0</v>
      </c>
      <c r="T261" s="150">
        <f t="shared" si="33"/>
        <v>0</v>
      </c>
      <c r="AR261" s="151" t="s">
        <v>306</v>
      </c>
      <c r="AT261" s="151" t="s">
        <v>196</v>
      </c>
      <c r="AU261" s="151" t="s">
        <v>94</v>
      </c>
      <c r="AY261" s="13" t="s">
        <v>181</v>
      </c>
      <c r="BE261" s="152">
        <f t="shared" si="34"/>
        <v>0</v>
      </c>
      <c r="BF261" s="152">
        <f t="shared" si="35"/>
        <v>0</v>
      </c>
      <c r="BG261" s="152">
        <f t="shared" si="36"/>
        <v>0</v>
      </c>
      <c r="BH261" s="152">
        <f t="shared" si="37"/>
        <v>0</v>
      </c>
      <c r="BI261" s="152">
        <f t="shared" si="38"/>
        <v>0</v>
      </c>
      <c r="BJ261" s="13" t="s">
        <v>90</v>
      </c>
      <c r="BK261" s="153">
        <f t="shared" si="39"/>
        <v>0</v>
      </c>
      <c r="BL261" s="13" t="s">
        <v>243</v>
      </c>
      <c r="BM261" s="151" t="s">
        <v>2556</v>
      </c>
    </row>
    <row r="262" spans="2:65" s="1" customFormat="1" ht="37.9" customHeight="1">
      <c r="B262" s="139"/>
      <c r="C262" s="140" t="s">
        <v>599</v>
      </c>
      <c r="D262" s="140" t="s">
        <v>183</v>
      </c>
      <c r="E262" s="141" t="s">
        <v>633</v>
      </c>
      <c r="F262" s="142" t="s">
        <v>634</v>
      </c>
      <c r="G262" s="143" t="s">
        <v>194</v>
      </c>
      <c r="H262" s="144">
        <v>676</v>
      </c>
      <c r="I262" s="145"/>
      <c r="J262" s="144">
        <f t="shared" si="30"/>
        <v>0</v>
      </c>
      <c r="K262" s="146"/>
      <c r="L262" s="28"/>
      <c r="M262" s="147" t="s">
        <v>1</v>
      </c>
      <c r="N262" s="148" t="s">
        <v>45</v>
      </c>
      <c r="P262" s="149">
        <f t="shared" si="31"/>
        <v>0</v>
      </c>
      <c r="Q262" s="149">
        <v>1.2E-4</v>
      </c>
      <c r="R262" s="149">
        <f t="shared" si="32"/>
        <v>8.1119999999999998E-2</v>
      </c>
      <c r="S262" s="149">
        <v>0</v>
      </c>
      <c r="T262" s="150">
        <f t="shared" si="33"/>
        <v>0</v>
      </c>
      <c r="AR262" s="151" t="s">
        <v>243</v>
      </c>
      <c r="AT262" s="151" t="s">
        <v>183</v>
      </c>
      <c r="AU262" s="151" t="s">
        <v>94</v>
      </c>
      <c r="AY262" s="13" t="s">
        <v>181</v>
      </c>
      <c r="BE262" s="152">
        <f t="shared" si="34"/>
        <v>0</v>
      </c>
      <c r="BF262" s="152">
        <f t="shared" si="35"/>
        <v>0</v>
      </c>
      <c r="BG262" s="152">
        <f t="shared" si="36"/>
        <v>0</v>
      </c>
      <c r="BH262" s="152">
        <f t="shared" si="37"/>
        <v>0</v>
      </c>
      <c r="BI262" s="152">
        <f t="shared" si="38"/>
        <v>0</v>
      </c>
      <c r="BJ262" s="13" t="s">
        <v>90</v>
      </c>
      <c r="BK262" s="153">
        <f t="shared" si="39"/>
        <v>0</v>
      </c>
      <c r="BL262" s="13" t="s">
        <v>243</v>
      </c>
      <c r="BM262" s="151" t="s">
        <v>2557</v>
      </c>
    </row>
    <row r="263" spans="2:65" s="1" customFormat="1" ht="37.9" customHeight="1">
      <c r="B263" s="139"/>
      <c r="C263" s="154" t="s">
        <v>603</v>
      </c>
      <c r="D263" s="154" t="s">
        <v>196</v>
      </c>
      <c r="E263" s="155" t="s">
        <v>636</v>
      </c>
      <c r="F263" s="156" t="s">
        <v>2558</v>
      </c>
      <c r="G263" s="157" t="s">
        <v>194</v>
      </c>
      <c r="H263" s="158">
        <v>1352</v>
      </c>
      <c r="I263" s="159"/>
      <c r="J263" s="158">
        <f t="shared" si="30"/>
        <v>0</v>
      </c>
      <c r="K263" s="160"/>
      <c r="L263" s="161"/>
      <c r="M263" s="162" t="s">
        <v>1</v>
      </c>
      <c r="N263" s="163" t="s">
        <v>45</v>
      </c>
      <c r="P263" s="149">
        <f t="shared" si="31"/>
        <v>0</v>
      </c>
      <c r="Q263" s="149">
        <v>0</v>
      </c>
      <c r="R263" s="149">
        <f t="shared" si="32"/>
        <v>0</v>
      </c>
      <c r="S263" s="149">
        <v>0</v>
      </c>
      <c r="T263" s="150">
        <f t="shared" si="33"/>
        <v>0</v>
      </c>
      <c r="AR263" s="151" t="s">
        <v>306</v>
      </c>
      <c r="AT263" s="151" t="s">
        <v>196</v>
      </c>
      <c r="AU263" s="151" t="s">
        <v>94</v>
      </c>
      <c r="AY263" s="13" t="s">
        <v>181</v>
      </c>
      <c r="BE263" s="152">
        <f t="shared" si="34"/>
        <v>0</v>
      </c>
      <c r="BF263" s="152">
        <f t="shared" si="35"/>
        <v>0</v>
      </c>
      <c r="BG263" s="152">
        <f t="shared" si="36"/>
        <v>0</v>
      </c>
      <c r="BH263" s="152">
        <f t="shared" si="37"/>
        <v>0</v>
      </c>
      <c r="BI263" s="152">
        <f t="shared" si="38"/>
        <v>0</v>
      </c>
      <c r="BJ263" s="13" t="s">
        <v>90</v>
      </c>
      <c r="BK263" s="153">
        <f t="shared" si="39"/>
        <v>0</v>
      </c>
      <c r="BL263" s="13" t="s">
        <v>243</v>
      </c>
      <c r="BM263" s="151" t="s">
        <v>2559</v>
      </c>
    </row>
    <row r="264" spans="2:65" s="1" customFormat="1" ht="24.2" customHeight="1">
      <c r="B264" s="139"/>
      <c r="C264" s="140" t="s">
        <v>607</v>
      </c>
      <c r="D264" s="140" t="s">
        <v>183</v>
      </c>
      <c r="E264" s="141" t="s">
        <v>622</v>
      </c>
      <c r="F264" s="142" t="s">
        <v>2560</v>
      </c>
      <c r="G264" s="143" t="s">
        <v>194</v>
      </c>
      <c r="H264" s="144">
        <v>215.84299999999999</v>
      </c>
      <c r="I264" s="145"/>
      <c r="J264" s="144">
        <f t="shared" si="30"/>
        <v>0</v>
      </c>
      <c r="K264" s="146"/>
      <c r="L264" s="28"/>
      <c r="M264" s="147" t="s">
        <v>1</v>
      </c>
      <c r="N264" s="148" t="s">
        <v>45</v>
      </c>
      <c r="P264" s="149">
        <f t="shared" si="31"/>
        <v>0</v>
      </c>
      <c r="Q264" s="149">
        <v>1.2E-4</v>
      </c>
      <c r="R264" s="149">
        <f t="shared" si="32"/>
        <v>2.5901159999999999E-2</v>
      </c>
      <c r="S264" s="149">
        <v>0</v>
      </c>
      <c r="T264" s="150">
        <f t="shared" si="33"/>
        <v>0</v>
      </c>
      <c r="AR264" s="151" t="s">
        <v>243</v>
      </c>
      <c r="AT264" s="151" t="s">
        <v>183</v>
      </c>
      <c r="AU264" s="151" t="s">
        <v>94</v>
      </c>
      <c r="AY264" s="13" t="s">
        <v>181</v>
      </c>
      <c r="BE264" s="152">
        <f t="shared" si="34"/>
        <v>0</v>
      </c>
      <c r="BF264" s="152">
        <f t="shared" si="35"/>
        <v>0</v>
      </c>
      <c r="BG264" s="152">
        <f t="shared" si="36"/>
        <v>0</v>
      </c>
      <c r="BH264" s="152">
        <f t="shared" si="37"/>
        <v>0</v>
      </c>
      <c r="BI264" s="152">
        <f t="shared" si="38"/>
        <v>0</v>
      </c>
      <c r="BJ264" s="13" t="s">
        <v>90</v>
      </c>
      <c r="BK264" s="153">
        <f t="shared" si="39"/>
        <v>0</v>
      </c>
      <c r="BL264" s="13" t="s">
        <v>243</v>
      </c>
      <c r="BM264" s="151" t="s">
        <v>2561</v>
      </c>
    </row>
    <row r="265" spans="2:65" s="1" customFormat="1" ht="24.2" customHeight="1">
      <c r="B265" s="139"/>
      <c r="C265" s="154" t="s">
        <v>613</v>
      </c>
      <c r="D265" s="154" t="s">
        <v>196</v>
      </c>
      <c r="E265" s="155" t="s">
        <v>2562</v>
      </c>
      <c r="F265" s="156" t="s">
        <v>2563</v>
      </c>
      <c r="G265" s="157" t="s">
        <v>194</v>
      </c>
      <c r="H265" s="158">
        <v>125.914</v>
      </c>
      <c r="I265" s="159"/>
      <c r="J265" s="158">
        <f t="shared" si="30"/>
        <v>0</v>
      </c>
      <c r="K265" s="160"/>
      <c r="L265" s="161"/>
      <c r="M265" s="162" t="s">
        <v>1</v>
      </c>
      <c r="N265" s="163" t="s">
        <v>45</v>
      </c>
      <c r="P265" s="149">
        <f t="shared" si="31"/>
        <v>0</v>
      </c>
      <c r="Q265" s="149">
        <v>1.4999999999999999E-2</v>
      </c>
      <c r="R265" s="149">
        <f t="shared" si="32"/>
        <v>1.8887099999999999</v>
      </c>
      <c r="S265" s="149">
        <v>0</v>
      </c>
      <c r="T265" s="150">
        <f t="shared" si="33"/>
        <v>0</v>
      </c>
      <c r="AR265" s="151" t="s">
        <v>306</v>
      </c>
      <c r="AT265" s="151" t="s">
        <v>196</v>
      </c>
      <c r="AU265" s="151" t="s">
        <v>94</v>
      </c>
      <c r="AY265" s="13" t="s">
        <v>181</v>
      </c>
      <c r="BE265" s="152">
        <f t="shared" si="34"/>
        <v>0</v>
      </c>
      <c r="BF265" s="152">
        <f t="shared" si="35"/>
        <v>0</v>
      </c>
      <c r="BG265" s="152">
        <f t="shared" si="36"/>
        <v>0</v>
      </c>
      <c r="BH265" s="152">
        <f t="shared" si="37"/>
        <v>0</v>
      </c>
      <c r="BI265" s="152">
        <f t="shared" si="38"/>
        <v>0</v>
      </c>
      <c r="BJ265" s="13" t="s">
        <v>90</v>
      </c>
      <c r="BK265" s="153">
        <f t="shared" si="39"/>
        <v>0</v>
      </c>
      <c r="BL265" s="13" t="s">
        <v>243</v>
      </c>
      <c r="BM265" s="151" t="s">
        <v>2564</v>
      </c>
    </row>
    <row r="266" spans="2:65" s="1" customFormat="1" ht="24.2" customHeight="1">
      <c r="B266" s="139"/>
      <c r="C266" s="154" t="s">
        <v>617</v>
      </c>
      <c r="D266" s="154" t="s">
        <v>196</v>
      </c>
      <c r="E266" s="155" t="s">
        <v>625</v>
      </c>
      <c r="F266" s="156" t="s">
        <v>2565</v>
      </c>
      <c r="G266" s="157" t="s">
        <v>194</v>
      </c>
      <c r="H266" s="158">
        <v>95.828000000000003</v>
      </c>
      <c r="I266" s="159"/>
      <c r="J266" s="158">
        <f t="shared" si="30"/>
        <v>0</v>
      </c>
      <c r="K266" s="160"/>
      <c r="L266" s="161"/>
      <c r="M266" s="162" t="s">
        <v>1</v>
      </c>
      <c r="N266" s="163" t="s">
        <v>45</v>
      </c>
      <c r="P266" s="149">
        <f t="shared" si="31"/>
        <v>0</v>
      </c>
      <c r="Q266" s="149">
        <v>7.4999999999999997E-3</v>
      </c>
      <c r="R266" s="149">
        <f t="shared" si="32"/>
        <v>0.71870999999999996</v>
      </c>
      <c r="S266" s="149">
        <v>0</v>
      </c>
      <c r="T266" s="150">
        <f t="shared" si="33"/>
        <v>0</v>
      </c>
      <c r="AR266" s="151" t="s">
        <v>306</v>
      </c>
      <c r="AT266" s="151" t="s">
        <v>196</v>
      </c>
      <c r="AU266" s="151" t="s">
        <v>94</v>
      </c>
      <c r="AY266" s="13" t="s">
        <v>181</v>
      </c>
      <c r="BE266" s="152">
        <f t="shared" si="34"/>
        <v>0</v>
      </c>
      <c r="BF266" s="152">
        <f t="shared" si="35"/>
        <v>0</v>
      </c>
      <c r="BG266" s="152">
        <f t="shared" si="36"/>
        <v>0</v>
      </c>
      <c r="BH266" s="152">
        <f t="shared" si="37"/>
        <v>0</v>
      </c>
      <c r="BI266" s="152">
        <f t="shared" si="38"/>
        <v>0</v>
      </c>
      <c r="BJ266" s="13" t="s">
        <v>90</v>
      </c>
      <c r="BK266" s="153">
        <f t="shared" si="39"/>
        <v>0</v>
      </c>
      <c r="BL266" s="13" t="s">
        <v>243</v>
      </c>
      <c r="BM266" s="151" t="s">
        <v>2566</v>
      </c>
    </row>
    <row r="267" spans="2:65" s="1" customFormat="1" ht="24.2" customHeight="1">
      <c r="B267" s="139"/>
      <c r="C267" s="140" t="s">
        <v>621</v>
      </c>
      <c r="D267" s="140" t="s">
        <v>183</v>
      </c>
      <c r="E267" s="141" t="s">
        <v>2567</v>
      </c>
      <c r="F267" s="142" t="s">
        <v>2568</v>
      </c>
      <c r="G267" s="143" t="s">
        <v>194</v>
      </c>
      <c r="H267" s="144">
        <v>3.85</v>
      </c>
      <c r="I267" s="145"/>
      <c r="J267" s="144">
        <f t="shared" si="30"/>
        <v>0</v>
      </c>
      <c r="K267" s="146"/>
      <c r="L267" s="28"/>
      <c r="M267" s="147" t="s">
        <v>1</v>
      </c>
      <c r="N267" s="148" t="s">
        <v>45</v>
      </c>
      <c r="P267" s="149">
        <f t="shared" si="31"/>
        <v>0</v>
      </c>
      <c r="Q267" s="149">
        <v>1.2E-4</v>
      </c>
      <c r="R267" s="149">
        <f t="shared" si="32"/>
        <v>4.6200000000000001E-4</v>
      </c>
      <c r="S267" s="149">
        <v>0</v>
      </c>
      <c r="T267" s="150">
        <f t="shared" si="33"/>
        <v>0</v>
      </c>
      <c r="AR267" s="151" t="s">
        <v>243</v>
      </c>
      <c r="AT267" s="151" t="s">
        <v>183</v>
      </c>
      <c r="AU267" s="151" t="s">
        <v>94</v>
      </c>
      <c r="AY267" s="13" t="s">
        <v>181</v>
      </c>
      <c r="BE267" s="152">
        <f t="shared" si="34"/>
        <v>0</v>
      </c>
      <c r="BF267" s="152">
        <f t="shared" si="35"/>
        <v>0</v>
      </c>
      <c r="BG267" s="152">
        <f t="shared" si="36"/>
        <v>0</v>
      </c>
      <c r="BH267" s="152">
        <f t="shared" si="37"/>
        <v>0</v>
      </c>
      <c r="BI267" s="152">
        <f t="shared" si="38"/>
        <v>0</v>
      </c>
      <c r="BJ267" s="13" t="s">
        <v>90</v>
      </c>
      <c r="BK267" s="153">
        <f t="shared" si="39"/>
        <v>0</v>
      </c>
      <c r="BL267" s="13" t="s">
        <v>243</v>
      </c>
      <c r="BM267" s="151" t="s">
        <v>2569</v>
      </c>
    </row>
    <row r="268" spans="2:65" s="1" customFormat="1" ht="16.5" customHeight="1">
      <c r="B268" s="139"/>
      <c r="C268" s="154" t="s">
        <v>624</v>
      </c>
      <c r="D268" s="154" t="s">
        <v>196</v>
      </c>
      <c r="E268" s="155" t="s">
        <v>2570</v>
      </c>
      <c r="F268" s="156" t="s">
        <v>2571</v>
      </c>
      <c r="G268" s="157" t="s">
        <v>194</v>
      </c>
      <c r="H268" s="158">
        <v>4.2350000000000003</v>
      </c>
      <c r="I268" s="159"/>
      <c r="J268" s="158">
        <f t="shared" si="30"/>
        <v>0</v>
      </c>
      <c r="K268" s="160"/>
      <c r="L268" s="161"/>
      <c r="M268" s="162" t="s">
        <v>1</v>
      </c>
      <c r="N268" s="163" t="s">
        <v>45</v>
      </c>
      <c r="P268" s="149">
        <f t="shared" si="31"/>
        <v>0</v>
      </c>
      <c r="Q268" s="149">
        <v>1.32E-3</v>
      </c>
      <c r="R268" s="149">
        <f t="shared" si="32"/>
        <v>5.5902E-3</v>
      </c>
      <c r="S268" s="149">
        <v>0</v>
      </c>
      <c r="T268" s="150">
        <f t="shared" si="33"/>
        <v>0</v>
      </c>
      <c r="AR268" s="151" t="s">
        <v>199</v>
      </c>
      <c r="AT268" s="151" t="s">
        <v>196</v>
      </c>
      <c r="AU268" s="151" t="s">
        <v>94</v>
      </c>
      <c r="AY268" s="13" t="s">
        <v>181</v>
      </c>
      <c r="BE268" s="152">
        <f t="shared" si="34"/>
        <v>0</v>
      </c>
      <c r="BF268" s="152">
        <f t="shared" si="35"/>
        <v>0</v>
      </c>
      <c r="BG268" s="152">
        <f t="shared" si="36"/>
        <v>0</v>
      </c>
      <c r="BH268" s="152">
        <f t="shared" si="37"/>
        <v>0</v>
      </c>
      <c r="BI268" s="152">
        <f t="shared" si="38"/>
        <v>0</v>
      </c>
      <c r="BJ268" s="13" t="s">
        <v>90</v>
      </c>
      <c r="BK268" s="153">
        <f t="shared" si="39"/>
        <v>0</v>
      </c>
      <c r="BL268" s="13" t="s">
        <v>103</v>
      </c>
      <c r="BM268" s="151" t="s">
        <v>2572</v>
      </c>
    </row>
    <row r="269" spans="2:65" s="1" customFormat="1" ht="37.9" customHeight="1">
      <c r="B269" s="139"/>
      <c r="C269" s="140" t="s">
        <v>628</v>
      </c>
      <c r="D269" s="140" t="s">
        <v>183</v>
      </c>
      <c r="E269" s="141" t="s">
        <v>2573</v>
      </c>
      <c r="F269" s="142" t="s">
        <v>2574</v>
      </c>
      <c r="G269" s="143" t="s">
        <v>194</v>
      </c>
      <c r="H269" s="144">
        <v>85</v>
      </c>
      <c r="I269" s="145"/>
      <c r="J269" s="144">
        <f t="shared" si="30"/>
        <v>0</v>
      </c>
      <c r="K269" s="146"/>
      <c r="L269" s="28"/>
      <c r="M269" s="147" t="s">
        <v>1</v>
      </c>
      <c r="N269" s="148" t="s">
        <v>45</v>
      </c>
      <c r="P269" s="149">
        <f t="shared" si="31"/>
        <v>0</v>
      </c>
      <c r="Q269" s="149">
        <v>1.2E-4</v>
      </c>
      <c r="R269" s="149">
        <f t="shared" si="32"/>
        <v>1.0200000000000001E-2</v>
      </c>
      <c r="S269" s="149">
        <v>0</v>
      </c>
      <c r="T269" s="150">
        <f t="shared" si="33"/>
        <v>0</v>
      </c>
      <c r="AR269" s="151" t="s">
        <v>243</v>
      </c>
      <c r="AT269" s="151" t="s">
        <v>183</v>
      </c>
      <c r="AU269" s="151" t="s">
        <v>94</v>
      </c>
      <c r="AY269" s="13" t="s">
        <v>181</v>
      </c>
      <c r="BE269" s="152">
        <f t="shared" si="34"/>
        <v>0</v>
      </c>
      <c r="BF269" s="152">
        <f t="shared" si="35"/>
        <v>0</v>
      </c>
      <c r="BG269" s="152">
        <f t="shared" si="36"/>
        <v>0</v>
      </c>
      <c r="BH269" s="152">
        <f t="shared" si="37"/>
        <v>0</v>
      </c>
      <c r="BI269" s="152">
        <f t="shared" si="38"/>
        <v>0</v>
      </c>
      <c r="BJ269" s="13" t="s">
        <v>90</v>
      </c>
      <c r="BK269" s="153">
        <f t="shared" si="39"/>
        <v>0</v>
      </c>
      <c r="BL269" s="13" t="s">
        <v>243</v>
      </c>
      <c r="BM269" s="151" t="s">
        <v>2575</v>
      </c>
    </row>
    <row r="270" spans="2:65" s="1" customFormat="1" ht="37.9" customHeight="1">
      <c r="B270" s="139"/>
      <c r="C270" s="154" t="s">
        <v>632</v>
      </c>
      <c r="D270" s="154" t="s">
        <v>196</v>
      </c>
      <c r="E270" s="155" t="s">
        <v>2576</v>
      </c>
      <c r="F270" s="156" t="s">
        <v>2577</v>
      </c>
      <c r="G270" s="157" t="s">
        <v>194</v>
      </c>
      <c r="H270" s="158">
        <v>85</v>
      </c>
      <c r="I270" s="159"/>
      <c r="J270" s="158">
        <f t="shared" si="30"/>
        <v>0</v>
      </c>
      <c r="K270" s="160"/>
      <c r="L270" s="161"/>
      <c r="M270" s="162" t="s">
        <v>1</v>
      </c>
      <c r="N270" s="163" t="s">
        <v>45</v>
      </c>
      <c r="P270" s="149">
        <f t="shared" si="31"/>
        <v>0</v>
      </c>
      <c r="Q270" s="149">
        <v>0</v>
      </c>
      <c r="R270" s="149">
        <f t="shared" si="32"/>
        <v>0</v>
      </c>
      <c r="S270" s="149">
        <v>0</v>
      </c>
      <c r="T270" s="150">
        <f t="shared" si="33"/>
        <v>0</v>
      </c>
      <c r="AR270" s="151" t="s">
        <v>306</v>
      </c>
      <c r="AT270" s="151" t="s">
        <v>196</v>
      </c>
      <c r="AU270" s="151" t="s">
        <v>94</v>
      </c>
      <c r="AY270" s="13" t="s">
        <v>181</v>
      </c>
      <c r="BE270" s="152">
        <f t="shared" si="34"/>
        <v>0</v>
      </c>
      <c r="BF270" s="152">
        <f t="shared" si="35"/>
        <v>0</v>
      </c>
      <c r="BG270" s="152">
        <f t="shared" si="36"/>
        <v>0</v>
      </c>
      <c r="BH270" s="152">
        <f t="shared" si="37"/>
        <v>0</v>
      </c>
      <c r="BI270" s="152">
        <f t="shared" si="38"/>
        <v>0</v>
      </c>
      <c r="BJ270" s="13" t="s">
        <v>90</v>
      </c>
      <c r="BK270" s="153">
        <f t="shared" si="39"/>
        <v>0</v>
      </c>
      <c r="BL270" s="13" t="s">
        <v>243</v>
      </c>
      <c r="BM270" s="151" t="s">
        <v>2578</v>
      </c>
    </row>
    <row r="271" spans="2:65" s="1" customFormat="1" ht="24.2" customHeight="1">
      <c r="B271" s="139"/>
      <c r="C271" s="140" t="s">
        <v>635</v>
      </c>
      <c r="D271" s="140" t="s">
        <v>183</v>
      </c>
      <c r="E271" s="141" t="s">
        <v>1237</v>
      </c>
      <c r="F271" s="142" t="s">
        <v>1238</v>
      </c>
      <c r="G271" s="143" t="s">
        <v>507</v>
      </c>
      <c r="H271" s="144">
        <v>12.538</v>
      </c>
      <c r="I271" s="145"/>
      <c r="J271" s="144">
        <f t="shared" si="30"/>
        <v>0</v>
      </c>
      <c r="K271" s="146"/>
      <c r="L271" s="28"/>
      <c r="M271" s="147" t="s">
        <v>1</v>
      </c>
      <c r="N271" s="148" t="s">
        <v>45</v>
      </c>
      <c r="P271" s="149">
        <f t="shared" si="31"/>
        <v>0</v>
      </c>
      <c r="Q271" s="149">
        <v>0</v>
      </c>
      <c r="R271" s="149">
        <f t="shared" si="32"/>
        <v>0</v>
      </c>
      <c r="S271" s="149">
        <v>0</v>
      </c>
      <c r="T271" s="150">
        <f t="shared" si="33"/>
        <v>0</v>
      </c>
      <c r="AR271" s="151" t="s">
        <v>243</v>
      </c>
      <c r="AT271" s="151" t="s">
        <v>183</v>
      </c>
      <c r="AU271" s="151" t="s">
        <v>94</v>
      </c>
      <c r="AY271" s="13" t="s">
        <v>181</v>
      </c>
      <c r="BE271" s="152">
        <f t="shared" si="34"/>
        <v>0</v>
      </c>
      <c r="BF271" s="152">
        <f t="shared" si="35"/>
        <v>0</v>
      </c>
      <c r="BG271" s="152">
        <f t="shared" si="36"/>
        <v>0</v>
      </c>
      <c r="BH271" s="152">
        <f t="shared" si="37"/>
        <v>0</v>
      </c>
      <c r="BI271" s="152">
        <f t="shared" si="38"/>
        <v>0</v>
      </c>
      <c r="BJ271" s="13" t="s">
        <v>90</v>
      </c>
      <c r="BK271" s="153">
        <f t="shared" si="39"/>
        <v>0</v>
      </c>
      <c r="BL271" s="13" t="s">
        <v>243</v>
      </c>
      <c r="BM271" s="151" t="s">
        <v>2579</v>
      </c>
    </row>
    <row r="272" spans="2:65" s="11" customFormat="1" ht="22.9" customHeight="1">
      <c r="B272" s="127"/>
      <c r="D272" s="128" t="s">
        <v>78</v>
      </c>
      <c r="E272" s="137" t="s">
        <v>481</v>
      </c>
      <c r="F272" s="137" t="s">
        <v>642</v>
      </c>
      <c r="I272" s="130"/>
      <c r="J272" s="138">
        <f>BK272</f>
        <v>0</v>
      </c>
      <c r="L272" s="127"/>
      <c r="M272" s="132"/>
      <c r="P272" s="133">
        <f>P273+P278+P280+P294+P309+P336</f>
        <v>0</v>
      </c>
      <c r="R272" s="133">
        <f>R273+R278+R280+R294+R309+R336</f>
        <v>22.616009828999999</v>
      </c>
      <c r="T272" s="134">
        <f>T273+T278+T280+T294+T309+T336</f>
        <v>1.7649589999999999</v>
      </c>
      <c r="AR272" s="128" t="s">
        <v>90</v>
      </c>
      <c r="AT272" s="135" t="s">
        <v>78</v>
      </c>
      <c r="AU272" s="135" t="s">
        <v>83</v>
      </c>
      <c r="AY272" s="128" t="s">
        <v>181</v>
      </c>
      <c r="BK272" s="136">
        <f>BK273+BK278+BK280+BK294+BK309+BK336</f>
        <v>0</v>
      </c>
    </row>
    <row r="273" spans="2:65" s="11" customFormat="1" ht="20.85" customHeight="1">
      <c r="B273" s="127"/>
      <c r="D273" s="128" t="s">
        <v>78</v>
      </c>
      <c r="E273" s="137" t="s">
        <v>643</v>
      </c>
      <c r="F273" s="137" t="s">
        <v>644</v>
      </c>
      <c r="I273" s="130"/>
      <c r="J273" s="138">
        <f>BK273</f>
        <v>0</v>
      </c>
      <c r="L273" s="127"/>
      <c r="M273" s="132"/>
      <c r="P273" s="133">
        <f>SUM(P274:P277)</f>
        <v>0</v>
      </c>
      <c r="R273" s="133">
        <f>SUM(R274:R277)</f>
        <v>0.42581250000000004</v>
      </c>
      <c r="T273" s="134">
        <f>SUM(T274:T277)</f>
        <v>0</v>
      </c>
      <c r="AR273" s="128" t="s">
        <v>90</v>
      </c>
      <c r="AT273" s="135" t="s">
        <v>78</v>
      </c>
      <c r="AU273" s="135" t="s">
        <v>90</v>
      </c>
      <c r="AY273" s="128" t="s">
        <v>181</v>
      </c>
      <c r="BK273" s="136">
        <f>SUM(BK274:BK277)</f>
        <v>0</v>
      </c>
    </row>
    <row r="274" spans="2:65" s="1" customFormat="1" ht="24.2" customHeight="1">
      <c r="B274" s="139"/>
      <c r="C274" s="140" t="s">
        <v>639</v>
      </c>
      <c r="D274" s="140" t="s">
        <v>183</v>
      </c>
      <c r="E274" s="141" t="s">
        <v>646</v>
      </c>
      <c r="F274" s="142" t="s">
        <v>647</v>
      </c>
      <c r="G274" s="143" t="s">
        <v>194</v>
      </c>
      <c r="H274" s="144">
        <v>28.125</v>
      </c>
      <c r="I274" s="145"/>
      <c r="J274" s="144">
        <f>ROUND(I274*H274,3)</f>
        <v>0</v>
      </c>
      <c r="K274" s="146"/>
      <c r="L274" s="28"/>
      <c r="M274" s="147" t="s">
        <v>1</v>
      </c>
      <c r="N274" s="148" t="s">
        <v>45</v>
      </c>
      <c r="P274" s="149">
        <f>O274*H274</f>
        <v>0</v>
      </c>
      <c r="Q274" s="149">
        <v>8.5400000000000007E-3</v>
      </c>
      <c r="R274" s="149">
        <f>Q274*H274</f>
        <v>0.24018750000000003</v>
      </c>
      <c r="S274" s="149">
        <v>0</v>
      </c>
      <c r="T274" s="150">
        <f>S274*H274</f>
        <v>0</v>
      </c>
      <c r="AR274" s="151" t="s">
        <v>243</v>
      </c>
      <c r="AT274" s="151" t="s">
        <v>183</v>
      </c>
      <c r="AU274" s="151" t="s">
        <v>94</v>
      </c>
      <c r="AY274" s="13" t="s">
        <v>181</v>
      </c>
      <c r="BE274" s="152">
        <f>IF(N274="základná",J274,0)</f>
        <v>0</v>
      </c>
      <c r="BF274" s="152">
        <f>IF(N274="znížená",J274,0)</f>
        <v>0</v>
      </c>
      <c r="BG274" s="152">
        <f>IF(N274="zákl. prenesená",J274,0)</f>
        <v>0</v>
      </c>
      <c r="BH274" s="152">
        <f>IF(N274="zníž. prenesená",J274,0)</f>
        <v>0</v>
      </c>
      <c r="BI274" s="152">
        <f>IF(N274="nulová",J274,0)</f>
        <v>0</v>
      </c>
      <c r="BJ274" s="13" t="s">
        <v>90</v>
      </c>
      <c r="BK274" s="153">
        <f>ROUND(I274*H274,3)</f>
        <v>0</v>
      </c>
      <c r="BL274" s="13" t="s">
        <v>243</v>
      </c>
      <c r="BM274" s="151" t="s">
        <v>2580</v>
      </c>
    </row>
    <row r="275" spans="2:65" s="1" customFormat="1" ht="16.5" customHeight="1">
      <c r="B275" s="139"/>
      <c r="C275" s="154" t="s">
        <v>645</v>
      </c>
      <c r="D275" s="154" t="s">
        <v>196</v>
      </c>
      <c r="E275" s="155" t="s">
        <v>650</v>
      </c>
      <c r="F275" s="156" t="s">
        <v>651</v>
      </c>
      <c r="G275" s="157" t="s">
        <v>194</v>
      </c>
      <c r="H275" s="158">
        <v>28.125</v>
      </c>
      <c r="I275" s="159"/>
      <c r="J275" s="158">
        <f>ROUND(I275*H275,3)</f>
        <v>0</v>
      </c>
      <c r="K275" s="160"/>
      <c r="L275" s="161"/>
      <c r="M275" s="162" t="s">
        <v>1</v>
      </c>
      <c r="N275" s="163" t="s">
        <v>45</v>
      </c>
      <c r="P275" s="149">
        <f>O275*H275</f>
        <v>0</v>
      </c>
      <c r="Q275" s="149">
        <v>6.6E-3</v>
      </c>
      <c r="R275" s="149">
        <f>Q275*H275</f>
        <v>0.18562500000000001</v>
      </c>
      <c r="S275" s="149">
        <v>0</v>
      </c>
      <c r="T275" s="150">
        <f>S275*H275</f>
        <v>0</v>
      </c>
      <c r="AR275" s="151" t="s">
        <v>306</v>
      </c>
      <c r="AT275" s="151" t="s">
        <v>196</v>
      </c>
      <c r="AU275" s="151" t="s">
        <v>94</v>
      </c>
      <c r="AY275" s="13" t="s">
        <v>181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90</v>
      </c>
      <c r="BK275" s="153">
        <f>ROUND(I275*H275,3)</f>
        <v>0</v>
      </c>
      <c r="BL275" s="13" t="s">
        <v>243</v>
      </c>
      <c r="BM275" s="151" t="s">
        <v>2581</v>
      </c>
    </row>
    <row r="276" spans="2:65" s="1" customFormat="1" ht="21.75" customHeight="1">
      <c r="B276" s="139"/>
      <c r="C276" s="140" t="s">
        <v>649</v>
      </c>
      <c r="D276" s="140" t="s">
        <v>183</v>
      </c>
      <c r="E276" s="141" t="s">
        <v>654</v>
      </c>
      <c r="F276" s="142" t="s">
        <v>655</v>
      </c>
      <c r="G276" s="143" t="s">
        <v>194</v>
      </c>
      <c r="H276" s="144">
        <v>28.125</v>
      </c>
      <c r="I276" s="145"/>
      <c r="J276" s="144">
        <f>ROUND(I276*H276,3)</f>
        <v>0</v>
      </c>
      <c r="K276" s="146"/>
      <c r="L276" s="28"/>
      <c r="M276" s="147" t="s">
        <v>1</v>
      </c>
      <c r="N276" s="148" t="s">
        <v>45</v>
      </c>
      <c r="P276" s="149">
        <f>O276*H276</f>
        <v>0</v>
      </c>
      <c r="Q276" s="149">
        <v>0</v>
      </c>
      <c r="R276" s="149">
        <f>Q276*H276</f>
        <v>0</v>
      </c>
      <c r="S276" s="149">
        <v>0</v>
      </c>
      <c r="T276" s="150">
        <f>S276*H276</f>
        <v>0</v>
      </c>
      <c r="AR276" s="151" t="s">
        <v>243</v>
      </c>
      <c r="AT276" s="151" t="s">
        <v>183</v>
      </c>
      <c r="AU276" s="151" t="s">
        <v>94</v>
      </c>
      <c r="AY276" s="13" t="s">
        <v>181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90</v>
      </c>
      <c r="BK276" s="153">
        <f>ROUND(I276*H276,3)</f>
        <v>0</v>
      </c>
      <c r="BL276" s="13" t="s">
        <v>243</v>
      </c>
      <c r="BM276" s="151" t="s">
        <v>2582</v>
      </c>
    </row>
    <row r="277" spans="2:65" s="1" customFormat="1" ht="24.2" customHeight="1">
      <c r="B277" s="139"/>
      <c r="C277" s="140" t="s">
        <v>653</v>
      </c>
      <c r="D277" s="140" t="s">
        <v>183</v>
      </c>
      <c r="E277" s="141" t="s">
        <v>658</v>
      </c>
      <c r="F277" s="142" t="s">
        <v>659</v>
      </c>
      <c r="G277" s="143" t="s">
        <v>507</v>
      </c>
      <c r="H277" s="144">
        <v>0.42599999999999999</v>
      </c>
      <c r="I277" s="145"/>
      <c r="J277" s="144">
        <f>ROUND(I277*H277,3)</f>
        <v>0</v>
      </c>
      <c r="K277" s="146"/>
      <c r="L277" s="28"/>
      <c r="M277" s="147" t="s">
        <v>1</v>
      </c>
      <c r="N277" s="148" t="s">
        <v>45</v>
      </c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AR277" s="151" t="s">
        <v>243</v>
      </c>
      <c r="AT277" s="151" t="s">
        <v>183</v>
      </c>
      <c r="AU277" s="151" t="s">
        <v>94</v>
      </c>
      <c r="AY277" s="13" t="s">
        <v>181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90</v>
      </c>
      <c r="BK277" s="153">
        <f>ROUND(I277*H277,3)</f>
        <v>0</v>
      </c>
      <c r="BL277" s="13" t="s">
        <v>243</v>
      </c>
      <c r="BM277" s="151" t="s">
        <v>2583</v>
      </c>
    </row>
    <row r="278" spans="2:65" s="11" customFormat="1" ht="20.85" customHeight="1">
      <c r="B278" s="127"/>
      <c r="D278" s="128" t="s">
        <v>78</v>
      </c>
      <c r="E278" s="137" t="s">
        <v>661</v>
      </c>
      <c r="F278" s="137" t="s">
        <v>662</v>
      </c>
      <c r="I278" s="130"/>
      <c r="J278" s="138">
        <f>BK278</f>
        <v>0</v>
      </c>
      <c r="L278" s="127"/>
      <c r="M278" s="132"/>
      <c r="P278" s="133">
        <f>P279</f>
        <v>0</v>
      </c>
      <c r="R278" s="133">
        <f>R279</f>
        <v>19.493040000000001</v>
      </c>
      <c r="T278" s="134">
        <f>T279</f>
        <v>0</v>
      </c>
      <c r="AR278" s="128" t="s">
        <v>90</v>
      </c>
      <c r="AT278" s="135" t="s">
        <v>78</v>
      </c>
      <c r="AU278" s="135" t="s">
        <v>90</v>
      </c>
      <c r="AY278" s="128" t="s">
        <v>181</v>
      </c>
      <c r="BK278" s="136">
        <f>BK279</f>
        <v>0</v>
      </c>
    </row>
    <row r="279" spans="2:65" s="1" customFormat="1" ht="37.9" customHeight="1">
      <c r="B279" s="139"/>
      <c r="C279" s="140" t="s">
        <v>657</v>
      </c>
      <c r="D279" s="140" t="s">
        <v>183</v>
      </c>
      <c r="E279" s="141" t="s">
        <v>664</v>
      </c>
      <c r="F279" s="142" t="s">
        <v>665</v>
      </c>
      <c r="G279" s="143" t="s">
        <v>194</v>
      </c>
      <c r="H279" s="144">
        <v>1698</v>
      </c>
      <c r="I279" s="145"/>
      <c r="J279" s="144">
        <f>ROUND(I279*H279,3)</f>
        <v>0</v>
      </c>
      <c r="K279" s="146"/>
      <c r="L279" s="28"/>
      <c r="M279" s="147" t="s">
        <v>1</v>
      </c>
      <c r="N279" s="148" t="s">
        <v>45</v>
      </c>
      <c r="P279" s="149">
        <f>O279*H279</f>
        <v>0</v>
      </c>
      <c r="Q279" s="149">
        <v>1.1480000000000001E-2</v>
      </c>
      <c r="R279" s="149">
        <f>Q279*H279</f>
        <v>19.493040000000001</v>
      </c>
      <c r="S279" s="149">
        <v>0</v>
      </c>
      <c r="T279" s="150">
        <f>S279*H279</f>
        <v>0</v>
      </c>
      <c r="AR279" s="151" t="s">
        <v>243</v>
      </c>
      <c r="AT279" s="151" t="s">
        <v>183</v>
      </c>
      <c r="AU279" s="151" t="s">
        <v>94</v>
      </c>
      <c r="AY279" s="13" t="s">
        <v>181</v>
      </c>
      <c r="BE279" s="152">
        <f>IF(N279="základná",J279,0)</f>
        <v>0</v>
      </c>
      <c r="BF279" s="152">
        <f>IF(N279="znížená",J279,0)</f>
        <v>0</v>
      </c>
      <c r="BG279" s="152">
        <f>IF(N279="zákl. prenesená",J279,0)</f>
        <v>0</v>
      </c>
      <c r="BH279" s="152">
        <f>IF(N279="zníž. prenesená",J279,0)</f>
        <v>0</v>
      </c>
      <c r="BI279" s="152">
        <f>IF(N279="nulová",J279,0)</f>
        <v>0</v>
      </c>
      <c r="BJ279" s="13" t="s">
        <v>90</v>
      </c>
      <c r="BK279" s="153">
        <f>ROUND(I279*H279,3)</f>
        <v>0</v>
      </c>
      <c r="BL279" s="13" t="s">
        <v>243</v>
      </c>
      <c r="BM279" s="151" t="s">
        <v>2584</v>
      </c>
    </row>
    <row r="280" spans="2:65" s="11" customFormat="1" ht="20.85" customHeight="1">
      <c r="B280" s="127"/>
      <c r="D280" s="128" t="s">
        <v>78</v>
      </c>
      <c r="E280" s="137" t="s">
        <v>667</v>
      </c>
      <c r="F280" s="137" t="s">
        <v>668</v>
      </c>
      <c r="I280" s="130"/>
      <c r="J280" s="138">
        <f>BK280</f>
        <v>0</v>
      </c>
      <c r="L280" s="127"/>
      <c r="M280" s="132"/>
      <c r="P280" s="133">
        <f>SUM(P281:P293)</f>
        <v>0</v>
      </c>
      <c r="R280" s="133">
        <f>SUM(R281:R293)</f>
        <v>1.3110072289999999</v>
      </c>
      <c r="T280" s="134">
        <f>SUM(T281:T293)</f>
        <v>1.107059</v>
      </c>
      <c r="AR280" s="128" t="s">
        <v>90</v>
      </c>
      <c r="AT280" s="135" t="s">
        <v>78</v>
      </c>
      <c r="AU280" s="135" t="s">
        <v>90</v>
      </c>
      <c r="AY280" s="128" t="s">
        <v>181</v>
      </c>
      <c r="BK280" s="136">
        <f>SUM(BK281:BK293)</f>
        <v>0</v>
      </c>
    </row>
    <row r="281" spans="2:65" s="1" customFormat="1" ht="21.75" customHeight="1">
      <c r="B281" s="139"/>
      <c r="C281" s="140" t="s">
        <v>663</v>
      </c>
      <c r="D281" s="140" t="s">
        <v>183</v>
      </c>
      <c r="E281" s="141" t="s">
        <v>2585</v>
      </c>
      <c r="F281" s="142" t="s">
        <v>2586</v>
      </c>
      <c r="G281" s="143" t="s">
        <v>304</v>
      </c>
      <c r="H281" s="144">
        <v>83</v>
      </c>
      <c r="I281" s="145"/>
      <c r="J281" s="144">
        <f t="shared" ref="J281:J293" si="40">ROUND(I281*H281,3)</f>
        <v>0</v>
      </c>
      <c r="K281" s="146"/>
      <c r="L281" s="28"/>
      <c r="M281" s="147" t="s">
        <v>1</v>
      </c>
      <c r="N281" s="148" t="s">
        <v>45</v>
      </c>
      <c r="P281" s="149">
        <f t="shared" ref="P281:P293" si="41">O281*H281</f>
        <v>0</v>
      </c>
      <c r="Q281" s="149">
        <v>0</v>
      </c>
      <c r="R281" s="149">
        <f t="shared" ref="R281:R293" si="42">Q281*H281</f>
        <v>0</v>
      </c>
      <c r="S281" s="149">
        <v>1.42E-3</v>
      </c>
      <c r="T281" s="150">
        <f t="shared" ref="T281:T293" si="43">S281*H281</f>
        <v>0.11786000000000001</v>
      </c>
      <c r="AR281" s="151" t="s">
        <v>243</v>
      </c>
      <c r="AT281" s="151" t="s">
        <v>183</v>
      </c>
      <c r="AU281" s="151" t="s">
        <v>94</v>
      </c>
      <c r="AY281" s="13" t="s">
        <v>181</v>
      </c>
      <c r="BE281" s="152">
        <f t="shared" ref="BE281:BE293" si="44">IF(N281="základná",J281,0)</f>
        <v>0</v>
      </c>
      <c r="BF281" s="152">
        <f t="shared" ref="BF281:BF293" si="45">IF(N281="znížená",J281,0)</f>
        <v>0</v>
      </c>
      <c r="BG281" s="152">
        <f t="shared" ref="BG281:BG293" si="46">IF(N281="zákl. prenesená",J281,0)</f>
        <v>0</v>
      </c>
      <c r="BH281" s="152">
        <f t="shared" ref="BH281:BH293" si="47">IF(N281="zníž. prenesená",J281,0)</f>
        <v>0</v>
      </c>
      <c r="BI281" s="152">
        <f t="shared" ref="BI281:BI293" si="48">IF(N281="nulová",J281,0)</f>
        <v>0</v>
      </c>
      <c r="BJ281" s="13" t="s">
        <v>90</v>
      </c>
      <c r="BK281" s="153">
        <f t="shared" ref="BK281:BK293" si="49">ROUND(I281*H281,3)</f>
        <v>0</v>
      </c>
      <c r="BL281" s="13" t="s">
        <v>243</v>
      </c>
      <c r="BM281" s="151" t="s">
        <v>2587</v>
      </c>
    </row>
    <row r="282" spans="2:65" s="1" customFormat="1" ht="21.75" customHeight="1">
      <c r="B282" s="139"/>
      <c r="C282" s="140" t="s">
        <v>669</v>
      </c>
      <c r="D282" s="140" t="s">
        <v>183</v>
      </c>
      <c r="E282" s="141" t="s">
        <v>2588</v>
      </c>
      <c r="F282" s="142" t="s">
        <v>2589</v>
      </c>
      <c r="G282" s="143" t="s">
        <v>304</v>
      </c>
      <c r="H282" s="144">
        <v>142.69999999999999</v>
      </c>
      <c r="I282" s="145"/>
      <c r="J282" s="144">
        <f t="shared" si="40"/>
        <v>0</v>
      </c>
      <c r="K282" s="146"/>
      <c r="L282" s="28"/>
      <c r="M282" s="147" t="s">
        <v>1</v>
      </c>
      <c r="N282" s="148" t="s">
        <v>45</v>
      </c>
      <c r="P282" s="149">
        <f t="shared" si="41"/>
        <v>0</v>
      </c>
      <c r="Q282" s="149">
        <v>0</v>
      </c>
      <c r="R282" s="149">
        <f t="shared" si="42"/>
        <v>0</v>
      </c>
      <c r="S282" s="149">
        <v>3.3700000000000002E-3</v>
      </c>
      <c r="T282" s="150">
        <f t="shared" si="43"/>
        <v>0.48089899999999997</v>
      </c>
      <c r="AR282" s="151" t="s">
        <v>243</v>
      </c>
      <c r="AT282" s="151" t="s">
        <v>183</v>
      </c>
      <c r="AU282" s="151" t="s">
        <v>94</v>
      </c>
      <c r="AY282" s="13" t="s">
        <v>181</v>
      </c>
      <c r="BE282" s="152">
        <f t="shared" si="44"/>
        <v>0</v>
      </c>
      <c r="BF282" s="152">
        <f t="shared" si="45"/>
        <v>0</v>
      </c>
      <c r="BG282" s="152">
        <f t="shared" si="46"/>
        <v>0</v>
      </c>
      <c r="BH282" s="152">
        <f t="shared" si="47"/>
        <v>0</v>
      </c>
      <c r="BI282" s="152">
        <f t="shared" si="48"/>
        <v>0</v>
      </c>
      <c r="BJ282" s="13" t="s">
        <v>90</v>
      </c>
      <c r="BK282" s="153">
        <f t="shared" si="49"/>
        <v>0</v>
      </c>
      <c r="BL282" s="13" t="s">
        <v>243</v>
      </c>
      <c r="BM282" s="151" t="s">
        <v>2590</v>
      </c>
    </row>
    <row r="283" spans="2:65" s="1" customFormat="1" ht="24.2" customHeight="1">
      <c r="B283" s="139"/>
      <c r="C283" s="140" t="s">
        <v>673</v>
      </c>
      <c r="D283" s="140" t="s">
        <v>183</v>
      </c>
      <c r="E283" s="141" t="s">
        <v>2591</v>
      </c>
      <c r="F283" s="142" t="s">
        <v>2592</v>
      </c>
      <c r="G283" s="143" t="s">
        <v>304</v>
      </c>
      <c r="H283" s="144">
        <v>225.7</v>
      </c>
      <c r="I283" s="145"/>
      <c r="J283" s="144">
        <f t="shared" si="40"/>
        <v>0</v>
      </c>
      <c r="K283" s="146"/>
      <c r="L283" s="28"/>
      <c r="M283" s="147" t="s">
        <v>1</v>
      </c>
      <c r="N283" s="148" t="s">
        <v>45</v>
      </c>
      <c r="P283" s="149">
        <f t="shared" si="41"/>
        <v>0</v>
      </c>
      <c r="Q283" s="149">
        <v>3.25077E-3</v>
      </c>
      <c r="R283" s="149">
        <f t="shared" si="42"/>
        <v>0.73369878899999996</v>
      </c>
      <c r="S283" s="149">
        <v>0</v>
      </c>
      <c r="T283" s="150">
        <f t="shared" si="43"/>
        <v>0</v>
      </c>
      <c r="AR283" s="151" t="s">
        <v>243</v>
      </c>
      <c r="AT283" s="151" t="s">
        <v>183</v>
      </c>
      <c r="AU283" s="151" t="s">
        <v>94</v>
      </c>
      <c r="AY283" s="13" t="s">
        <v>181</v>
      </c>
      <c r="BE283" s="152">
        <f t="shared" si="44"/>
        <v>0</v>
      </c>
      <c r="BF283" s="152">
        <f t="shared" si="45"/>
        <v>0</v>
      </c>
      <c r="BG283" s="152">
        <f t="shared" si="46"/>
        <v>0</v>
      </c>
      <c r="BH283" s="152">
        <f t="shared" si="47"/>
        <v>0</v>
      </c>
      <c r="BI283" s="152">
        <f t="shared" si="48"/>
        <v>0</v>
      </c>
      <c r="BJ283" s="13" t="s">
        <v>90</v>
      </c>
      <c r="BK283" s="153">
        <f t="shared" si="49"/>
        <v>0</v>
      </c>
      <c r="BL283" s="13" t="s">
        <v>243</v>
      </c>
      <c r="BM283" s="151" t="s">
        <v>2593</v>
      </c>
    </row>
    <row r="284" spans="2:65" s="1" customFormat="1" ht="37.9" customHeight="1">
      <c r="B284" s="139"/>
      <c r="C284" s="154" t="s">
        <v>677</v>
      </c>
      <c r="D284" s="154" t="s">
        <v>196</v>
      </c>
      <c r="E284" s="155" t="s">
        <v>1166</v>
      </c>
      <c r="F284" s="156" t="s">
        <v>2594</v>
      </c>
      <c r="G284" s="157" t="s">
        <v>203</v>
      </c>
      <c r="H284" s="158">
        <v>76</v>
      </c>
      <c r="I284" s="159"/>
      <c r="J284" s="158">
        <f t="shared" si="40"/>
        <v>0</v>
      </c>
      <c r="K284" s="160"/>
      <c r="L284" s="161"/>
      <c r="M284" s="162" t="s">
        <v>1</v>
      </c>
      <c r="N284" s="163" t="s">
        <v>45</v>
      </c>
      <c r="P284" s="149">
        <f t="shared" si="41"/>
        <v>0</v>
      </c>
      <c r="Q284" s="149">
        <v>0</v>
      </c>
      <c r="R284" s="149">
        <f t="shared" si="42"/>
        <v>0</v>
      </c>
      <c r="S284" s="149">
        <v>0</v>
      </c>
      <c r="T284" s="150">
        <f t="shared" si="43"/>
        <v>0</v>
      </c>
      <c r="AR284" s="151" t="s">
        <v>199</v>
      </c>
      <c r="AT284" s="151" t="s">
        <v>196</v>
      </c>
      <c r="AU284" s="151" t="s">
        <v>94</v>
      </c>
      <c r="AY284" s="13" t="s">
        <v>181</v>
      </c>
      <c r="BE284" s="152">
        <f t="shared" si="44"/>
        <v>0</v>
      </c>
      <c r="BF284" s="152">
        <f t="shared" si="45"/>
        <v>0</v>
      </c>
      <c r="BG284" s="152">
        <f t="shared" si="46"/>
        <v>0</v>
      </c>
      <c r="BH284" s="152">
        <f t="shared" si="47"/>
        <v>0</v>
      </c>
      <c r="BI284" s="152">
        <f t="shared" si="48"/>
        <v>0</v>
      </c>
      <c r="BJ284" s="13" t="s">
        <v>90</v>
      </c>
      <c r="BK284" s="153">
        <f t="shared" si="49"/>
        <v>0</v>
      </c>
      <c r="BL284" s="13" t="s">
        <v>103</v>
      </c>
      <c r="BM284" s="151" t="s">
        <v>2595</v>
      </c>
    </row>
    <row r="285" spans="2:65" s="1" customFormat="1" ht="24.2" customHeight="1">
      <c r="B285" s="139"/>
      <c r="C285" s="140" t="s">
        <v>681</v>
      </c>
      <c r="D285" s="140" t="s">
        <v>183</v>
      </c>
      <c r="E285" s="141" t="s">
        <v>678</v>
      </c>
      <c r="F285" s="142" t="s">
        <v>679</v>
      </c>
      <c r="G285" s="143" t="s">
        <v>304</v>
      </c>
      <c r="H285" s="144">
        <v>274</v>
      </c>
      <c r="I285" s="145"/>
      <c r="J285" s="144">
        <f t="shared" si="40"/>
        <v>0</v>
      </c>
      <c r="K285" s="146"/>
      <c r="L285" s="28"/>
      <c r="M285" s="147" t="s">
        <v>1</v>
      </c>
      <c r="N285" s="148" t="s">
        <v>45</v>
      </c>
      <c r="P285" s="149">
        <f t="shared" si="41"/>
        <v>0</v>
      </c>
      <c r="Q285" s="149">
        <v>0</v>
      </c>
      <c r="R285" s="149">
        <f t="shared" si="42"/>
        <v>0</v>
      </c>
      <c r="S285" s="149">
        <v>1.3500000000000001E-3</v>
      </c>
      <c r="T285" s="150">
        <f t="shared" si="43"/>
        <v>0.36990000000000001</v>
      </c>
      <c r="AR285" s="151" t="s">
        <v>243</v>
      </c>
      <c r="AT285" s="151" t="s">
        <v>183</v>
      </c>
      <c r="AU285" s="151" t="s">
        <v>94</v>
      </c>
      <c r="AY285" s="13" t="s">
        <v>181</v>
      </c>
      <c r="BE285" s="152">
        <f t="shared" si="44"/>
        <v>0</v>
      </c>
      <c r="BF285" s="152">
        <f t="shared" si="45"/>
        <v>0</v>
      </c>
      <c r="BG285" s="152">
        <f t="shared" si="46"/>
        <v>0</v>
      </c>
      <c r="BH285" s="152">
        <f t="shared" si="47"/>
        <v>0</v>
      </c>
      <c r="BI285" s="152">
        <f t="shared" si="48"/>
        <v>0</v>
      </c>
      <c r="BJ285" s="13" t="s">
        <v>90</v>
      </c>
      <c r="BK285" s="153">
        <f t="shared" si="49"/>
        <v>0</v>
      </c>
      <c r="BL285" s="13" t="s">
        <v>243</v>
      </c>
      <c r="BM285" s="151" t="s">
        <v>2596</v>
      </c>
    </row>
    <row r="286" spans="2:65" s="1" customFormat="1" ht="24.2" customHeight="1">
      <c r="B286" s="139"/>
      <c r="C286" s="140" t="s">
        <v>685</v>
      </c>
      <c r="D286" s="140" t="s">
        <v>183</v>
      </c>
      <c r="E286" s="141" t="s">
        <v>2597</v>
      </c>
      <c r="F286" s="142" t="s">
        <v>2598</v>
      </c>
      <c r="G286" s="143" t="s">
        <v>304</v>
      </c>
      <c r="H286" s="144">
        <v>274</v>
      </c>
      <c r="I286" s="145"/>
      <c r="J286" s="144">
        <f t="shared" si="40"/>
        <v>0</v>
      </c>
      <c r="K286" s="146"/>
      <c r="L286" s="28"/>
      <c r="M286" s="147" t="s">
        <v>1</v>
      </c>
      <c r="N286" s="148" t="s">
        <v>45</v>
      </c>
      <c r="P286" s="149">
        <f t="shared" si="41"/>
        <v>0</v>
      </c>
      <c r="Q286" s="149">
        <v>1.8833599999999999E-3</v>
      </c>
      <c r="R286" s="149">
        <f t="shared" si="42"/>
        <v>0.51604063999999994</v>
      </c>
      <c r="S286" s="149">
        <v>0</v>
      </c>
      <c r="T286" s="150">
        <f t="shared" si="43"/>
        <v>0</v>
      </c>
      <c r="AR286" s="151" t="s">
        <v>243</v>
      </c>
      <c r="AT286" s="151" t="s">
        <v>183</v>
      </c>
      <c r="AU286" s="151" t="s">
        <v>94</v>
      </c>
      <c r="AY286" s="13" t="s">
        <v>181</v>
      </c>
      <c r="BE286" s="152">
        <f t="shared" si="44"/>
        <v>0</v>
      </c>
      <c r="BF286" s="152">
        <f t="shared" si="45"/>
        <v>0</v>
      </c>
      <c r="BG286" s="152">
        <f t="shared" si="46"/>
        <v>0</v>
      </c>
      <c r="BH286" s="152">
        <f t="shared" si="47"/>
        <v>0</v>
      </c>
      <c r="BI286" s="152">
        <f t="shared" si="48"/>
        <v>0</v>
      </c>
      <c r="BJ286" s="13" t="s">
        <v>90</v>
      </c>
      <c r="BK286" s="153">
        <f t="shared" si="49"/>
        <v>0</v>
      </c>
      <c r="BL286" s="13" t="s">
        <v>243</v>
      </c>
      <c r="BM286" s="151" t="s">
        <v>2599</v>
      </c>
    </row>
    <row r="287" spans="2:65" s="1" customFormat="1" ht="24.2" customHeight="1">
      <c r="B287" s="139"/>
      <c r="C287" s="140" t="s">
        <v>689</v>
      </c>
      <c r="D287" s="140" t="s">
        <v>183</v>
      </c>
      <c r="E287" s="141" t="s">
        <v>2600</v>
      </c>
      <c r="F287" s="142" t="s">
        <v>2601</v>
      </c>
      <c r="G287" s="143" t="s">
        <v>304</v>
      </c>
      <c r="H287" s="144">
        <v>20.2</v>
      </c>
      <c r="I287" s="145"/>
      <c r="J287" s="144">
        <f t="shared" si="40"/>
        <v>0</v>
      </c>
      <c r="K287" s="146"/>
      <c r="L287" s="28"/>
      <c r="M287" s="147" t="s">
        <v>1</v>
      </c>
      <c r="N287" s="148" t="s">
        <v>45</v>
      </c>
      <c r="P287" s="149">
        <f t="shared" si="41"/>
        <v>0</v>
      </c>
      <c r="Q287" s="149">
        <v>0</v>
      </c>
      <c r="R287" s="149">
        <f t="shared" si="42"/>
        <v>0</v>
      </c>
      <c r="S287" s="149">
        <v>3.5000000000000001E-3</v>
      </c>
      <c r="T287" s="150">
        <f t="shared" si="43"/>
        <v>7.0699999999999999E-2</v>
      </c>
      <c r="AR287" s="151" t="s">
        <v>243</v>
      </c>
      <c r="AT287" s="151" t="s">
        <v>183</v>
      </c>
      <c r="AU287" s="151" t="s">
        <v>94</v>
      </c>
      <c r="AY287" s="13" t="s">
        <v>181</v>
      </c>
      <c r="BE287" s="152">
        <f t="shared" si="44"/>
        <v>0</v>
      </c>
      <c r="BF287" s="152">
        <f t="shared" si="45"/>
        <v>0</v>
      </c>
      <c r="BG287" s="152">
        <f t="shared" si="46"/>
        <v>0</v>
      </c>
      <c r="BH287" s="152">
        <f t="shared" si="47"/>
        <v>0</v>
      </c>
      <c r="BI287" s="152">
        <f t="shared" si="48"/>
        <v>0</v>
      </c>
      <c r="BJ287" s="13" t="s">
        <v>90</v>
      </c>
      <c r="BK287" s="153">
        <f t="shared" si="49"/>
        <v>0</v>
      </c>
      <c r="BL287" s="13" t="s">
        <v>243</v>
      </c>
      <c r="BM287" s="151" t="s">
        <v>2602</v>
      </c>
    </row>
    <row r="288" spans="2:65" s="1" customFormat="1" ht="24.2" customHeight="1">
      <c r="B288" s="139"/>
      <c r="C288" s="140" t="s">
        <v>693</v>
      </c>
      <c r="D288" s="140" t="s">
        <v>183</v>
      </c>
      <c r="E288" s="141" t="s">
        <v>690</v>
      </c>
      <c r="F288" s="142" t="s">
        <v>2603</v>
      </c>
      <c r="G288" s="143" t="s">
        <v>304</v>
      </c>
      <c r="H288" s="144">
        <v>20.2</v>
      </c>
      <c r="I288" s="145"/>
      <c r="J288" s="144">
        <f t="shared" si="40"/>
        <v>0</v>
      </c>
      <c r="K288" s="146"/>
      <c r="L288" s="28"/>
      <c r="M288" s="147" t="s">
        <v>1</v>
      </c>
      <c r="N288" s="148" t="s">
        <v>45</v>
      </c>
      <c r="P288" s="149">
        <f t="shared" si="41"/>
        <v>0</v>
      </c>
      <c r="Q288" s="149">
        <v>4.2999999999999999E-4</v>
      </c>
      <c r="R288" s="149">
        <f t="shared" si="42"/>
        <v>8.6859999999999993E-3</v>
      </c>
      <c r="S288" s="149">
        <v>0</v>
      </c>
      <c r="T288" s="150">
        <f t="shared" si="43"/>
        <v>0</v>
      </c>
      <c r="AR288" s="151" t="s">
        <v>243</v>
      </c>
      <c r="AT288" s="151" t="s">
        <v>183</v>
      </c>
      <c r="AU288" s="151" t="s">
        <v>94</v>
      </c>
      <c r="AY288" s="13" t="s">
        <v>181</v>
      </c>
      <c r="BE288" s="152">
        <f t="shared" si="44"/>
        <v>0</v>
      </c>
      <c r="BF288" s="152">
        <f t="shared" si="45"/>
        <v>0</v>
      </c>
      <c r="BG288" s="152">
        <f t="shared" si="46"/>
        <v>0</v>
      </c>
      <c r="BH288" s="152">
        <f t="shared" si="47"/>
        <v>0</v>
      </c>
      <c r="BI288" s="152">
        <f t="shared" si="48"/>
        <v>0</v>
      </c>
      <c r="BJ288" s="13" t="s">
        <v>90</v>
      </c>
      <c r="BK288" s="153">
        <f t="shared" si="49"/>
        <v>0</v>
      </c>
      <c r="BL288" s="13" t="s">
        <v>243</v>
      </c>
      <c r="BM288" s="151" t="s">
        <v>2604</v>
      </c>
    </row>
    <row r="289" spans="2:65" s="1" customFormat="1" ht="24.2" customHeight="1">
      <c r="B289" s="139"/>
      <c r="C289" s="140" t="s">
        <v>699</v>
      </c>
      <c r="D289" s="140" t="s">
        <v>183</v>
      </c>
      <c r="E289" s="141" t="s">
        <v>1154</v>
      </c>
      <c r="F289" s="142" t="s">
        <v>1155</v>
      </c>
      <c r="G289" s="143" t="s">
        <v>304</v>
      </c>
      <c r="H289" s="144">
        <v>4</v>
      </c>
      <c r="I289" s="145"/>
      <c r="J289" s="144">
        <f t="shared" si="40"/>
        <v>0</v>
      </c>
      <c r="K289" s="146"/>
      <c r="L289" s="28"/>
      <c r="M289" s="147" t="s">
        <v>1</v>
      </c>
      <c r="N289" s="148" t="s">
        <v>45</v>
      </c>
      <c r="P289" s="149">
        <f t="shared" si="41"/>
        <v>0</v>
      </c>
      <c r="Q289" s="149">
        <v>0</v>
      </c>
      <c r="R289" s="149">
        <f t="shared" si="42"/>
        <v>0</v>
      </c>
      <c r="S289" s="149">
        <v>2.8E-3</v>
      </c>
      <c r="T289" s="150">
        <f t="shared" si="43"/>
        <v>1.12E-2</v>
      </c>
      <c r="AR289" s="151" t="s">
        <v>243</v>
      </c>
      <c r="AT289" s="151" t="s">
        <v>183</v>
      </c>
      <c r="AU289" s="151" t="s">
        <v>94</v>
      </c>
      <c r="AY289" s="13" t="s">
        <v>181</v>
      </c>
      <c r="BE289" s="152">
        <f t="shared" si="44"/>
        <v>0</v>
      </c>
      <c r="BF289" s="152">
        <f t="shared" si="45"/>
        <v>0</v>
      </c>
      <c r="BG289" s="152">
        <f t="shared" si="46"/>
        <v>0</v>
      </c>
      <c r="BH289" s="152">
        <f t="shared" si="47"/>
        <v>0</v>
      </c>
      <c r="BI289" s="152">
        <f t="shared" si="48"/>
        <v>0</v>
      </c>
      <c r="BJ289" s="13" t="s">
        <v>90</v>
      </c>
      <c r="BK289" s="153">
        <f t="shared" si="49"/>
        <v>0</v>
      </c>
      <c r="BL289" s="13" t="s">
        <v>243</v>
      </c>
      <c r="BM289" s="151" t="s">
        <v>2605</v>
      </c>
    </row>
    <row r="290" spans="2:65" s="1" customFormat="1" ht="24.2" customHeight="1">
      <c r="B290" s="139"/>
      <c r="C290" s="140" t="s">
        <v>703</v>
      </c>
      <c r="D290" s="140" t="s">
        <v>183</v>
      </c>
      <c r="E290" s="141" t="s">
        <v>1160</v>
      </c>
      <c r="F290" s="142" t="s">
        <v>1161</v>
      </c>
      <c r="G290" s="143" t="s">
        <v>304</v>
      </c>
      <c r="H290" s="144">
        <v>25</v>
      </c>
      <c r="I290" s="145"/>
      <c r="J290" s="144">
        <f t="shared" si="40"/>
        <v>0</v>
      </c>
      <c r="K290" s="146"/>
      <c r="L290" s="28"/>
      <c r="M290" s="147" t="s">
        <v>1</v>
      </c>
      <c r="N290" s="148" t="s">
        <v>45</v>
      </c>
      <c r="P290" s="149">
        <f t="shared" si="41"/>
        <v>0</v>
      </c>
      <c r="Q290" s="149">
        <v>0</v>
      </c>
      <c r="R290" s="149">
        <f t="shared" si="42"/>
        <v>0</v>
      </c>
      <c r="S290" s="149">
        <v>2.2599999999999999E-3</v>
      </c>
      <c r="T290" s="150">
        <f t="shared" si="43"/>
        <v>5.6499999999999995E-2</v>
      </c>
      <c r="AR290" s="151" t="s">
        <v>243</v>
      </c>
      <c r="AT290" s="151" t="s">
        <v>183</v>
      </c>
      <c r="AU290" s="151" t="s">
        <v>94</v>
      </c>
      <c r="AY290" s="13" t="s">
        <v>181</v>
      </c>
      <c r="BE290" s="152">
        <f t="shared" si="44"/>
        <v>0</v>
      </c>
      <c r="BF290" s="152">
        <f t="shared" si="45"/>
        <v>0</v>
      </c>
      <c r="BG290" s="152">
        <f t="shared" si="46"/>
        <v>0</v>
      </c>
      <c r="BH290" s="152">
        <f t="shared" si="47"/>
        <v>0</v>
      </c>
      <c r="BI290" s="152">
        <f t="shared" si="48"/>
        <v>0</v>
      </c>
      <c r="BJ290" s="13" t="s">
        <v>90</v>
      </c>
      <c r="BK290" s="153">
        <f t="shared" si="49"/>
        <v>0</v>
      </c>
      <c r="BL290" s="13" t="s">
        <v>243</v>
      </c>
      <c r="BM290" s="151" t="s">
        <v>2606</v>
      </c>
    </row>
    <row r="291" spans="2:65" s="1" customFormat="1" ht="24.2" customHeight="1">
      <c r="B291" s="139"/>
      <c r="C291" s="140" t="s">
        <v>707</v>
      </c>
      <c r="D291" s="140" t="s">
        <v>183</v>
      </c>
      <c r="E291" s="141" t="s">
        <v>2607</v>
      </c>
      <c r="F291" s="142" t="s">
        <v>2608</v>
      </c>
      <c r="G291" s="143" t="s">
        <v>304</v>
      </c>
      <c r="H291" s="144">
        <v>25</v>
      </c>
      <c r="I291" s="145"/>
      <c r="J291" s="144">
        <f t="shared" si="40"/>
        <v>0</v>
      </c>
      <c r="K291" s="146"/>
      <c r="L291" s="28"/>
      <c r="M291" s="147" t="s">
        <v>1</v>
      </c>
      <c r="N291" s="148" t="s">
        <v>45</v>
      </c>
      <c r="P291" s="149">
        <f t="shared" si="41"/>
        <v>0</v>
      </c>
      <c r="Q291" s="149">
        <v>2.0588E-3</v>
      </c>
      <c r="R291" s="149">
        <f t="shared" si="42"/>
        <v>5.1470000000000002E-2</v>
      </c>
      <c r="S291" s="149">
        <v>0</v>
      </c>
      <c r="T291" s="150">
        <f t="shared" si="43"/>
        <v>0</v>
      </c>
      <c r="AR291" s="151" t="s">
        <v>243</v>
      </c>
      <c r="AT291" s="151" t="s">
        <v>183</v>
      </c>
      <c r="AU291" s="151" t="s">
        <v>94</v>
      </c>
      <c r="AY291" s="13" t="s">
        <v>181</v>
      </c>
      <c r="BE291" s="152">
        <f t="shared" si="44"/>
        <v>0</v>
      </c>
      <c r="BF291" s="152">
        <f t="shared" si="45"/>
        <v>0</v>
      </c>
      <c r="BG291" s="152">
        <f t="shared" si="46"/>
        <v>0</v>
      </c>
      <c r="BH291" s="152">
        <f t="shared" si="47"/>
        <v>0</v>
      </c>
      <c r="BI291" s="152">
        <f t="shared" si="48"/>
        <v>0</v>
      </c>
      <c r="BJ291" s="13" t="s">
        <v>90</v>
      </c>
      <c r="BK291" s="153">
        <f t="shared" si="49"/>
        <v>0</v>
      </c>
      <c r="BL291" s="13" t="s">
        <v>243</v>
      </c>
      <c r="BM291" s="151" t="s">
        <v>2609</v>
      </c>
    </row>
    <row r="292" spans="2:65" s="1" customFormat="1" ht="24.2" customHeight="1">
      <c r="B292" s="139"/>
      <c r="C292" s="140" t="s">
        <v>711</v>
      </c>
      <c r="D292" s="140" t="s">
        <v>183</v>
      </c>
      <c r="E292" s="141" t="s">
        <v>2610</v>
      </c>
      <c r="F292" s="142" t="s">
        <v>2611</v>
      </c>
      <c r="G292" s="143" t="s">
        <v>203</v>
      </c>
      <c r="H292" s="144">
        <v>3</v>
      </c>
      <c r="I292" s="145"/>
      <c r="J292" s="144">
        <f t="shared" si="40"/>
        <v>0</v>
      </c>
      <c r="K292" s="146"/>
      <c r="L292" s="28"/>
      <c r="M292" s="147" t="s">
        <v>1</v>
      </c>
      <c r="N292" s="148" t="s">
        <v>45</v>
      </c>
      <c r="P292" s="149">
        <f t="shared" si="41"/>
        <v>0</v>
      </c>
      <c r="Q292" s="149">
        <v>3.7060000000000001E-4</v>
      </c>
      <c r="R292" s="149">
        <f t="shared" si="42"/>
        <v>1.1118E-3</v>
      </c>
      <c r="S292" s="149">
        <v>0</v>
      </c>
      <c r="T292" s="150">
        <f t="shared" si="43"/>
        <v>0</v>
      </c>
      <c r="AR292" s="151" t="s">
        <v>243</v>
      </c>
      <c r="AT292" s="151" t="s">
        <v>183</v>
      </c>
      <c r="AU292" s="151" t="s">
        <v>94</v>
      </c>
      <c r="AY292" s="13" t="s">
        <v>181</v>
      </c>
      <c r="BE292" s="152">
        <f t="shared" si="44"/>
        <v>0</v>
      </c>
      <c r="BF292" s="152">
        <f t="shared" si="45"/>
        <v>0</v>
      </c>
      <c r="BG292" s="152">
        <f t="shared" si="46"/>
        <v>0</v>
      </c>
      <c r="BH292" s="152">
        <f t="shared" si="47"/>
        <v>0</v>
      </c>
      <c r="BI292" s="152">
        <f t="shared" si="48"/>
        <v>0</v>
      </c>
      <c r="BJ292" s="13" t="s">
        <v>90</v>
      </c>
      <c r="BK292" s="153">
        <f t="shared" si="49"/>
        <v>0</v>
      </c>
      <c r="BL292" s="13" t="s">
        <v>243</v>
      </c>
      <c r="BM292" s="151" t="s">
        <v>2612</v>
      </c>
    </row>
    <row r="293" spans="2:65" s="1" customFormat="1" ht="24.2" customHeight="1">
      <c r="B293" s="139"/>
      <c r="C293" s="140" t="s">
        <v>714</v>
      </c>
      <c r="D293" s="140" t="s">
        <v>183</v>
      </c>
      <c r="E293" s="141" t="s">
        <v>2613</v>
      </c>
      <c r="F293" s="142" t="s">
        <v>2614</v>
      </c>
      <c r="G293" s="143" t="s">
        <v>507</v>
      </c>
      <c r="H293" s="144">
        <v>1.3109999999999999</v>
      </c>
      <c r="I293" s="145"/>
      <c r="J293" s="144">
        <f t="shared" si="40"/>
        <v>0</v>
      </c>
      <c r="K293" s="146"/>
      <c r="L293" s="28"/>
      <c r="M293" s="147" t="s">
        <v>1</v>
      </c>
      <c r="N293" s="148" t="s">
        <v>45</v>
      </c>
      <c r="P293" s="149">
        <f t="shared" si="41"/>
        <v>0</v>
      </c>
      <c r="Q293" s="149">
        <v>0</v>
      </c>
      <c r="R293" s="149">
        <f t="shared" si="42"/>
        <v>0</v>
      </c>
      <c r="S293" s="149">
        <v>0</v>
      </c>
      <c r="T293" s="150">
        <f t="shared" si="43"/>
        <v>0</v>
      </c>
      <c r="AR293" s="151" t="s">
        <v>243</v>
      </c>
      <c r="AT293" s="151" t="s">
        <v>183</v>
      </c>
      <c r="AU293" s="151" t="s">
        <v>94</v>
      </c>
      <c r="AY293" s="13" t="s">
        <v>181</v>
      </c>
      <c r="BE293" s="152">
        <f t="shared" si="44"/>
        <v>0</v>
      </c>
      <c r="BF293" s="152">
        <f t="shared" si="45"/>
        <v>0</v>
      </c>
      <c r="BG293" s="152">
        <f t="shared" si="46"/>
        <v>0</v>
      </c>
      <c r="BH293" s="152">
        <f t="shared" si="47"/>
        <v>0</v>
      </c>
      <c r="BI293" s="152">
        <f t="shared" si="48"/>
        <v>0</v>
      </c>
      <c r="BJ293" s="13" t="s">
        <v>90</v>
      </c>
      <c r="BK293" s="153">
        <f t="shared" si="49"/>
        <v>0</v>
      </c>
      <c r="BL293" s="13" t="s">
        <v>243</v>
      </c>
      <c r="BM293" s="151" t="s">
        <v>2615</v>
      </c>
    </row>
    <row r="294" spans="2:65" s="11" customFormat="1" ht="20.85" customHeight="1">
      <c r="B294" s="127"/>
      <c r="D294" s="128" t="s">
        <v>78</v>
      </c>
      <c r="E294" s="137" t="s">
        <v>697</v>
      </c>
      <c r="F294" s="137" t="s">
        <v>698</v>
      </c>
      <c r="I294" s="130"/>
      <c r="J294" s="138">
        <f>BK294</f>
        <v>0</v>
      </c>
      <c r="L294" s="127"/>
      <c r="M294" s="132"/>
      <c r="P294" s="133">
        <f>SUM(P295:P308)</f>
        <v>0</v>
      </c>
      <c r="R294" s="133">
        <f>SUM(R295:R308)</f>
        <v>0.35427719999999996</v>
      </c>
      <c r="T294" s="134">
        <f>SUM(T295:T308)</f>
        <v>0.65400000000000003</v>
      </c>
      <c r="AR294" s="128" t="s">
        <v>90</v>
      </c>
      <c r="AT294" s="135" t="s">
        <v>78</v>
      </c>
      <c r="AU294" s="135" t="s">
        <v>90</v>
      </c>
      <c r="AY294" s="128" t="s">
        <v>181</v>
      </c>
      <c r="BK294" s="136">
        <f>SUM(BK295:BK308)</f>
        <v>0</v>
      </c>
    </row>
    <row r="295" spans="2:65" s="1" customFormat="1" ht="24.2" customHeight="1">
      <c r="B295" s="139"/>
      <c r="C295" s="140" t="s">
        <v>717</v>
      </c>
      <c r="D295" s="140" t="s">
        <v>183</v>
      </c>
      <c r="E295" s="141" t="s">
        <v>700</v>
      </c>
      <c r="F295" s="142" t="s">
        <v>701</v>
      </c>
      <c r="G295" s="143" t="s">
        <v>304</v>
      </c>
      <c r="H295" s="144">
        <v>853.68</v>
      </c>
      <c r="I295" s="145"/>
      <c r="J295" s="144">
        <f t="shared" ref="J295:J308" si="50">ROUND(I295*H295,3)</f>
        <v>0</v>
      </c>
      <c r="K295" s="146"/>
      <c r="L295" s="28"/>
      <c r="M295" s="147" t="s">
        <v>1</v>
      </c>
      <c r="N295" s="148" t="s">
        <v>45</v>
      </c>
      <c r="P295" s="149">
        <f t="shared" ref="P295:P308" si="51">O295*H295</f>
        <v>0</v>
      </c>
      <c r="Q295" s="149">
        <v>2.1499999999999999E-4</v>
      </c>
      <c r="R295" s="149">
        <f t="shared" ref="R295:R308" si="52">Q295*H295</f>
        <v>0.18354119999999999</v>
      </c>
      <c r="S295" s="149">
        <v>0</v>
      </c>
      <c r="T295" s="150">
        <f t="shared" ref="T295:T308" si="53">S295*H295</f>
        <v>0</v>
      </c>
      <c r="AR295" s="151" t="s">
        <v>243</v>
      </c>
      <c r="AT295" s="151" t="s">
        <v>183</v>
      </c>
      <c r="AU295" s="151" t="s">
        <v>94</v>
      </c>
      <c r="AY295" s="13" t="s">
        <v>181</v>
      </c>
      <c r="BE295" s="152">
        <f t="shared" ref="BE295:BE308" si="54">IF(N295="základná",J295,0)</f>
        <v>0</v>
      </c>
      <c r="BF295" s="152">
        <f t="shared" ref="BF295:BF308" si="55">IF(N295="znížená",J295,0)</f>
        <v>0</v>
      </c>
      <c r="BG295" s="152">
        <f t="shared" ref="BG295:BG308" si="56">IF(N295="zákl. prenesená",J295,0)</f>
        <v>0</v>
      </c>
      <c r="BH295" s="152">
        <f t="shared" ref="BH295:BH308" si="57">IF(N295="zníž. prenesená",J295,0)</f>
        <v>0</v>
      </c>
      <c r="BI295" s="152">
        <f t="shared" ref="BI295:BI308" si="58">IF(N295="nulová",J295,0)</f>
        <v>0</v>
      </c>
      <c r="BJ295" s="13" t="s">
        <v>90</v>
      </c>
      <c r="BK295" s="153">
        <f t="shared" ref="BK295:BK308" si="59">ROUND(I295*H295,3)</f>
        <v>0</v>
      </c>
      <c r="BL295" s="13" t="s">
        <v>243</v>
      </c>
      <c r="BM295" s="151" t="s">
        <v>2616</v>
      </c>
    </row>
    <row r="296" spans="2:65" s="1" customFormat="1" ht="37.9" customHeight="1">
      <c r="B296" s="139"/>
      <c r="C296" s="154" t="s">
        <v>720</v>
      </c>
      <c r="D296" s="154" t="s">
        <v>196</v>
      </c>
      <c r="E296" s="155" t="s">
        <v>704</v>
      </c>
      <c r="F296" s="156" t="s">
        <v>705</v>
      </c>
      <c r="G296" s="157" t="s">
        <v>304</v>
      </c>
      <c r="H296" s="158">
        <v>853.68</v>
      </c>
      <c r="I296" s="159"/>
      <c r="J296" s="158">
        <f t="shared" si="50"/>
        <v>0</v>
      </c>
      <c r="K296" s="160"/>
      <c r="L296" s="161"/>
      <c r="M296" s="162" t="s">
        <v>1</v>
      </c>
      <c r="N296" s="163" t="s">
        <v>45</v>
      </c>
      <c r="P296" s="149">
        <f t="shared" si="51"/>
        <v>0</v>
      </c>
      <c r="Q296" s="149">
        <v>1E-4</v>
      </c>
      <c r="R296" s="149">
        <f t="shared" si="52"/>
        <v>8.5367999999999999E-2</v>
      </c>
      <c r="S296" s="149">
        <v>0</v>
      </c>
      <c r="T296" s="150">
        <f t="shared" si="53"/>
        <v>0</v>
      </c>
      <c r="AR296" s="151" t="s">
        <v>306</v>
      </c>
      <c r="AT296" s="151" t="s">
        <v>196</v>
      </c>
      <c r="AU296" s="151" t="s">
        <v>94</v>
      </c>
      <c r="AY296" s="13" t="s">
        <v>181</v>
      </c>
      <c r="BE296" s="152">
        <f t="shared" si="54"/>
        <v>0</v>
      </c>
      <c r="BF296" s="152">
        <f t="shared" si="55"/>
        <v>0</v>
      </c>
      <c r="BG296" s="152">
        <f t="shared" si="56"/>
        <v>0</v>
      </c>
      <c r="BH296" s="152">
        <f t="shared" si="57"/>
        <v>0</v>
      </c>
      <c r="BI296" s="152">
        <f t="shared" si="58"/>
        <v>0</v>
      </c>
      <c r="BJ296" s="13" t="s">
        <v>90</v>
      </c>
      <c r="BK296" s="153">
        <f t="shared" si="59"/>
        <v>0</v>
      </c>
      <c r="BL296" s="13" t="s">
        <v>243</v>
      </c>
      <c r="BM296" s="151" t="s">
        <v>2617</v>
      </c>
    </row>
    <row r="297" spans="2:65" s="1" customFormat="1" ht="37.9" customHeight="1">
      <c r="B297" s="139"/>
      <c r="C297" s="154" t="s">
        <v>724</v>
      </c>
      <c r="D297" s="154" t="s">
        <v>196</v>
      </c>
      <c r="E297" s="155" t="s">
        <v>708</v>
      </c>
      <c r="F297" s="156" t="s">
        <v>709</v>
      </c>
      <c r="G297" s="157" t="s">
        <v>304</v>
      </c>
      <c r="H297" s="158">
        <v>853.68</v>
      </c>
      <c r="I297" s="159"/>
      <c r="J297" s="158">
        <f t="shared" si="50"/>
        <v>0</v>
      </c>
      <c r="K297" s="160"/>
      <c r="L297" s="161"/>
      <c r="M297" s="162" t="s">
        <v>1</v>
      </c>
      <c r="N297" s="163" t="s">
        <v>45</v>
      </c>
      <c r="P297" s="149">
        <f t="shared" si="51"/>
        <v>0</v>
      </c>
      <c r="Q297" s="149">
        <v>1E-4</v>
      </c>
      <c r="R297" s="149">
        <f t="shared" si="52"/>
        <v>8.5367999999999999E-2</v>
      </c>
      <c r="S297" s="149">
        <v>0</v>
      </c>
      <c r="T297" s="150">
        <f t="shared" si="53"/>
        <v>0</v>
      </c>
      <c r="AR297" s="151" t="s">
        <v>306</v>
      </c>
      <c r="AT297" s="151" t="s">
        <v>196</v>
      </c>
      <c r="AU297" s="151" t="s">
        <v>94</v>
      </c>
      <c r="AY297" s="13" t="s">
        <v>181</v>
      </c>
      <c r="BE297" s="152">
        <f t="shared" si="54"/>
        <v>0</v>
      </c>
      <c r="BF297" s="152">
        <f t="shared" si="55"/>
        <v>0</v>
      </c>
      <c r="BG297" s="152">
        <f t="shared" si="56"/>
        <v>0</v>
      </c>
      <c r="BH297" s="152">
        <f t="shared" si="57"/>
        <v>0</v>
      </c>
      <c r="BI297" s="152">
        <f t="shared" si="58"/>
        <v>0</v>
      </c>
      <c r="BJ297" s="13" t="s">
        <v>90</v>
      </c>
      <c r="BK297" s="153">
        <f t="shared" si="59"/>
        <v>0</v>
      </c>
      <c r="BL297" s="13" t="s">
        <v>243</v>
      </c>
      <c r="BM297" s="151" t="s">
        <v>2618</v>
      </c>
    </row>
    <row r="298" spans="2:65" s="1" customFormat="1" ht="44.25" customHeight="1">
      <c r="B298" s="139"/>
      <c r="C298" s="154" t="s">
        <v>727</v>
      </c>
      <c r="D298" s="154" t="s">
        <v>196</v>
      </c>
      <c r="E298" s="155" t="s">
        <v>712</v>
      </c>
      <c r="F298" s="156" t="s">
        <v>2619</v>
      </c>
      <c r="G298" s="157" t="s">
        <v>557</v>
      </c>
      <c r="H298" s="158">
        <v>24</v>
      </c>
      <c r="I298" s="159"/>
      <c r="J298" s="158">
        <f t="shared" si="50"/>
        <v>0</v>
      </c>
      <c r="K298" s="160"/>
      <c r="L298" s="161"/>
      <c r="M298" s="162" t="s">
        <v>1</v>
      </c>
      <c r="N298" s="163" t="s">
        <v>45</v>
      </c>
      <c r="P298" s="149">
        <f t="shared" si="51"/>
        <v>0</v>
      </c>
      <c r="Q298" s="149">
        <v>0</v>
      </c>
      <c r="R298" s="149">
        <f t="shared" si="52"/>
        <v>0</v>
      </c>
      <c r="S298" s="149">
        <v>0</v>
      </c>
      <c r="T298" s="150">
        <f t="shared" si="53"/>
        <v>0</v>
      </c>
      <c r="AR298" s="151" t="s">
        <v>199</v>
      </c>
      <c r="AT298" s="151" t="s">
        <v>196</v>
      </c>
      <c r="AU298" s="151" t="s">
        <v>94</v>
      </c>
      <c r="AY298" s="13" t="s">
        <v>181</v>
      </c>
      <c r="BE298" s="152">
        <f t="shared" si="54"/>
        <v>0</v>
      </c>
      <c r="BF298" s="152">
        <f t="shared" si="55"/>
        <v>0</v>
      </c>
      <c r="BG298" s="152">
        <f t="shared" si="56"/>
        <v>0</v>
      </c>
      <c r="BH298" s="152">
        <f t="shared" si="57"/>
        <v>0</v>
      </c>
      <c r="BI298" s="152">
        <f t="shared" si="58"/>
        <v>0</v>
      </c>
      <c r="BJ298" s="13" t="s">
        <v>90</v>
      </c>
      <c r="BK298" s="153">
        <f t="shared" si="59"/>
        <v>0</v>
      </c>
      <c r="BL298" s="13" t="s">
        <v>103</v>
      </c>
      <c r="BM298" s="151" t="s">
        <v>2620</v>
      </c>
    </row>
    <row r="299" spans="2:65" s="1" customFormat="1" ht="44.25" customHeight="1">
      <c r="B299" s="139"/>
      <c r="C299" s="154" t="s">
        <v>730</v>
      </c>
      <c r="D299" s="154" t="s">
        <v>196</v>
      </c>
      <c r="E299" s="155" t="s">
        <v>715</v>
      </c>
      <c r="F299" s="156" t="s">
        <v>2621</v>
      </c>
      <c r="G299" s="157" t="s">
        <v>557</v>
      </c>
      <c r="H299" s="158">
        <v>8</v>
      </c>
      <c r="I299" s="159"/>
      <c r="J299" s="158">
        <f t="shared" si="50"/>
        <v>0</v>
      </c>
      <c r="K299" s="160"/>
      <c r="L299" s="161"/>
      <c r="M299" s="162" t="s">
        <v>1</v>
      </c>
      <c r="N299" s="163" t="s">
        <v>45</v>
      </c>
      <c r="P299" s="149">
        <f t="shared" si="51"/>
        <v>0</v>
      </c>
      <c r="Q299" s="149">
        <v>0</v>
      </c>
      <c r="R299" s="149">
        <f t="shared" si="52"/>
        <v>0</v>
      </c>
      <c r="S299" s="149">
        <v>0</v>
      </c>
      <c r="T299" s="150">
        <f t="shared" si="53"/>
        <v>0</v>
      </c>
      <c r="AR299" s="151" t="s">
        <v>199</v>
      </c>
      <c r="AT299" s="151" t="s">
        <v>196</v>
      </c>
      <c r="AU299" s="151" t="s">
        <v>94</v>
      </c>
      <c r="AY299" s="13" t="s">
        <v>181</v>
      </c>
      <c r="BE299" s="152">
        <f t="shared" si="54"/>
        <v>0</v>
      </c>
      <c r="BF299" s="152">
        <f t="shared" si="55"/>
        <v>0</v>
      </c>
      <c r="BG299" s="152">
        <f t="shared" si="56"/>
        <v>0</v>
      </c>
      <c r="BH299" s="152">
        <f t="shared" si="57"/>
        <v>0</v>
      </c>
      <c r="BI299" s="152">
        <f t="shared" si="58"/>
        <v>0</v>
      </c>
      <c r="BJ299" s="13" t="s">
        <v>90</v>
      </c>
      <c r="BK299" s="153">
        <f t="shared" si="59"/>
        <v>0</v>
      </c>
      <c r="BL299" s="13" t="s">
        <v>103</v>
      </c>
      <c r="BM299" s="151" t="s">
        <v>2622</v>
      </c>
    </row>
    <row r="300" spans="2:65" s="1" customFormat="1" ht="44.25" customHeight="1">
      <c r="B300" s="139"/>
      <c r="C300" s="154" t="s">
        <v>733</v>
      </c>
      <c r="D300" s="154" t="s">
        <v>196</v>
      </c>
      <c r="E300" s="155" t="s">
        <v>718</v>
      </c>
      <c r="F300" s="156" t="s">
        <v>2623</v>
      </c>
      <c r="G300" s="157" t="s">
        <v>557</v>
      </c>
      <c r="H300" s="158">
        <v>76</v>
      </c>
      <c r="I300" s="159"/>
      <c r="J300" s="158">
        <f t="shared" si="50"/>
        <v>0</v>
      </c>
      <c r="K300" s="160"/>
      <c r="L300" s="161"/>
      <c r="M300" s="162" t="s">
        <v>1</v>
      </c>
      <c r="N300" s="163" t="s">
        <v>45</v>
      </c>
      <c r="P300" s="149">
        <f t="shared" si="51"/>
        <v>0</v>
      </c>
      <c r="Q300" s="149">
        <v>0</v>
      </c>
      <c r="R300" s="149">
        <f t="shared" si="52"/>
        <v>0</v>
      </c>
      <c r="S300" s="149">
        <v>0</v>
      </c>
      <c r="T300" s="150">
        <f t="shared" si="53"/>
        <v>0</v>
      </c>
      <c r="AR300" s="151" t="s">
        <v>199</v>
      </c>
      <c r="AT300" s="151" t="s">
        <v>196</v>
      </c>
      <c r="AU300" s="151" t="s">
        <v>94</v>
      </c>
      <c r="AY300" s="13" t="s">
        <v>181</v>
      </c>
      <c r="BE300" s="152">
        <f t="shared" si="54"/>
        <v>0</v>
      </c>
      <c r="BF300" s="152">
        <f t="shared" si="55"/>
        <v>0</v>
      </c>
      <c r="BG300" s="152">
        <f t="shared" si="56"/>
        <v>0</v>
      </c>
      <c r="BH300" s="152">
        <f t="shared" si="57"/>
        <v>0</v>
      </c>
      <c r="BI300" s="152">
        <f t="shared" si="58"/>
        <v>0</v>
      </c>
      <c r="BJ300" s="13" t="s">
        <v>90</v>
      </c>
      <c r="BK300" s="153">
        <f t="shared" si="59"/>
        <v>0</v>
      </c>
      <c r="BL300" s="13" t="s">
        <v>103</v>
      </c>
      <c r="BM300" s="151" t="s">
        <v>2624</v>
      </c>
    </row>
    <row r="301" spans="2:65" s="1" customFormat="1" ht="44.25" customHeight="1">
      <c r="B301" s="139"/>
      <c r="C301" s="154" t="s">
        <v>736</v>
      </c>
      <c r="D301" s="154" t="s">
        <v>196</v>
      </c>
      <c r="E301" s="155" t="s">
        <v>721</v>
      </c>
      <c r="F301" s="156" t="s">
        <v>2625</v>
      </c>
      <c r="G301" s="157" t="s">
        <v>557</v>
      </c>
      <c r="H301" s="158">
        <v>1</v>
      </c>
      <c r="I301" s="159"/>
      <c r="J301" s="158">
        <f t="shared" si="50"/>
        <v>0</v>
      </c>
      <c r="K301" s="160"/>
      <c r="L301" s="161"/>
      <c r="M301" s="162" t="s">
        <v>1</v>
      </c>
      <c r="N301" s="163" t="s">
        <v>45</v>
      </c>
      <c r="P301" s="149">
        <f t="shared" si="51"/>
        <v>0</v>
      </c>
      <c r="Q301" s="149">
        <v>0</v>
      </c>
      <c r="R301" s="149">
        <f t="shared" si="52"/>
        <v>0</v>
      </c>
      <c r="S301" s="149">
        <v>0</v>
      </c>
      <c r="T301" s="150">
        <f t="shared" si="53"/>
        <v>0</v>
      </c>
      <c r="AR301" s="151" t="s">
        <v>199</v>
      </c>
      <c r="AT301" s="151" t="s">
        <v>196</v>
      </c>
      <c r="AU301" s="151" t="s">
        <v>94</v>
      </c>
      <c r="AY301" s="13" t="s">
        <v>181</v>
      </c>
      <c r="BE301" s="152">
        <f t="shared" si="54"/>
        <v>0</v>
      </c>
      <c r="BF301" s="152">
        <f t="shared" si="55"/>
        <v>0</v>
      </c>
      <c r="BG301" s="152">
        <f t="shared" si="56"/>
        <v>0</v>
      </c>
      <c r="BH301" s="152">
        <f t="shared" si="57"/>
        <v>0</v>
      </c>
      <c r="BI301" s="152">
        <f t="shared" si="58"/>
        <v>0</v>
      </c>
      <c r="BJ301" s="13" t="s">
        <v>90</v>
      </c>
      <c r="BK301" s="153">
        <f t="shared" si="59"/>
        <v>0</v>
      </c>
      <c r="BL301" s="13" t="s">
        <v>103</v>
      </c>
      <c r="BM301" s="151" t="s">
        <v>2626</v>
      </c>
    </row>
    <row r="302" spans="2:65" s="1" customFormat="1" ht="44.25" customHeight="1">
      <c r="B302" s="139"/>
      <c r="C302" s="154" t="s">
        <v>740</v>
      </c>
      <c r="D302" s="154" t="s">
        <v>196</v>
      </c>
      <c r="E302" s="155" t="s">
        <v>725</v>
      </c>
      <c r="F302" s="156" t="s">
        <v>2627</v>
      </c>
      <c r="G302" s="157" t="s">
        <v>557</v>
      </c>
      <c r="H302" s="158">
        <v>6</v>
      </c>
      <c r="I302" s="159"/>
      <c r="J302" s="158">
        <f t="shared" si="50"/>
        <v>0</v>
      </c>
      <c r="K302" s="160"/>
      <c r="L302" s="161"/>
      <c r="M302" s="162" t="s">
        <v>1</v>
      </c>
      <c r="N302" s="163" t="s">
        <v>45</v>
      </c>
      <c r="P302" s="149">
        <f t="shared" si="51"/>
        <v>0</v>
      </c>
      <c r="Q302" s="149">
        <v>0</v>
      </c>
      <c r="R302" s="149">
        <f t="shared" si="52"/>
        <v>0</v>
      </c>
      <c r="S302" s="149">
        <v>0</v>
      </c>
      <c r="T302" s="150">
        <f t="shared" si="53"/>
        <v>0</v>
      </c>
      <c r="AR302" s="151" t="s">
        <v>199</v>
      </c>
      <c r="AT302" s="151" t="s">
        <v>196</v>
      </c>
      <c r="AU302" s="151" t="s">
        <v>94</v>
      </c>
      <c r="AY302" s="13" t="s">
        <v>181</v>
      </c>
      <c r="BE302" s="152">
        <f t="shared" si="54"/>
        <v>0</v>
      </c>
      <c r="BF302" s="152">
        <f t="shared" si="55"/>
        <v>0</v>
      </c>
      <c r="BG302" s="152">
        <f t="shared" si="56"/>
        <v>0</v>
      </c>
      <c r="BH302" s="152">
        <f t="shared" si="57"/>
        <v>0</v>
      </c>
      <c r="BI302" s="152">
        <f t="shared" si="58"/>
        <v>0</v>
      </c>
      <c r="BJ302" s="13" t="s">
        <v>90</v>
      </c>
      <c r="BK302" s="153">
        <f t="shared" si="59"/>
        <v>0</v>
      </c>
      <c r="BL302" s="13" t="s">
        <v>103</v>
      </c>
      <c r="BM302" s="151" t="s">
        <v>2628</v>
      </c>
    </row>
    <row r="303" spans="2:65" s="1" customFormat="1" ht="44.25" customHeight="1">
      <c r="B303" s="139"/>
      <c r="C303" s="154" t="s">
        <v>743</v>
      </c>
      <c r="D303" s="154" t="s">
        <v>196</v>
      </c>
      <c r="E303" s="155" t="s">
        <v>728</v>
      </c>
      <c r="F303" s="156" t="s">
        <v>2629</v>
      </c>
      <c r="G303" s="157" t="s">
        <v>557</v>
      </c>
      <c r="H303" s="158">
        <v>1</v>
      </c>
      <c r="I303" s="159"/>
      <c r="J303" s="158">
        <f t="shared" si="50"/>
        <v>0</v>
      </c>
      <c r="K303" s="160"/>
      <c r="L303" s="161"/>
      <c r="M303" s="162" t="s">
        <v>1</v>
      </c>
      <c r="N303" s="163" t="s">
        <v>45</v>
      </c>
      <c r="P303" s="149">
        <f t="shared" si="51"/>
        <v>0</v>
      </c>
      <c r="Q303" s="149">
        <v>0</v>
      </c>
      <c r="R303" s="149">
        <f t="shared" si="52"/>
        <v>0</v>
      </c>
      <c r="S303" s="149">
        <v>0</v>
      </c>
      <c r="T303" s="150">
        <f t="shared" si="53"/>
        <v>0</v>
      </c>
      <c r="AR303" s="151" t="s">
        <v>199</v>
      </c>
      <c r="AT303" s="151" t="s">
        <v>196</v>
      </c>
      <c r="AU303" s="151" t="s">
        <v>94</v>
      </c>
      <c r="AY303" s="13" t="s">
        <v>181</v>
      </c>
      <c r="BE303" s="152">
        <f t="shared" si="54"/>
        <v>0</v>
      </c>
      <c r="BF303" s="152">
        <f t="shared" si="55"/>
        <v>0</v>
      </c>
      <c r="BG303" s="152">
        <f t="shared" si="56"/>
        <v>0</v>
      </c>
      <c r="BH303" s="152">
        <f t="shared" si="57"/>
        <v>0</v>
      </c>
      <c r="BI303" s="152">
        <f t="shared" si="58"/>
        <v>0</v>
      </c>
      <c r="BJ303" s="13" t="s">
        <v>90</v>
      </c>
      <c r="BK303" s="153">
        <f t="shared" si="59"/>
        <v>0</v>
      </c>
      <c r="BL303" s="13" t="s">
        <v>103</v>
      </c>
      <c r="BM303" s="151" t="s">
        <v>2630</v>
      </c>
    </row>
    <row r="304" spans="2:65" s="1" customFormat="1" ht="24.2" customHeight="1">
      <c r="B304" s="139"/>
      <c r="C304" s="140" t="s">
        <v>746</v>
      </c>
      <c r="D304" s="140" t="s">
        <v>183</v>
      </c>
      <c r="E304" s="141" t="s">
        <v>800</v>
      </c>
      <c r="F304" s="142" t="s">
        <v>801</v>
      </c>
      <c r="G304" s="143" t="s">
        <v>203</v>
      </c>
      <c r="H304" s="144">
        <v>8</v>
      </c>
      <c r="I304" s="145"/>
      <c r="J304" s="144">
        <f t="shared" si="50"/>
        <v>0</v>
      </c>
      <c r="K304" s="146"/>
      <c r="L304" s="28"/>
      <c r="M304" s="147" t="s">
        <v>1</v>
      </c>
      <c r="N304" s="148" t="s">
        <v>45</v>
      </c>
      <c r="P304" s="149">
        <f t="shared" si="51"/>
        <v>0</v>
      </c>
      <c r="Q304" s="149">
        <v>0</v>
      </c>
      <c r="R304" s="149">
        <f t="shared" si="52"/>
        <v>0</v>
      </c>
      <c r="S304" s="149">
        <v>3.0000000000000001E-3</v>
      </c>
      <c r="T304" s="150">
        <f t="shared" si="53"/>
        <v>2.4E-2</v>
      </c>
      <c r="AR304" s="151" t="s">
        <v>243</v>
      </c>
      <c r="AT304" s="151" t="s">
        <v>183</v>
      </c>
      <c r="AU304" s="151" t="s">
        <v>94</v>
      </c>
      <c r="AY304" s="13" t="s">
        <v>181</v>
      </c>
      <c r="BE304" s="152">
        <f t="shared" si="54"/>
        <v>0</v>
      </c>
      <c r="BF304" s="152">
        <f t="shared" si="55"/>
        <v>0</v>
      </c>
      <c r="BG304" s="152">
        <f t="shared" si="56"/>
        <v>0</v>
      </c>
      <c r="BH304" s="152">
        <f t="shared" si="57"/>
        <v>0</v>
      </c>
      <c r="BI304" s="152">
        <f t="shared" si="58"/>
        <v>0</v>
      </c>
      <c r="BJ304" s="13" t="s">
        <v>90</v>
      </c>
      <c r="BK304" s="153">
        <f t="shared" si="59"/>
        <v>0</v>
      </c>
      <c r="BL304" s="13" t="s">
        <v>243</v>
      </c>
      <c r="BM304" s="151" t="s">
        <v>2631</v>
      </c>
    </row>
    <row r="305" spans="2:65" s="1" customFormat="1" ht="24.2" customHeight="1">
      <c r="B305" s="139"/>
      <c r="C305" s="140" t="s">
        <v>749</v>
      </c>
      <c r="D305" s="140" t="s">
        <v>183</v>
      </c>
      <c r="E305" s="141" t="s">
        <v>2632</v>
      </c>
      <c r="F305" s="142" t="s">
        <v>805</v>
      </c>
      <c r="G305" s="143" t="s">
        <v>203</v>
      </c>
      <c r="H305" s="144">
        <v>24</v>
      </c>
      <c r="I305" s="145"/>
      <c r="J305" s="144">
        <f t="shared" si="50"/>
        <v>0</v>
      </c>
      <c r="K305" s="146"/>
      <c r="L305" s="28"/>
      <c r="M305" s="147" t="s">
        <v>1</v>
      </c>
      <c r="N305" s="148" t="s">
        <v>45</v>
      </c>
      <c r="P305" s="149">
        <f t="shared" si="51"/>
        <v>0</v>
      </c>
      <c r="Q305" s="149">
        <v>0</v>
      </c>
      <c r="R305" s="149">
        <f t="shared" si="52"/>
        <v>0</v>
      </c>
      <c r="S305" s="149">
        <v>6.0000000000000001E-3</v>
      </c>
      <c r="T305" s="150">
        <f t="shared" si="53"/>
        <v>0.14400000000000002</v>
      </c>
      <c r="AR305" s="151" t="s">
        <v>243</v>
      </c>
      <c r="AT305" s="151" t="s">
        <v>183</v>
      </c>
      <c r="AU305" s="151" t="s">
        <v>94</v>
      </c>
      <c r="AY305" s="13" t="s">
        <v>181</v>
      </c>
      <c r="BE305" s="152">
        <f t="shared" si="54"/>
        <v>0</v>
      </c>
      <c r="BF305" s="152">
        <f t="shared" si="55"/>
        <v>0</v>
      </c>
      <c r="BG305" s="152">
        <f t="shared" si="56"/>
        <v>0</v>
      </c>
      <c r="BH305" s="152">
        <f t="shared" si="57"/>
        <v>0</v>
      </c>
      <c r="BI305" s="152">
        <f t="shared" si="58"/>
        <v>0</v>
      </c>
      <c r="BJ305" s="13" t="s">
        <v>90</v>
      </c>
      <c r="BK305" s="153">
        <f t="shared" si="59"/>
        <v>0</v>
      </c>
      <c r="BL305" s="13" t="s">
        <v>243</v>
      </c>
      <c r="BM305" s="151" t="s">
        <v>2633</v>
      </c>
    </row>
    <row r="306" spans="2:65" s="1" customFormat="1" ht="24.2" customHeight="1">
      <c r="B306" s="139"/>
      <c r="C306" s="140" t="s">
        <v>753</v>
      </c>
      <c r="D306" s="140" t="s">
        <v>183</v>
      </c>
      <c r="E306" s="141" t="s">
        <v>808</v>
      </c>
      <c r="F306" s="142" t="s">
        <v>809</v>
      </c>
      <c r="G306" s="143" t="s">
        <v>203</v>
      </c>
      <c r="H306" s="144">
        <v>6</v>
      </c>
      <c r="I306" s="145"/>
      <c r="J306" s="144">
        <f t="shared" si="50"/>
        <v>0</v>
      </c>
      <c r="K306" s="146"/>
      <c r="L306" s="28"/>
      <c r="M306" s="147" t="s">
        <v>1</v>
      </c>
      <c r="N306" s="148" t="s">
        <v>45</v>
      </c>
      <c r="P306" s="149">
        <f t="shared" si="51"/>
        <v>0</v>
      </c>
      <c r="Q306" s="149">
        <v>0</v>
      </c>
      <c r="R306" s="149">
        <f t="shared" si="52"/>
        <v>0</v>
      </c>
      <c r="S306" s="149">
        <v>3.0000000000000001E-3</v>
      </c>
      <c r="T306" s="150">
        <f t="shared" si="53"/>
        <v>1.8000000000000002E-2</v>
      </c>
      <c r="AR306" s="151" t="s">
        <v>243</v>
      </c>
      <c r="AT306" s="151" t="s">
        <v>183</v>
      </c>
      <c r="AU306" s="151" t="s">
        <v>94</v>
      </c>
      <c r="AY306" s="13" t="s">
        <v>181</v>
      </c>
      <c r="BE306" s="152">
        <f t="shared" si="54"/>
        <v>0</v>
      </c>
      <c r="BF306" s="152">
        <f t="shared" si="55"/>
        <v>0</v>
      </c>
      <c r="BG306" s="152">
        <f t="shared" si="56"/>
        <v>0</v>
      </c>
      <c r="BH306" s="152">
        <f t="shared" si="57"/>
        <v>0</v>
      </c>
      <c r="BI306" s="152">
        <f t="shared" si="58"/>
        <v>0</v>
      </c>
      <c r="BJ306" s="13" t="s">
        <v>90</v>
      </c>
      <c r="BK306" s="153">
        <f t="shared" si="59"/>
        <v>0</v>
      </c>
      <c r="BL306" s="13" t="s">
        <v>243</v>
      </c>
      <c r="BM306" s="151" t="s">
        <v>2634</v>
      </c>
    </row>
    <row r="307" spans="2:65" s="1" customFormat="1" ht="24.2" customHeight="1">
      <c r="B307" s="139"/>
      <c r="C307" s="140" t="s">
        <v>756</v>
      </c>
      <c r="D307" s="140" t="s">
        <v>183</v>
      </c>
      <c r="E307" s="141" t="s">
        <v>812</v>
      </c>
      <c r="F307" s="142" t="s">
        <v>813</v>
      </c>
      <c r="G307" s="143" t="s">
        <v>203</v>
      </c>
      <c r="H307" s="144">
        <v>78</v>
      </c>
      <c r="I307" s="145"/>
      <c r="J307" s="144">
        <f t="shared" si="50"/>
        <v>0</v>
      </c>
      <c r="K307" s="146"/>
      <c r="L307" s="28"/>
      <c r="M307" s="147" t="s">
        <v>1</v>
      </c>
      <c r="N307" s="148" t="s">
        <v>45</v>
      </c>
      <c r="P307" s="149">
        <f t="shared" si="51"/>
        <v>0</v>
      </c>
      <c r="Q307" s="149">
        <v>0</v>
      </c>
      <c r="R307" s="149">
        <f t="shared" si="52"/>
        <v>0</v>
      </c>
      <c r="S307" s="149">
        <v>6.0000000000000001E-3</v>
      </c>
      <c r="T307" s="150">
        <f t="shared" si="53"/>
        <v>0.46800000000000003</v>
      </c>
      <c r="AR307" s="151" t="s">
        <v>243</v>
      </c>
      <c r="AT307" s="151" t="s">
        <v>183</v>
      </c>
      <c r="AU307" s="151" t="s">
        <v>94</v>
      </c>
      <c r="AY307" s="13" t="s">
        <v>181</v>
      </c>
      <c r="BE307" s="152">
        <f t="shared" si="54"/>
        <v>0</v>
      </c>
      <c r="BF307" s="152">
        <f t="shared" si="55"/>
        <v>0</v>
      </c>
      <c r="BG307" s="152">
        <f t="shared" si="56"/>
        <v>0</v>
      </c>
      <c r="BH307" s="152">
        <f t="shared" si="57"/>
        <v>0</v>
      </c>
      <c r="BI307" s="152">
        <f t="shared" si="58"/>
        <v>0</v>
      </c>
      <c r="BJ307" s="13" t="s">
        <v>90</v>
      </c>
      <c r="BK307" s="153">
        <f t="shared" si="59"/>
        <v>0</v>
      </c>
      <c r="BL307" s="13" t="s">
        <v>243</v>
      </c>
      <c r="BM307" s="151" t="s">
        <v>2635</v>
      </c>
    </row>
    <row r="308" spans="2:65" s="1" customFormat="1" ht="24.2" customHeight="1">
      <c r="B308" s="139"/>
      <c r="C308" s="140" t="s">
        <v>759</v>
      </c>
      <c r="D308" s="140" t="s">
        <v>183</v>
      </c>
      <c r="E308" s="141" t="s">
        <v>2636</v>
      </c>
      <c r="F308" s="142" t="s">
        <v>2637</v>
      </c>
      <c r="G308" s="143" t="s">
        <v>507</v>
      </c>
      <c r="H308" s="144">
        <v>0.35399999999999998</v>
      </c>
      <c r="I308" s="145"/>
      <c r="J308" s="144">
        <f t="shared" si="50"/>
        <v>0</v>
      </c>
      <c r="K308" s="146"/>
      <c r="L308" s="28"/>
      <c r="M308" s="147" t="s">
        <v>1</v>
      </c>
      <c r="N308" s="148" t="s">
        <v>45</v>
      </c>
      <c r="P308" s="149">
        <f t="shared" si="51"/>
        <v>0</v>
      </c>
      <c r="Q308" s="149">
        <v>0</v>
      </c>
      <c r="R308" s="149">
        <f t="shared" si="52"/>
        <v>0</v>
      </c>
      <c r="S308" s="149">
        <v>0</v>
      </c>
      <c r="T308" s="150">
        <f t="shared" si="53"/>
        <v>0</v>
      </c>
      <c r="AR308" s="151" t="s">
        <v>243</v>
      </c>
      <c r="AT308" s="151" t="s">
        <v>183</v>
      </c>
      <c r="AU308" s="151" t="s">
        <v>94</v>
      </c>
      <c r="AY308" s="13" t="s">
        <v>181</v>
      </c>
      <c r="BE308" s="152">
        <f t="shared" si="54"/>
        <v>0</v>
      </c>
      <c r="BF308" s="152">
        <f t="shared" si="55"/>
        <v>0</v>
      </c>
      <c r="BG308" s="152">
        <f t="shared" si="56"/>
        <v>0</v>
      </c>
      <c r="BH308" s="152">
        <f t="shared" si="57"/>
        <v>0</v>
      </c>
      <c r="BI308" s="152">
        <f t="shared" si="58"/>
        <v>0</v>
      </c>
      <c r="BJ308" s="13" t="s">
        <v>90</v>
      </c>
      <c r="BK308" s="153">
        <f t="shared" si="59"/>
        <v>0</v>
      </c>
      <c r="BL308" s="13" t="s">
        <v>243</v>
      </c>
      <c r="BM308" s="151" t="s">
        <v>2638</v>
      </c>
    </row>
    <row r="309" spans="2:65" s="11" customFormat="1" ht="20.85" customHeight="1">
      <c r="B309" s="127"/>
      <c r="D309" s="128" t="s">
        <v>78</v>
      </c>
      <c r="E309" s="137" t="s">
        <v>819</v>
      </c>
      <c r="F309" s="137" t="s">
        <v>820</v>
      </c>
      <c r="I309" s="130"/>
      <c r="J309" s="138">
        <f>BK309</f>
        <v>0</v>
      </c>
      <c r="L309" s="127"/>
      <c r="M309" s="132"/>
      <c r="P309" s="133">
        <f>SUM(P310:P335)</f>
        <v>0</v>
      </c>
      <c r="R309" s="133">
        <f>SUM(R310:R335)</f>
        <v>1.0214729</v>
      </c>
      <c r="T309" s="134">
        <f>SUM(T310:T335)</f>
        <v>3.8E-3</v>
      </c>
      <c r="AR309" s="128" t="s">
        <v>90</v>
      </c>
      <c r="AT309" s="135" t="s">
        <v>78</v>
      </c>
      <c r="AU309" s="135" t="s">
        <v>90</v>
      </c>
      <c r="AY309" s="128" t="s">
        <v>181</v>
      </c>
      <c r="BK309" s="136">
        <f>SUM(BK310:BK335)</f>
        <v>0</v>
      </c>
    </row>
    <row r="310" spans="2:65" s="1" customFormat="1" ht="24.2" customHeight="1">
      <c r="B310" s="139"/>
      <c r="C310" s="140" t="s">
        <v>763</v>
      </c>
      <c r="D310" s="140" t="s">
        <v>183</v>
      </c>
      <c r="E310" s="141" t="s">
        <v>921</v>
      </c>
      <c r="F310" s="142" t="s">
        <v>922</v>
      </c>
      <c r="G310" s="143" t="s">
        <v>557</v>
      </c>
      <c r="H310" s="144">
        <v>2</v>
      </c>
      <c r="I310" s="145"/>
      <c r="J310" s="144">
        <f t="shared" ref="J310:J335" si="60">ROUND(I310*H310,3)</f>
        <v>0</v>
      </c>
      <c r="K310" s="146"/>
      <c r="L310" s="28"/>
      <c r="M310" s="147" t="s">
        <v>1</v>
      </c>
      <c r="N310" s="148" t="s">
        <v>45</v>
      </c>
      <c r="P310" s="149">
        <f t="shared" ref="P310:P335" si="61">O310*H310</f>
        <v>0</v>
      </c>
      <c r="Q310" s="149">
        <v>0</v>
      </c>
      <c r="R310" s="149">
        <f t="shared" ref="R310:R335" si="62">Q310*H310</f>
        <v>0</v>
      </c>
      <c r="S310" s="149">
        <v>0</v>
      </c>
      <c r="T310" s="150">
        <f t="shared" ref="T310:T335" si="63">S310*H310</f>
        <v>0</v>
      </c>
      <c r="AR310" s="151" t="s">
        <v>243</v>
      </c>
      <c r="AT310" s="151" t="s">
        <v>183</v>
      </c>
      <c r="AU310" s="151" t="s">
        <v>94</v>
      </c>
      <c r="AY310" s="13" t="s">
        <v>181</v>
      </c>
      <c r="BE310" s="152">
        <f t="shared" ref="BE310:BE335" si="64">IF(N310="základná",J310,0)</f>
        <v>0</v>
      </c>
      <c r="BF310" s="152">
        <f t="shared" ref="BF310:BF335" si="65">IF(N310="znížená",J310,0)</f>
        <v>0</v>
      </c>
      <c r="BG310" s="152">
        <f t="shared" ref="BG310:BG335" si="66">IF(N310="zákl. prenesená",J310,0)</f>
        <v>0</v>
      </c>
      <c r="BH310" s="152">
        <f t="shared" ref="BH310:BH335" si="67">IF(N310="zníž. prenesená",J310,0)</f>
        <v>0</v>
      </c>
      <c r="BI310" s="152">
        <f t="shared" ref="BI310:BI335" si="68">IF(N310="nulová",J310,0)</f>
        <v>0</v>
      </c>
      <c r="BJ310" s="13" t="s">
        <v>90</v>
      </c>
      <c r="BK310" s="153">
        <f t="shared" ref="BK310:BK335" si="69">ROUND(I310*H310,3)</f>
        <v>0</v>
      </c>
      <c r="BL310" s="13" t="s">
        <v>243</v>
      </c>
      <c r="BM310" s="151" t="s">
        <v>2639</v>
      </c>
    </row>
    <row r="311" spans="2:65" s="1" customFormat="1" ht="24.2" customHeight="1">
      <c r="B311" s="139"/>
      <c r="C311" s="140" t="s">
        <v>766</v>
      </c>
      <c r="D311" s="140" t="s">
        <v>183</v>
      </c>
      <c r="E311" s="141" t="s">
        <v>2640</v>
      </c>
      <c r="F311" s="142" t="s">
        <v>2641</v>
      </c>
      <c r="G311" s="143" t="s">
        <v>194</v>
      </c>
      <c r="H311" s="144">
        <v>13</v>
      </c>
      <c r="I311" s="145"/>
      <c r="J311" s="144">
        <f t="shared" si="60"/>
        <v>0</v>
      </c>
      <c r="K311" s="146"/>
      <c r="L311" s="28"/>
      <c r="M311" s="147" t="s">
        <v>1</v>
      </c>
      <c r="N311" s="148" t="s">
        <v>45</v>
      </c>
      <c r="P311" s="149">
        <f t="shared" si="61"/>
        <v>0</v>
      </c>
      <c r="Q311" s="149">
        <v>6.9999999999999994E-5</v>
      </c>
      <c r="R311" s="149">
        <f t="shared" si="62"/>
        <v>9.0999999999999989E-4</v>
      </c>
      <c r="S311" s="149">
        <v>0</v>
      </c>
      <c r="T311" s="150">
        <f t="shared" si="63"/>
        <v>0</v>
      </c>
      <c r="AR311" s="151" t="s">
        <v>243</v>
      </c>
      <c r="AT311" s="151" t="s">
        <v>183</v>
      </c>
      <c r="AU311" s="151" t="s">
        <v>94</v>
      </c>
      <c r="AY311" s="13" t="s">
        <v>181</v>
      </c>
      <c r="BE311" s="152">
        <f t="shared" si="64"/>
        <v>0</v>
      </c>
      <c r="BF311" s="152">
        <f t="shared" si="65"/>
        <v>0</v>
      </c>
      <c r="BG311" s="152">
        <f t="shared" si="66"/>
        <v>0</v>
      </c>
      <c r="BH311" s="152">
        <f t="shared" si="67"/>
        <v>0</v>
      </c>
      <c r="BI311" s="152">
        <f t="shared" si="68"/>
        <v>0</v>
      </c>
      <c r="BJ311" s="13" t="s">
        <v>90</v>
      </c>
      <c r="BK311" s="153">
        <f t="shared" si="69"/>
        <v>0</v>
      </c>
      <c r="BL311" s="13" t="s">
        <v>243</v>
      </c>
      <c r="BM311" s="151" t="s">
        <v>2642</v>
      </c>
    </row>
    <row r="312" spans="2:65" s="1" customFormat="1" ht="24.2" customHeight="1">
      <c r="B312" s="139"/>
      <c r="C312" s="140" t="s">
        <v>770</v>
      </c>
      <c r="D312" s="140" t="s">
        <v>183</v>
      </c>
      <c r="E312" s="141" t="s">
        <v>2643</v>
      </c>
      <c r="F312" s="142" t="s">
        <v>2644</v>
      </c>
      <c r="G312" s="143" t="s">
        <v>194</v>
      </c>
      <c r="H312" s="144">
        <v>13</v>
      </c>
      <c r="I312" s="145"/>
      <c r="J312" s="144">
        <f t="shared" si="60"/>
        <v>0</v>
      </c>
      <c r="K312" s="146"/>
      <c r="L312" s="28"/>
      <c r="M312" s="147" t="s">
        <v>1</v>
      </c>
      <c r="N312" s="148" t="s">
        <v>45</v>
      </c>
      <c r="P312" s="149">
        <f t="shared" si="61"/>
        <v>0</v>
      </c>
      <c r="Q312" s="149">
        <v>0</v>
      </c>
      <c r="R312" s="149">
        <f t="shared" si="62"/>
        <v>0</v>
      </c>
      <c r="S312" s="149">
        <v>0</v>
      </c>
      <c r="T312" s="150">
        <f t="shared" si="63"/>
        <v>0</v>
      </c>
      <c r="AR312" s="151" t="s">
        <v>243</v>
      </c>
      <c r="AT312" s="151" t="s">
        <v>183</v>
      </c>
      <c r="AU312" s="151" t="s">
        <v>94</v>
      </c>
      <c r="AY312" s="13" t="s">
        <v>181</v>
      </c>
      <c r="BE312" s="152">
        <f t="shared" si="64"/>
        <v>0</v>
      </c>
      <c r="BF312" s="152">
        <f t="shared" si="65"/>
        <v>0</v>
      </c>
      <c r="BG312" s="152">
        <f t="shared" si="66"/>
        <v>0</v>
      </c>
      <c r="BH312" s="152">
        <f t="shared" si="67"/>
        <v>0</v>
      </c>
      <c r="BI312" s="152">
        <f t="shared" si="68"/>
        <v>0</v>
      </c>
      <c r="BJ312" s="13" t="s">
        <v>90</v>
      </c>
      <c r="BK312" s="153">
        <f t="shared" si="69"/>
        <v>0</v>
      </c>
      <c r="BL312" s="13" t="s">
        <v>243</v>
      </c>
      <c r="BM312" s="151" t="s">
        <v>2645</v>
      </c>
    </row>
    <row r="313" spans="2:65" s="1" customFormat="1" ht="16.5" customHeight="1">
      <c r="B313" s="139"/>
      <c r="C313" s="140" t="s">
        <v>774</v>
      </c>
      <c r="D313" s="140" t="s">
        <v>183</v>
      </c>
      <c r="E313" s="141" t="s">
        <v>929</v>
      </c>
      <c r="F313" s="142" t="s">
        <v>930</v>
      </c>
      <c r="G313" s="143" t="s">
        <v>557</v>
      </c>
      <c r="H313" s="144">
        <v>2</v>
      </c>
      <c r="I313" s="145"/>
      <c r="J313" s="144">
        <f t="shared" si="60"/>
        <v>0</v>
      </c>
      <c r="K313" s="146"/>
      <c r="L313" s="28"/>
      <c r="M313" s="147" t="s">
        <v>1</v>
      </c>
      <c r="N313" s="148" t="s">
        <v>45</v>
      </c>
      <c r="P313" s="149">
        <f t="shared" si="61"/>
        <v>0</v>
      </c>
      <c r="Q313" s="149">
        <v>0</v>
      </c>
      <c r="R313" s="149">
        <f t="shared" si="62"/>
        <v>0</v>
      </c>
      <c r="S313" s="149">
        <v>0</v>
      </c>
      <c r="T313" s="150">
        <f t="shared" si="63"/>
        <v>0</v>
      </c>
      <c r="AR313" s="151" t="s">
        <v>243</v>
      </c>
      <c r="AT313" s="151" t="s">
        <v>183</v>
      </c>
      <c r="AU313" s="151" t="s">
        <v>94</v>
      </c>
      <c r="AY313" s="13" t="s">
        <v>181</v>
      </c>
      <c r="BE313" s="152">
        <f t="shared" si="64"/>
        <v>0</v>
      </c>
      <c r="BF313" s="152">
        <f t="shared" si="65"/>
        <v>0</v>
      </c>
      <c r="BG313" s="152">
        <f t="shared" si="66"/>
        <v>0</v>
      </c>
      <c r="BH313" s="152">
        <f t="shared" si="67"/>
        <v>0</v>
      </c>
      <c r="BI313" s="152">
        <f t="shared" si="68"/>
        <v>0</v>
      </c>
      <c r="BJ313" s="13" t="s">
        <v>90</v>
      </c>
      <c r="BK313" s="153">
        <f t="shared" si="69"/>
        <v>0</v>
      </c>
      <c r="BL313" s="13" t="s">
        <v>243</v>
      </c>
      <c r="BM313" s="151" t="s">
        <v>2646</v>
      </c>
    </row>
    <row r="314" spans="2:65" s="1" customFormat="1" ht="16.5" customHeight="1">
      <c r="B314" s="139"/>
      <c r="C314" s="140" t="s">
        <v>778</v>
      </c>
      <c r="D314" s="140" t="s">
        <v>183</v>
      </c>
      <c r="E314" s="141" t="s">
        <v>910</v>
      </c>
      <c r="F314" s="142" t="s">
        <v>911</v>
      </c>
      <c r="G314" s="143" t="s">
        <v>304</v>
      </c>
      <c r="H314" s="144">
        <v>12</v>
      </c>
      <c r="I314" s="145"/>
      <c r="J314" s="144">
        <f t="shared" si="60"/>
        <v>0</v>
      </c>
      <c r="K314" s="146"/>
      <c r="L314" s="28"/>
      <c r="M314" s="147" t="s">
        <v>1</v>
      </c>
      <c r="N314" s="148" t="s">
        <v>45</v>
      </c>
      <c r="P314" s="149">
        <f t="shared" si="61"/>
        <v>0</v>
      </c>
      <c r="Q314" s="149">
        <v>0</v>
      </c>
      <c r="R314" s="149">
        <f t="shared" si="62"/>
        <v>0</v>
      </c>
      <c r="S314" s="149">
        <v>0</v>
      </c>
      <c r="T314" s="150">
        <f t="shared" si="63"/>
        <v>0</v>
      </c>
      <c r="AR314" s="151" t="s">
        <v>243</v>
      </c>
      <c r="AT314" s="151" t="s">
        <v>183</v>
      </c>
      <c r="AU314" s="151" t="s">
        <v>94</v>
      </c>
      <c r="AY314" s="13" t="s">
        <v>181</v>
      </c>
      <c r="BE314" s="152">
        <f t="shared" si="64"/>
        <v>0</v>
      </c>
      <c r="BF314" s="152">
        <f t="shared" si="65"/>
        <v>0</v>
      </c>
      <c r="BG314" s="152">
        <f t="shared" si="66"/>
        <v>0</v>
      </c>
      <c r="BH314" s="152">
        <f t="shared" si="67"/>
        <v>0</v>
      </c>
      <c r="BI314" s="152">
        <f t="shared" si="68"/>
        <v>0</v>
      </c>
      <c r="BJ314" s="13" t="s">
        <v>90</v>
      </c>
      <c r="BK314" s="153">
        <f t="shared" si="69"/>
        <v>0</v>
      </c>
      <c r="BL314" s="13" t="s">
        <v>243</v>
      </c>
      <c r="BM314" s="151" t="s">
        <v>2647</v>
      </c>
    </row>
    <row r="315" spans="2:65" s="171" customFormat="1" ht="16.5" customHeight="1">
      <c r="B315" s="172"/>
      <c r="C315" s="173" t="s">
        <v>782</v>
      </c>
      <c r="D315" s="173" t="s">
        <v>183</v>
      </c>
      <c r="E315" s="174" t="s">
        <v>3407</v>
      </c>
      <c r="F315" s="175" t="s">
        <v>918</v>
      </c>
      <c r="G315" s="176" t="s">
        <v>304</v>
      </c>
      <c r="H315" s="177">
        <v>12</v>
      </c>
      <c r="I315" s="178"/>
      <c r="J315" s="177">
        <f t="shared" si="60"/>
        <v>0</v>
      </c>
      <c r="K315" s="179"/>
      <c r="L315" s="180"/>
      <c r="M315" s="181" t="s">
        <v>1</v>
      </c>
      <c r="N315" s="182" t="s">
        <v>45</v>
      </c>
      <c r="P315" s="183">
        <f t="shared" si="61"/>
        <v>0</v>
      </c>
      <c r="Q315" s="183">
        <v>0</v>
      </c>
      <c r="R315" s="183">
        <f t="shared" si="62"/>
        <v>0</v>
      </c>
      <c r="S315" s="183">
        <v>0</v>
      </c>
      <c r="T315" s="184">
        <f t="shared" si="63"/>
        <v>0</v>
      </c>
      <c r="AR315" s="185" t="s">
        <v>243</v>
      </c>
      <c r="AT315" s="185" t="s">
        <v>183</v>
      </c>
      <c r="AU315" s="185" t="s">
        <v>94</v>
      </c>
      <c r="AY315" s="186" t="s">
        <v>181</v>
      </c>
      <c r="BE315" s="187">
        <f t="shared" si="64"/>
        <v>0</v>
      </c>
      <c r="BF315" s="187">
        <f t="shared" si="65"/>
        <v>0</v>
      </c>
      <c r="BG315" s="187">
        <f t="shared" si="66"/>
        <v>0</v>
      </c>
      <c r="BH315" s="187">
        <f t="shared" si="67"/>
        <v>0</v>
      </c>
      <c r="BI315" s="187">
        <f t="shared" si="68"/>
        <v>0</v>
      </c>
      <c r="BJ315" s="186" t="s">
        <v>90</v>
      </c>
      <c r="BK315" s="188">
        <f t="shared" si="69"/>
        <v>0</v>
      </c>
      <c r="BL315" s="186" t="s">
        <v>243</v>
      </c>
      <c r="BM315" s="185" t="s">
        <v>2648</v>
      </c>
    </row>
    <row r="316" spans="2:65" s="1" customFormat="1" ht="33" customHeight="1">
      <c r="B316" s="139"/>
      <c r="C316" s="140" t="s">
        <v>786</v>
      </c>
      <c r="D316" s="140" t="s">
        <v>183</v>
      </c>
      <c r="E316" s="141" t="s">
        <v>2649</v>
      </c>
      <c r="F316" s="142" t="s">
        <v>2650</v>
      </c>
      <c r="G316" s="143" t="s">
        <v>304</v>
      </c>
      <c r="H316" s="144">
        <v>43</v>
      </c>
      <c r="I316" s="145"/>
      <c r="J316" s="144">
        <f t="shared" si="60"/>
        <v>0</v>
      </c>
      <c r="K316" s="146"/>
      <c r="L316" s="28"/>
      <c r="M316" s="147" t="s">
        <v>1</v>
      </c>
      <c r="N316" s="148" t="s">
        <v>45</v>
      </c>
      <c r="P316" s="149">
        <f t="shared" si="61"/>
        <v>0</v>
      </c>
      <c r="Q316" s="149">
        <v>2.3000000000000001E-4</v>
      </c>
      <c r="R316" s="149">
        <f t="shared" si="62"/>
        <v>9.8899999999999995E-3</v>
      </c>
      <c r="S316" s="149">
        <v>0</v>
      </c>
      <c r="T316" s="150">
        <f t="shared" si="63"/>
        <v>0</v>
      </c>
      <c r="AR316" s="151" t="s">
        <v>243</v>
      </c>
      <c r="AT316" s="151" t="s">
        <v>183</v>
      </c>
      <c r="AU316" s="151" t="s">
        <v>94</v>
      </c>
      <c r="AY316" s="13" t="s">
        <v>181</v>
      </c>
      <c r="BE316" s="152">
        <f t="shared" si="64"/>
        <v>0</v>
      </c>
      <c r="BF316" s="152">
        <f t="shared" si="65"/>
        <v>0</v>
      </c>
      <c r="BG316" s="152">
        <f t="shared" si="66"/>
        <v>0</v>
      </c>
      <c r="BH316" s="152">
        <f t="shared" si="67"/>
        <v>0</v>
      </c>
      <c r="BI316" s="152">
        <f t="shared" si="68"/>
        <v>0</v>
      </c>
      <c r="BJ316" s="13" t="s">
        <v>90</v>
      </c>
      <c r="BK316" s="153">
        <f t="shared" si="69"/>
        <v>0</v>
      </c>
      <c r="BL316" s="13" t="s">
        <v>243</v>
      </c>
      <c r="BM316" s="151" t="s">
        <v>2651</v>
      </c>
    </row>
    <row r="317" spans="2:65" s="1" customFormat="1" ht="16.5" customHeight="1">
      <c r="B317" s="139"/>
      <c r="C317" s="140" t="s">
        <v>790</v>
      </c>
      <c r="D317" s="140" t="s">
        <v>183</v>
      </c>
      <c r="E317" s="141" t="s">
        <v>914</v>
      </c>
      <c r="F317" s="142" t="s">
        <v>915</v>
      </c>
      <c r="G317" s="143" t="s">
        <v>304</v>
      </c>
      <c r="H317" s="144">
        <v>12</v>
      </c>
      <c r="I317" s="145"/>
      <c r="J317" s="144">
        <f t="shared" si="60"/>
        <v>0</v>
      </c>
      <c r="K317" s="146"/>
      <c r="L317" s="28"/>
      <c r="M317" s="147" t="s">
        <v>1</v>
      </c>
      <c r="N317" s="148" t="s">
        <v>45</v>
      </c>
      <c r="P317" s="149">
        <f t="shared" si="61"/>
        <v>0</v>
      </c>
      <c r="Q317" s="149">
        <v>0</v>
      </c>
      <c r="R317" s="149">
        <f t="shared" si="62"/>
        <v>0</v>
      </c>
      <c r="S317" s="149">
        <v>0</v>
      </c>
      <c r="T317" s="150">
        <f t="shared" si="63"/>
        <v>0</v>
      </c>
      <c r="AR317" s="151" t="s">
        <v>243</v>
      </c>
      <c r="AT317" s="151" t="s">
        <v>183</v>
      </c>
      <c r="AU317" s="151" t="s">
        <v>94</v>
      </c>
      <c r="AY317" s="13" t="s">
        <v>181</v>
      </c>
      <c r="BE317" s="152">
        <f t="shared" si="64"/>
        <v>0</v>
      </c>
      <c r="BF317" s="152">
        <f t="shared" si="65"/>
        <v>0</v>
      </c>
      <c r="BG317" s="152">
        <f t="shared" si="66"/>
        <v>0</v>
      </c>
      <c r="BH317" s="152">
        <f t="shared" si="67"/>
        <v>0</v>
      </c>
      <c r="BI317" s="152">
        <f t="shared" si="68"/>
        <v>0</v>
      </c>
      <c r="BJ317" s="13" t="s">
        <v>90</v>
      </c>
      <c r="BK317" s="153">
        <f t="shared" si="69"/>
        <v>0</v>
      </c>
      <c r="BL317" s="13" t="s">
        <v>243</v>
      </c>
      <c r="BM317" s="151" t="s">
        <v>2652</v>
      </c>
    </row>
    <row r="318" spans="2:65" s="1" customFormat="1" ht="16.5" customHeight="1">
      <c r="B318" s="139"/>
      <c r="C318" s="140" t="s">
        <v>793</v>
      </c>
      <c r="D318" s="140" t="s">
        <v>183</v>
      </c>
      <c r="E318" s="141" t="s">
        <v>925</v>
      </c>
      <c r="F318" s="142" t="s">
        <v>926</v>
      </c>
      <c r="G318" s="143" t="s">
        <v>557</v>
      </c>
      <c r="H318" s="144">
        <v>2</v>
      </c>
      <c r="I318" s="145"/>
      <c r="J318" s="144">
        <f t="shared" si="60"/>
        <v>0</v>
      </c>
      <c r="K318" s="146"/>
      <c r="L318" s="28"/>
      <c r="M318" s="147" t="s">
        <v>1</v>
      </c>
      <c r="N318" s="148" t="s">
        <v>45</v>
      </c>
      <c r="P318" s="149">
        <f t="shared" si="61"/>
        <v>0</v>
      </c>
      <c r="Q318" s="149">
        <v>0</v>
      </c>
      <c r="R318" s="149">
        <f t="shared" si="62"/>
        <v>0</v>
      </c>
      <c r="S318" s="149">
        <v>0</v>
      </c>
      <c r="T318" s="150">
        <f t="shared" si="63"/>
        <v>0</v>
      </c>
      <c r="AR318" s="151" t="s">
        <v>243</v>
      </c>
      <c r="AT318" s="151" t="s">
        <v>183</v>
      </c>
      <c r="AU318" s="151" t="s">
        <v>94</v>
      </c>
      <c r="AY318" s="13" t="s">
        <v>181</v>
      </c>
      <c r="BE318" s="152">
        <f t="shared" si="64"/>
        <v>0</v>
      </c>
      <c r="BF318" s="152">
        <f t="shared" si="65"/>
        <v>0</v>
      </c>
      <c r="BG318" s="152">
        <f t="shared" si="66"/>
        <v>0</v>
      </c>
      <c r="BH318" s="152">
        <f t="shared" si="67"/>
        <v>0</v>
      </c>
      <c r="BI318" s="152">
        <f t="shared" si="68"/>
        <v>0</v>
      </c>
      <c r="BJ318" s="13" t="s">
        <v>90</v>
      </c>
      <c r="BK318" s="153">
        <f t="shared" si="69"/>
        <v>0</v>
      </c>
      <c r="BL318" s="13" t="s">
        <v>243</v>
      </c>
      <c r="BM318" s="151" t="s">
        <v>2653</v>
      </c>
    </row>
    <row r="319" spans="2:65" s="1" customFormat="1" ht="16.5" customHeight="1">
      <c r="B319" s="139"/>
      <c r="C319" s="140" t="s">
        <v>796</v>
      </c>
      <c r="D319" s="140" t="s">
        <v>183</v>
      </c>
      <c r="E319" s="141" t="s">
        <v>2654</v>
      </c>
      <c r="F319" s="142" t="s">
        <v>2655</v>
      </c>
      <c r="G319" s="143" t="s">
        <v>203</v>
      </c>
      <c r="H319" s="144">
        <v>1</v>
      </c>
      <c r="I319" s="145"/>
      <c r="J319" s="144">
        <f t="shared" si="60"/>
        <v>0</v>
      </c>
      <c r="K319" s="146"/>
      <c r="L319" s="28"/>
      <c r="M319" s="147" t="s">
        <v>1</v>
      </c>
      <c r="N319" s="148" t="s">
        <v>45</v>
      </c>
      <c r="P319" s="149">
        <f t="shared" si="61"/>
        <v>0</v>
      </c>
      <c r="Q319" s="149">
        <v>5.0000000000000002E-5</v>
      </c>
      <c r="R319" s="149">
        <f t="shared" si="62"/>
        <v>5.0000000000000002E-5</v>
      </c>
      <c r="S319" s="149">
        <v>1E-3</v>
      </c>
      <c r="T319" s="150">
        <f t="shared" si="63"/>
        <v>1E-3</v>
      </c>
      <c r="AR319" s="151" t="s">
        <v>243</v>
      </c>
      <c r="AT319" s="151" t="s">
        <v>183</v>
      </c>
      <c r="AU319" s="151" t="s">
        <v>94</v>
      </c>
      <c r="AY319" s="13" t="s">
        <v>181</v>
      </c>
      <c r="BE319" s="152">
        <f t="shared" si="64"/>
        <v>0</v>
      </c>
      <c r="BF319" s="152">
        <f t="shared" si="65"/>
        <v>0</v>
      </c>
      <c r="BG319" s="152">
        <f t="shared" si="66"/>
        <v>0</v>
      </c>
      <c r="BH319" s="152">
        <f t="shared" si="67"/>
        <v>0</v>
      </c>
      <c r="BI319" s="152">
        <f t="shared" si="68"/>
        <v>0</v>
      </c>
      <c r="BJ319" s="13" t="s">
        <v>90</v>
      </c>
      <c r="BK319" s="153">
        <f t="shared" si="69"/>
        <v>0</v>
      </c>
      <c r="BL319" s="13" t="s">
        <v>243</v>
      </c>
      <c r="BM319" s="151" t="s">
        <v>2656</v>
      </c>
    </row>
    <row r="320" spans="2:65" s="1" customFormat="1" ht="24.2" customHeight="1">
      <c r="B320" s="139"/>
      <c r="C320" s="140" t="s">
        <v>799</v>
      </c>
      <c r="D320" s="140" t="s">
        <v>183</v>
      </c>
      <c r="E320" s="141" t="s">
        <v>2657</v>
      </c>
      <c r="F320" s="142" t="s">
        <v>2658</v>
      </c>
      <c r="G320" s="143" t="s">
        <v>304</v>
      </c>
      <c r="H320" s="144">
        <v>1</v>
      </c>
      <c r="I320" s="145"/>
      <c r="J320" s="144">
        <f t="shared" si="60"/>
        <v>0</v>
      </c>
      <c r="K320" s="146"/>
      <c r="L320" s="28"/>
      <c r="M320" s="147" t="s">
        <v>1</v>
      </c>
      <c r="N320" s="148" t="s">
        <v>45</v>
      </c>
      <c r="P320" s="149">
        <f t="shared" si="61"/>
        <v>0</v>
      </c>
      <c r="Q320" s="149">
        <v>0</v>
      </c>
      <c r="R320" s="149">
        <f t="shared" si="62"/>
        <v>0</v>
      </c>
      <c r="S320" s="149">
        <v>0</v>
      </c>
      <c r="T320" s="150">
        <f t="shared" si="63"/>
        <v>0</v>
      </c>
      <c r="AR320" s="151" t="s">
        <v>243</v>
      </c>
      <c r="AT320" s="151" t="s">
        <v>183</v>
      </c>
      <c r="AU320" s="151" t="s">
        <v>94</v>
      </c>
      <c r="AY320" s="13" t="s">
        <v>181</v>
      </c>
      <c r="BE320" s="152">
        <f t="shared" si="64"/>
        <v>0</v>
      </c>
      <c r="BF320" s="152">
        <f t="shared" si="65"/>
        <v>0</v>
      </c>
      <c r="BG320" s="152">
        <f t="shared" si="66"/>
        <v>0</v>
      </c>
      <c r="BH320" s="152">
        <f t="shared" si="67"/>
        <v>0</v>
      </c>
      <c r="BI320" s="152">
        <f t="shared" si="68"/>
        <v>0</v>
      </c>
      <c r="BJ320" s="13" t="s">
        <v>90</v>
      </c>
      <c r="BK320" s="153">
        <f t="shared" si="69"/>
        <v>0</v>
      </c>
      <c r="BL320" s="13" t="s">
        <v>243</v>
      </c>
      <c r="BM320" s="151" t="s">
        <v>2659</v>
      </c>
    </row>
    <row r="321" spans="2:65" s="1" customFormat="1" ht="16.5" customHeight="1">
      <c r="B321" s="139"/>
      <c r="C321" s="140" t="s">
        <v>803</v>
      </c>
      <c r="D321" s="140" t="s">
        <v>183</v>
      </c>
      <c r="E321" s="141" t="s">
        <v>2660</v>
      </c>
      <c r="F321" s="142" t="s">
        <v>2661</v>
      </c>
      <c r="G321" s="143" t="s">
        <v>203</v>
      </c>
      <c r="H321" s="144">
        <v>1</v>
      </c>
      <c r="I321" s="145"/>
      <c r="J321" s="144">
        <f t="shared" si="60"/>
        <v>0</v>
      </c>
      <c r="K321" s="146"/>
      <c r="L321" s="28"/>
      <c r="M321" s="147" t="s">
        <v>1</v>
      </c>
      <c r="N321" s="148" t="s">
        <v>45</v>
      </c>
      <c r="P321" s="149">
        <f t="shared" si="61"/>
        <v>0</v>
      </c>
      <c r="Q321" s="149">
        <v>0</v>
      </c>
      <c r="R321" s="149">
        <f t="shared" si="62"/>
        <v>0</v>
      </c>
      <c r="S321" s="149">
        <v>0</v>
      </c>
      <c r="T321" s="150">
        <f t="shared" si="63"/>
        <v>0</v>
      </c>
      <c r="AR321" s="151" t="s">
        <v>243</v>
      </c>
      <c r="AT321" s="151" t="s">
        <v>183</v>
      </c>
      <c r="AU321" s="151" t="s">
        <v>94</v>
      </c>
      <c r="AY321" s="13" t="s">
        <v>181</v>
      </c>
      <c r="BE321" s="152">
        <f t="shared" si="64"/>
        <v>0</v>
      </c>
      <c r="BF321" s="152">
        <f t="shared" si="65"/>
        <v>0</v>
      </c>
      <c r="BG321" s="152">
        <f t="shared" si="66"/>
        <v>0</v>
      </c>
      <c r="BH321" s="152">
        <f t="shared" si="67"/>
        <v>0</v>
      </c>
      <c r="BI321" s="152">
        <f t="shared" si="68"/>
        <v>0</v>
      </c>
      <c r="BJ321" s="13" t="s">
        <v>90</v>
      </c>
      <c r="BK321" s="153">
        <f t="shared" si="69"/>
        <v>0</v>
      </c>
      <c r="BL321" s="13" t="s">
        <v>243</v>
      </c>
      <c r="BM321" s="151" t="s">
        <v>2662</v>
      </c>
    </row>
    <row r="322" spans="2:65" s="1" customFormat="1" ht="21.75" customHeight="1">
      <c r="B322" s="139"/>
      <c r="C322" s="140" t="s">
        <v>807</v>
      </c>
      <c r="D322" s="140" t="s">
        <v>183</v>
      </c>
      <c r="E322" s="141" t="s">
        <v>2663</v>
      </c>
      <c r="F322" s="142" t="s">
        <v>2664</v>
      </c>
      <c r="G322" s="143" t="s">
        <v>304</v>
      </c>
      <c r="H322" s="144">
        <v>2.8</v>
      </c>
      <c r="I322" s="145"/>
      <c r="J322" s="144">
        <f t="shared" si="60"/>
        <v>0</v>
      </c>
      <c r="K322" s="146"/>
      <c r="L322" s="28"/>
      <c r="M322" s="147" t="s">
        <v>1</v>
      </c>
      <c r="N322" s="148" t="s">
        <v>45</v>
      </c>
      <c r="P322" s="149">
        <f t="shared" si="61"/>
        <v>0</v>
      </c>
      <c r="Q322" s="149">
        <v>5.0000000000000002E-5</v>
      </c>
      <c r="R322" s="149">
        <f t="shared" si="62"/>
        <v>1.3999999999999999E-4</v>
      </c>
      <c r="S322" s="149">
        <v>1E-3</v>
      </c>
      <c r="T322" s="150">
        <f t="shared" si="63"/>
        <v>2.8E-3</v>
      </c>
      <c r="AR322" s="151" t="s">
        <v>243</v>
      </c>
      <c r="AT322" s="151" t="s">
        <v>183</v>
      </c>
      <c r="AU322" s="151" t="s">
        <v>94</v>
      </c>
      <c r="AY322" s="13" t="s">
        <v>181</v>
      </c>
      <c r="BE322" s="152">
        <f t="shared" si="64"/>
        <v>0</v>
      </c>
      <c r="BF322" s="152">
        <f t="shared" si="65"/>
        <v>0</v>
      </c>
      <c r="BG322" s="152">
        <f t="shared" si="66"/>
        <v>0</v>
      </c>
      <c r="BH322" s="152">
        <f t="shared" si="67"/>
        <v>0</v>
      </c>
      <c r="BI322" s="152">
        <f t="shared" si="68"/>
        <v>0</v>
      </c>
      <c r="BJ322" s="13" t="s">
        <v>90</v>
      </c>
      <c r="BK322" s="153">
        <f t="shared" si="69"/>
        <v>0</v>
      </c>
      <c r="BL322" s="13" t="s">
        <v>243</v>
      </c>
      <c r="BM322" s="151" t="s">
        <v>2665</v>
      </c>
    </row>
    <row r="323" spans="2:65" s="1" customFormat="1" ht="24.2" customHeight="1">
      <c r="B323" s="139"/>
      <c r="C323" s="140" t="s">
        <v>811</v>
      </c>
      <c r="D323" s="140" t="s">
        <v>183</v>
      </c>
      <c r="E323" s="141" t="s">
        <v>2657</v>
      </c>
      <c r="F323" s="142" t="s">
        <v>2658</v>
      </c>
      <c r="G323" s="143" t="s">
        <v>304</v>
      </c>
      <c r="H323" s="144">
        <v>2.8</v>
      </c>
      <c r="I323" s="145"/>
      <c r="J323" s="144">
        <f t="shared" si="60"/>
        <v>0</v>
      </c>
      <c r="K323" s="146"/>
      <c r="L323" s="28"/>
      <c r="M323" s="147" t="s">
        <v>1</v>
      </c>
      <c r="N323" s="148" t="s">
        <v>45</v>
      </c>
      <c r="P323" s="149">
        <f t="shared" si="61"/>
        <v>0</v>
      </c>
      <c r="Q323" s="149">
        <v>0</v>
      </c>
      <c r="R323" s="149">
        <f t="shared" si="62"/>
        <v>0</v>
      </c>
      <c r="S323" s="149">
        <v>0</v>
      </c>
      <c r="T323" s="150">
        <f t="shared" si="63"/>
        <v>0</v>
      </c>
      <c r="AR323" s="151" t="s">
        <v>243</v>
      </c>
      <c r="AT323" s="151" t="s">
        <v>183</v>
      </c>
      <c r="AU323" s="151" t="s">
        <v>94</v>
      </c>
      <c r="AY323" s="13" t="s">
        <v>181</v>
      </c>
      <c r="BE323" s="152">
        <f t="shared" si="64"/>
        <v>0</v>
      </c>
      <c r="BF323" s="152">
        <f t="shared" si="65"/>
        <v>0</v>
      </c>
      <c r="BG323" s="152">
        <f t="shared" si="66"/>
        <v>0</v>
      </c>
      <c r="BH323" s="152">
        <f t="shared" si="67"/>
        <v>0</v>
      </c>
      <c r="BI323" s="152">
        <f t="shared" si="68"/>
        <v>0</v>
      </c>
      <c r="BJ323" s="13" t="s">
        <v>90</v>
      </c>
      <c r="BK323" s="153">
        <f t="shared" si="69"/>
        <v>0</v>
      </c>
      <c r="BL323" s="13" t="s">
        <v>243</v>
      </c>
      <c r="BM323" s="151" t="s">
        <v>2666</v>
      </c>
    </row>
    <row r="324" spans="2:65" s="1" customFormat="1" ht="16.5" customHeight="1">
      <c r="B324" s="139"/>
      <c r="C324" s="140" t="s">
        <v>815</v>
      </c>
      <c r="D324" s="140" t="s">
        <v>183</v>
      </c>
      <c r="E324" s="141" t="s">
        <v>2667</v>
      </c>
      <c r="F324" s="142" t="s">
        <v>2668</v>
      </c>
      <c r="G324" s="143" t="s">
        <v>304</v>
      </c>
      <c r="H324" s="144">
        <v>2.8</v>
      </c>
      <c r="I324" s="145"/>
      <c r="J324" s="144">
        <f t="shared" si="60"/>
        <v>0</v>
      </c>
      <c r="K324" s="146"/>
      <c r="L324" s="28"/>
      <c r="M324" s="147" t="s">
        <v>1</v>
      </c>
      <c r="N324" s="148" t="s">
        <v>45</v>
      </c>
      <c r="P324" s="149">
        <f t="shared" si="61"/>
        <v>0</v>
      </c>
      <c r="Q324" s="149">
        <v>0</v>
      </c>
      <c r="R324" s="149">
        <f t="shared" si="62"/>
        <v>0</v>
      </c>
      <c r="S324" s="149">
        <v>0</v>
      </c>
      <c r="T324" s="150">
        <f t="shared" si="63"/>
        <v>0</v>
      </c>
      <c r="AR324" s="151" t="s">
        <v>243</v>
      </c>
      <c r="AT324" s="151" t="s">
        <v>183</v>
      </c>
      <c r="AU324" s="151" t="s">
        <v>94</v>
      </c>
      <c r="AY324" s="13" t="s">
        <v>181</v>
      </c>
      <c r="BE324" s="152">
        <f t="shared" si="64"/>
        <v>0</v>
      </c>
      <c r="BF324" s="152">
        <f t="shared" si="65"/>
        <v>0</v>
      </c>
      <c r="BG324" s="152">
        <f t="shared" si="66"/>
        <v>0</v>
      </c>
      <c r="BH324" s="152">
        <f t="shared" si="67"/>
        <v>0</v>
      </c>
      <c r="BI324" s="152">
        <f t="shared" si="68"/>
        <v>0</v>
      </c>
      <c r="BJ324" s="13" t="s">
        <v>90</v>
      </c>
      <c r="BK324" s="153">
        <f t="shared" si="69"/>
        <v>0</v>
      </c>
      <c r="BL324" s="13" t="s">
        <v>243</v>
      </c>
      <c r="BM324" s="151" t="s">
        <v>2669</v>
      </c>
    </row>
    <row r="325" spans="2:65" s="1" customFormat="1" ht="24.2" customHeight="1">
      <c r="B325" s="139"/>
      <c r="C325" s="140" t="s">
        <v>821</v>
      </c>
      <c r="D325" s="140" t="s">
        <v>183</v>
      </c>
      <c r="E325" s="141" t="s">
        <v>826</v>
      </c>
      <c r="F325" s="142" t="s">
        <v>827</v>
      </c>
      <c r="G325" s="143" t="s">
        <v>304</v>
      </c>
      <c r="H325" s="144">
        <v>51.42</v>
      </c>
      <c r="I325" s="145"/>
      <c r="J325" s="144">
        <f t="shared" si="60"/>
        <v>0</v>
      </c>
      <c r="K325" s="146"/>
      <c r="L325" s="28"/>
      <c r="M325" s="147" t="s">
        <v>1</v>
      </c>
      <c r="N325" s="148" t="s">
        <v>45</v>
      </c>
      <c r="P325" s="149">
        <f t="shared" si="61"/>
        <v>0</v>
      </c>
      <c r="Q325" s="149">
        <v>4.2000000000000002E-4</v>
      </c>
      <c r="R325" s="149">
        <f t="shared" si="62"/>
        <v>2.1596400000000002E-2</v>
      </c>
      <c r="S325" s="149">
        <v>0</v>
      </c>
      <c r="T325" s="150">
        <f t="shared" si="63"/>
        <v>0</v>
      </c>
      <c r="AR325" s="151" t="s">
        <v>243</v>
      </c>
      <c r="AT325" s="151" t="s">
        <v>183</v>
      </c>
      <c r="AU325" s="151" t="s">
        <v>94</v>
      </c>
      <c r="AY325" s="13" t="s">
        <v>181</v>
      </c>
      <c r="BE325" s="152">
        <f t="shared" si="64"/>
        <v>0</v>
      </c>
      <c r="BF325" s="152">
        <f t="shared" si="65"/>
        <v>0</v>
      </c>
      <c r="BG325" s="152">
        <f t="shared" si="66"/>
        <v>0</v>
      </c>
      <c r="BH325" s="152">
        <f t="shared" si="67"/>
        <v>0</v>
      </c>
      <c r="BI325" s="152">
        <f t="shared" si="68"/>
        <v>0</v>
      </c>
      <c r="BJ325" s="13" t="s">
        <v>90</v>
      </c>
      <c r="BK325" s="153">
        <f t="shared" si="69"/>
        <v>0</v>
      </c>
      <c r="BL325" s="13" t="s">
        <v>243</v>
      </c>
      <c r="BM325" s="151" t="s">
        <v>2670</v>
      </c>
    </row>
    <row r="326" spans="2:65" s="1" customFormat="1" ht="49.15" customHeight="1">
      <c r="B326" s="139"/>
      <c r="C326" s="154" t="s">
        <v>825</v>
      </c>
      <c r="D326" s="154" t="s">
        <v>196</v>
      </c>
      <c r="E326" s="155" t="s">
        <v>830</v>
      </c>
      <c r="F326" s="156" t="s">
        <v>2671</v>
      </c>
      <c r="G326" s="157" t="s">
        <v>557</v>
      </c>
      <c r="H326" s="158">
        <v>1</v>
      </c>
      <c r="I326" s="159"/>
      <c r="J326" s="158">
        <f t="shared" si="60"/>
        <v>0</v>
      </c>
      <c r="K326" s="160"/>
      <c r="L326" s="161"/>
      <c r="M326" s="162" t="s">
        <v>1</v>
      </c>
      <c r="N326" s="163" t="s">
        <v>45</v>
      </c>
      <c r="P326" s="149">
        <f t="shared" si="61"/>
        <v>0</v>
      </c>
      <c r="Q326" s="149">
        <v>6.13E-2</v>
      </c>
      <c r="R326" s="149">
        <f t="shared" si="62"/>
        <v>6.13E-2</v>
      </c>
      <c r="S326" s="149">
        <v>0</v>
      </c>
      <c r="T326" s="150">
        <f t="shared" si="63"/>
        <v>0</v>
      </c>
      <c r="AR326" s="151" t="s">
        <v>199</v>
      </c>
      <c r="AT326" s="151" t="s">
        <v>196</v>
      </c>
      <c r="AU326" s="151" t="s">
        <v>94</v>
      </c>
      <c r="AY326" s="13" t="s">
        <v>181</v>
      </c>
      <c r="BE326" s="152">
        <f t="shared" si="64"/>
        <v>0</v>
      </c>
      <c r="BF326" s="152">
        <f t="shared" si="65"/>
        <v>0</v>
      </c>
      <c r="BG326" s="152">
        <f t="shared" si="66"/>
        <v>0</v>
      </c>
      <c r="BH326" s="152">
        <f t="shared" si="67"/>
        <v>0</v>
      </c>
      <c r="BI326" s="152">
        <f t="shared" si="68"/>
        <v>0</v>
      </c>
      <c r="BJ326" s="13" t="s">
        <v>90</v>
      </c>
      <c r="BK326" s="153">
        <f t="shared" si="69"/>
        <v>0</v>
      </c>
      <c r="BL326" s="13" t="s">
        <v>103</v>
      </c>
      <c r="BM326" s="151" t="s">
        <v>2672</v>
      </c>
    </row>
    <row r="327" spans="2:65" s="1" customFormat="1" ht="37.9" customHeight="1">
      <c r="B327" s="139"/>
      <c r="C327" s="154" t="s">
        <v>829</v>
      </c>
      <c r="D327" s="154" t="s">
        <v>196</v>
      </c>
      <c r="E327" s="155" t="s">
        <v>834</v>
      </c>
      <c r="F327" s="156" t="s">
        <v>2673</v>
      </c>
      <c r="G327" s="157" t="s">
        <v>557</v>
      </c>
      <c r="H327" s="158">
        <v>1</v>
      </c>
      <c r="I327" s="159"/>
      <c r="J327" s="158">
        <f t="shared" si="60"/>
        <v>0</v>
      </c>
      <c r="K327" s="160"/>
      <c r="L327" s="161"/>
      <c r="M327" s="162" t="s">
        <v>1</v>
      </c>
      <c r="N327" s="163" t="s">
        <v>45</v>
      </c>
      <c r="P327" s="149">
        <f t="shared" si="61"/>
        <v>0</v>
      </c>
      <c r="Q327" s="149">
        <v>5.5100000000000003E-2</v>
      </c>
      <c r="R327" s="149">
        <f t="shared" si="62"/>
        <v>5.5100000000000003E-2</v>
      </c>
      <c r="S327" s="149">
        <v>0</v>
      </c>
      <c r="T327" s="150">
        <f t="shared" si="63"/>
        <v>0</v>
      </c>
      <c r="AR327" s="151" t="s">
        <v>199</v>
      </c>
      <c r="AT327" s="151" t="s">
        <v>196</v>
      </c>
      <c r="AU327" s="151" t="s">
        <v>94</v>
      </c>
      <c r="AY327" s="13" t="s">
        <v>181</v>
      </c>
      <c r="BE327" s="152">
        <f t="shared" si="64"/>
        <v>0</v>
      </c>
      <c r="BF327" s="152">
        <f t="shared" si="65"/>
        <v>0</v>
      </c>
      <c r="BG327" s="152">
        <f t="shared" si="66"/>
        <v>0</v>
      </c>
      <c r="BH327" s="152">
        <f t="shared" si="67"/>
        <v>0</v>
      </c>
      <c r="BI327" s="152">
        <f t="shared" si="68"/>
        <v>0</v>
      </c>
      <c r="BJ327" s="13" t="s">
        <v>90</v>
      </c>
      <c r="BK327" s="153">
        <f t="shared" si="69"/>
        <v>0</v>
      </c>
      <c r="BL327" s="13" t="s">
        <v>103</v>
      </c>
      <c r="BM327" s="151" t="s">
        <v>2674</v>
      </c>
    </row>
    <row r="328" spans="2:65" s="1" customFormat="1" ht="49.15" customHeight="1">
      <c r="B328" s="139"/>
      <c r="C328" s="154" t="s">
        <v>833</v>
      </c>
      <c r="D328" s="154" t="s">
        <v>196</v>
      </c>
      <c r="E328" s="155" t="s">
        <v>838</v>
      </c>
      <c r="F328" s="156" t="s">
        <v>2675</v>
      </c>
      <c r="G328" s="157" t="s">
        <v>557</v>
      </c>
      <c r="H328" s="158">
        <v>3</v>
      </c>
      <c r="I328" s="159"/>
      <c r="J328" s="158">
        <f t="shared" si="60"/>
        <v>0</v>
      </c>
      <c r="K328" s="160"/>
      <c r="L328" s="161"/>
      <c r="M328" s="162" t="s">
        <v>1</v>
      </c>
      <c r="N328" s="163" t="s">
        <v>45</v>
      </c>
      <c r="P328" s="149">
        <f t="shared" si="61"/>
        <v>0</v>
      </c>
      <c r="Q328" s="149">
        <v>5.5100000000000003E-2</v>
      </c>
      <c r="R328" s="149">
        <f t="shared" si="62"/>
        <v>0.1653</v>
      </c>
      <c r="S328" s="149">
        <v>0</v>
      </c>
      <c r="T328" s="150">
        <f t="shared" si="63"/>
        <v>0</v>
      </c>
      <c r="AR328" s="151" t="s">
        <v>199</v>
      </c>
      <c r="AT328" s="151" t="s">
        <v>196</v>
      </c>
      <c r="AU328" s="151" t="s">
        <v>94</v>
      </c>
      <c r="AY328" s="13" t="s">
        <v>181</v>
      </c>
      <c r="BE328" s="152">
        <f t="shared" si="64"/>
        <v>0</v>
      </c>
      <c r="BF328" s="152">
        <f t="shared" si="65"/>
        <v>0</v>
      </c>
      <c r="BG328" s="152">
        <f t="shared" si="66"/>
        <v>0</v>
      </c>
      <c r="BH328" s="152">
        <f t="shared" si="67"/>
        <v>0</v>
      </c>
      <c r="BI328" s="152">
        <f t="shared" si="68"/>
        <v>0</v>
      </c>
      <c r="BJ328" s="13" t="s">
        <v>90</v>
      </c>
      <c r="BK328" s="153">
        <f t="shared" si="69"/>
        <v>0</v>
      </c>
      <c r="BL328" s="13" t="s">
        <v>103</v>
      </c>
      <c r="BM328" s="151" t="s">
        <v>2676</v>
      </c>
    </row>
    <row r="329" spans="2:65" s="1" customFormat="1" ht="24.2" customHeight="1">
      <c r="B329" s="139"/>
      <c r="C329" s="140" t="s">
        <v>837</v>
      </c>
      <c r="D329" s="140" t="s">
        <v>183</v>
      </c>
      <c r="E329" s="141" t="s">
        <v>852</v>
      </c>
      <c r="F329" s="142" t="s">
        <v>853</v>
      </c>
      <c r="G329" s="143" t="s">
        <v>203</v>
      </c>
      <c r="H329" s="144">
        <v>5</v>
      </c>
      <c r="I329" s="145"/>
      <c r="J329" s="144">
        <f t="shared" si="60"/>
        <v>0</v>
      </c>
      <c r="K329" s="146"/>
      <c r="L329" s="28"/>
      <c r="M329" s="147" t="s">
        <v>1</v>
      </c>
      <c r="N329" s="148" t="s">
        <v>45</v>
      </c>
      <c r="P329" s="149">
        <f t="shared" si="61"/>
        <v>0</v>
      </c>
      <c r="Q329" s="149">
        <v>3.213E-4</v>
      </c>
      <c r="R329" s="149">
        <f t="shared" si="62"/>
        <v>1.6065000000000001E-3</v>
      </c>
      <c r="S329" s="149">
        <v>0</v>
      </c>
      <c r="T329" s="150">
        <f t="shared" si="63"/>
        <v>0</v>
      </c>
      <c r="AR329" s="151" t="s">
        <v>243</v>
      </c>
      <c r="AT329" s="151" t="s">
        <v>183</v>
      </c>
      <c r="AU329" s="151" t="s">
        <v>94</v>
      </c>
      <c r="AY329" s="13" t="s">
        <v>181</v>
      </c>
      <c r="BE329" s="152">
        <f t="shared" si="64"/>
        <v>0</v>
      </c>
      <c r="BF329" s="152">
        <f t="shared" si="65"/>
        <v>0</v>
      </c>
      <c r="BG329" s="152">
        <f t="shared" si="66"/>
        <v>0</v>
      </c>
      <c r="BH329" s="152">
        <f t="shared" si="67"/>
        <v>0</v>
      </c>
      <c r="BI329" s="152">
        <f t="shared" si="68"/>
        <v>0</v>
      </c>
      <c r="BJ329" s="13" t="s">
        <v>90</v>
      </c>
      <c r="BK329" s="153">
        <f t="shared" si="69"/>
        <v>0</v>
      </c>
      <c r="BL329" s="13" t="s">
        <v>243</v>
      </c>
      <c r="BM329" s="151" t="s">
        <v>2677</v>
      </c>
    </row>
    <row r="330" spans="2:65" s="1" customFormat="1" ht="37.9" customHeight="1">
      <c r="B330" s="139"/>
      <c r="C330" s="154" t="s">
        <v>840</v>
      </c>
      <c r="D330" s="154" t="s">
        <v>196</v>
      </c>
      <c r="E330" s="155" t="s">
        <v>2678</v>
      </c>
      <c r="F330" s="156" t="s">
        <v>2679</v>
      </c>
      <c r="G330" s="157" t="s">
        <v>557</v>
      </c>
      <c r="H330" s="158">
        <v>5</v>
      </c>
      <c r="I330" s="159"/>
      <c r="J330" s="158">
        <f t="shared" si="60"/>
        <v>0</v>
      </c>
      <c r="K330" s="160"/>
      <c r="L330" s="161"/>
      <c r="M330" s="162" t="s">
        <v>1</v>
      </c>
      <c r="N330" s="163" t="s">
        <v>45</v>
      </c>
      <c r="P330" s="149">
        <f t="shared" si="61"/>
        <v>0</v>
      </c>
      <c r="Q330" s="149">
        <v>5.5100000000000003E-2</v>
      </c>
      <c r="R330" s="149">
        <f t="shared" si="62"/>
        <v>0.27550000000000002</v>
      </c>
      <c r="S330" s="149">
        <v>0</v>
      </c>
      <c r="T330" s="150">
        <f t="shared" si="63"/>
        <v>0</v>
      </c>
      <c r="AR330" s="151" t="s">
        <v>306</v>
      </c>
      <c r="AT330" s="151" t="s">
        <v>196</v>
      </c>
      <c r="AU330" s="151" t="s">
        <v>94</v>
      </c>
      <c r="AY330" s="13" t="s">
        <v>181</v>
      </c>
      <c r="BE330" s="152">
        <f t="shared" si="64"/>
        <v>0</v>
      </c>
      <c r="BF330" s="152">
        <f t="shared" si="65"/>
        <v>0</v>
      </c>
      <c r="BG330" s="152">
        <f t="shared" si="66"/>
        <v>0</v>
      </c>
      <c r="BH330" s="152">
        <f t="shared" si="67"/>
        <v>0</v>
      </c>
      <c r="BI330" s="152">
        <f t="shared" si="68"/>
        <v>0</v>
      </c>
      <c r="BJ330" s="13" t="s">
        <v>90</v>
      </c>
      <c r="BK330" s="153">
        <f t="shared" si="69"/>
        <v>0</v>
      </c>
      <c r="BL330" s="13" t="s">
        <v>243</v>
      </c>
      <c r="BM330" s="151" t="s">
        <v>2680</v>
      </c>
    </row>
    <row r="331" spans="2:65" s="1" customFormat="1" ht="24.2" customHeight="1">
      <c r="B331" s="139"/>
      <c r="C331" s="140" t="s">
        <v>843</v>
      </c>
      <c r="D331" s="140" t="s">
        <v>183</v>
      </c>
      <c r="E331" s="141" t="s">
        <v>862</v>
      </c>
      <c r="F331" s="142" t="s">
        <v>863</v>
      </c>
      <c r="G331" s="143" t="s">
        <v>194</v>
      </c>
      <c r="H331" s="144">
        <v>139.36000000000001</v>
      </c>
      <c r="I331" s="145"/>
      <c r="J331" s="144">
        <f t="shared" si="60"/>
        <v>0</v>
      </c>
      <c r="K331" s="146"/>
      <c r="L331" s="28"/>
      <c r="M331" s="147" t="s">
        <v>1</v>
      </c>
      <c r="N331" s="148" t="s">
        <v>45</v>
      </c>
      <c r="P331" s="149">
        <f t="shared" si="61"/>
        <v>0</v>
      </c>
      <c r="Q331" s="149">
        <v>0</v>
      </c>
      <c r="R331" s="149">
        <f t="shared" si="62"/>
        <v>0</v>
      </c>
      <c r="S331" s="149">
        <v>0</v>
      </c>
      <c r="T331" s="150">
        <f t="shared" si="63"/>
        <v>0</v>
      </c>
      <c r="AR331" s="151" t="s">
        <v>243</v>
      </c>
      <c r="AT331" s="151" t="s">
        <v>183</v>
      </c>
      <c r="AU331" s="151" t="s">
        <v>94</v>
      </c>
      <c r="AY331" s="13" t="s">
        <v>181</v>
      </c>
      <c r="BE331" s="152">
        <f t="shared" si="64"/>
        <v>0</v>
      </c>
      <c r="BF331" s="152">
        <f t="shared" si="65"/>
        <v>0</v>
      </c>
      <c r="BG331" s="152">
        <f t="shared" si="66"/>
        <v>0</v>
      </c>
      <c r="BH331" s="152">
        <f t="shared" si="67"/>
        <v>0</v>
      </c>
      <c r="BI331" s="152">
        <f t="shared" si="68"/>
        <v>0</v>
      </c>
      <c r="BJ331" s="13" t="s">
        <v>90</v>
      </c>
      <c r="BK331" s="153">
        <f t="shared" si="69"/>
        <v>0</v>
      </c>
      <c r="BL331" s="13" t="s">
        <v>243</v>
      </c>
      <c r="BM331" s="151" t="s">
        <v>2681</v>
      </c>
    </row>
    <row r="332" spans="2:65" s="1" customFormat="1" ht="33" customHeight="1">
      <c r="B332" s="139"/>
      <c r="C332" s="154" t="s">
        <v>847</v>
      </c>
      <c r="D332" s="154" t="s">
        <v>196</v>
      </c>
      <c r="E332" s="155" t="s">
        <v>866</v>
      </c>
      <c r="F332" s="156" t="s">
        <v>867</v>
      </c>
      <c r="G332" s="157" t="s">
        <v>194</v>
      </c>
      <c r="H332" s="158">
        <v>139.36000000000001</v>
      </c>
      <c r="I332" s="159"/>
      <c r="J332" s="158">
        <f t="shared" si="60"/>
        <v>0</v>
      </c>
      <c r="K332" s="160"/>
      <c r="L332" s="161"/>
      <c r="M332" s="162" t="s">
        <v>1</v>
      </c>
      <c r="N332" s="163" t="s">
        <v>45</v>
      </c>
      <c r="P332" s="149">
        <f t="shared" si="61"/>
        <v>0</v>
      </c>
      <c r="Q332" s="149">
        <v>1.4999999999999999E-4</v>
      </c>
      <c r="R332" s="149">
        <f t="shared" si="62"/>
        <v>2.0903999999999999E-2</v>
      </c>
      <c r="S332" s="149">
        <v>0</v>
      </c>
      <c r="T332" s="150">
        <f t="shared" si="63"/>
        <v>0</v>
      </c>
      <c r="AR332" s="151" t="s">
        <v>306</v>
      </c>
      <c r="AT332" s="151" t="s">
        <v>196</v>
      </c>
      <c r="AU332" s="151" t="s">
        <v>94</v>
      </c>
      <c r="AY332" s="13" t="s">
        <v>181</v>
      </c>
      <c r="BE332" s="152">
        <f t="shared" si="64"/>
        <v>0</v>
      </c>
      <c r="BF332" s="152">
        <f t="shared" si="65"/>
        <v>0</v>
      </c>
      <c r="BG332" s="152">
        <f t="shared" si="66"/>
        <v>0</v>
      </c>
      <c r="BH332" s="152">
        <f t="shared" si="67"/>
        <v>0</v>
      </c>
      <c r="BI332" s="152">
        <f t="shared" si="68"/>
        <v>0</v>
      </c>
      <c r="BJ332" s="13" t="s">
        <v>90</v>
      </c>
      <c r="BK332" s="153">
        <f t="shared" si="69"/>
        <v>0</v>
      </c>
      <c r="BL332" s="13" t="s">
        <v>243</v>
      </c>
      <c r="BM332" s="151" t="s">
        <v>2682</v>
      </c>
    </row>
    <row r="333" spans="2:65" s="1" customFormat="1" ht="24.2" customHeight="1">
      <c r="B333" s="139"/>
      <c r="C333" s="140" t="s">
        <v>851</v>
      </c>
      <c r="D333" s="140" t="s">
        <v>183</v>
      </c>
      <c r="E333" s="141" t="s">
        <v>891</v>
      </c>
      <c r="F333" s="142" t="s">
        <v>892</v>
      </c>
      <c r="G333" s="143" t="s">
        <v>194</v>
      </c>
      <c r="H333" s="144">
        <v>40.200000000000003</v>
      </c>
      <c r="I333" s="145"/>
      <c r="J333" s="144">
        <f t="shared" si="60"/>
        <v>0</v>
      </c>
      <c r="K333" s="146"/>
      <c r="L333" s="28"/>
      <c r="M333" s="147" t="s">
        <v>1</v>
      </c>
      <c r="N333" s="148" t="s">
        <v>45</v>
      </c>
      <c r="P333" s="149">
        <f t="shared" si="61"/>
        <v>0</v>
      </c>
      <c r="Q333" s="149">
        <v>5.0000000000000001E-3</v>
      </c>
      <c r="R333" s="149">
        <f t="shared" si="62"/>
        <v>0.20100000000000001</v>
      </c>
      <c r="S333" s="149">
        <v>0</v>
      </c>
      <c r="T333" s="150">
        <f t="shared" si="63"/>
        <v>0</v>
      </c>
      <c r="AR333" s="151" t="s">
        <v>243</v>
      </c>
      <c r="AT333" s="151" t="s">
        <v>183</v>
      </c>
      <c r="AU333" s="151" t="s">
        <v>94</v>
      </c>
      <c r="AY333" s="13" t="s">
        <v>181</v>
      </c>
      <c r="BE333" s="152">
        <f t="shared" si="64"/>
        <v>0</v>
      </c>
      <c r="BF333" s="152">
        <f t="shared" si="65"/>
        <v>0</v>
      </c>
      <c r="BG333" s="152">
        <f t="shared" si="66"/>
        <v>0</v>
      </c>
      <c r="BH333" s="152">
        <f t="shared" si="67"/>
        <v>0</v>
      </c>
      <c r="BI333" s="152">
        <f t="shared" si="68"/>
        <v>0</v>
      </c>
      <c r="BJ333" s="13" t="s">
        <v>90</v>
      </c>
      <c r="BK333" s="153">
        <f t="shared" si="69"/>
        <v>0</v>
      </c>
      <c r="BL333" s="13" t="s">
        <v>243</v>
      </c>
      <c r="BM333" s="151" t="s">
        <v>2683</v>
      </c>
    </row>
    <row r="334" spans="2:65" s="1" customFormat="1" ht="24.2" customHeight="1">
      <c r="B334" s="139"/>
      <c r="C334" s="140" t="s">
        <v>855</v>
      </c>
      <c r="D334" s="140" t="s">
        <v>183</v>
      </c>
      <c r="E334" s="141" t="s">
        <v>895</v>
      </c>
      <c r="F334" s="142" t="s">
        <v>896</v>
      </c>
      <c r="G334" s="143" t="s">
        <v>304</v>
      </c>
      <c r="H334" s="144">
        <v>31.2</v>
      </c>
      <c r="I334" s="145"/>
      <c r="J334" s="144">
        <f t="shared" si="60"/>
        <v>0</v>
      </c>
      <c r="K334" s="146"/>
      <c r="L334" s="28"/>
      <c r="M334" s="147" t="s">
        <v>1</v>
      </c>
      <c r="N334" s="148" t="s">
        <v>45</v>
      </c>
      <c r="P334" s="149">
        <f t="shared" si="61"/>
        <v>0</v>
      </c>
      <c r="Q334" s="149">
        <v>2.3000000000000001E-4</v>
      </c>
      <c r="R334" s="149">
        <f t="shared" si="62"/>
        <v>7.1760000000000001E-3</v>
      </c>
      <c r="S334" s="149">
        <v>0</v>
      </c>
      <c r="T334" s="150">
        <f t="shared" si="63"/>
        <v>0</v>
      </c>
      <c r="AR334" s="151" t="s">
        <v>243</v>
      </c>
      <c r="AT334" s="151" t="s">
        <v>183</v>
      </c>
      <c r="AU334" s="151" t="s">
        <v>94</v>
      </c>
      <c r="AY334" s="13" t="s">
        <v>181</v>
      </c>
      <c r="BE334" s="152">
        <f t="shared" si="64"/>
        <v>0</v>
      </c>
      <c r="BF334" s="152">
        <f t="shared" si="65"/>
        <v>0</v>
      </c>
      <c r="BG334" s="152">
        <f t="shared" si="66"/>
        <v>0</v>
      </c>
      <c r="BH334" s="152">
        <f t="shared" si="67"/>
        <v>0</v>
      </c>
      <c r="BI334" s="152">
        <f t="shared" si="68"/>
        <v>0</v>
      </c>
      <c r="BJ334" s="13" t="s">
        <v>90</v>
      </c>
      <c r="BK334" s="153">
        <f t="shared" si="69"/>
        <v>0</v>
      </c>
      <c r="BL334" s="13" t="s">
        <v>243</v>
      </c>
      <c r="BM334" s="151" t="s">
        <v>2684</v>
      </c>
    </row>
    <row r="335" spans="2:65" s="1" customFormat="1" ht="24.2" customHeight="1">
      <c r="B335" s="139"/>
      <c r="C335" s="140" t="s">
        <v>858</v>
      </c>
      <c r="D335" s="140" t="s">
        <v>183</v>
      </c>
      <c r="E335" s="141" t="s">
        <v>899</v>
      </c>
      <c r="F335" s="142" t="s">
        <v>900</v>
      </c>
      <c r="G335" s="143" t="s">
        <v>194</v>
      </c>
      <c r="H335" s="144">
        <v>40.200000000000003</v>
      </c>
      <c r="I335" s="145"/>
      <c r="J335" s="144">
        <f t="shared" si="60"/>
        <v>0</v>
      </c>
      <c r="K335" s="146"/>
      <c r="L335" s="28"/>
      <c r="M335" s="147" t="s">
        <v>1</v>
      </c>
      <c r="N335" s="148" t="s">
        <v>45</v>
      </c>
      <c r="P335" s="149">
        <f t="shared" si="61"/>
        <v>0</v>
      </c>
      <c r="Q335" s="149">
        <v>5.0000000000000001E-3</v>
      </c>
      <c r="R335" s="149">
        <f t="shared" si="62"/>
        <v>0.20100000000000001</v>
      </c>
      <c r="S335" s="149">
        <v>0</v>
      </c>
      <c r="T335" s="150">
        <f t="shared" si="63"/>
        <v>0</v>
      </c>
      <c r="AR335" s="151" t="s">
        <v>243</v>
      </c>
      <c r="AT335" s="151" t="s">
        <v>183</v>
      </c>
      <c r="AU335" s="151" t="s">
        <v>94</v>
      </c>
      <c r="AY335" s="13" t="s">
        <v>181</v>
      </c>
      <c r="BE335" s="152">
        <f t="shared" si="64"/>
        <v>0</v>
      </c>
      <c r="BF335" s="152">
        <f t="shared" si="65"/>
        <v>0</v>
      </c>
      <c r="BG335" s="152">
        <f t="shared" si="66"/>
        <v>0</v>
      </c>
      <c r="BH335" s="152">
        <f t="shared" si="67"/>
        <v>0</v>
      </c>
      <c r="BI335" s="152">
        <f t="shared" si="68"/>
        <v>0</v>
      </c>
      <c r="BJ335" s="13" t="s">
        <v>90</v>
      </c>
      <c r="BK335" s="153">
        <f t="shared" si="69"/>
        <v>0</v>
      </c>
      <c r="BL335" s="13" t="s">
        <v>243</v>
      </c>
      <c r="BM335" s="151" t="s">
        <v>2685</v>
      </c>
    </row>
    <row r="336" spans="2:65" s="11" customFormat="1" ht="20.85" customHeight="1">
      <c r="B336" s="127"/>
      <c r="D336" s="128" t="s">
        <v>78</v>
      </c>
      <c r="E336" s="137" t="s">
        <v>936</v>
      </c>
      <c r="F336" s="137" t="s">
        <v>937</v>
      </c>
      <c r="I336" s="130"/>
      <c r="J336" s="138">
        <f>BK336</f>
        <v>0</v>
      </c>
      <c r="L336" s="127"/>
      <c r="M336" s="132"/>
      <c r="P336" s="133">
        <f>SUM(P337:P342)</f>
        <v>0</v>
      </c>
      <c r="R336" s="133">
        <f>SUM(R337:R342)</f>
        <v>1.04E-2</v>
      </c>
      <c r="T336" s="134">
        <f>SUM(T337:T342)</f>
        <v>1E-4</v>
      </c>
      <c r="AR336" s="128" t="s">
        <v>90</v>
      </c>
      <c r="AT336" s="135" t="s">
        <v>78</v>
      </c>
      <c r="AU336" s="135" t="s">
        <v>90</v>
      </c>
      <c r="AY336" s="128" t="s">
        <v>181</v>
      </c>
      <c r="BK336" s="136">
        <f>SUM(BK337:BK342)</f>
        <v>0</v>
      </c>
    </row>
    <row r="337" spans="2:65" s="1" customFormat="1" ht="38.65" customHeight="1">
      <c r="B337" s="139"/>
      <c r="C337" s="140" t="s">
        <v>861</v>
      </c>
      <c r="D337" s="140" t="s">
        <v>183</v>
      </c>
      <c r="E337" s="141" t="s">
        <v>2686</v>
      </c>
      <c r="F337" s="142" t="s">
        <v>2687</v>
      </c>
      <c r="G337" s="143" t="s">
        <v>203</v>
      </c>
      <c r="H337" s="144">
        <v>2</v>
      </c>
      <c r="I337" s="145"/>
      <c r="J337" s="144">
        <f t="shared" ref="J337:J342" si="70">ROUND(I337*H337,3)</f>
        <v>0</v>
      </c>
      <c r="K337" s="146"/>
      <c r="L337" s="28"/>
      <c r="M337" s="147" t="s">
        <v>1</v>
      </c>
      <c r="N337" s="148" t="s">
        <v>45</v>
      </c>
      <c r="P337" s="149">
        <f t="shared" ref="P337:P342" si="71">O337*H337</f>
        <v>0</v>
      </c>
      <c r="Q337" s="149">
        <v>0</v>
      </c>
      <c r="R337" s="149">
        <f t="shared" ref="R337:R342" si="72">Q337*H337</f>
        <v>0</v>
      </c>
      <c r="S337" s="149">
        <v>5.0000000000000002E-5</v>
      </c>
      <c r="T337" s="150">
        <f t="shared" ref="T337:T342" si="73">S337*H337</f>
        <v>1E-4</v>
      </c>
      <c r="AR337" s="151" t="s">
        <v>243</v>
      </c>
      <c r="AT337" s="151" t="s">
        <v>183</v>
      </c>
      <c r="AU337" s="151" t="s">
        <v>94</v>
      </c>
      <c r="AY337" s="13" t="s">
        <v>181</v>
      </c>
      <c r="BE337" s="152">
        <f t="shared" ref="BE337:BE342" si="74">IF(N337="základná",J337,0)</f>
        <v>0</v>
      </c>
      <c r="BF337" s="152">
        <f t="shared" ref="BF337:BF342" si="75">IF(N337="znížená",J337,0)</f>
        <v>0</v>
      </c>
      <c r="BG337" s="152">
        <f t="shared" ref="BG337:BG342" si="76">IF(N337="zákl. prenesená",J337,0)</f>
        <v>0</v>
      </c>
      <c r="BH337" s="152">
        <f t="shared" ref="BH337:BH342" si="77">IF(N337="zníž. prenesená",J337,0)</f>
        <v>0</v>
      </c>
      <c r="BI337" s="152">
        <f t="shared" ref="BI337:BI342" si="78">IF(N337="nulová",J337,0)</f>
        <v>0</v>
      </c>
      <c r="BJ337" s="13" t="s">
        <v>90</v>
      </c>
      <c r="BK337" s="153">
        <f t="shared" ref="BK337:BK342" si="79">ROUND(I337*H337,3)</f>
        <v>0</v>
      </c>
      <c r="BL337" s="13" t="s">
        <v>243</v>
      </c>
      <c r="BM337" s="151" t="s">
        <v>2688</v>
      </c>
    </row>
    <row r="338" spans="2:65" s="1" customFormat="1" ht="16.5" customHeight="1">
      <c r="B338" s="139"/>
      <c r="C338" s="154" t="s">
        <v>865</v>
      </c>
      <c r="D338" s="154" t="s">
        <v>196</v>
      </c>
      <c r="E338" s="155" t="s">
        <v>2689</v>
      </c>
      <c r="F338" s="156" t="s">
        <v>2690</v>
      </c>
      <c r="G338" s="157" t="s">
        <v>203</v>
      </c>
      <c r="H338" s="158">
        <v>2</v>
      </c>
      <c r="I338" s="159"/>
      <c r="J338" s="158">
        <f t="shared" si="70"/>
        <v>0</v>
      </c>
      <c r="K338" s="160"/>
      <c r="L338" s="161"/>
      <c r="M338" s="162" t="s">
        <v>1</v>
      </c>
      <c r="N338" s="163" t="s">
        <v>45</v>
      </c>
      <c r="P338" s="149">
        <f t="shared" si="71"/>
        <v>0</v>
      </c>
      <c r="Q338" s="149">
        <v>0</v>
      </c>
      <c r="R338" s="149">
        <f t="shared" si="72"/>
        <v>0</v>
      </c>
      <c r="S338" s="149">
        <v>0</v>
      </c>
      <c r="T338" s="150">
        <f t="shared" si="73"/>
        <v>0</v>
      </c>
      <c r="AR338" s="151" t="s">
        <v>306</v>
      </c>
      <c r="AT338" s="151" t="s">
        <v>196</v>
      </c>
      <c r="AU338" s="151" t="s">
        <v>94</v>
      </c>
      <c r="AY338" s="13" t="s">
        <v>181</v>
      </c>
      <c r="BE338" s="152">
        <f t="shared" si="74"/>
        <v>0</v>
      </c>
      <c r="BF338" s="152">
        <f t="shared" si="75"/>
        <v>0</v>
      </c>
      <c r="BG338" s="152">
        <f t="shared" si="76"/>
        <v>0</v>
      </c>
      <c r="BH338" s="152">
        <f t="shared" si="77"/>
        <v>0</v>
      </c>
      <c r="BI338" s="152">
        <f t="shared" si="78"/>
        <v>0</v>
      </c>
      <c r="BJ338" s="13" t="s">
        <v>90</v>
      </c>
      <c r="BK338" s="153">
        <f t="shared" si="79"/>
        <v>0</v>
      </c>
      <c r="BL338" s="13" t="s">
        <v>243</v>
      </c>
      <c r="BM338" s="151" t="s">
        <v>2691</v>
      </c>
    </row>
    <row r="339" spans="2:65" s="1" customFormat="1" ht="38.65" customHeight="1">
      <c r="B339" s="139"/>
      <c r="C339" s="140" t="s">
        <v>869</v>
      </c>
      <c r="D339" s="140" t="s">
        <v>183</v>
      </c>
      <c r="E339" s="141" t="s">
        <v>2692</v>
      </c>
      <c r="F339" s="142" t="s">
        <v>2693</v>
      </c>
      <c r="G339" s="143" t="s">
        <v>203</v>
      </c>
      <c r="H339" s="144">
        <v>2</v>
      </c>
      <c r="I339" s="145"/>
      <c r="J339" s="144">
        <f t="shared" si="70"/>
        <v>0</v>
      </c>
      <c r="K339" s="146"/>
      <c r="L339" s="28"/>
      <c r="M339" s="147" t="s">
        <v>1</v>
      </c>
      <c r="N339" s="148" t="s">
        <v>45</v>
      </c>
      <c r="P339" s="149">
        <f t="shared" si="71"/>
        <v>0</v>
      </c>
      <c r="Q339" s="149">
        <v>0</v>
      </c>
      <c r="R339" s="149">
        <f t="shared" si="72"/>
        <v>0</v>
      </c>
      <c r="S339" s="149">
        <v>0</v>
      </c>
      <c r="T339" s="150">
        <f t="shared" si="73"/>
        <v>0</v>
      </c>
      <c r="AR339" s="151" t="s">
        <v>243</v>
      </c>
      <c r="AT339" s="151" t="s">
        <v>183</v>
      </c>
      <c r="AU339" s="151" t="s">
        <v>94</v>
      </c>
      <c r="AY339" s="13" t="s">
        <v>181</v>
      </c>
      <c r="BE339" s="152">
        <f t="shared" si="74"/>
        <v>0</v>
      </c>
      <c r="BF339" s="152">
        <f t="shared" si="75"/>
        <v>0</v>
      </c>
      <c r="BG339" s="152">
        <f t="shared" si="76"/>
        <v>0</v>
      </c>
      <c r="BH339" s="152">
        <f t="shared" si="77"/>
        <v>0</v>
      </c>
      <c r="BI339" s="152">
        <f t="shared" si="78"/>
        <v>0</v>
      </c>
      <c r="BJ339" s="13" t="s">
        <v>90</v>
      </c>
      <c r="BK339" s="153">
        <f t="shared" si="79"/>
        <v>0</v>
      </c>
      <c r="BL339" s="13" t="s">
        <v>243</v>
      </c>
      <c r="BM339" s="151" t="s">
        <v>2694</v>
      </c>
    </row>
    <row r="340" spans="2:65" s="1" customFormat="1" ht="24.2" customHeight="1">
      <c r="B340" s="139"/>
      <c r="C340" s="140" t="s">
        <v>874</v>
      </c>
      <c r="D340" s="140" t="s">
        <v>183</v>
      </c>
      <c r="E340" s="141" t="s">
        <v>2695</v>
      </c>
      <c r="F340" s="142" t="s">
        <v>2696</v>
      </c>
      <c r="G340" s="143" t="s">
        <v>203</v>
      </c>
      <c r="H340" s="144">
        <v>2</v>
      </c>
      <c r="I340" s="145"/>
      <c r="J340" s="144">
        <f t="shared" si="70"/>
        <v>0</v>
      </c>
      <c r="K340" s="146"/>
      <c r="L340" s="28"/>
      <c r="M340" s="147" t="s">
        <v>1</v>
      </c>
      <c r="N340" s="148" t="s">
        <v>45</v>
      </c>
      <c r="P340" s="149">
        <f t="shared" si="71"/>
        <v>0</v>
      </c>
      <c r="Q340" s="149">
        <v>0</v>
      </c>
      <c r="R340" s="149">
        <f t="shared" si="72"/>
        <v>0</v>
      </c>
      <c r="S340" s="149">
        <v>0</v>
      </c>
      <c r="T340" s="150">
        <f t="shared" si="73"/>
        <v>0</v>
      </c>
      <c r="AR340" s="151" t="s">
        <v>243</v>
      </c>
      <c r="AT340" s="151" t="s">
        <v>183</v>
      </c>
      <c r="AU340" s="151" t="s">
        <v>94</v>
      </c>
      <c r="AY340" s="13" t="s">
        <v>181</v>
      </c>
      <c r="BE340" s="152">
        <f t="shared" si="74"/>
        <v>0</v>
      </c>
      <c r="BF340" s="152">
        <f t="shared" si="75"/>
        <v>0</v>
      </c>
      <c r="BG340" s="152">
        <f t="shared" si="76"/>
        <v>0</v>
      </c>
      <c r="BH340" s="152">
        <f t="shared" si="77"/>
        <v>0</v>
      </c>
      <c r="BI340" s="152">
        <f t="shared" si="78"/>
        <v>0</v>
      </c>
      <c r="BJ340" s="13" t="s">
        <v>90</v>
      </c>
      <c r="BK340" s="153">
        <f t="shared" si="79"/>
        <v>0</v>
      </c>
      <c r="BL340" s="13" t="s">
        <v>243</v>
      </c>
      <c r="BM340" s="151" t="s">
        <v>2697</v>
      </c>
    </row>
    <row r="341" spans="2:65" s="1" customFormat="1" ht="37.9" customHeight="1">
      <c r="B341" s="139"/>
      <c r="C341" s="154" t="s">
        <v>878</v>
      </c>
      <c r="D341" s="154" t="s">
        <v>196</v>
      </c>
      <c r="E341" s="155" t="s">
        <v>2698</v>
      </c>
      <c r="F341" s="156" t="s">
        <v>2699</v>
      </c>
      <c r="G341" s="157" t="s">
        <v>203</v>
      </c>
      <c r="H341" s="158">
        <v>2</v>
      </c>
      <c r="I341" s="159"/>
      <c r="J341" s="158">
        <f t="shared" si="70"/>
        <v>0</v>
      </c>
      <c r="K341" s="160"/>
      <c r="L341" s="161"/>
      <c r="M341" s="162" t="s">
        <v>1</v>
      </c>
      <c r="N341" s="163" t="s">
        <v>45</v>
      </c>
      <c r="P341" s="149">
        <f t="shared" si="71"/>
        <v>0</v>
      </c>
      <c r="Q341" s="149">
        <v>5.1999999999999998E-3</v>
      </c>
      <c r="R341" s="149">
        <f t="shared" si="72"/>
        <v>1.04E-2</v>
      </c>
      <c r="S341" s="149">
        <v>0</v>
      </c>
      <c r="T341" s="150">
        <f t="shared" si="73"/>
        <v>0</v>
      </c>
      <c r="AR341" s="151" t="s">
        <v>306</v>
      </c>
      <c r="AT341" s="151" t="s">
        <v>196</v>
      </c>
      <c r="AU341" s="151" t="s">
        <v>94</v>
      </c>
      <c r="AY341" s="13" t="s">
        <v>181</v>
      </c>
      <c r="BE341" s="152">
        <f t="shared" si="74"/>
        <v>0</v>
      </c>
      <c r="BF341" s="152">
        <f t="shared" si="75"/>
        <v>0</v>
      </c>
      <c r="BG341" s="152">
        <f t="shared" si="76"/>
        <v>0</v>
      </c>
      <c r="BH341" s="152">
        <f t="shared" si="77"/>
        <v>0</v>
      </c>
      <c r="BI341" s="152">
        <f t="shared" si="78"/>
        <v>0</v>
      </c>
      <c r="BJ341" s="13" t="s">
        <v>90</v>
      </c>
      <c r="BK341" s="153">
        <f t="shared" si="79"/>
        <v>0</v>
      </c>
      <c r="BL341" s="13" t="s">
        <v>243</v>
      </c>
      <c r="BM341" s="151" t="s">
        <v>2700</v>
      </c>
    </row>
    <row r="342" spans="2:65" s="1" customFormat="1" ht="24.2" customHeight="1">
      <c r="B342" s="139"/>
      <c r="C342" s="140" t="s">
        <v>882</v>
      </c>
      <c r="D342" s="140" t="s">
        <v>183</v>
      </c>
      <c r="E342" s="141" t="s">
        <v>2701</v>
      </c>
      <c r="F342" s="142" t="s">
        <v>2702</v>
      </c>
      <c r="G342" s="143" t="s">
        <v>203</v>
      </c>
      <c r="H342" s="144">
        <v>2</v>
      </c>
      <c r="I342" s="145"/>
      <c r="J342" s="144">
        <f t="shared" si="70"/>
        <v>0</v>
      </c>
      <c r="K342" s="146"/>
      <c r="L342" s="28"/>
      <c r="M342" s="147" t="s">
        <v>1</v>
      </c>
      <c r="N342" s="148" t="s">
        <v>45</v>
      </c>
      <c r="P342" s="149">
        <f t="shared" si="71"/>
        <v>0</v>
      </c>
      <c r="Q342" s="149">
        <v>0</v>
      </c>
      <c r="R342" s="149">
        <f t="shared" si="72"/>
        <v>0</v>
      </c>
      <c r="S342" s="149">
        <v>0</v>
      </c>
      <c r="T342" s="150">
        <f t="shared" si="73"/>
        <v>0</v>
      </c>
      <c r="AR342" s="151" t="s">
        <v>243</v>
      </c>
      <c r="AT342" s="151" t="s">
        <v>183</v>
      </c>
      <c r="AU342" s="151" t="s">
        <v>94</v>
      </c>
      <c r="AY342" s="13" t="s">
        <v>181</v>
      </c>
      <c r="BE342" s="152">
        <f t="shared" si="74"/>
        <v>0</v>
      </c>
      <c r="BF342" s="152">
        <f t="shared" si="75"/>
        <v>0</v>
      </c>
      <c r="BG342" s="152">
        <f t="shared" si="76"/>
        <v>0</v>
      </c>
      <c r="BH342" s="152">
        <f t="shared" si="77"/>
        <v>0</v>
      </c>
      <c r="BI342" s="152">
        <f t="shared" si="78"/>
        <v>0</v>
      </c>
      <c r="BJ342" s="13" t="s">
        <v>90</v>
      </c>
      <c r="BK342" s="153">
        <f t="shared" si="79"/>
        <v>0</v>
      </c>
      <c r="BL342" s="13" t="s">
        <v>243</v>
      </c>
      <c r="BM342" s="151" t="s">
        <v>2703</v>
      </c>
    </row>
    <row r="343" spans="2:65" s="11" customFormat="1" ht="22.9" customHeight="1">
      <c r="B343" s="127"/>
      <c r="D343" s="128" t="s">
        <v>78</v>
      </c>
      <c r="E343" s="137" t="s">
        <v>489</v>
      </c>
      <c r="F343" s="137" t="s">
        <v>955</v>
      </c>
      <c r="I343" s="130"/>
      <c r="J343" s="138">
        <f>BK343</f>
        <v>0</v>
      </c>
      <c r="L343" s="127"/>
      <c r="M343" s="132"/>
      <c r="P343" s="133">
        <f>P344+P348+P351</f>
        <v>0</v>
      </c>
      <c r="R343" s="133">
        <f>R344+R348+R351</f>
        <v>1.6270502119999999</v>
      </c>
      <c r="T343" s="134">
        <f>T344+T348+T351</f>
        <v>0</v>
      </c>
      <c r="AR343" s="128" t="s">
        <v>90</v>
      </c>
      <c r="AT343" s="135" t="s">
        <v>78</v>
      </c>
      <c r="AU343" s="135" t="s">
        <v>83</v>
      </c>
      <c r="AY343" s="128" t="s">
        <v>181</v>
      </c>
      <c r="BK343" s="136">
        <f>BK344+BK348+BK351</f>
        <v>0</v>
      </c>
    </row>
    <row r="344" spans="2:65" s="11" customFormat="1" ht="20.85" customHeight="1">
      <c r="B344" s="127"/>
      <c r="D344" s="128" t="s">
        <v>78</v>
      </c>
      <c r="E344" s="137" t="s">
        <v>956</v>
      </c>
      <c r="F344" s="137" t="s">
        <v>957</v>
      </c>
      <c r="I344" s="130"/>
      <c r="J344" s="138">
        <f>BK344</f>
        <v>0</v>
      </c>
      <c r="L344" s="127"/>
      <c r="M344" s="132"/>
      <c r="P344" s="133">
        <f>SUM(P345:P347)</f>
        <v>0</v>
      </c>
      <c r="R344" s="133">
        <f>SUM(R345:R347)</f>
        <v>3.6923312000000007E-2</v>
      </c>
      <c r="T344" s="134">
        <f>SUM(T345:T347)</f>
        <v>0</v>
      </c>
      <c r="AR344" s="128" t="s">
        <v>90</v>
      </c>
      <c r="AT344" s="135" t="s">
        <v>78</v>
      </c>
      <c r="AU344" s="135" t="s">
        <v>90</v>
      </c>
      <c r="AY344" s="128" t="s">
        <v>181</v>
      </c>
      <c r="BK344" s="136">
        <f>SUM(BK345:BK347)</f>
        <v>0</v>
      </c>
    </row>
    <row r="345" spans="2:65" s="1" customFormat="1" ht="24.2" customHeight="1">
      <c r="B345" s="139"/>
      <c r="C345" s="140" t="s">
        <v>886</v>
      </c>
      <c r="D345" s="140" t="s">
        <v>183</v>
      </c>
      <c r="E345" s="141" t="s">
        <v>959</v>
      </c>
      <c r="F345" s="142" t="s">
        <v>960</v>
      </c>
      <c r="G345" s="143" t="s">
        <v>194</v>
      </c>
      <c r="H345" s="144">
        <v>84.4</v>
      </c>
      <c r="I345" s="145"/>
      <c r="J345" s="144">
        <f>ROUND(I345*H345,3)</f>
        <v>0</v>
      </c>
      <c r="K345" s="146"/>
      <c r="L345" s="28"/>
      <c r="M345" s="147" t="s">
        <v>1</v>
      </c>
      <c r="N345" s="148" t="s">
        <v>45</v>
      </c>
      <c r="P345" s="149">
        <f>O345*H345</f>
        <v>0</v>
      </c>
      <c r="Q345" s="149">
        <v>2.6294000000000003E-4</v>
      </c>
      <c r="R345" s="149">
        <f>Q345*H345</f>
        <v>2.2192136000000005E-2</v>
      </c>
      <c r="S345" s="149">
        <v>0</v>
      </c>
      <c r="T345" s="150">
        <f>S345*H345</f>
        <v>0</v>
      </c>
      <c r="AR345" s="151" t="s">
        <v>243</v>
      </c>
      <c r="AT345" s="151" t="s">
        <v>183</v>
      </c>
      <c r="AU345" s="151" t="s">
        <v>94</v>
      </c>
      <c r="AY345" s="13" t="s">
        <v>181</v>
      </c>
      <c r="BE345" s="152">
        <f>IF(N345="základná",J345,0)</f>
        <v>0</v>
      </c>
      <c r="BF345" s="152">
        <f>IF(N345="znížená",J345,0)</f>
        <v>0</v>
      </c>
      <c r="BG345" s="152">
        <f>IF(N345="zákl. prenesená",J345,0)</f>
        <v>0</v>
      </c>
      <c r="BH345" s="152">
        <f>IF(N345="zníž. prenesená",J345,0)</f>
        <v>0</v>
      </c>
      <c r="BI345" s="152">
        <f>IF(N345="nulová",J345,0)</f>
        <v>0</v>
      </c>
      <c r="BJ345" s="13" t="s">
        <v>90</v>
      </c>
      <c r="BK345" s="153">
        <f>ROUND(I345*H345,3)</f>
        <v>0</v>
      </c>
      <c r="BL345" s="13" t="s">
        <v>243</v>
      </c>
      <c r="BM345" s="151" t="s">
        <v>2704</v>
      </c>
    </row>
    <row r="346" spans="2:65" s="1" customFormat="1" ht="24.2" customHeight="1">
      <c r="B346" s="139"/>
      <c r="C346" s="140" t="s">
        <v>890</v>
      </c>
      <c r="D346" s="140" t="s">
        <v>183</v>
      </c>
      <c r="E346" s="141" t="s">
        <v>963</v>
      </c>
      <c r="F346" s="142" t="s">
        <v>964</v>
      </c>
      <c r="G346" s="143" t="s">
        <v>194</v>
      </c>
      <c r="H346" s="144">
        <v>84.4</v>
      </c>
      <c r="I346" s="145"/>
      <c r="J346" s="144">
        <f>ROUND(I346*H346,3)</f>
        <v>0</v>
      </c>
      <c r="K346" s="146"/>
      <c r="L346" s="28"/>
      <c r="M346" s="147" t="s">
        <v>1</v>
      </c>
      <c r="N346" s="148" t="s">
        <v>45</v>
      </c>
      <c r="P346" s="149">
        <f>O346*H346</f>
        <v>0</v>
      </c>
      <c r="Q346" s="149">
        <v>1.7323999999999999E-4</v>
      </c>
      <c r="R346" s="149">
        <f>Q346*H346</f>
        <v>1.4621456E-2</v>
      </c>
      <c r="S346" s="149">
        <v>0</v>
      </c>
      <c r="T346" s="150">
        <f>S346*H346</f>
        <v>0</v>
      </c>
      <c r="AR346" s="151" t="s">
        <v>243</v>
      </c>
      <c r="AT346" s="151" t="s">
        <v>183</v>
      </c>
      <c r="AU346" s="151" t="s">
        <v>94</v>
      </c>
      <c r="AY346" s="13" t="s">
        <v>181</v>
      </c>
      <c r="BE346" s="152">
        <f>IF(N346="základná",J346,0)</f>
        <v>0</v>
      </c>
      <c r="BF346" s="152">
        <f>IF(N346="znížená",J346,0)</f>
        <v>0</v>
      </c>
      <c r="BG346" s="152">
        <f>IF(N346="zákl. prenesená",J346,0)</f>
        <v>0</v>
      </c>
      <c r="BH346" s="152">
        <f>IF(N346="zníž. prenesená",J346,0)</f>
        <v>0</v>
      </c>
      <c r="BI346" s="152">
        <f>IF(N346="nulová",J346,0)</f>
        <v>0</v>
      </c>
      <c r="BJ346" s="13" t="s">
        <v>90</v>
      </c>
      <c r="BK346" s="153">
        <f>ROUND(I346*H346,3)</f>
        <v>0</v>
      </c>
      <c r="BL346" s="13" t="s">
        <v>243</v>
      </c>
      <c r="BM346" s="151" t="s">
        <v>2705</v>
      </c>
    </row>
    <row r="347" spans="2:65" s="1" customFormat="1" ht="24.2" customHeight="1">
      <c r="B347" s="139"/>
      <c r="C347" s="140" t="s">
        <v>894</v>
      </c>
      <c r="D347" s="140" t="s">
        <v>183</v>
      </c>
      <c r="E347" s="141" t="s">
        <v>967</v>
      </c>
      <c r="F347" s="142" t="s">
        <v>968</v>
      </c>
      <c r="G347" s="143" t="s">
        <v>194</v>
      </c>
      <c r="H347" s="144">
        <v>84.4</v>
      </c>
      <c r="I347" s="145"/>
      <c r="J347" s="144">
        <f>ROUND(I347*H347,3)</f>
        <v>0</v>
      </c>
      <c r="K347" s="146"/>
      <c r="L347" s="28"/>
      <c r="M347" s="147" t="s">
        <v>1</v>
      </c>
      <c r="N347" s="148" t="s">
        <v>45</v>
      </c>
      <c r="P347" s="149">
        <f>O347*H347</f>
        <v>0</v>
      </c>
      <c r="Q347" s="149">
        <v>1.3E-6</v>
      </c>
      <c r="R347" s="149">
        <f>Q347*H347</f>
        <v>1.0972000000000001E-4</v>
      </c>
      <c r="S347" s="149">
        <v>0</v>
      </c>
      <c r="T347" s="150">
        <f>S347*H347</f>
        <v>0</v>
      </c>
      <c r="AR347" s="151" t="s">
        <v>243</v>
      </c>
      <c r="AT347" s="151" t="s">
        <v>183</v>
      </c>
      <c r="AU347" s="151" t="s">
        <v>94</v>
      </c>
      <c r="AY347" s="13" t="s">
        <v>181</v>
      </c>
      <c r="BE347" s="152">
        <f>IF(N347="základná",J347,0)</f>
        <v>0</v>
      </c>
      <c r="BF347" s="152">
        <f>IF(N347="znížená",J347,0)</f>
        <v>0</v>
      </c>
      <c r="BG347" s="152">
        <f>IF(N347="zákl. prenesená",J347,0)</f>
        <v>0</v>
      </c>
      <c r="BH347" s="152">
        <f>IF(N347="zníž. prenesená",J347,0)</f>
        <v>0</v>
      </c>
      <c r="BI347" s="152">
        <f>IF(N347="nulová",J347,0)</f>
        <v>0</v>
      </c>
      <c r="BJ347" s="13" t="s">
        <v>90</v>
      </c>
      <c r="BK347" s="153">
        <f>ROUND(I347*H347,3)</f>
        <v>0</v>
      </c>
      <c r="BL347" s="13" t="s">
        <v>243</v>
      </c>
      <c r="BM347" s="151" t="s">
        <v>2706</v>
      </c>
    </row>
    <row r="348" spans="2:65" s="11" customFormat="1" ht="20.85" customHeight="1">
      <c r="B348" s="127"/>
      <c r="D348" s="128" t="s">
        <v>78</v>
      </c>
      <c r="E348" s="137" t="s">
        <v>970</v>
      </c>
      <c r="F348" s="137" t="s">
        <v>971</v>
      </c>
      <c r="I348" s="130"/>
      <c r="J348" s="138">
        <f>BK348</f>
        <v>0</v>
      </c>
      <c r="L348" s="127"/>
      <c r="M348" s="132"/>
      <c r="P348" s="133">
        <f>SUM(P349:P350)</f>
        <v>0</v>
      </c>
      <c r="R348" s="133">
        <f>SUM(R349:R350)</f>
        <v>0.26480000000000004</v>
      </c>
      <c r="T348" s="134">
        <f>SUM(T349:T350)</f>
        <v>0</v>
      </c>
      <c r="AR348" s="128" t="s">
        <v>90</v>
      </c>
      <c r="AT348" s="135" t="s">
        <v>78</v>
      </c>
      <c r="AU348" s="135" t="s">
        <v>90</v>
      </c>
      <c r="AY348" s="128" t="s">
        <v>181</v>
      </c>
      <c r="BK348" s="136">
        <f>SUM(BK349:BK350)</f>
        <v>0</v>
      </c>
    </row>
    <row r="349" spans="2:65" s="1" customFormat="1" ht="44.25" customHeight="1">
      <c r="B349" s="139"/>
      <c r="C349" s="140" t="s">
        <v>898</v>
      </c>
      <c r="D349" s="140" t="s">
        <v>183</v>
      </c>
      <c r="E349" s="141" t="s">
        <v>1412</v>
      </c>
      <c r="F349" s="142" t="s">
        <v>2707</v>
      </c>
      <c r="G349" s="143" t="s">
        <v>194</v>
      </c>
      <c r="H349" s="144">
        <v>662</v>
      </c>
      <c r="I349" s="145"/>
      <c r="J349" s="144">
        <f>ROUND(I349*H349,3)</f>
        <v>0</v>
      </c>
      <c r="K349" s="146"/>
      <c r="L349" s="28"/>
      <c r="M349" s="147" t="s">
        <v>1</v>
      </c>
      <c r="N349" s="148" t="s">
        <v>45</v>
      </c>
      <c r="P349" s="149">
        <f>O349*H349</f>
        <v>0</v>
      </c>
      <c r="Q349" s="149">
        <v>4.0000000000000002E-4</v>
      </c>
      <c r="R349" s="149">
        <f>Q349*H349</f>
        <v>0.26480000000000004</v>
      </c>
      <c r="S349" s="149">
        <v>0</v>
      </c>
      <c r="T349" s="150">
        <f>S349*H349</f>
        <v>0</v>
      </c>
      <c r="AR349" s="151" t="s">
        <v>243</v>
      </c>
      <c r="AT349" s="151" t="s">
        <v>183</v>
      </c>
      <c r="AU349" s="151" t="s">
        <v>94</v>
      </c>
      <c r="AY349" s="13" t="s">
        <v>181</v>
      </c>
      <c r="BE349" s="152">
        <f>IF(N349="základná",J349,0)</f>
        <v>0</v>
      </c>
      <c r="BF349" s="152">
        <f>IF(N349="znížená",J349,0)</f>
        <v>0</v>
      </c>
      <c r="BG349" s="152">
        <f>IF(N349="zákl. prenesená",J349,0)</f>
        <v>0</v>
      </c>
      <c r="BH349" s="152">
        <f>IF(N349="zníž. prenesená",J349,0)</f>
        <v>0</v>
      </c>
      <c r="BI349" s="152">
        <f>IF(N349="nulová",J349,0)</f>
        <v>0</v>
      </c>
      <c r="BJ349" s="13" t="s">
        <v>90</v>
      </c>
      <c r="BK349" s="153">
        <f>ROUND(I349*H349,3)</f>
        <v>0</v>
      </c>
      <c r="BL349" s="13" t="s">
        <v>243</v>
      </c>
      <c r="BM349" s="151" t="s">
        <v>2708</v>
      </c>
    </row>
    <row r="350" spans="2:65" s="1" customFormat="1" ht="24.2" customHeight="1">
      <c r="B350" s="139"/>
      <c r="C350" s="140" t="s">
        <v>902</v>
      </c>
      <c r="D350" s="140" t="s">
        <v>183</v>
      </c>
      <c r="E350" s="141" t="s">
        <v>2709</v>
      </c>
      <c r="F350" s="142" t="s">
        <v>2710</v>
      </c>
      <c r="G350" s="143" t="s">
        <v>194</v>
      </c>
      <c r="H350" s="144">
        <v>503.82</v>
      </c>
      <c r="I350" s="145"/>
      <c r="J350" s="144">
        <f>ROUND(I350*H350,3)</f>
        <v>0</v>
      </c>
      <c r="K350" s="146"/>
      <c r="L350" s="28"/>
      <c r="M350" s="147" t="s">
        <v>1</v>
      </c>
      <c r="N350" s="148" t="s">
        <v>45</v>
      </c>
      <c r="P350" s="149">
        <f>O350*H350</f>
        <v>0</v>
      </c>
      <c r="Q350" s="149">
        <v>0</v>
      </c>
      <c r="R350" s="149">
        <f>Q350*H350</f>
        <v>0</v>
      </c>
      <c r="S350" s="149">
        <v>0</v>
      </c>
      <c r="T350" s="150">
        <f>S350*H350</f>
        <v>0</v>
      </c>
      <c r="AR350" s="151" t="s">
        <v>243</v>
      </c>
      <c r="AT350" s="151" t="s">
        <v>183</v>
      </c>
      <c r="AU350" s="151" t="s">
        <v>94</v>
      </c>
      <c r="AY350" s="13" t="s">
        <v>181</v>
      </c>
      <c r="BE350" s="152">
        <f>IF(N350="základná",J350,0)</f>
        <v>0</v>
      </c>
      <c r="BF350" s="152">
        <f>IF(N350="znížená",J350,0)</f>
        <v>0</v>
      </c>
      <c r="BG350" s="152">
        <f>IF(N350="zákl. prenesená",J350,0)</f>
        <v>0</v>
      </c>
      <c r="BH350" s="152">
        <f>IF(N350="zníž. prenesená",J350,0)</f>
        <v>0</v>
      </c>
      <c r="BI350" s="152">
        <f>IF(N350="nulová",J350,0)</f>
        <v>0</v>
      </c>
      <c r="BJ350" s="13" t="s">
        <v>90</v>
      </c>
      <c r="BK350" s="153">
        <f>ROUND(I350*H350,3)</f>
        <v>0</v>
      </c>
      <c r="BL350" s="13" t="s">
        <v>243</v>
      </c>
      <c r="BM350" s="151" t="s">
        <v>2711</v>
      </c>
    </row>
    <row r="351" spans="2:65" s="11" customFormat="1" ht="20.85" customHeight="1">
      <c r="B351" s="127"/>
      <c r="D351" s="128" t="s">
        <v>78</v>
      </c>
      <c r="E351" s="137" t="s">
        <v>980</v>
      </c>
      <c r="F351" s="137" t="s">
        <v>981</v>
      </c>
      <c r="I351" s="130"/>
      <c r="J351" s="138">
        <f>BK351</f>
        <v>0</v>
      </c>
      <c r="L351" s="127"/>
      <c r="M351" s="132"/>
      <c r="P351" s="133">
        <f>P352</f>
        <v>0</v>
      </c>
      <c r="R351" s="133">
        <f>R352</f>
        <v>1.3253268999999999</v>
      </c>
      <c r="T351" s="134">
        <f>T352</f>
        <v>0</v>
      </c>
      <c r="AR351" s="128" t="s">
        <v>90</v>
      </c>
      <c r="AT351" s="135" t="s">
        <v>78</v>
      </c>
      <c r="AU351" s="135" t="s">
        <v>90</v>
      </c>
      <c r="AY351" s="128" t="s">
        <v>181</v>
      </c>
      <c r="BK351" s="136">
        <f>BK352</f>
        <v>0</v>
      </c>
    </row>
    <row r="352" spans="2:65" s="1" customFormat="1" ht="16.5" customHeight="1">
      <c r="B352" s="139"/>
      <c r="C352" s="140" t="s">
        <v>906</v>
      </c>
      <c r="D352" s="140" t="s">
        <v>183</v>
      </c>
      <c r="E352" s="141" t="s">
        <v>2712</v>
      </c>
      <c r="F352" s="142" t="s">
        <v>984</v>
      </c>
      <c r="G352" s="143" t="s">
        <v>194</v>
      </c>
      <c r="H352" s="144">
        <v>452.33</v>
      </c>
      <c r="I352" s="145"/>
      <c r="J352" s="144">
        <f>ROUND(I352*H352,3)</f>
        <v>0</v>
      </c>
      <c r="K352" s="146"/>
      <c r="L352" s="28"/>
      <c r="M352" s="147" t="s">
        <v>1</v>
      </c>
      <c r="N352" s="148" t="s">
        <v>45</v>
      </c>
      <c r="P352" s="149">
        <f>O352*H352</f>
        <v>0</v>
      </c>
      <c r="Q352" s="149">
        <v>2.9299999999999999E-3</v>
      </c>
      <c r="R352" s="149">
        <f>Q352*H352</f>
        <v>1.3253268999999999</v>
      </c>
      <c r="S352" s="149">
        <v>0</v>
      </c>
      <c r="T352" s="150">
        <f>S352*H352</f>
        <v>0</v>
      </c>
      <c r="AR352" s="151" t="s">
        <v>243</v>
      </c>
      <c r="AT352" s="151" t="s">
        <v>183</v>
      </c>
      <c r="AU352" s="151" t="s">
        <v>94</v>
      </c>
      <c r="AY352" s="13" t="s">
        <v>181</v>
      </c>
      <c r="BE352" s="152">
        <f>IF(N352="základná",J352,0)</f>
        <v>0</v>
      </c>
      <c r="BF352" s="152">
        <f>IF(N352="znížená",J352,0)</f>
        <v>0</v>
      </c>
      <c r="BG352" s="152">
        <f>IF(N352="zákl. prenesená",J352,0)</f>
        <v>0</v>
      </c>
      <c r="BH352" s="152">
        <f>IF(N352="zníž. prenesená",J352,0)</f>
        <v>0</v>
      </c>
      <c r="BI352" s="152">
        <f>IF(N352="nulová",J352,0)</f>
        <v>0</v>
      </c>
      <c r="BJ352" s="13" t="s">
        <v>90</v>
      </c>
      <c r="BK352" s="153">
        <f>ROUND(I352*H352,3)</f>
        <v>0</v>
      </c>
      <c r="BL352" s="13" t="s">
        <v>243</v>
      </c>
      <c r="BM352" s="151" t="s">
        <v>2713</v>
      </c>
    </row>
    <row r="353" spans="1:65" s="11" customFormat="1" ht="25.9" customHeight="1">
      <c r="B353" s="127"/>
      <c r="D353" s="128" t="s">
        <v>78</v>
      </c>
      <c r="E353" s="129" t="s">
        <v>196</v>
      </c>
      <c r="F353" s="129" t="s">
        <v>986</v>
      </c>
      <c r="I353" s="130"/>
      <c r="J353" s="131">
        <f>BK353</f>
        <v>0</v>
      </c>
      <c r="L353" s="127"/>
      <c r="M353" s="132"/>
      <c r="P353" s="133">
        <f>P354+P358</f>
        <v>0</v>
      </c>
      <c r="R353" s="133">
        <f>R354+R358</f>
        <v>3.0699999999999998E-3</v>
      </c>
      <c r="T353" s="134">
        <f>T354+T358</f>
        <v>0</v>
      </c>
      <c r="AR353" s="128" t="s">
        <v>94</v>
      </c>
      <c r="AT353" s="135" t="s">
        <v>78</v>
      </c>
      <c r="AU353" s="135" t="s">
        <v>79</v>
      </c>
      <c r="AY353" s="128" t="s">
        <v>181</v>
      </c>
      <c r="BK353" s="136">
        <f>BK354+BK358</f>
        <v>0</v>
      </c>
    </row>
    <row r="354" spans="1:65" s="11" customFormat="1" ht="22.9" customHeight="1">
      <c r="B354" s="127"/>
      <c r="D354" s="128" t="s">
        <v>78</v>
      </c>
      <c r="E354" s="137" t="s">
        <v>987</v>
      </c>
      <c r="F354" s="137" t="s">
        <v>988</v>
      </c>
      <c r="I354" s="130"/>
      <c r="J354" s="138">
        <f>BK354</f>
        <v>0</v>
      </c>
      <c r="L354" s="127"/>
      <c r="M354" s="132"/>
      <c r="P354" s="133">
        <f>SUM(P355:P357)</f>
        <v>0</v>
      </c>
      <c r="R354" s="133">
        <f>SUM(R355:R357)</f>
        <v>2.7699999999999999E-3</v>
      </c>
      <c r="T354" s="134">
        <f>SUM(T355:T357)</f>
        <v>0</v>
      </c>
      <c r="AR354" s="128" t="s">
        <v>94</v>
      </c>
      <c r="AT354" s="135" t="s">
        <v>78</v>
      </c>
      <c r="AU354" s="135" t="s">
        <v>83</v>
      </c>
      <c r="AY354" s="128" t="s">
        <v>181</v>
      </c>
      <c r="BK354" s="136">
        <f>SUM(BK355:BK357)</f>
        <v>0</v>
      </c>
    </row>
    <row r="355" spans="1:65" s="1" customFormat="1" ht="24.2" customHeight="1">
      <c r="B355" s="139"/>
      <c r="C355" s="140" t="s">
        <v>909</v>
      </c>
      <c r="D355" s="140" t="s">
        <v>183</v>
      </c>
      <c r="E355" s="141" t="s">
        <v>994</v>
      </c>
      <c r="F355" s="142" t="s">
        <v>995</v>
      </c>
      <c r="G355" s="143" t="s">
        <v>304</v>
      </c>
      <c r="H355" s="144">
        <v>200</v>
      </c>
      <c r="I355" s="145"/>
      <c r="J355" s="144">
        <f>ROUND(I355*H355,3)</f>
        <v>0</v>
      </c>
      <c r="K355" s="146"/>
      <c r="L355" s="28"/>
      <c r="M355" s="147" t="s">
        <v>1</v>
      </c>
      <c r="N355" s="148" t="s">
        <v>45</v>
      </c>
      <c r="P355" s="149">
        <f>O355*H355</f>
        <v>0</v>
      </c>
      <c r="Q355" s="149">
        <v>0</v>
      </c>
      <c r="R355" s="149">
        <f>Q355*H355</f>
        <v>0</v>
      </c>
      <c r="S355" s="149">
        <v>0</v>
      </c>
      <c r="T355" s="150">
        <f>S355*H355</f>
        <v>0</v>
      </c>
      <c r="AR355" s="151" t="s">
        <v>433</v>
      </c>
      <c r="AT355" s="151" t="s">
        <v>183</v>
      </c>
      <c r="AU355" s="151" t="s">
        <v>90</v>
      </c>
      <c r="AY355" s="13" t="s">
        <v>181</v>
      </c>
      <c r="BE355" s="152">
        <f>IF(N355="základná",J355,0)</f>
        <v>0</v>
      </c>
      <c r="BF355" s="152">
        <f>IF(N355="znížená",J355,0)</f>
        <v>0</v>
      </c>
      <c r="BG355" s="152">
        <f>IF(N355="zákl. prenesená",J355,0)</f>
        <v>0</v>
      </c>
      <c r="BH355" s="152">
        <f>IF(N355="zníž. prenesená",J355,0)</f>
        <v>0</v>
      </c>
      <c r="BI355" s="152">
        <f>IF(N355="nulová",J355,0)</f>
        <v>0</v>
      </c>
      <c r="BJ355" s="13" t="s">
        <v>90</v>
      </c>
      <c r="BK355" s="153">
        <f>ROUND(I355*H355,3)</f>
        <v>0</v>
      </c>
      <c r="BL355" s="13" t="s">
        <v>433</v>
      </c>
      <c r="BM355" s="151" t="s">
        <v>2714</v>
      </c>
    </row>
    <row r="356" spans="1:65" s="1" customFormat="1" ht="16.5" customHeight="1">
      <c r="B356" s="139"/>
      <c r="C356" s="140" t="s">
        <v>913</v>
      </c>
      <c r="D356" s="140" t="s">
        <v>183</v>
      </c>
      <c r="E356" s="141" t="s">
        <v>2715</v>
      </c>
      <c r="F356" s="142" t="s">
        <v>2716</v>
      </c>
      <c r="G356" s="143" t="s">
        <v>203</v>
      </c>
      <c r="H356" s="144">
        <v>1</v>
      </c>
      <c r="I356" s="145"/>
      <c r="J356" s="144">
        <f>ROUND(I356*H356,3)</f>
        <v>0</v>
      </c>
      <c r="K356" s="146"/>
      <c r="L356" s="28"/>
      <c r="M356" s="147" t="s">
        <v>1</v>
      </c>
      <c r="N356" s="148" t="s">
        <v>45</v>
      </c>
      <c r="P356" s="149">
        <f>O356*H356</f>
        <v>0</v>
      </c>
      <c r="Q356" s="149">
        <v>0</v>
      </c>
      <c r="R356" s="149">
        <f>Q356*H356</f>
        <v>0</v>
      </c>
      <c r="S356" s="149">
        <v>0</v>
      </c>
      <c r="T356" s="150">
        <f>S356*H356</f>
        <v>0</v>
      </c>
      <c r="AR356" s="151" t="s">
        <v>433</v>
      </c>
      <c r="AT356" s="151" t="s">
        <v>183</v>
      </c>
      <c r="AU356" s="151" t="s">
        <v>90</v>
      </c>
      <c r="AY356" s="13" t="s">
        <v>181</v>
      </c>
      <c r="BE356" s="152">
        <f>IF(N356="základná",J356,0)</f>
        <v>0</v>
      </c>
      <c r="BF356" s="152">
        <f>IF(N356="znížená",J356,0)</f>
        <v>0</v>
      </c>
      <c r="BG356" s="152">
        <f>IF(N356="zákl. prenesená",J356,0)</f>
        <v>0</v>
      </c>
      <c r="BH356" s="152">
        <f>IF(N356="zníž. prenesená",J356,0)</f>
        <v>0</v>
      </c>
      <c r="BI356" s="152">
        <f>IF(N356="nulová",J356,0)</f>
        <v>0</v>
      </c>
      <c r="BJ356" s="13" t="s">
        <v>90</v>
      </c>
      <c r="BK356" s="153">
        <f>ROUND(I356*H356,3)</f>
        <v>0</v>
      </c>
      <c r="BL356" s="13" t="s">
        <v>433</v>
      </c>
      <c r="BM356" s="151" t="s">
        <v>2717</v>
      </c>
    </row>
    <row r="357" spans="1:65" s="1" customFormat="1" ht="16.5" customHeight="1">
      <c r="B357" s="139"/>
      <c r="C357" s="154" t="s">
        <v>917</v>
      </c>
      <c r="D357" s="154" t="s">
        <v>196</v>
      </c>
      <c r="E357" s="155" t="s">
        <v>2718</v>
      </c>
      <c r="F357" s="156" t="s">
        <v>2719</v>
      </c>
      <c r="G357" s="157" t="s">
        <v>203</v>
      </c>
      <c r="H357" s="158">
        <v>1</v>
      </c>
      <c r="I357" s="159"/>
      <c r="J357" s="158">
        <f>ROUND(I357*H357,3)</f>
        <v>0</v>
      </c>
      <c r="K357" s="160"/>
      <c r="L357" s="161"/>
      <c r="M357" s="162" t="s">
        <v>1</v>
      </c>
      <c r="N357" s="163" t="s">
        <v>45</v>
      </c>
      <c r="P357" s="149">
        <f>O357*H357</f>
        <v>0</v>
      </c>
      <c r="Q357" s="149">
        <v>2.7699999999999999E-3</v>
      </c>
      <c r="R357" s="149">
        <f>Q357*H357</f>
        <v>2.7699999999999999E-3</v>
      </c>
      <c r="S357" s="149">
        <v>0</v>
      </c>
      <c r="T357" s="150">
        <f>S357*H357</f>
        <v>0</v>
      </c>
      <c r="AR357" s="151" t="s">
        <v>1437</v>
      </c>
      <c r="AT357" s="151" t="s">
        <v>196</v>
      </c>
      <c r="AU357" s="151" t="s">
        <v>90</v>
      </c>
      <c r="AY357" s="13" t="s">
        <v>181</v>
      </c>
      <c r="BE357" s="152">
        <f>IF(N357="základná",J357,0)</f>
        <v>0</v>
      </c>
      <c r="BF357" s="152">
        <f>IF(N357="znížená",J357,0)</f>
        <v>0</v>
      </c>
      <c r="BG357" s="152">
        <f>IF(N357="zákl. prenesená",J357,0)</f>
        <v>0</v>
      </c>
      <c r="BH357" s="152">
        <f>IF(N357="zníž. prenesená",J357,0)</f>
        <v>0</v>
      </c>
      <c r="BI357" s="152">
        <f>IF(N357="nulová",J357,0)</f>
        <v>0</v>
      </c>
      <c r="BJ357" s="13" t="s">
        <v>90</v>
      </c>
      <c r="BK357" s="153">
        <f>ROUND(I357*H357,3)</f>
        <v>0</v>
      </c>
      <c r="BL357" s="13" t="s">
        <v>433</v>
      </c>
      <c r="BM357" s="151" t="s">
        <v>2720</v>
      </c>
    </row>
    <row r="358" spans="1:65" s="11" customFormat="1" ht="22.9" customHeight="1">
      <c r="B358" s="127"/>
      <c r="D358" s="128" t="s">
        <v>78</v>
      </c>
      <c r="E358" s="137" t="s">
        <v>997</v>
      </c>
      <c r="F358" s="137" t="s">
        <v>2721</v>
      </c>
      <c r="I358" s="130"/>
      <c r="J358" s="138">
        <f>BK358</f>
        <v>0</v>
      </c>
      <c r="L358" s="127"/>
      <c r="M358" s="132"/>
      <c r="P358" s="133">
        <f>SUM(P359:P371)</f>
        <v>0</v>
      </c>
      <c r="R358" s="133">
        <f>SUM(R359:R371)</f>
        <v>3.0000000000000003E-4</v>
      </c>
      <c r="T358" s="134">
        <f>SUM(T359:T371)</f>
        <v>0</v>
      </c>
      <c r="AR358" s="128" t="s">
        <v>94</v>
      </c>
      <c r="AT358" s="135" t="s">
        <v>78</v>
      </c>
      <c r="AU358" s="135" t="s">
        <v>83</v>
      </c>
      <c r="AY358" s="128" t="s">
        <v>181</v>
      </c>
      <c r="BK358" s="136">
        <f>SUM(BK359:BK371)</f>
        <v>0</v>
      </c>
    </row>
    <row r="359" spans="1:65" s="1" customFormat="1" ht="16.5" customHeight="1">
      <c r="B359" s="139"/>
      <c r="C359" s="140" t="s">
        <v>920</v>
      </c>
      <c r="D359" s="140" t="s">
        <v>183</v>
      </c>
      <c r="E359" s="141" t="s">
        <v>2722</v>
      </c>
      <c r="F359" s="142" t="s">
        <v>1001</v>
      </c>
      <c r="G359" s="143" t="s">
        <v>304</v>
      </c>
      <c r="H359" s="144">
        <v>70</v>
      </c>
      <c r="I359" s="145"/>
      <c r="J359" s="144">
        <f t="shared" ref="J359:J371" si="80">ROUND(I359*H359,3)</f>
        <v>0</v>
      </c>
      <c r="K359" s="146"/>
      <c r="L359" s="28"/>
      <c r="M359" s="147" t="s">
        <v>1</v>
      </c>
      <c r="N359" s="148" t="s">
        <v>45</v>
      </c>
      <c r="P359" s="149">
        <f t="shared" ref="P359:P371" si="81">O359*H359</f>
        <v>0</v>
      </c>
      <c r="Q359" s="149">
        <v>0</v>
      </c>
      <c r="R359" s="149">
        <f t="shared" ref="R359:R371" si="82">Q359*H359</f>
        <v>0</v>
      </c>
      <c r="S359" s="149">
        <v>0</v>
      </c>
      <c r="T359" s="150">
        <f t="shared" ref="T359:T371" si="83">S359*H359</f>
        <v>0</v>
      </c>
      <c r="AR359" s="151" t="s">
        <v>433</v>
      </c>
      <c r="AT359" s="151" t="s">
        <v>183</v>
      </c>
      <c r="AU359" s="151" t="s">
        <v>90</v>
      </c>
      <c r="AY359" s="13" t="s">
        <v>181</v>
      </c>
      <c r="BE359" s="152">
        <f t="shared" ref="BE359:BE371" si="84">IF(N359="základná",J359,0)</f>
        <v>0</v>
      </c>
      <c r="BF359" s="152">
        <f t="shared" ref="BF359:BF371" si="85">IF(N359="znížená",J359,0)</f>
        <v>0</v>
      </c>
      <c r="BG359" s="152">
        <f t="shared" ref="BG359:BG371" si="86">IF(N359="zákl. prenesená",J359,0)</f>
        <v>0</v>
      </c>
      <c r="BH359" s="152">
        <f t="shared" ref="BH359:BH371" si="87">IF(N359="zníž. prenesená",J359,0)</f>
        <v>0</v>
      </c>
      <c r="BI359" s="152">
        <f t="shared" ref="BI359:BI371" si="88">IF(N359="nulová",J359,0)</f>
        <v>0</v>
      </c>
      <c r="BJ359" s="13" t="s">
        <v>90</v>
      </c>
      <c r="BK359" s="153">
        <f t="shared" ref="BK359:BK371" si="89">ROUND(I359*H359,3)</f>
        <v>0</v>
      </c>
      <c r="BL359" s="13" t="s">
        <v>433</v>
      </c>
      <c r="BM359" s="151" t="s">
        <v>2723</v>
      </c>
    </row>
    <row r="360" spans="1:65" s="1" customFormat="1" ht="21.75" customHeight="1">
      <c r="B360" s="139"/>
      <c r="C360" s="140" t="s">
        <v>924</v>
      </c>
      <c r="D360" s="140" t="s">
        <v>183</v>
      </c>
      <c r="E360" s="141" t="s">
        <v>2724</v>
      </c>
      <c r="F360" s="142" t="s">
        <v>1027</v>
      </c>
      <c r="G360" s="143" t="s">
        <v>1028</v>
      </c>
      <c r="H360" s="144">
        <v>1</v>
      </c>
      <c r="I360" s="145"/>
      <c r="J360" s="144">
        <f t="shared" si="80"/>
        <v>0</v>
      </c>
      <c r="K360" s="146"/>
      <c r="L360" s="28"/>
      <c r="M360" s="147" t="s">
        <v>1</v>
      </c>
      <c r="N360" s="148" t="s">
        <v>45</v>
      </c>
      <c r="P360" s="149">
        <f t="shared" si="81"/>
        <v>0</v>
      </c>
      <c r="Q360" s="149">
        <v>0</v>
      </c>
      <c r="R360" s="149">
        <f t="shared" si="82"/>
        <v>0</v>
      </c>
      <c r="S360" s="149">
        <v>0</v>
      </c>
      <c r="T360" s="150">
        <f t="shared" si="83"/>
        <v>0</v>
      </c>
      <c r="AR360" s="151" t="s">
        <v>433</v>
      </c>
      <c r="AT360" s="151" t="s">
        <v>183</v>
      </c>
      <c r="AU360" s="151" t="s">
        <v>90</v>
      </c>
      <c r="AY360" s="13" t="s">
        <v>181</v>
      </c>
      <c r="BE360" s="152">
        <f t="shared" si="84"/>
        <v>0</v>
      </c>
      <c r="BF360" s="152">
        <f t="shared" si="85"/>
        <v>0</v>
      </c>
      <c r="BG360" s="152">
        <f t="shared" si="86"/>
        <v>0</v>
      </c>
      <c r="BH360" s="152">
        <f t="shared" si="87"/>
        <v>0</v>
      </c>
      <c r="BI360" s="152">
        <f t="shared" si="88"/>
        <v>0</v>
      </c>
      <c r="BJ360" s="13" t="s">
        <v>90</v>
      </c>
      <c r="BK360" s="153">
        <f t="shared" si="89"/>
        <v>0</v>
      </c>
      <c r="BL360" s="13" t="s">
        <v>433</v>
      </c>
      <c r="BM360" s="151" t="s">
        <v>2725</v>
      </c>
    </row>
    <row r="361" spans="1:65" s="1" customFormat="1" ht="16.5" customHeight="1">
      <c r="A361" s="171"/>
      <c r="B361" s="172"/>
      <c r="C361" s="173" t="s">
        <v>928</v>
      </c>
      <c r="D361" s="173" t="s">
        <v>183</v>
      </c>
      <c r="E361" s="174" t="s">
        <v>3408</v>
      </c>
      <c r="F361" s="175" t="s">
        <v>1032</v>
      </c>
      <c r="G361" s="176" t="s">
        <v>1028</v>
      </c>
      <c r="H361" s="177">
        <v>1</v>
      </c>
      <c r="I361" s="178"/>
      <c r="J361" s="177">
        <f t="shared" si="80"/>
        <v>0</v>
      </c>
      <c r="K361" s="146"/>
      <c r="L361" s="28"/>
      <c r="M361" s="147" t="s">
        <v>1</v>
      </c>
      <c r="N361" s="148" t="s">
        <v>45</v>
      </c>
      <c r="P361" s="149">
        <f t="shared" si="81"/>
        <v>0</v>
      </c>
      <c r="Q361" s="149">
        <v>0</v>
      </c>
      <c r="R361" s="149">
        <f t="shared" si="82"/>
        <v>0</v>
      </c>
      <c r="S361" s="149">
        <v>0</v>
      </c>
      <c r="T361" s="150">
        <f t="shared" si="83"/>
        <v>0</v>
      </c>
      <c r="AR361" s="151" t="s">
        <v>433</v>
      </c>
      <c r="AT361" s="151" t="s">
        <v>183</v>
      </c>
      <c r="AU361" s="151" t="s">
        <v>90</v>
      </c>
      <c r="AY361" s="13" t="s">
        <v>181</v>
      </c>
      <c r="BE361" s="152">
        <f t="shared" si="84"/>
        <v>0</v>
      </c>
      <c r="BF361" s="152">
        <f t="shared" si="85"/>
        <v>0</v>
      </c>
      <c r="BG361" s="152">
        <f t="shared" si="86"/>
        <v>0</v>
      </c>
      <c r="BH361" s="152">
        <f t="shared" si="87"/>
        <v>0</v>
      </c>
      <c r="BI361" s="152">
        <f t="shared" si="88"/>
        <v>0</v>
      </c>
      <c r="BJ361" s="13" t="s">
        <v>90</v>
      </c>
      <c r="BK361" s="153">
        <f t="shared" si="89"/>
        <v>0</v>
      </c>
      <c r="BL361" s="13" t="s">
        <v>433</v>
      </c>
      <c r="BM361" s="151" t="s">
        <v>2726</v>
      </c>
    </row>
    <row r="362" spans="1:65" s="1" customFormat="1" ht="16.5" customHeight="1">
      <c r="A362" s="171"/>
      <c r="B362" s="172"/>
      <c r="C362" s="173" t="s">
        <v>932</v>
      </c>
      <c r="D362" s="173" t="s">
        <v>183</v>
      </c>
      <c r="E362" s="174" t="s">
        <v>2727</v>
      </c>
      <c r="F362" s="175" t="s">
        <v>2728</v>
      </c>
      <c r="G362" s="176" t="s">
        <v>203</v>
      </c>
      <c r="H362" s="177">
        <v>1</v>
      </c>
      <c r="I362" s="178"/>
      <c r="J362" s="177">
        <f t="shared" si="80"/>
        <v>0</v>
      </c>
      <c r="K362" s="146"/>
      <c r="L362" s="28"/>
      <c r="M362" s="147" t="s">
        <v>1</v>
      </c>
      <c r="N362" s="148" t="s">
        <v>45</v>
      </c>
      <c r="P362" s="149">
        <f t="shared" si="81"/>
        <v>0</v>
      </c>
      <c r="Q362" s="149">
        <v>0</v>
      </c>
      <c r="R362" s="149">
        <f t="shared" si="82"/>
        <v>0</v>
      </c>
      <c r="S362" s="149">
        <v>0</v>
      </c>
      <c r="T362" s="150">
        <f t="shared" si="83"/>
        <v>0</v>
      </c>
      <c r="AR362" s="151" t="s">
        <v>433</v>
      </c>
      <c r="AT362" s="151" t="s">
        <v>183</v>
      </c>
      <c r="AU362" s="151" t="s">
        <v>90</v>
      </c>
      <c r="AY362" s="13" t="s">
        <v>181</v>
      </c>
      <c r="BE362" s="152">
        <f t="shared" si="84"/>
        <v>0</v>
      </c>
      <c r="BF362" s="152">
        <f t="shared" si="85"/>
        <v>0</v>
      </c>
      <c r="BG362" s="152">
        <f t="shared" si="86"/>
        <v>0</v>
      </c>
      <c r="BH362" s="152">
        <f t="shared" si="87"/>
        <v>0</v>
      </c>
      <c r="BI362" s="152">
        <f t="shared" si="88"/>
        <v>0</v>
      </c>
      <c r="BJ362" s="13" t="s">
        <v>90</v>
      </c>
      <c r="BK362" s="153">
        <f t="shared" si="89"/>
        <v>0</v>
      </c>
      <c r="BL362" s="13" t="s">
        <v>433</v>
      </c>
      <c r="BM362" s="151" t="s">
        <v>2729</v>
      </c>
    </row>
    <row r="363" spans="1:65" s="1" customFormat="1" ht="16.5" customHeight="1">
      <c r="A363" s="171"/>
      <c r="B363" s="172"/>
      <c r="C363" s="173" t="s">
        <v>938</v>
      </c>
      <c r="D363" s="173" t="s">
        <v>183</v>
      </c>
      <c r="E363" s="174" t="s">
        <v>2730</v>
      </c>
      <c r="F363" s="175" t="s">
        <v>1056</v>
      </c>
      <c r="G363" s="176" t="s">
        <v>203</v>
      </c>
      <c r="H363" s="177">
        <v>1</v>
      </c>
      <c r="I363" s="178"/>
      <c r="J363" s="177">
        <f t="shared" si="80"/>
        <v>0</v>
      </c>
      <c r="K363" s="146"/>
      <c r="L363" s="28"/>
      <c r="M363" s="147" t="s">
        <v>1</v>
      </c>
      <c r="N363" s="148" t="s">
        <v>45</v>
      </c>
      <c r="P363" s="149">
        <f t="shared" si="81"/>
        <v>0</v>
      </c>
      <c r="Q363" s="149">
        <v>0</v>
      </c>
      <c r="R363" s="149">
        <f t="shared" si="82"/>
        <v>0</v>
      </c>
      <c r="S363" s="149">
        <v>0</v>
      </c>
      <c r="T363" s="150">
        <f t="shared" si="83"/>
        <v>0</v>
      </c>
      <c r="AR363" s="151" t="s">
        <v>433</v>
      </c>
      <c r="AT363" s="151" t="s">
        <v>183</v>
      </c>
      <c r="AU363" s="151" t="s">
        <v>90</v>
      </c>
      <c r="AY363" s="13" t="s">
        <v>181</v>
      </c>
      <c r="BE363" s="152">
        <f t="shared" si="84"/>
        <v>0</v>
      </c>
      <c r="BF363" s="152">
        <f t="shared" si="85"/>
        <v>0</v>
      </c>
      <c r="BG363" s="152">
        <f t="shared" si="86"/>
        <v>0</v>
      </c>
      <c r="BH363" s="152">
        <f t="shared" si="87"/>
        <v>0</v>
      </c>
      <c r="BI363" s="152">
        <f t="shared" si="88"/>
        <v>0</v>
      </c>
      <c r="BJ363" s="13" t="s">
        <v>90</v>
      </c>
      <c r="BK363" s="153">
        <f t="shared" si="89"/>
        <v>0</v>
      </c>
      <c r="BL363" s="13" t="s">
        <v>433</v>
      </c>
      <c r="BM363" s="151" t="s">
        <v>2731</v>
      </c>
    </row>
    <row r="364" spans="1:65" s="1" customFormat="1" ht="16.5" customHeight="1">
      <c r="A364" s="171"/>
      <c r="B364" s="172"/>
      <c r="C364" s="173" t="s">
        <v>942</v>
      </c>
      <c r="D364" s="173" t="s">
        <v>183</v>
      </c>
      <c r="E364" s="174" t="s">
        <v>2732</v>
      </c>
      <c r="F364" s="175" t="s">
        <v>1011</v>
      </c>
      <c r="G364" s="176" t="s">
        <v>203</v>
      </c>
      <c r="H364" s="177">
        <v>2</v>
      </c>
      <c r="I364" s="178"/>
      <c r="J364" s="177">
        <f t="shared" si="80"/>
        <v>0</v>
      </c>
      <c r="K364" s="146"/>
      <c r="L364" s="28"/>
      <c r="M364" s="147" t="s">
        <v>1</v>
      </c>
      <c r="N364" s="148" t="s">
        <v>45</v>
      </c>
      <c r="P364" s="149">
        <f t="shared" si="81"/>
        <v>0</v>
      </c>
      <c r="Q364" s="149">
        <v>0</v>
      </c>
      <c r="R364" s="149">
        <f t="shared" si="82"/>
        <v>0</v>
      </c>
      <c r="S364" s="149">
        <v>0</v>
      </c>
      <c r="T364" s="150">
        <f t="shared" si="83"/>
        <v>0</v>
      </c>
      <c r="AR364" s="151" t="s">
        <v>433</v>
      </c>
      <c r="AT364" s="151" t="s">
        <v>183</v>
      </c>
      <c r="AU364" s="151" t="s">
        <v>90</v>
      </c>
      <c r="AY364" s="13" t="s">
        <v>181</v>
      </c>
      <c r="BE364" s="152">
        <f t="shared" si="84"/>
        <v>0</v>
      </c>
      <c r="BF364" s="152">
        <f t="shared" si="85"/>
        <v>0</v>
      </c>
      <c r="BG364" s="152">
        <f t="shared" si="86"/>
        <v>0</v>
      </c>
      <c r="BH364" s="152">
        <f t="shared" si="87"/>
        <v>0</v>
      </c>
      <c r="BI364" s="152">
        <f t="shared" si="88"/>
        <v>0</v>
      </c>
      <c r="BJ364" s="13" t="s">
        <v>90</v>
      </c>
      <c r="BK364" s="153">
        <f t="shared" si="89"/>
        <v>0</v>
      </c>
      <c r="BL364" s="13" t="s">
        <v>433</v>
      </c>
      <c r="BM364" s="151" t="s">
        <v>2733</v>
      </c>
    </row>
    <row r="365" spans="1:65" s="1" customFormat="1" ht="16.5" customHeight="1">
      <c r="A365" s="171"/>
      <c r="B365" s="172"/>
      <c r="C365" s="173" t="s">
        <v>946</v>
      </c>
      <c r="D365" s="173" t="s">
        <v>183</v>
      </c>
      <c r="E365" s="174" t="s">
        <v>2734</v>
      </c>
      <c r="F365" s="175" t="s">
        <v>1015</v>
      </c>
      <c r="G365" s="176" t="s">
        <v>203</v>
      </c>
      <c r="H365" s="177">
        <v>2</v>
      </c>
      <c r="I365" s="178"/>
      <c r="J365" s="177">
        <f t="shared" si="80"/>
        <v>0</v>
      </c>
      <c r="K365" s="146"/>
      <c r="L365" s="28"/>
      <c r="M365" s="147" t="s">
        <v>1</v>
      </c>
      <c r="N365" s="148" t="s">
        <v>45</v>
      </c>
      <c r="P365" s="149">
        <f t="shared" si="81"/>
        <v>0</v>
      </c>
      <c r="Q365" s="149">
        <v>0</v>
      </c>
      <c r="R365" s="149">
        <f t="shared" si="82"/>
        <v>0</v>
      </c>
      <c r="S365" s="149">
        <v>0</v>
      </c>
      <c r="T365" s="150">
        <f t="shared" si="83"/>
        <v>0</v>
      </c>
      <c r="AR365" s="151" t="s">
        <v>433</v>
      </c>
      <c r="AT365" s="151" t="s">
        <v>183</v>
      </c>
      <c r="AU365" s="151" t="s">
        <v>90</v>
      </c>
      <c r="AY365" s="13" t="s">
        <v>181</v>
      </c>
      <c r="BE365" s="152">
        <f t="shared" si="84"/>
        <v>0</v>
      </c>
      <c r="BF365" s="152">
        <f t="shared" si="85"/>
        <v>0</v>
      </c>
      <c r="BG365" s="152">
        <f t="shared" si="86"/>
        <v>0</v>
      </c>
      <c r="BH365" s="152">
        <f t="shared" si="87"/>
        <v>0</v>
      </c>
      <c r="BI365" s="152">
        <f t="shared" si="88"/>
        <v>0</v>
      </c>
      <c r="BJ365" s="13" t="s">
        <v>90</v>
      </c>
      <c r="BK365" s="153">
        <f t="shared" si="89"/>
        <v>0</v>
      </c>
      <c r="BL365" s="13" t="s">
        <v>433</v>
      </c>
      <c r="BM365" s="151" t="s">
        <v>2735</v>
      </c>
    </row>
    <row r="366" spans="1:65" s="1" customFormat="1" ht="16.5" customHeight="1">
      <c r="A366" s="171"/>
      <c r="B366" s="172"/>
      <c r="C366" s="173" t="s">
        <v>950</v>
      </c>
      <c r="D366" s="173" t="s">
        <v>183</v>
      </c>
      <c r="E366" s="174" t="s">
        <v>2736</v>
      </c>
      <c r="F366" s="175" t="s">
        <v>1019</v>
      </c>
      <c r="G366" s="176" t="s">
        <v>203</v>
      </c>
      <c r="H366" s="177">
        <v>2</v>
      </c>
      <c r="I366" s="178"/>
      <c r="J366" s="177">
        <f t="shared" si="80"/>
        <v>0</v>
      </c>
      <c r="K366" s="146"/>
      <c r="L366" s="28"/>
      <c r="M366" s="147" t="s">
        <v>1</v>
      </c>
      <c r="N366" s="148" t="s">
        <v>45</v>
      </c>
      <c r="P366" s="149">
        <f t="shared" si="81"/>
        <v>0</v>
      </c>
      <c r="Q366" s="149">
        <v>0</v>
      </c>
      <c r="R366" s="149">
        <f t="shared" si="82"/>
        <v>0</v>
      </c>
      <c r="S366" s="149">
        <v>0</v>
      </c>
      <c r="T366" s="150">
        <f t="shared" si="83"/>
        <v>0</v>
      </c>
      <c r="AR366" s="151" t="s">
        <v>433</v>
      </c>
      <c r="AT366" s="151" t="s">
        <v>183</v>
      </c>
      <c r="AU366" s="151" t="s">
        <v>90</v>
      </c>
      <c r="AY366" s="13" t="s">
        <v>181</v>
      </c>
      <c r="BE366" s="152">
        <f t="shared" si="84"/>
        <v>0</v>
      </c>
      <c r="BF366" s="152">
        <f t="shared" si="85"/>
        <v>0</v>
      </c>
      <c r="BG366" s="152">
        <f t="shared" si="86"/>
        <v>0</v>
      </c>
      <c r="BH366" s="152">
        <f t="shared" si="87"/>
        <v>0</v>
      </c>
      <c r="BI366" s="152">
        <f t="shared" si="88"/>
        <v>0</v>
      </c>
      <c r="BJ366" s="13" t="s">
        <v>90</v>
      </c>
      <c r="BK366" s="153">
        <f t="shared" si="89"/>
        <v>0</v>
      </c>
      <c r="BL366" s="13" t="s">
        <v>433</v>
      </c>
      <c r="BM366" s="151" t="s">
        <v>2737</v>
      </c>
    </row>
    <row r="367" spans="1:65" s="1" customFormat="1" ht="16.5" customHeight="1">
      <c r="A367" s="171"/>
      <c r="B367" s="172"/>
      <c r="C367" s="173" t="s">
        <v>958</v>
      </c>
      <c r="D367" s="173" t="s">
        <v>183</v>
      </c>
      <c r="E367" s="174" t="s">
        <v>2738</v>
      </c>
      <c r="F367" s="175" t="s">
        <v>1023</v>
      </c>
      <c r="G367" s="176" t="s">
        <v>203</v>
      </c>
      <c r="H367" s="177">
        <v>2</v>
      </c>
      <c r="I367" s="178"/>
      <c r="J367" s="177">
        <f t="shared" si="80"/>
        <v>0</v>
      </c>
      <c r="K367" s="146"/>
      <c r="L367" s="28"/>
      <c r="M367" s="147" t="s">
        <v>1</v>
      </c>
      <c r="N367" s="148" t="s">
        <v>45</v>
      </c>
      <c r="P367" s="149">
        <f t="shared" si="81"/>
        <v>0</v>
      </c>
      <c r="Q367" s="149">
        <v>0</v>
      </c>
      <c r="R367" s="149">
        <f t="shared" si="82"/>
        <v>0</v>
      </c>
      <c r="S367" s="149">
        <v>0</v>
      </c>
      <c r="T367" s="150">
        <f t="shared" si="83"/>
        <v>0</v>
      </c>
      <c r="AR367" s="151" t="s">
        <v>433</v>
      </c>
      <c r="AT367" s="151" t="s">
        <v>183</v>
      </c>
      <c r="AU367" s="151" t="s">
        <v>90</v>
      </c>
      <c r="AY367" s="13" t="s">
        <v>181</v>
      </c>
      <c r="BE367" s="152">
        <f t="shared" si="84"/>
        <v>0</v>
      </c>
      <c r="BF367" s="152">
        <f t="shared" si="85"/>
        <v>0</v>
      </c>
      <c r="BG367" s="152">
        <f t="shared" si="86"/>
        <v>0</v>
      </c>
      <c r="BH367" s="152">
        <f t="shared" si="87"/>
        <v>0</v>
      </c>
      <c r="BI367" s="152">
        <f t="shared" si="88"/>
        <v>0</v>
      </c>
      <c r="BJ367" s="13" t="s">
        <v>90</v>
      </c>
      <c r="BK367" s="153">
        <f t="shared" si="89"/>
        <v>0</v>
      </c>
      <c r="BL367" s="13" t="s">
        <v>433</v>
      </c>
      <c r="BM367" s="151" t="s">
        <v>2739</v>
      </c>
    </row>
    <row r="368" spans="1:65" s="1" customFormat="1" ht="16.5" customHeight="1">
      <c r="A368" s="171"/>
      <c r="B368" s="172"/>
      <c r="C368" s="173" t="s">
        <v>962</v>
      </c>
      <c r="D368" s="173" t="s">
        <v>183</v>
      </c>
      <c r="E368" s="174" t="s">
        <v>2740</v>
      </c>
      <c r="F368" s="175" t="s">
        <v>2741</v>
      </c>
      <c r="G368" s="176" t="s">
        <v>203</v>
      </c>
      <c r="H368" s="177">
        <v>3</v>
      </c>
      <c r="I368" s="178"/>
      <c r="J368" s="177">
        <f t="shared" si="80"/>
        <v>0</v>
      </c>
      <c r="K368" s="146"/>
      <c r="L368" s="28"/>
      <c r="M368" s="147" t="s">
        <v>1</v>
      </c>
      <c r="N368" s="148" t="s">
        <v>45</v>
      </c>
      <c r="P368" s="149">
        <f t="shared" si="81"/>
        <v>0</v>
      </c>
      <c r="Q368" s="149">
        <v>0</v>
      </c>
      <c r="R368" s="149">
        <f t="shared" si="82"/>
        <v>0</v>
      </c>
      <c r="S368" s="149">
        <v>0</v>
      </c>
      <c r="T368" s="150">
        <f t="shared" si="83"/>
        <v>0</v>
      </c>
      <c r="AR368" s="151" t="s">
        <v>433</v>
      </c>
      <c r="AT368" s="151" t="s">
        <v>183</v>
      </c>
      <c r="AU368" s="151" t="s">
        <v>90</v>
      </c>
      <c r="AY368" s="13" t="s">
        <v>181</v>
      </c>
      <c r="BE368" s="152">
        <f t="shared" si="84"/>
        <v>0</v>
      </c>
      <c r="BF368" s="152">
        <f t="shared" si="85"/>
        <v>0</v>
      </c>
      <c r="BG368" s="152">
        <f t="shared" si="86"/>
        <v>0</v>
      </c>
      <c r="BH368" s="152">
        <f t="shared" si="87"/>
        <v>0</v>
      </c>
      <c r="BI368" s="152">
        <f t="shared" si="88"/>
        <v>0</v>
      </c>
      <c r="BJ368" s="13" t="s">
        <v>90</v>
      </c>
      <c r="BK368" s="153">
        <f t="shared" si="89"/>
        <v>0</v>
      </c>
      <c r="BL368" s="13" t="s">
        <v>433</v>
      </c>
      <c r="BM368" s="151" t="s">
        <v>2742</v>
      </c>
    </row>
    <row r="369" spans="1:65" s="1" customFormat="1" ht="16.5" customHeight="1">
      <c r="A369" s="171"/>
      <c r="B369" s="172"/>
      <c r="C369" s="173" t="s">
        <v>966</v>
      </c>
      <c r="D369" s="173" t="s">
        <v>183</v>
      </c>
      <c r="E369" s="174" t="s">
        <v>2743</v>
      </c>
      <c r="F369" s="175" t="s">
        <v>2744</v>
      </c>
      <c r="G369" s="176" t="s">
        <v>203</v>
      </c>
      <c r="H369" s="177">
        <v>3</v>
      </c>
      <c r="I369" s="178"/>
      <c r="J369" s="177">
        <f t="shared" si="80"/>
        <v>0</v>
      </c>
      <c r="K369" s="146"/>
      <c r="L369" s="28"/>
      <c r="M369" s="147" t="s">
        <v>1</v>
      </c>
      <c r="N369" s="148" t="s">
        <v>45</v>
      </c>
      <c r="P369" s="149">
        <f t="shared" si="81"/>
        <v>0</v>
      </c>
      <c r="Q369" s="149">
        <v>0</v>
      </c>
      <c r="R369" s="149">
        <f t="shared" si="82"/>
        <v>0</v>
      </c>
      <c r="S369" s="149">
        <v>0</v>
      </c>
      <c r="T369" s="150">
        <f t="shared" si="83"/>
        <v>0</v>
      </c>
      <c r="AR369" s="151" t="s">
        <v>433</v>
      </c>
      <c r="AT369" s="151" t="s">
        <v>183</v>
      </c>
      <c r="AU369" s="151" t="s">
        <v>90</v>
      </c>
      <c r="AY369" s="13" t="s">
        <v>181</v>
      </c>
      <c r="BE369" s="152">
        <f t="shared" si="84"/>
        <v>0</v>
      </c>
      <c r="BF369" s="152">
        <f t="shared" si="85"/>
        <v>0</v>
      </c>
      <c r="BG369" s="152">
        <f t="shared" si="86"/>
        <v>0</v>
      </c>
      <c r="BH369" s="152">
        <f t="shared" si="87"/>
        <v>0</v>
      </c>
      <c r="BI369" s="152">
        <f t="shared" si="88"/>
        <v>0</v>
      </c>
      <c r="BJ369" s="13" t="s">
        <v>90</v>
      </c>
      <c r="BK369" s="153">
        <f t="shared" si="89"/>
        <v>0</v>
      </c>
      <c r="BL369" s="13" t="s">
        <v>433</v>
      </c>
      <c r="BM369" s="151" t="s">
        <v>2745</v>
      </c>
    </row>
    <row r="370" spans="1:65" s="171" customFormat="1" ht="26.45" customHeight="1">
      <c r="B370" s="172"/>
      <c r="C370" s="173" t="s">
        <v>972</v>
      </c>
      <c r="D370" s="173" t="s">
        <v>183</v>
      </c>
      <c r="E370" s="174" t="s">
        <v>2746</v>
      </c>
      <c r="F370" s="175" t="s">
        <v>1005</v>
      </c>
      <c r="G370" s="176" t="s">
        <v>203</v>
      </c>
      <c r="H370" s="177">
        <v>6</v>
      </c>
      <c r="I370" s="178"/>
      <c r="J370" s="177">
        <f t="shared" si="80"/>
        <v>0</v>
      </c>
      <c r="K370" s="179"/>
      <c r="L370" s="180"/>
      <c r="M370" s="181" t="s">
        <v>1</v>
      </c>
      <c r="N370" s="182" t="s">
        <v>45</v>
      </c>
      <c r="P370" s="183">
        <f t="shared" si="81"/>
        <v>0</v>
      </c>
      <c r="Q370" s="183">
        <v>5.0000000000000002E-5</v>
      </c>
      <c r="R370" s="183">
        <f t="shared" si="82"/>
        <v>3.0000000000000003E-4</v>
      </c>
      <c r="S370" s="183">
        <v>0</v>
      </c>
      <c r="T370" s="184">
        <f t="shared" si="83"/>
        <v>0</v>
      </c>
      <c r="AR370" s="185" t="s">
        <v>433</v>
      </c>
      <c r="AT370" s="185" t="s">
        <v>183</v>
      </c>
      <c r="AU370" s="185" t="s">
        <v>90</v>
      </c>
      <c r="AY370" s="186" t="s">
        <v>181</v>
      </c>
      <c r="BE370" s="187">
        <f t="shared" si="84"/>
        <v>0</v>
      </c>
      <c r="BF370" s="187">
        <f t="shared" si="85"/>
        <v>0</v>
      </c>
      <c r="BG370" s="187">
        <f t="shared" si="86"/>
        <v>0</v>
      </c>
      <c r="BH370" s="187">
        <f t="shared" si="87"/>
        <v>0</v>
      </c>
      <c r="BI370" s="187">
        <f t="shared" si="88"/>
        <v>0</v>
      </c>
      <c r="BJ370" s="186" t="s">
        <v>90</v>
      </c>
      <c r="BK370" s="188">
        <f t="shared" si="89"/>
        <v>0</v>
      </c>
      <c r="BL370" s="186" t="s">
        <v>433</v>
      </c>
      <c r="BM370" s="185" t="s">
        <v>2747</v>
      </c>
    </row>
    <row r="371" spans="1:65" s="1" customFormat="1" ht="37.9" customHeight="1">
      <c r="B371" s="139"/>
      <c r="C371" s="140" t="s">
        <v>976</v>
      </c>
      <c r="D371" s="140" t="s">
        <v>183</v>
      </c>
      <c r="E371" s="141" t="s">
        <v>2748</v>
      </c>
      <c r="F371" s="142" t="s">
        <v>2749</v>
      </c>
      <c r="G371" s="143" t="s">
        <v>203</v>
      </c>
      <c r="H371" s="144">
        <v>6</v>
      </c>
      <c r="I371" s="145"/>
      <c r="J371" s="144">
        <f t="shared" si="80"/>
        <v>0</v>
      </c>
      <c r="K371" s="146"/>
      <c r="L371" s="28"/>
      <c r="M371" s="164" t="s">
        <v>1</v>
      </c>
      <c r="N371" s="165" t="s">
        <v>45</v>
      </c>
      <c r="O371" s="166"/>
      <c r="P371" s="167">
        <f t="shared" si="81"/>
        <v>0</v>
      </c>
      <c r="Q371" s="167">
        <v>0</v>
      </c>
      <c r="R371" s="167">
        <f t="shared" si="82"/>
        <v>0</v>
      </c>
      <c r="S371" s="167">
        <v>0</v>
      </c>
      <c r="T371" s="168">
        <f t="shared" si="83"/>
        <v>0</v>
      </c>
      <c r="AR371" s="151" t="s">
        <v>433</v>
      </c>
      <c r="AT371" s="151" t="s">
        <v>183</v>
      </c>
      <c r="AU371" s="151" t="s">
        <v>90</v>
      </c>
      <c r="AY371" s="13" t="s">
        <v>181</v>
      </c>
      <c r="BE371" s="152">
        <f t="shared" si="84"/>
        <v>0</v>
      </c>
      <c r="BF371" s="152">
        <f t="shared" si="85"/>
        <v>0</v>
      </c>
      <c r="BG371" s="152">
        <f t="shared" si="86"/>
        <v>0</v>
      </c>
      <c r="BH371" s="152">
        <f t="shared" si="87"/>
        <v>0</v>
      </c>
      <c r="BI371" s="152">
        <f t="shared" si="88"/>
        <v>0</v>
      </c>
      <c r="BJ371" s="13" t="s">
        <v>90</v>
      </c>
      <c r="BK371" s="153">
        <f t="shared" si="89"/>
        <v>0</v>
      </c>
      <c r="BL371" s="13" t="s">
        <v>433</v>
      </c>
      <c r="BM371" s="151" t="s">
        <v>2750</v>
      </c>
    </row>
    <row r="372" spans="1:65" s="1" customFormat="1" ht="6.95" customHeight="1">
      <c r="B372" s="43"/>
      <c r="C372" s="44"/>
      <c r="D372" s="44"/>
      <c r="E372" s="44"/>
      <c r="F372" s="44"/>
      <c r="G372" s="44"/>
      <c r="H372" s="44"/>
      <c r="I372" s="44"/>
      <c r="J372" s="44"/>
      <c r="K372" s="44"/>
      <c r="L372" s="28"/>
    </row>
  </sheetData>
  <autoFilter ref="C147:K371"/>
  <mergeCells count="15">
    <mergeCell ref="E134:H134"/>
    <mergeCell ref="E138:H138"/>
    <mergeCell ref="E136:H136"/>
    <mergeCell ref="E140:H14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4"/>
  <sheetViews>
    <sheetView showGridLines="0" showZeros="0" topLeftCell="A14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2402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1058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ROUND((SUM(BE134:BE163)),  2)</f>
        <v>0</v>
      </c>
      <c r="G37" s="96"/>
      <c r="H37" s="96"/>
      <c r="I37" s="97">
        <v>0.2</v>
      </c>
      <c r="J37" s="95">
        <f>ROUND(((SUM(BE134:BE163))*I37),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ROUND((SUM(BF134:BF163)),  2)</f>
        <v>0</v>
      </c>
      <c r="G38" s="96"/>
      <c r="H38" s="96"/>
      <c r="I38" s="97">
        <v>0.2</v>
      </c>
      <c r="J38" s="95">
        <f>ROUND(((SUM(BF134:BF163))*I38),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ROUND((SUM(BG134:BG163)),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ROUND((SUM(BH134:BH163)),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ROUND((SUM(BI134:BI163)),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2402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1-1 - Stavebná časť - Oprava fasády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J134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customHeight="1">
      <c r="B102" s="114"/>
      <c r="D102" s="115" t="s">
        <v>2751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9.899999999999999" customHeight="1">
      <c r="B103" s="114"/>
      <c r="D103" s="115" t="s">
        <v>1059</v>
      </c>
      <c r="E103" s="116"/>
      <c r="F103" s="116"/>
      <c r="G103" s="116"/>
      <c r="H103" s="116"/>
      <c r="I103" s="116"/>
      <c r="J103" s="117">
        <f>J139</f>
        <v>0</v>
      </c>
      <c r="L103" s="114"/>
    </row>
    <row r="104" spans="2:47" s="9" customFormat="1" ht="19.899999999999999" customHeight="1">
      <c r="B104" s="114"/>
      <c r="D104" s="115" t="s">
        <v>145</v>
      </c>
      <c r="E104" s="116"/>
      <c r="F104" s="116"/>
      <c r="G104" s="116"/>
      <c r="H104" s="116"/>
      <c r="I104" s="116"/>
      <c r="J104" s="117">
        <f>J141</f>
        <v>0</v>
      </c>
      <c r="L104" s="114"/>
    </row>
    <row r="105" spans="2:47" s="9" customFormat="1" ht="19.899999999999999" customHeight="1">
      <c r="B105" s="114"/>
      <c r="D105" s="115" t="s">
        <v>146</v>
      </c>
      <c r="E105" s="116"/>
      <c r="F105" s="116"/>
      <c r="G105" s="116"/>
      <c r="H105" s="116"/>
      <c r="I105" s="116"/>
      <c r="J105" s="117">
        <f>J152</f>
        <v>0</v>
      </c>
      <c r="L105" s="114"/>
    </row>
    <row r="106" spans="2:47" s="9" customFormat="1" ht="19.899999999999999" customHeight="1">
      <c r="B106" s="114"/>
      <c r="D106" s="115" t="s">
        <v>147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47" s="8" customFormat="1" ht="24.95" customHeight="1">
      <c r="B107" s="110"/>
      <c r="D107" s="111" t="s">
        <v>148</v>
      </c>
      <c r="E107" s="112"/>
      <c r="F107" s="112"/>
      <c r="G107" s="112"/>
      <c r="H107" s="112"/>
      <c r="I107" s="112"/>
      <c r="J107" s="113">
        <f>J156</f>
        <v>0</v>
      </c>
      <c r="L107" s="110"/>
    </row>
    <row r="108" spans="2:47" s="9" customFormat="1" ht="19.899999999999999" customHeight="1">
      <c r="B108" s="114"/>
      <c r="D108" s="115" t="s">
        <v>2752</v>
      </c>
      <c r="E108" s="116"/>
      <c r="F108" s="116"/>
      <c r="G108" s="116"/>
      <c r="H108" s="116"/>
      <c r="I108" s="116"/>
      <c r="J108" s="117">
        <f>J157</f>
        <v>0</v>
      </c>
      <c r="L108" s="114"/>
    </row>
    <row r="109" spans="2:47" s="9" customFormat="1" ht="19.899999999999999" customHeight="1">
      <c r="B109" s="114"/>
      <c r="D109" s="115" t="s">
        <v>160</v>
      </c>
      <c r="E109" s="116"/>
      <c r="F109" s="116"/>
      <c r="G109" s="116"/>
      <c r="H109" s="116"/>
      <c r="I109" s="116"/>
      <c r="J109" s="117">
        <f>J160</f>
        <v>0</v>
      </c>
      <c r="L109" s="114"/>
    </row>
    <row r="110" spans="2:47" s="9" customFormat="1" ht="14.85" customHeight="1">
      <c r="B110" s="114"/>
      <c r="D110" s="115" t="s">
        <v>161</v>
      </c>
      <c r="E110" s="116"/>
      <c r="F110" s="116"/>
      <c r="G110" s="116"/>
      <c r="H110" s="116"/>
      <c r="I110" s="116"/>
      <c r="J110" s="117">
        <f>J161</f>
        <v>0</v>
      </c>
      <c r="L110" s="114"/>
    </row>
    <row r="111" spans="2:47" s="1" customFormat="1" ht="21.75" customHeight="1">
      <c r="B111" s="28"/>
      <c r="L111" s="28"/>
    </row>
    <row r="112" spans="2:47" s="1" customFormat="1" ht="6.95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167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14</v>
      </c>
      <c r="L119" s="28"/>
    </row>
    <row r="120" spans="2:12" s="1" customFormat="1" ht="16.5" customHeight="1">
      <c r="B120" s="28"/>
      <c r="E120" s="241" t="str">
        <f>E7</f>
        <v xml:space="preserve"> KRPZ Žilina a OOPZ Žilina, ul. Kuzmányho</v>
      </c>
      <c r="F120" s="242"/>
      <c r="G120" s="242"/>
      <c r="H120" s="242"/>
      <c r="L120" s="28"/>
    </row>
    <row r="121" spans="2:12" ht="12" customHeight="1">
      <c r="B121" s="16"/>
      <c r="C121" s="23" t="s">
        <v>132</v>
      </c>
      <c r="L121" s="16"/>
    </row>
    <row r="122" spans="2:12" ht="23.25" customHeight="1">
      <c r="B122" s="16"/>
      <c r="E122" s="241" t="s">
        <v>2401</v>
      </c>
      <c r="F122" s="203"/>
      <c r="G122" s="203"/>
      <c r="H122" s="203"/>
      <c r="L122" s="16"/>
    </row>
    <row r="123" spans="2:12" ht="12" customHeight="1">
      <c r="B123" s="16"/>
      <c r="C123" s="23" t="s">
        <v>134</v>
      </c>
      <c r="L123" s="16"/>
    </row>
    <row r="124" spans="2:12" s="1" customFormat="1" ht="16.5" customHeight="1">
      <c r="B124" s="28"/>
      <c r="E124" s="229" t="s">
        <v>2402</v>
      </c>
      <c r="F124" s="243"/>
      <c r="G124" s="243"/>
      <c r="H124" s="243"/>
      <c r="L124" s="28"/>
    </row>
    <row r="125" spans="2:12" s="1" customFormat="1" ht="12" customHeight="1">
      <c r="B125" s="28"/>
      <c r="C125" s="23" t="s">
        <v>136</v>
      </c>
      <c r="L125" s="28"/>
    </row>
    <row r="126" spans="2:12" s="1" customFormat="1" ht="16.5" customHeight="1">
      <c r="B126" s="28"/>
      <c r="E126" s="224" t="str">
        <f>E13</f>
        <v>1-1 - Stavebná časť - Oprava fasády</v>
      </c>
      <c r="F126" s="243"/>
      <c r="G126" s="243"/>
      <c r="H126" s="243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18</v>
      </c>
      <c r="F128" s="21" t="str">
        <f>F16</f>
        <v>Žilina, parc. č. 449/7, 449/1</v>
      </c>
      <c r="I128" s="23" t="s">
        <v>20</v>
      </c>
      <c r="J128" s="51" t="str">
        <f>IF(J16="","",J16)</f>
        <v>19. 8. 2022</v>
      </c>
      <c r="L128" s="28"/>
    </row>
    <row r="129" spans="2:65" s="1" customFormat="1" ht="6.95" customHeight="1">
      <c r="B129" s="28"/>
      <c r="L129" s="28"/>
    </row>
    <row r="130" spans="2:65" s="1" customFormat="1" ht="40.15" customHeight="1">
      <c r="B130" s="28"/>
      <c r="C130" s="23" t="s">
        <v>22</v>
      </c>
      <c r="F130" s="21" t="str">
        <f>E19</f>
        <v>Ministerstvo vnútra SR, Pribinova 2, Bratislava</v>
      </c>
      <c r="I130" s="23" t="s">
        <v>30</v>
      </c>
      <c r="J130" s="26" t="str">
        <f>E25</f>
        <v>Cobra Bauart s.r.o., Karpatské nám.10A, Bratislava</v>
      </c>
      <c r="L130" s="28"/>
    </row>
    <row r="131" spans="2:65" s="1" customFormat="1" ht="40.15" customHeight="1">
      <c r="B131" s="28"/>
      <c r="C131" s="23" t="s">
        <v>28</v>
      </c>
      <c r="F131" s="21" t="str">
        <f>IF(E22="","",E22)</f>
        <v>Vyplň údaj</v>
      </c>
      <c r="I131" s="23" t="s">
        <v>36</v>
      </c>
      <c r="J131" s="26" t="str">
        <f>E28</f>
        <v>Cobra Bauart s.r.o., Karpatské nám.10A, Bratislava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168</v>
      </c>
      <c r="D133" s="120" t="s">
        <v>64</v>
      </c>
      <c r="E133" s="120" t="s">
        <v>60</v>
      </c>
      <c r="F133" s="120" t="s">
        <v>61</v>
      </c>
      <c r="G133" s="120" t="s">
        <v>169</v>
      </c>
      <c r="H133" s="120" t="s">
        <v>170</v>
      </c>
      <c r="I133" s="120" t="s">
        <v>171</v>
      </c>
      <c r="J133" s="121" t="s">
        <v>140</v>
      </c>
      <c r="K133" s="122" t="s">
        <v>172</v>
      </c>
      <c r="L133" s="118"/>
      <c r="M133" s="58" t="s">
        <v>1</v>
      </c>
      <c r="N133" s="59" t="s">
        <v>43</v>
      </c>
      <c r="O133" s="59" t="s">
        <v>173</v>
      </c>
      <c r="P133" s="59" t="s">
        <v>174</v>
      </c>
      <c r="Q133" s="59" t="s">
        <v>175</v>
      </c>
      <c r="R133" s="59" t="s">
        <v>176</v>
      </c>
      <c r="S133" s="59" t="s">
        <v>177</v>
      </c>
      <c r="T133" s="60" t="s">
        <v>178</v>
      </c>
    </row>
    <row r="134" spans="2:65" s="1" customFormat="1" ht="22.9" customHeight="1">
      <c r="B134" s="28"/>
      <c r="C134" s="63" t="s">
        <v>141</v>
      </c>
      <c r="J134" s="123">
        <f>BK134</f>
        <v>0</v>
      </c>
      <c r="L134" s="28"/>
      <c r="M134" s="61"/>
      <c r="N134" s="52"/>
      <c r="O134" s="52"/>
      <c r="P134" s="124">
        <f>P135+P156</f>
        <v>0</v>
      </c>
      <c r="Q134" s="52"/>
      <c r="R134" s="124">
        <f>R135+R156</f>
        <v>41.683391747999998</v>
      </c>
      <c r="S134" s="52"/>
      <c r="T134" s="125">
        <f>T135+T156</f>
        <v>8.1999600000000008</v>
      </c>
      <c r="AT134" s="13" t="s">
        <v>78</v>
      </c>
      <c r="AU134" s="13" t="s">
        <v>142</v>
      </c>
      <c r="BK134" s="126">
        <f>BK135+BK156</f>
        <v>0</v>
      </c>
    </row>
    <row r="135" spans="2:65" s="11" customFormat="1" ht="25.9" customHeight="1">
      <c r="B135" s="127"/>
      <c r="D135" s="128" t="s">
        <v>78</v>
      </c>
      <c r="E135" s="129" t="s">
        <v>179</v>
      </c>
      <c r="F135" s="129" t="s">
        <v>180</v>
      </c>
      <c r="I135" s="130"/>
      <c r="J135" s="131">
        <f>BK135</f>
        <v>0</v>
      </c>
      <c r="L135" s="127"/>
      <c r="M135" s="132"/>
      <c r="P135" s="133">
        <f>P136+P139+P141+P152+P154</f>
        <v>0</v>
      </c>
      <c r="R135" s="133">
        <f>R136+R139+R141+R152+R154</f>
        <v>41.622580348</v>
      </c>
      <c r="T135" s="134">
        <f>T136+T139+T141+T152+T154</f>
        <v>8.1999600000000008</v>
      </c>
      <c r="AR135" s="128" t="s">
        <v>83</v>
      </c>
      <c r="AT135" s="135" t="s">
        <v>78</v>
      </c>
      <c r="AU135" s="135" t="s">
        <v>79</v>
      </c>
      <c r="AY135" s="128" t="s">
        <v>181</v>
      </c>
      <c r="BK135" s="136">
        <f>BK136+BK139+BK141+BK152+BK154</f>
        <v>0</v>
      </c>
    </row>
    <row r="136" spans="2:65" s="11" customFormat="1" ht="22.9" customHeight="1">
      <c r="B136" s="127"/>
      <c r="D136" s="128" t="s">
        <v>78</v>
      </c>
      <c r="E136" s="137" t="s">
        <v>83</v>
      </c>
      <c r="F136" s="137" t="s">
        <v>2753</v>
      </c>
      <c r="I136" s="130"/>
      <c r="J136" s="138">
        <f>BK136</f>
        <v>0</v>
      </c>
      <c r="L136" s="127"/>
      <c r="M136" s="132"/>
      <c r="P136" s="133">
        <f>SUM(P137:P138)</f>
        <v>0</v>
      </c>
      <c r="R136" s="133">
        <f>SUM(R137:R138)</f>
        <v>0</v>
      </c>
      <c r="T136" s="134">
        <f>SUM(T137:T138)</f>
        <v>0</v>
      </c>
      <c r="AR136" s="128" t="s">
        <v>83</v>
      </c>
      <c r="AT136" s="135" t="s">
        <v>78</v>
      </c>
      <c r="AU136" s="135" t="s">
        <v>83</v>
      </c>
      <c r="AY136" s="128" t="s">
        <v>181</v>
      </c>
      <c r="BK136" s="136">
        <f>SUM(BK137:BK138)</f>
        <v>0</v>
      </c>
    </row>
    <row r="137" spans="2:65" s="1" customFormat="1" ht="24.2" customHeight="1">
      <c r="B137" s="139"/>
      <c r="C137" s="140" t="s">
        <v>83</v>
      </c>
      <c r="D137" s="140" t="s">
        <v>183</v>
      </c>
      <c r="E137" s="141" t="s">
        <v>2754</v>
      </c>
      <c r="F137" s="142" t="s">
        <v>2755</v>
      </c>
      <c r="G137" s="143" t="s">
        <v>203</v>
      </c>
      <c r="H137" s="144">
        <v>15</v>
      </c>
      <c r="I137" s="145"/>
      <c r="J137" s="144">
        <f>ROUND(I137*H137,3)</f>
        <v>0</v>
      </c>
      <c r="K137" s="146"/>
      <c r="L137" s="28"/>
      <c r="M137" s="147" t="s">
        <v>1</v>
      </c>
      <c r="N137" s="148" t="s">
        <v>45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103</v>
      </c>
      <c r="AT137" s="151" t="s">
        <v>183</v>
      </c>
      <c r="AU137" s="151" t="s">
        <v>90</v>
      </c>
      <c r="AY137" s="13" t="s">
        <v>181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90</v>
      </c>
      <c r="BK137" s="153">
        <f>ROUND(I137*H137,3)</f>
        <v>0</v>
      </c>
      <c r="BL137" s="13" t="s">
        <v>103</v>
      </c>
      <c r="BM137" s="151" t="s">
        <v>2756</v>
      </c>
    </row>
    <row r="138" spans="2:65" s="1" customFormat="1" ht="24.2" customHeight="1">
      <c r="B138" s="139"/>
      <c r="C138" s="140" t="s">
        <v>90</v>
      </c>
      <c r="D138" s="140" t="s">
        <v>183</v>
      </c>
      <c r="E138" s="141" t="s">
        <v>2757</v>
      </c>
      <c r="F138" s="142" t="s">
        <v>2758</v>
      </c>
      <c r="G138" s="143" t="s">
        <v>203</v>
      </c>
      <c r="H138" s="144">
        <v>15</v>
      </c>
      <c r="I138" s="145"/>
      <c r="J138" s="144">
        <f>ROUND(I138*H138,3)</f>
        <v>0</v>
      </c>
      <c r="K138" s="146"/>
      <c r="L138" s="28"/>
      <c r="M138" s="147" t="s">
        <v>1</v>
      </c>
      <c r="N138" s="148" t="s">
        <v>45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103</v>
      </c>
      <c r="AT138" s="151" t="s">
        <v>183</v>
      </c>
      <c r="AU138" s="151" t="s">
        <v>90</v>
      </c>
      <c r="AY138" s="13" t="s">
        <v>181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90</v>
      </c>
      <c r="BK138" s="153">
        <f>ROUND(I138*H138,3)</f>
        <v>0</v>
      </c>
      <c r="BL138" s="13" t="s">
        <v>103</v>
      </c>
      <c r="BM138" s="151" t="s">
        <v>2759</v>
      </c>
    </row>
    <row r="139" spans="2:65" s="11" customFormat="1" ht="22.9" customHeight="1">
      <c r="B139" s="127"/>
      <c r="D139" s="128" t="s">
        <v>78</v>
      </c>
      <c r="E139" s="137" t="s">
        <v>90</v>
      </c>
      <c r="F139" s="137" t="s">
        <v>1061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2.3768000000000001E-3</v>
      </c>
      <c r="T139" s="134">
        <f>T140</f>
        <v>8.1999600000000008</v>
      </c>
      <c r="AR139" s="128" t="s">
        <v>83</v>
      </c>
      <c r="AT139" s="135" t="s">
        <v>78</v>
      </c>
      <c r="AU139" s="135" t="s">
        <v>83</v>
      </c>
      <c r="AY139" s="128" t="s">
        <v>181</v>
      </c>
      <c r="BK139" s="136">
        <f>BK140</f>
        <v>0</v>
      </c>
    </row>
    <row r="140" spans="2:65" s="1" customFormat="1" ht="37.9" customHeight="1">
      <c r="B140" s="139"/>
      <c r="C140" s="140" t="s">
        <v>94</v>
      </c>
      <c r="D140" s="140" t="s">
        <v>183</v>
      </c>
      <c r="E140" s="141" t="s">
        <v>2760</v>
      </c>
      <c r="F140" s="142" t="s">
        <v>2761</v>
      </c>
      <c r="G140" s="143" t="s">
        <v>194</v>
      </c>
      <c r="H140" s="144">
        <v>59.42</v>
      </c>
      <c r="I140" s="145"/>
      <c r="J140" s="144">
        <f>ROUND(I140*H140,3)</f>
        <v>0</v>
      </c>
      <c r="K140" s="146"/>
      <c r="L140" s="28"/>
      <c r="M140" s="147" t="s">
        <v>1</v>
      </c>
      <c r="N140" s="148" t="s">
        <v>45</v>
      </c>
      <c r="P140" s="149">
        <f>O140*H140</f>
        <v>0</v>
      </c>
      <c r="Q140" s="149">
        <v>4.0000000000000003E-5</v>
      </c>
      <c r="R140" s="149">
        <f>Q140*H140</f>
        <v>2.3768000000000001E-3</v>
      </c>
      <c r="S140" s="149">
        <v>0.13800000000000001</v>
      </c>
      <c r="T140" s="150">
        <f>S140*H140</f>
        <v>8.1999600000000008</v>
      </c>
      <c r="AR140" s="151" t="s">
        <v>103</v>
      </c>
      <c r="AT140" s="151" t="s">
        <v>183</v>
      </c>
      <c r="AU140" s="151" t="s">
        <v>90</v>
      </c>
      <c r="AY140" s="13" t="s">
        <v>181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3" t="s">
        <v>90</v>
      </c>
      <c r="BK140" s="153">
        <f>ROUND(I140*H140,3)</f>
        <v>0</v>
      </c>
      <c r="BL140" s="13" t="s">
        <v>103</v>
      </c>
      <c r="BM140" s="151" t="s">
        <v>2762</v>
      </c>
    </row>
    <row r="141" spans="2:65" s="11" customFormat="1" ht="22.9" customHeight="1">
      <c r="B141" s="127"/>
      <c r="D141" s="128" t="s">
        <v>78</v>
      </c>
      <c r="E141" s="137" t="s">
        <v>109</v>
      </c>
      <c r="F141" s="137" t="s">
        <v>191</v>
      </c>
      <c r="I141" s="130"/>
      <c r="J141" s="138">
        <f>BK141</f>
        <v>0</v>
      </c>
      <c r="L141" s="127"/>
      <c r="M141" s="132"/>
      <c r="P141" s="133">
        <f>SUM(P142:P151)</f>
        <v>0</v>
      </c>
      <c r="R141" s="133">
        <f>SUM(R142:R151)</f>
        <v>41.620203547999999</v>
      </c>
      <c r="T141" s="134">
        <f>SUM(T142:T151)</f>
        <v>0</v>
      </c>
      <c r="AR141" s="128" t="s">
        <v>83</v>
      </c>
      <c r="AT141" s="135" t="s">
        <v>78</v>
      </c>
      <c r="AU141" s="135" t="s">
        <v>83</v>
      </c>
      <c r="AY141" s="128" t="s">
        <v>181</v>
      </c>
      <c r="BK141" s="136">
        <f>SUM(BK142:BK151)</f>
        <v>0</v>
      </c>
    </row>
    <row r="142" spans="2:65" s="1" customFormat="1" ht="24.2" customHeight="1">
      <c r="B142" s="139"/>
      <c r="C142" s="140" t="s">
        <v>103</v>
      </c>
      <c r="D142" s="140" t="s">
        <v>183</v>
      </c>
      <c r="E142" s="141" t="s">
        <v>1089</v>
      </c>
      <c r="F142" s="142" t="s">
        <v>1090</v>
      </c>
      <c r="G142" s="143" t="s">
        <v>194</v>
      </c>
      <c r="H142" s="144">
        <v>103.95</v>
      </c>
      <c r="I142" s="145"/>
      <c r="J142" s="144">
        <f t="shared" ref="J142:J151" si="0">ROUND(I142*H142,3)</f>
        <v>0</v>
      </c>
      <c r="K142" s="146"/>
      <c r="L142" s="28"/>
      <c r="M142" s="147" t="s">
        <v>1</v>
      </c>
      <c r="N142" s="148" t="s">
        <v>45</v>
      </c>
      <c r="P142" s="149">
        <f t="shared" ref="P142:P151" si="1">O142*H142</f>
        <v>0</v>
      </c>
      <c r="Q142" s="149">
        <v>6.4000000000000003E-3</v>
      </c>
      <c r="R142" s="149">
        <f t="shared" ref="R142:R151" si="2">Q142*H142</f>
        <v>0.66528000000000009</v>
      </c>
      <c r="S142" s="149">
        <v>0</v>
      </c>
      <c r="T142" s="150">
        <f t="shared" ref="T142:T151" si="3">S142*H142</f>
        <v>0</v>
      </c>
      <c r="AR142" s="151" t="s">
        <v>103</v>
      </c>
      <c r="AT142" s="151" t="s">
        <v>183</v>
      </c>
      <c r="AU142" s="151" t="s">
        <v>90</v>
      </c>
      <c r="AY142" s="13" t="s">
        <v>181</v>
      </c>
      <c r="BE142" s="152">
        <f t="shared" ref="BE142:BE151" si="4">IF(N142="základná",J142,0)</f>
        <v>0</v>
      </c>
      <c r="BF142" s="152">
        <f t="shared" ref="BF142:BF151" si="5">IF(N142="znížená",J142,0)</f>
        <v>0</v>
      </c>
      <c r="BG142" s="152">
        <f t="shared" ref="BG142:BG151" si="6">IF(N142="zákl. prenesená",J142,0)</f>
        <v>0</v>
      </c>
      <c r="BH142" s="152">
        <f t="shared" ref="BH142:BH151" si="7">IF(N142="zníž. prenesená",J142,0)</f>
        <v>0</v>
      </c>
      <c r="BI142" s="152">
        <f t="shared" ref="BI142:BI151" si="8">IF(N142="nulová",J142,0)</f>
        <v>0</v>
      </c>
      <c r="BJ142" s="13" t="s">
        <v>90</v>
      </c>
      <c r="BK142" s="153">
        <f t="shared" ref="BK142:BK151" si="9">ROUND(I142*H142,3)</f>
        <v>0</v>
      </c>
      <c r="BL142" s="13" t="s">
        <v>103</v>
      </c>
      <c r="BM142" s="151" t="s">
        <v>2763</v>
      </c>
    </row>
    <row r="143" spans="2:65" s="1" customFormat="1" ht="37.9" customHeight="1">
      <c r="B143" s="139"/>
      <c r="C143" s="140" t="s">
        <v>106</v>
      </c>
      <c r="D143" s="140" t="s">
        <v>183</v>
      </c>
      <c r="E143" s="141" t="s">
        <v>1092</v>
      </c>
      <c r="F143" s="142" t="s">
        <v>1093</v>
      </c>
      <c r="G143" s="143" t="s">
        <v>194</v>
      </c>
      <c r="H143" s="144">
        <v>2030.9760000000001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45</v>
      </c>
      <c r="P143" s="149">
        <f t="shared" si="1"/>
        <v>0</v>
      </c>
      <c r="Q143" s="149">
        <v>5.04E-4</v>
      </c>
      <c r="R143" s="149">
        <f t="shared" si="2"/>
        <v>1.023611904</v>
      </c>
      <c r="S143" s="149">
        <v>0</v>
      </c>
      <c r="T143" s="150">
        <f t="shared" si="3"/>
        <v>0</v>
      </c>
      <c r="AR143" s="151" t="s">
        <v>103</v>
      </c>
      <c r="AT143" s="151" t="s">
        <v>183</v>
      </c>
      <c r="AU143" s="151" t="s">
        <v>90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103</v>
      </c>
      <c r="BM143" s="151" t="s">
        <v>2764</v>
      </c>
    </row>
    <row r="144" spans="2:65" s="1" customFormat="1" ht="24.2" customHeight="1">
      <c r="B144" s="139"/>
      <c r="C144" s="140" t="s">
        <v>109</v>
      </c>
      <c r="D144" s="140" t="s">
        <v>183</v>
      </c>
      <c r="E144" s="141" t="s">
        <v>1095</v>
      </c>
      <c r="F144" s="142" t="s">
        <v>1096</v>
      </c>
      <c r="G144" s="143" t="s">
        <v>194</v>
      </c>
      <c r="H144" s="144">
        <v>2030.9760000000001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45</v>
      </c>
      <c r="P144" s="149">
        <f t="shared" si="1"/>
        <v>0</v>
      </c>
      <c r="Q144" s="149">
        <v>2.0000000000000001E-4</v>
      </c>
      <c r="R144" s="149">
        <f t="shared" si="2"/>
        <v>0.40619520000000003</v>
      </c>
      <c r="S144" s="149">
        <v>0</v>
      </c>
      <c r="T144" s="150">
        <f t="shared" si="3"/>
        <v>0</v>
      </c>
      <c r="AR144" s="151" t="s">
        <v>103</v>
      </c>
      <c r="AT144" s="151" t="s">
        <v>183</v>
      </c>
      <c r="AU144" s="151" t="s">
        <v>90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103</v>
      </c>
      <c r="BM144" s="151" t="s">
        <v>2765</v>
      </c>
    </row>
    <row r="145" spans="2:65" s="1" customFormat="1" ht="24.2" customHeight="1">
      <c r="B145" s="139"/>
      <c r="C145" s="140" t="s">
        <v>208</v>
      </c>
      <c r="D145" s="140" t="s">
        <v>183</v>
      </c>
      <c r="E145" s="141" t="s">
        <v>1098</v>
      </c>
      <c r="F145" s="142" t="s">
        <v>1099</v>
      </c>
      <c r="G145" s="143" t="s">
        <v>194</v>
      </c>
      <c r="H145" s="144">
        <v>2030.9760000000001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45</v>
      </c>
      <c r="P145" s="149">
        <f t="shared" si="1"/>
        <v>0</v>
      </c>
      <c r="Q145" s="149">
        <v>4.9350000000000002E-3</v>
      </c>
      <c r="R145" s="149">
        <f t="shared" si="2"/>
        <v>10.022866560000001</v>
      </c>
      <c r="S145" s="149">
        <v>0</v>
      </c>
      <c r="T145" s="150">
        <f t="shared" si="3"/>
        <v>0</v>
      </c>
      <c r="AR145" s="151" t="s">
        <v>103</v>
      </c>
      <c r="AT145" s="151" t="s">
        <v>183</v>
      </c>
      <c r="AU145" s="151" t="s">
        <v>90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103</v>
      </c>
      <c r="BM145" s="151" t="s">
        <v>2766</v>
      </c>
    </row>
    <row r="146" spans="2:65" s="1" customFormat="1" ht="24.2" customHeight="1">
      <c r="B146" s="139"/>
      <c r="C146" s="140" t="s">
        <v>199</v>
      </c>
      <c r="D146" s="140" t="s">
        <v>183</v>
      </c>
      <c r="E146" s="141" t="s">
        <v>1101</v>
      </c>
      <c r="F146" s="142" t="s">
        <v>2767</v>
      </c>
      <c r="G146" s="143" t="s">
        <v>194</v>
      </c>
      <c r="H146" s="144">
        <v>2030.9760000000001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3.7799999999999999E-3</v>
      </c>
      <c r="R146" s="149">
        <f t="shared" si="2"/>
        <v>7.6770892800000006</v>
      </c>
      <c r="S146" s="149">
        <v>0</v>
      </c>
      <c r="T146" s="150">
        <f t="shared" si="3"/>
        <v>0</v>
      </c>
      <c r="AR146" s="151" t="s">
        <v>103</v>
      </c>
      <c r="AT146" s="151" t="s">
        <v>183</v>
      </c>
      <c r="AU146" s="151" t="s">
        <v>90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103</v>
      </c>
      <c r="BM146" s="151" t="s">
        <v>2768</v>
      </c>
    </row>
    <row r="147" spans="2:65" s="1" customFormat="1" ht="37.9" customHeight="1">
      <c r="B147" s="139"/>
      <c r="C147" s="140" t="s">
        <v>215</v>
      </c>
      <c r="D147" s="140" t="s">
        <v>183</v>
      </c>
      <c r="E147" s="141" t="s">
        <v>282</v>
      </c>
      <c r="F147" s="142" t="s">
        <v>1104</v>
      </c>
      <c r="G147" s="143" t="s">
        <v>194</v>
      </c>
      <c r="H147" s="144">
        <v>2030.9760000000001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45</v>
      </c>
      <c r="P147" s="149">
        <f t="shared" si="1"/>
        <v>0</v>
      </c>
      <c r="Q147" s="149">
        <v>3.3E-3</v>
      </c>
      <c r="R147" s="149">
        <f t="shared" si="2"/>
        <v>6.7022208000000001</v>
      </c>
      <c r="S147" s="149">
        <v>0</v>
      </c>
      <c r="T147" s="150">
        <f t="shared" si="3"/>
        <v>0</v>
      </c>
      <c r="AR147" s="151" t="s">
        <v>103</v>
      </c>
      <c r="AT147" s="151" t="s">
        <v>183</v>
      </c>
      <c r="AU147" s="151" t="s">
        <v>90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103</v>
      </c>
      <c r="BM147" s="151" t="s">
        <v>2769</v>
      </c>
    </row>
    <row r="148" spans="2:65" s="1" customFormat="1" ht="24.2" customHeight="1">
      <c r="B148" s="139"/>
      <c r="C148" s="140" t="s">
        <v>219</v>
      </c>
      <c r="D148" s="140" t="s">
        <v>183</v>
      </c>
      <c r="E148" s="141" t="s">
        <v>1106</v>
      </c>
      <c r="F148" s="142" t="s">
        <v>2770</v>
      </c>
      <c r="G148" s="143" t="s">
        <v>194</v>
      </c>
      <c r="H148" s="144">
        <v>2030.9760000000001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45</v>
      </c>
      <c r="P148" s="149">
        <f t="shared" si="1"/>
        <v>0</v>
      </c>
      <c r="Q148" s="149">
        <v>2.5000000000000001E-4</v>
      </c>
      <c r="R148" s="149">
        <f t="shared" si="2"/>
        <v>0.50774400000000008</v>
      </c>
      <c r="S148" s="149">
        <v>0</v>
      </c>
      <c r="T148" s="150">
        <f t="shared" si="3"/>
        <v>0</v>
      </c>
      <c r="AR148" s="151" t="s">
        <v>103</v>
      </c>
      <c r="AT148" s="151" t="s">
        <v>183</v>
      </c>
      <c r="AU148" s="151" t="s">
        <v>90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103</v>
      </c>
      <c r="BM148" s="151" t="s">
        <v>2771</v>
      </c>
    </row>
    <row r="149" spans="2:65" s="1" customFormat="1" ht="24.2" customHeight="1">
      <c r="B149" s="139"/>
      <c r="C149" s="140" t="s">
        <v>223</v>
      </c>
      <c r="D149" s="140" t="s">
        <v>183</v>
      </c>
      <c r="E149" s="141" t="s">
        <v>1109</v>
      </c>
      <c r="F149" s="142" t="s">
        <v>2772</v>
      </c>
      <c r="G149" s="143" t="s">
        <v>194</v>
      </c>
      <c r="H149" s="144">
        <v>2030.9760000000001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5.1539999999999997E-3</v>
      </c>
      <c r="R149" s="149">
        <f t="shared" si="2"/>
        <v>10.467650303999999</v>
      </c>
      <c r="S149" s="149">
        <v>0</v>
      </c>
      <c r="T149" s="150">
        <f t="shared" si="3"/>
        <v>0</v>
      </c>
      <c r="AR149" s="151" t="s">
        <v>103</v>
      </c>
      <c r="AT149" s="151" t="s">
        <v>183</v>
      </c>
      <c r="AU149" s="151" t="s">
        <v>90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103</v>
      </c>
      <c r="BM149" s="151" t="s">
        <v>2773</v>
      </c>
    </row>
    <row r="150" spans="2:65" s="1" customFormat="1" ht="49.15" customHeight="1">
      <c r="B150" s="139"/>
      <c r="C150" s="140" t="s">
        <v>227</v>
      </c>
      <c r="D150" s="140" t="s">
        <v>183</v>
      </c>
      <c r="E150" s="141" t="s">
        <v>2774</v>
      </c>
      <c r="F150" s="142" t="s">
        <v>2775</v>
      </c>
      <c r="G150" s="143" t="s">
        <v>194</v>
      </c>
      <c r="H150" s="144">
        <v>115.453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3.5000000000000001E-3</v>
      </c>
      <c r="R150" s="149">
        <f t="shared" si="2"/>
        <v>0.40408550000000004</v>
      </c>
      <c r="S150" s="149">
        <v>0</v>
      </c>
      <c r="T150" s="150">
        <f t="shared" si="3"/>
        <v>0</v>
      </c>
      <c r="AR150" s="151" t="s">
        <v>103</v>
      </c>
      <c r="AT150" s="151" t="s">
        <v>183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103</v>
      </c>
      <c r="BM150" s="151" t="s">
        <v>2776</v>
      </c>
    </row>
    <row r="151" spans="2:65" s="1" customFormat="1" ht="37.9" customHeight="1">
      <c r="B151" s="139"/>
      <c r="C151" s="140" t="s">
        <v>231</v>
      </c>
      <c r="D151" s="140" t="s">
        <v>183</v>
      </c>
      <c r="E151" s="141" t="s">
        <v>2777</v>
      </c>
      <c r="F151" s="142" t="s">
        <v>2778</v>
      </c>
      <c r="G151" s="143" t="s">
        <v>194</v>
      </c>
      <c r="H151" s="144">
        <v>59.42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6.3E-2</v>
      </c>
      <c r="R151" s="149">
        <f t="shared" si="2"/>
        <v>3.7434600000000002</v>
      </c>
      <c r="S151" s="149">
        <v>0</v>
      </c>
      <c r="T151" s="150">
        <f t="shared" si="3"/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103</v>
      </c>
      <c r="BM151" s="151" t="s">
        <v>2779</v>
      </c>
    </row>
    <row r="152" spans="2:65" s="11" customFormat="1" ht="22.9" customHeight="1">
      <c r="B152" s="127"/>
      <c r="D152" s="128" t="s">
        <v>78</v>
      </c>
      <c r="E152" s="137" t="s">
        <v>215</v>
      </c>
      <c r="F152" s="137" t="s">
        <v>314</v>
      </c>
      <c r="I152" s="130"/>
      <c r="J152" s="138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83</v>
      </c>
      <c r="AT152" s="135" t="s">
        <v>78</v>
      </c>
      <c r="AU152" s="135" t="s">
        <v>83</v>
      </c>
      <c r="AY152" s="128" t="s">
        <v>181</v>
      </c>
      <c r="BK152" s="136">
        <f>BK153</f>
        <v>0</v>
      </c>
    </row>
    <row r="153" spans="2:65" s="1" customFormat="1" ht="24.2" customHeight="1">
      <c r="B153" s="139"/>
      <c r="C153" s="140" t="s">
        <v>235</v>
      </c>
      <c r="D153" s="140" t="s">
        <v>183</v>
      </c>
      <c r="E153" s="141" t="s">
        <v>1112</v>
      </c>
      <c r="F153" s="142" t="s">
        <v>1113</v>
      </c>
      <c r="G153" s="143" t="s">
        <v>194</v>
      </c>
      <c r="H153" s="144">
        <v>1888.33</v>
      </c>
      <c r="I153" s="145"/>
      <c r="J153" s="144">
        <f>ROUND(I153*H153,3)</f>
        <v>0</v>
      </c>
      <c r="K153" s="146"/>
      <c r="L153" s="28"/>
      <c r="M153" s="147" t="s">
        <v>1</v>
      </c>
      <c r="N153" s="148" t="s">
        <v>45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103</v>
      </c>
      <c r="AT153" s="151" t="s">
        <v>183</v>
      </c>
      <c r="AU153" s="151" t="s">
        <v>90</v>
      </c>
      <c r="AY153" s="13" t="s">
        <v>181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90</v>
      </c>
      <c r="BK153" s="153">
        <f>ROUND(I153*H153,3)</f>
        <v>0</v>
      </c>
      <c r="BL153" s="13" t="s">
        <v>103</v>
      </c>
      <c r="BM153" s="151" t="s">
        <v>2780</v>
      </c>
    </row>
    <row r="154" spans="2:65" s="11" customFormat="1" ht="22.9" customHeight="1">
      <c r="B154" s="127"/>
      <c r="D154" s="128" t="s">
        <v>78</v>
      </c>
      <c r="E154" s="137" t="s">
        <v>533</v>
      </c>
      <c r="F154" s="137" t="s">
        <v>534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83</v>
      </c>
      <c r="AT154" s="135" t="s">
        <v>78</v>
      </c>
      <c r="AU154" s="135" t="s">
        <v>83</v>
      </c>
      <c r="AY154" s="128" t="s">
        <v>181</v>
      </c>
      <c r="BK154" s="136">
        <f>BK155</f>
        <v>0</v>
      </c>
    </row>
    <row r="155" spans="2:65" s="1" customFormat="1" ht="24.2" customHeight="1">
      <c r="B155" s="139"/>
      <c r="C155" s="140" t="s">
        <v>239</v>
      </c>
      <c r="D155" s="140" t="s">
        <v>183</v>
      </c>
      <c r="E155" s="141" t="s">
        <v>1219</v>
      </c>
      <c r="F155" s="142" t="s">
        <v>1220</v>
      </c>
      <c r="G155" s="143" t="s">
        <v>507</v>
      </c>
      <c r="H155" s="144">
        <v>41.622999999999998</v>
      </c>
      <c r="I155" s="145"/>
      <c r="J155" s="144">
        <f>ROUND(I155*H155,3)</f>
        <v>0</v>
      </c>
      <c r="K155" s="146"/>
      <c r="L155" s="28"/>
      <c r="M155" s="147" t="s">
        <v>1</v>
      </c>
      <c r="N155" s="148" t="s">
        <v>45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103</v>
      </c>
      <c r="AT155" s="151" t="s">
        <v>183</v>
      </c>
      <c r="AU155" s="151" t="s">
        <v>90</v>
      </c>
      <c r="AY155" s="13" t="s">
        <v>181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90</v>
      </c>
      <c r="BK155" s="153">
        <f>ROUND(I155*H155,3)</f>
        <v>0</v>
      </c>
      <c r="BL155" s="13" t="s">
        <v>103</v>
      </c>
      <c r="BM155" s="151" t="s">
        <v>2781</v>
      </c>
    </row>
    <row r="156" spans="2:65" s="11" customFormat="1" ht="25.9" customHeight="1">
      <c r="B156" s="127"/>
      <c r="D156" s="128" t="s">
        <v>78</v>
      </c>
      <c r="E156" s="129" t="s">
        <v>539</v>
      </c>
      <c r="F156" s="129" t="s">
        <v>540</v>
      </c>
      <c r="I156" s="130"/>
      <c r="J156" s="131">
        <f>BK156</f>
        <v>0</v>
      </c>
      <c r="L156" s="127"/>
      <c r="M156" s="132"/>
      <c r="P156" s="133">
        <f>P157+P160</f>
        <v>0</v>
      </c>
      <c r="R156" s="133">
        <f>R157+R160</f>
        <v>6.0811400000000002E-2</v>
      </c>
      <c r="T156" s="134">
        <f>T157+T160</f>
        <v>0</v>
      </c>
      <c r="AR156" s="128" t="s">
        <v>90</v>
      </c>
      <c r="AT156" s="135" t="s">
        <v>78</v>
      </c>
      <c r="AU156" s="135" t="s">
        <v>79</v>
      </c>
      <c r="AY156" s="128" t="s">
        <v>181</v>
      </c>
      <c r="BK156" s="136">
        <f>BK157+BK160</f>
        <v>0</v>
      </c>
    </row>
    <row r="157" spans="2:65" s="11" customFormat="1" ht="22.9" customHeight="1">
      <c r="B157" s="127"/>
      <c r="D157" s="128" t="s">
        <v>78</v>
      </c>
      <c r="E157" s="137" t="s">
        <v>542</v>
      </c>
      <c r="F157" s="137" t="s">
        <v>543</v>
      </c>
      <c r="I157" s="130"/>
      <c r="J157" s="138">
        <f>BK157</f>
        <v>0</v>
      </c>
      <c r="L157" s="127"/>
      <c r="M157" s="132"/>
      <c r="P157" s="133">
        <f>SUM(P158:P159)</f>
        <v>0</v>
      </c>
      <c r="R157" s="133">
        <f>SUM(R158:R159)</f>
        <v>0</v>
      </c>
      <c r="T157" s="134">
        <f>SUM(T158:T159)</f>
        <v>0</v>
      </c>
      <c r="AR157" s="128" t="s">
        <v>90</v>
      </c>
      <c r="AT157" s="135" t="s">
        <v>78</v>
      </c>
      <c r="AU157" s="135" t="s">
        <v>83</v>
      </c>
      <c r="AY157" s="128" t="s">
        <v>181</v>
      </c>
      <c r="BK157" s="136">
        <f>SUM(BK158:BK159)</f>
        <v>0</v>
      </c>
    </row>
    <row r="158" spans="2:65" s="1" customFormat="1" ht="33" customHeight="1">
      <c r="B158" s="139"/>
      <c r="C158" s="140" t="s">
        <v>243</v>
      </c>
      <c r="D158" s="140" t="s">
        <v>183</v>
      </c>
      <c r="E158" s="141" t="s">
        <v>2782</v>
      </c>
      <c r="F158" s="142" t="s">
        <v>2783</v>
      </c>
      <c r="G158" s="143" t="s">
        <v>194</v>
      </c>
      <c r="H158" s="144">
        <v>59.42</v>
      </c>
      <c r="I158" s="145"/>
      <c r="J158" s="144">
        <f>ROUND(I158*H158,3)</f>
        <v>0</v>
      </c>
      <c r="K158" s="146"/>
      <c r="L158" s="28"/>
      <c r="M158" s="147" t="s">
        <v>1</v>
      </c>
      <c r="N158" s="148" t="s">
        <v>45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243</v>
      </c>
      <c r="AT158" s="151" t="s">
        <v>183</v>
      </c>
      <c r="AU158" s="151" t="s">
        <v>90</v>
      </c>
      <c r="AY158" s="13" t="s">
        <v>181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90</v>
      </c>
      <c r="BK158" s="153">
        <f>ROUND(I158*H158,3)</f>
        <v>0</v>
      </c>
      <c r="BL158" s="13" t="s">
        <v>243</v>
      </c>
      <c r="BM158" s="151" t="s">
        <v>2784</v>
      </c>
    </row>
    <row r="159" spans="2:65" s="1" customFormat="1" ht="24.2" customHeight="1">
      <c r="B159" s="139"/>
      <c r="C159" s="154" t="s">
        <v>247</v>
      </c>
      <c r="D159" s="154" t="s">
        <v>196</v>
      </c>
      <c r="E159" s="155" t="s">
        <v>2785</v>
      </c>
      <c r="F159" s="156" t="s">
        <v>2786</v>
      </c>
      <c r="G159" s="157" t="s">
        <v>2787</v>
      </c>
      <c r="H159" s="158">
        <v>14.855</v>
      </c>
      <c r="I159" s="159"/>
      <c r="J159" s="158">
        <f>ROUND(I159*H159,3)</f>
        <v>0</v>
      </c>
      <c r="K159" s="160"/>
      <c r="L159" s="161"/>
      <c r="M159" s="162" t="s">
        <v>1</v>
      </c>
      <c r="N159" s="163" t="s">
        <v>45</v>
      </c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AR159" s="151" t="s">
        <v>306</v>
      </c>
      <c r="AT159" s="151" t="s">
        <v>196</v>
      </c>
      <c r="AU159" s="151" t="s">
        <v>90</v>
      </c>
      <c r="AY159" s="13" t="s">
        <v>181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3" t="s">
        <v>90</v>
      </c>
      <c r="BK159" s="153">
        <f>ROUND(I159*H159,3)</f>
        <v>0</v>
      </c>
      <c r="BL159" s="13" t="s">
        <v>243</v>
      </c>
      <c r="BM159" s="151" t="s">
        <v>2788</v>
      </c>
    </row>
    <row r="160" spans="2:65" s="11" customFormat="1" ht="22.9" customHeight="1">
      <c r="B160" s="127"/>
      <c r="D160" s="128" t="s">
        <v>78</v>
      </c>
      <c r="E160" s="137" t="s">
        <v>489</v>
      </c>
      <c r="F160" s="137" t="s">
        <v>955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6.0811400000000002E-2</v>
      </c>
      <c r="T160" s="134">
        <f>T161</f>
        <v>0</v>
      </c>
      <c r="AR160" s="128" t="s">
        <v>90</v>
      </c>
      <c r="AT160" s="135" t="s">
        <v>78</v>
      </c>
      <c r="AU160" s="135" t="s">
        <v>83</v>
      </c>
      <c r="AY160" s="128" t="s">
        <v>181</v>
      </c>
      <c r="BK160" s="136">
        <f>BK161</f>
        <v>0</v>
      </c>
    </row>
    <row r="161" spans="2:65" s="11" customFormat="1" ht="20.85" customHeight="1">
      <c r="B161" s="127"/>
      <c r="D161" s="128" t="s">
        <v>78</v>
      </c>
      <c r="E161" s="137" t="s">
        <v>956</v>
      </c>
      <c r="F161" s="137" t="s">
        <v>957</v>
      </c>
      <c r="I161" s="130"/>
      <c r="J161" s="138">
        <f>BK161</f>
        <v>0</v>
      </c>
      <c r="L161" s="127"/>
      <c r="M161" s="132"/>
      <c r="P161" s="133">
        <f>SUM(P162:P163)</f>
        <v>0</v>
      </c>
      <c r="R161" s="133">
        <f>SUM(R162:R163)</f>
        <v>6.0811400000000002E-2</v>
      </c>
      <c r="T161" s="134">
        <f>SUM(T162:T163)</f>
        <v>0</v>
      </c>
      <c r="AR161" s="128" t="s">
        <v>90</v>
      </c>
      <c r="AT161" s="135" t="s">
        <v>78</v>
      </c>
      <c r="AU161" s="135" t="s">
        <v>90</v>
      </c>
      <c r="AY161" s="128" t="s">
        <v>181</v>
      </c>
      <c r="BK161" s="136">
        <f>SUM(BK162:BK163)</f>
        <v>0</v>
      </c>
    </row>
    <row r="162" spans="2:65" s="1" customFormat="1" ht="16.5" customHeight="1">
      <c r="B162" s="139"/>
      <c r="C162" s="140" t="s">
        <v>251</v>
      </c>
      <c r="D162" s="140" t="s">
        <v>183</v>
      </c>
      <c r="E162" s="141" t="s">
        <v>2789</v>
      </c>
      <c r="F162" s="142" t="s">
        <v>2790</v>
      </c>
      <c r="G162" s="143" t="s">
        <v>194</v>
      </c>
      <c r="H162" s="144">
        <v>59.42</v>
      </c>
      <c r="I162" s="145"/>
      <c r="J162" s="144">
        <f>ROUND(I162*H162,3)</f>
        <v>0</v>
      </c>
      <c r="K162" s="146"/>
      <c r="L162" s="28"/>
      <c r="M162" s="147" t="s">
        <v>1</v>
      </c>
      <c r="N162" s="148" t="s">
        <v>45</v>
      </c>
      <c r="P162" s="149">
        <f>O162*H162</f>
        <v>0</v>
      </c>
      <c r="Q162" s="149">
        <v>6.7000000000000002E-4</v>
      </c>
      <c r="R162" s="149">
        <f>Q162*H162</f>
        <v>3.9811400000000004E-2</v>
      </c>
      <c r="S162" s="149">
        <v>0</v>
      </c>
      <c r="T162" s="150">
        <f>S162*H162</f>
        <v>0</v>
      </c>
      <c r="AR162" s="151" t="s">
        <v>243</v>
      </c>
      <c r="AT162" s="151" t="s">
        <v>183</v>
      </c>
      <c r="AU162" s="151" t="s">
        <v>94</v>
      </c>
      <c r="AY162" s="13" t="s">
        <v>181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3" t="s">
        <v>90</v>
      </c>
      <c r="BK162" s="153">
        <f>ROUND(I162*H162,3)</f>
        <v>0</v>
      </c>
      <c r="BL162" s="13" t="s">
        <v>243</v>
      </c>
      <c r="BM162" s="151" t="s">
        <v>2791</v>
      </c>
    </row>
    <row r="163" spans="2:65" s="1" customFormat="1" ht="37.9" customHeight="1">
      <c r="B163" s="139"/>
      <c r="C163" s="154" t="s">
        <v>255</v>
      </c>
      <c r="D163" s="154" t="s">
        <v>196</v>
      </c>
      <c r="E163" s="155" t="s">
        <v>2792</v>
      </c>
      <c r="F163" s="156" t="s">
        <v>2793</v>
      </c>
      <c r="G163" s="157" t="s">
        <v>872</v>
      </c>
      <c r="H163" s="158">
        <v>21</v>
      </c>
      <c r="I163" s="159"/>
      <c r="J163" s="158">
        <f>ROUND(I163*H163,3)</f>
        <v>0</v>
      </c>
      <c r="K163" s="160"/>
      <c r="L163" s="161"/>
      <c r="M163" s="169" t="s">
        <v>1</v>
      </c>
      <c r="N163" s="170" t="s">
        <v>45</v>
      </c>
      <c r="O163" s="166"/>
      <c r="P163" s="167">
        <f>O163*H163</f>
        <v>0</v>
      </c>
      <c r="Q163" s="167">
        <v>1E-3</v>
      </c>
      <c r="R163" s="167">
        <f>Q163*H163</f>
        <v>2.1000000000000001E-2</v>
      </c>
      <c r="S163" s="167">
        <v>0</v>
      </c>
      <c r="T163" s="168">
        <f>S163*H163</f>
        <v>0</v>
      </c>
      <c r="AR163" s="151" t="s">
        <v>703</v>
      </c>
      <c r="AT163" s="151" t="s">
        <v>196</v>
      </c>
      <c r="AU163" s="151" t="s">
        <v>94</v>
      </c>
      <c r="AY163" s="13" t="s">
        <v>181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3" t="s">
        <v>90</v>
      </c>
      <c r="BK163" s="153">
        <f>ROUND(I163*H163,3)</f>
        <v>0</v>
      </c>
      <c r="BL163" s="13" t="s">
        <v>703</v>
      </c>
      <c r="BM163" s="151" t="s">
        <v>2794</v>
      </c>
    </row>
    <row r="164" spans="2:65" s="1" customFormat="1" ht="6.95" customHeight="1"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28"/>
    </row>
  </sheetData>
  <autoFilter ref="C133:K163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11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2402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2795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ROUND(J146,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ROUND((SUM(BE146:BE310)),  2)</f>
        <v>0</v>
      </c>
      <c r="G37" s="96"/>
      <c r="H37" s="96"/>
      <c r="I37" s="97">
        <v>0.2</v>
      </c>
      <c r="J37" s="95">
        <f>ROUND(((SUM(BE146:BE310))*I37),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ROUND((SUM(BF146:BF310)),  2)</f>
        <v>0</v>
      </c>
      <c r="G38" s="96"/>
      <c r="H38" s="96"/>
      <c r="I38" s="97">
        <v>0.2</v>
      </c>
      <c r="J38" s="95">
        <f>ROUND(((SUM(BF146:BF310))*I38),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ROUND((SUM(BG146:BG310)),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ROUND((SUM(BH146:BH310)),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ROUND((SUM(BI146:BI310)),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2402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2 - Vykurovanie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J146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47" s="9" customFormat="1" ht="19.899999999999999" customHeight="1">
      <c r="B102" s="114"/>
      <c r="D102" s="115" t="s">
        <v>1059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customHeight="1">
      <c r="B103" s="114"/>
      <c r="D103" s="115" t="s">
        <v>1203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47" s="9" customFormat="1" ht="19.899999999999999" customHeight="1">
      <c r="B104" s="114"/>
      <c r="D104" s="115" t="s">
        <v>147</v>
      </c>
      <c r="E104" s="116"/>
      <c r="F104" s="116"/>
      <c r="G104" s="116"/>
      <c r="H104" s="116"/>
      <c r="I104" s="116"/>
      <c r="J104" s="117">
        <f>J157</f>
        <v>0</v>
      </c>
      <c r="L104" s="114"/>
    </row>
    <row r="105" spans="2:47" s="8" customFormat="1" ht="24.95" customHeight="1">
      <c r="B105" s="110"/>
      <c r="D105" s="111" t="s">
        <v>148</v>
      </c>
      <c r="E105" s="112"/>
      <c r="F105" s="112"/>
      <c r="G105" s="112"/>
      <c r="H105" s="112"/>
      <c r="I105" s="112"/>
      <c r="J105" s="113">
        <f>J159</f>
        <v>0</v>
      </c>
      <c r="L105" s="110"/>
    </row>
    <row r="106" spans="2:47" s="9" customFormat="1" ht="19.899999999999999" customHeight="1">
      <c r="B106" s="114"/>
      <c r="D106" s="115" t="s">
        <v>1204</v>
      </c>
      <c r="E106" s="116"/>
      <c r="F106" s="116"/>
      <c r="G106" s="116"/>
      <c r="H106" s="116"/>
      <c r="I106" s="116"/>
      <c r="J106" s="117">
        <f>J160</f>
        <v>0</v>
      </c>
      <c r="L106" s="114"/>
    </row>
    <row r="107" spans="2:47" s="9" customFormat="1" ht="19.899999999999999" customHeight="1">
      <c r="B107" s="114"/>
      <c r="D107" s="115" t="s">
        <v>2108</v>
      </c>
      <c r="E107" s="116"/>
      <c r="F107" s="116"/>
      <c r="G107" s="116"/>
      <c r="H107" s="116"/>
      <c r="I107" s="116"/>
      <c r="J107" s="117">
        <f>J167</f>
        <v>0</v>
      </c>
      <c r="L107" s="114"/>
    </row>
    <row r="108" spans="2:47" s="9" customFormat="1" ht="14.85" customHeight="1">
      <c r="B108" s="114"/>
      <c r="D108" s="115" t="s">
        <v>2796</v>
      </c>
      <c r="E108" s="116"/>
      <c r="F108" s="116"/>
      <c r="G108" s="116"/>
      <c r="H108" s="116"/>
      <c r="I108" s="116"/>
      <c r="J108" s="117">
        <f>J168</f>
        <v>0</v>
      </c>
      <c r="L108" s="114"/>
    </row>
    <row r="109" spans="2:47" s="9" customFormat="1" ht="19.899999999999999" customHeight="1">
      <c r="B109" s="114"/>
      <c r="D109" s="115" t="s">
        <v>2797</v>
      </c>
      <c r="E109" s="116"/>
      <c r="F109" s="116"/>
      <c r="G109" s="116"/>
      <c r="H109" s="116"/>
      <c r="I109" s="116"/>
      <c r="J109" s="117">
        <f>J190</f>
        <v>0</v>
      </c>
      <c r="L109" s="114"/>
    </row>
    <row r="110" spans="2:47" s="9" customFormat="1" ht="14.85" customHeight="1">
      <c r="B110" s="114"/>
      <c r="D110" s="115" t="s">
        <v>2798</v>
      </c>
      <c r="E110" s="116"/>
      <c r="F110" s="116"/>
      <c r="G110" s="116"/>
      <c r="H110" s="116"/>
      <c r="I110" s="116"/>
      <c r="J110" s="117">
        <f>J191</f>
        <v>0</v>
      </c>
      <c r="L110" s="114"/>
    </row>
    <row r="111" spans="2:47" s="9" customFormat="1" ht="14.85" customHeight="1">
      <c r="B111" s="114"/>
      <c r="D111" s="115" t="s">
        <v>2799</v>
      </c>
      <c r="E111" s="116"/>
      <c r="F111" s="116"/>
      <c r="G111" s="116"/>
      <c r="H111" s="116"/>
      <c r="I111" s="116"/>
      <c r="J111" s="117">
        <f>J195</f>
        <v>0</v>
      </c>
      <c r="L111" s="114"/>
    </row>
    <row r="112" spans="2:47" s="9" customFormat="1" ht="14.85" customHeight="1">
      <c r="B112" s="114"/>
      <c r="D112" s="115" t="s">
        <v>2800</v>
      </c>
      <c r="E112" s="116"/>
      <c r="F112" s="116"/>
      <c r="G112" s="116"/>
      <c r="H112" s="116"/>
      <c r="I112" s="116"/>
      <c r="J112" s="117">
        <f>J213</f>
        <v>0</v>
      </c>
      <c r="L112" s="114"/>
    </row>
    <row r="113" spans="2:12" s="9" customFormat="1" ht="14.85" customHeight="1">
      <c r="B113" s="114"/>
      <c r="D113" s="115" t="s">
        <v>2801</v>
      </c>
      <c r="E113" s="116"/>
      <c r="F113" s="116"/>
      <c r="G113" s="116"/>
      <c r="H113" s="116"/>
      <c r="I113" s="116"/>
      <c r="J113" s="117">
        <f>J224</f>
        <v>0</v>
      </c>
      <c r="L113" s="114"/>
    </row>
    <row r="114" spans="2:12" s="9" customFormat="1" ht="14.85" customHeight="1">
      <c r="B114" s="114"/>
      <c r="D114" s="115" t="s">
        <v>2802</v>
      </c>
      <c r="E114" s="116"/>
      <c r="F114" s="116"/>
      <c r="G114" s="116"/>
      <c r="H114" s="116"/>
      <c r="I114" s="116"/>
      <c r="J114" s="117">
        <f>J267</f>
        <v>0</v>
      </c>
      <c r="L114" s="114"/>
    </row>
    <row r="115" spans="2:12" s="9" customFormat="1" ht="19.899999999999999" customHeight="1">
      <c r="B115" s="114"/>
      <c r="D115" s="115" t="s">
        <v>160</v>
      </c>
      <c r="E115" s="116"/>
      <c r="F115" s="116"/>
      <c r="G115" s="116"/>
      <c r="H115" s="116"/>
      <c r="I115" s="116"/>
      <c r="J115" s="117">
        <f>J281</f>
        <v>0</v>
      </c>
      <c r="L115" s="114"/>
    </row>
    <row r="116" spans="2:12" s="9" customFormat="1" ht="14.85" customHeight="1">
      <c r="B116" s="114"/>
      <c r="D116" s="115" t="s">
        <v>1208</v>
      </c>
      <c r="E116" s="116"/>
      <c r="F116" s="116"/>
      <c r="G116" s="116"/>
      <c r="H116" s="116"/>
      <c r="I116" s="116"/>
      <c r="J116" s="117">
        <f>J282</f>
        <v>0</v>
      </c>
      <c r="L116" s="114"/>
    </row>
    <row r="117" spans="2:12" s="9" customFormat="1" ht="14.85" customHeight="1">
      <c r="B117" s="114"/>
      <c r="D117" s="115" t="s">
        <v>162</v>
      </c>
      <c r="E117" s="116"/>
      <c r="F117" s="116"/>
      <c r="G117" s="116"/>
      <c r="H117" s="116"/>
      <c r="I117" s="116"/>
      <c r="J117" s="117">
        <f>J285</f>
        <v>0</v>
      </c>
      <c r="L117" s="114"/>
    </row>
    <row r="118" spans="2:12" s="8" customFormat="1" ht="24.95" customHeight="1">
      <c r="B118" s="110"/>
      <c r="D118" s="111" t="s">
        <v>164</v>
      </c>
      <c r="E118" s="112"/>
      <c r="F118" s="112"/>
      <c r="G118" s="112"/>
      <c r="H118" s="112"/>
      <c r="I118" s="112"/>
      <c r="J118" s="113">
        <f>J288</f>
        <v>0</v>
      </c>
      <c r="L118" s="110"/>
    </row>
    <row r="119" spans="2:12" s="9" customFormat="1" ht="19.899999999999999" customHeight="1">
      <c r="B119" s="114"/>
      <c r="D119" s="115" t="s">
        <v>165</v>
      </c>
      <c r="E119" s="116"/>
      <c r="F119" s="116"/>
      <c r="G119" s="116"/>
      <c r="H119" s="116"/>
      <c r="I119" s="116"/>
      <c r="J119" s="117">
        <f>J289</f>
        <v>0</v>
      </c>
      <c r="L119" s="114"/>
    </row>
    <row r="120" spans="2:12" s="9" customFormat="1" ht="19.899999999999999" customHeight="1">
      <c r="B120" s="114"/>
      <c r="D120" s="115" t="s">
        <v>1209</v>
      </c>
      <c r="E120" s="116"/>
      <c r="F120" s="116"/>
      <c r="G120" s="116"/>
      <c r="H120" s="116"/>
      <c r="I120" s="116"/>
      <c r="J120" s="117">
        <f>J294</f>
        <v>0</v>
      </c>
      <c r="L120" s="114"/>
    </row>
    <row r="121" spans="2:12" s="9" customFormat="1" ht="19.899999999999999" customHeight="1">
      <c r="B121" s="114"/>
      <c r="D121" s="115" t="s">
        <v>1211</v>
      </c>
      <c r="E121" s="116"/>
      <c r="F121" s="116"/>
      <c r="G121" s="116"/>
      <c r="H121" s="116"/>
      <c r="I121" s="116"/>
      <c r="J121" s="117">
        <f>J298</f>
        <v>0</v>
      </c>
      <c r="L121" s="114"/>
    </row>
    <row r="122" spans="2:12" s="9" customFormat="1" ht="19.899999999999999" customHeight="1">
      <c r="B122" s="114"/>
      <c r="D122" s="115" t="s">
        <v>1210</v>
      </c>
      <c r="E122" s="116"/>
      <c r="F122" s="116"/>
      <c r="G122" s="116"/>
      <c r="H122" s="116"/>
      <c r="I122" s="116"/>
      <c r="J122" s="117">
        <f>J307</f>
        <v>0</v>
      </c>
      <c r="L122" s="114"/>
    </row>
    <row r="123" spans="2:12" s="1" customFormat="1" ht="21.75" customHeight="1">
      <c r="B123" s="28"/>
      <c r="L123" s="28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12" s="1" customFormat="1" ht="24.95" customHeight="1">
      <c r="B129" s="28"/>
      <c r="C129" s="17" t="s">
        <v>167</v>
      </c>
      <c r="L129" s="28"/>
    </row>
    <row r="130" spans="2:12" s="1" customFormat="1" ht="6.95" customHeight="1">
      <c r="B130" s="28"/>
      <c r="L130" s="28"/>
    </row>
    <row r="131" spans="2:12" s="1" customFormat="1" ht="12" customHeight="1">
      <c r="B131" s="28"/>
      <c r="C131" s="23" t="s">
        <v>14</v>
      </c>
      <c r="L131" s="28"/>
    </row>
    <row r="132" spans="2:12" s="1" customFormat="1" ht="16.5" customHeight="1">
      <c r="B132" s="28"/>
      <c r="E132" s="241" t="str">
        <f>E7</f>
        <v xml:space="preserve"> KRPZ Žilina a OOPZ Žilina, ul. Kuzmányho</v>
      </c>
      <c r="F132" s="242"/>
      <c r="G132" s="242"/>
      <c r="H132" s="242"/>
      <c r="L132" s="28"/>
    </row>
    <row r="133" spans="2:12" ht="12" customHeight="1">
      <c r="B133" s="16"/>
      <c r="C133" s="23" t="s">
        <v>132</v>
      </c>
      <c r="L133" s="16"/>
    </row>
    <row r="134" spans="2:12" ht="23.25" customHeight="1">
      <c r="B134" s="16"/>
      <c r="E134" s="241" t="s">
        <v>2401</v>
      </c>
      <c r="F134" s="203"/>
      <c r="G134" s="203"/>
      <c r="H134" s="203"/>
      <c r="L134" s="16"/>
    </row>
    <row r="135" spans="2:12" ht="12" customHeight="1">
      <c r="B135" s="16"/>
      <c r="C135" s="23" t="s">
        <v>134</v>
      </c>
      <c r="L135" s="16"/>
    </row>
    <row r="136" spans="2:12" s="1" customFormat="1" ht="16.5" customHeight="1">
      <c r="B136" s="28"/>
      <c r="E136" s="229" t="s">
        <v>2402</v>
      </c>
      <c r="F136" s="243"/>
      <c r="G136" s="243"/>
      <c r="H136" s="243"/>
      <c r="L136" s="28"/>
    </row>
    <row r="137" spans="2:12" s="1" customFormat="1" ht="12" customHeight="1">
      <c r="B137" s="28"/>
      <c r="C137" s="23" t="s">
        <v>136</v>
      </c>
      <c r="L137" s="28"/>
    </row>
    <row r="138" spans="2:12" s="1" customFormat="1" ht="16.5" customHeight="1">
      <c r="B138" s="28"/>
      <c r="E138" s="224" t="str">
        <f>E13</f>
        <v>2 - Vykurovanie</v>
      </c>
      <c r="F138" s="243"/>
      <c r="G138" s="243"/>
      <c r="H138" s="243"/>
      <c r="L138" s="28"/>
    </row>
    <row r="139" spans="2:12" s="1" customFormat="1" ht="6.95" customHeight="1">
      <c r="B139" s="28"/>
      <c r="L139" s="28"/>
    </row>
    <row r="140" spans="2:12" s="1" customFormat="1" ht="12" customHeight="1">
      <c r="B140" s="28"/>
      <c r="C140" s="23" t="s">
        <v>18</v>
      </c>
      <c r="F140" s="21" t="str">
        <f>F16</f>
        <v>Žilina, parc. č. 449/7, 449/1</v>
      </c>
      <c r="I140" s="23" t="s">
        <v>20</v>
      </c>
      <c r="J140" s="51" t="str">
        <f>IF(J16="","",J16)</f>
        <v>19. 8. 2022</v>
      </c>
      <c r="L140" s="28"/>
    </row>
    <row r="141" spans="2:12" s="1" customFormat="1" ht="6.95" customHeight="1">
      <c r="B141" s="28"/>
      <c r="L141" s="28"/>
    </row>
    <row r="142" spans="2:12" s="1" customFormat="1" ht="40.15" customHeight="1">
      <c r="B142" s="28"/>
      <c r="C142" s="23" t="s">
        <v>22</v>
      </c>
      <c r="F142" s="21" t="str">
        <f>E19</f>
        <v>Ministerstvo vnútra SR, Pribinova 2, Bratislava</v>
      </c>
      <c r="I142" s="23" t="s">
        <v>30</v>
      </c>
      <c r="J142" s="26" t="str">
        <f>E25</f>
        <v>Cobra Bauart s.r.o., Karpatské nám.10A, Bratislava</v>
      </c>
      <c r="L142" s="28"/>
    </row>
    <row r="143" spans="2:12" s="1" customFormat="1" ht="40.15" customHeight="1">
      <c r="B143" s="28"/>
      <c r="C143" s="23" t="s">
        <v>28</v>
      </c>
      <c r="F143" s="21" t="str">
        <f>IF(E22="","",E22)</f>
        <v>Vyplň údaj</v>
      </c>
      <c r="I143" s="23" t="s">
        <v>36</v>
      </c>
      <c r="J143" s="26" t="str">
        <f>E28</f>
        <v>Cobra Bauart s.r.o., Karpatské nám.10A, Bratislava</v>
      </c>
      <c r="L143" s="28"/>
    </row>
    <row r="144" spans="2:12" s="1" customFormat="1" ht="10.35" customHeight="1">
      <c r="B144" s="28"/>
      <c r="L144" s="28"/>
    </row>
    <row r="145" spans="2:65" s="10" customFormat="1" ht="29.25" customHeight="1">
      <c r="B145" s="118"/>
      <c r="C145" s="119" t="s">
        <v>168</v>
      </c>
      <c r="D145" s="120" t="s">
        <v>64</v>
      </c>
      <c r="E145" s="120" t="s">
        <v>60</v>
      </c>
      <c r="F145" s="120" t="s">
        <v>61</v>
      </c>
      <c r="G145" s="120" t="s">
        <v>169</v>
      </c>
      <c r="H145" s="120" t="s">
        <v>170</v>
      </c>
      <c r="I145" s="120" t="s">
        <v>171</v>
      </c>
      <c r="J145" s="121" t="s">
        <v>140</v>
      </c>
      <c r="K145" s="122" t="s">
        <v>172</v>
      </c>
      <c r="L145" s="118"/>
      <c r="M145" s="58" t="s">
        <v>1</v>
      </c>
      <c r="N145" s="59" t="s">
        <v>43</v>
      </c>
      <c r="O145" s="59" t="s">
        <v>173</v>
      </c>
      <c r="P145" s="59" t="s">
        <v>174</v>
      </c>
      <c r="Q145" s="59" t="s">
        <v>175</v>
      </c>
      <c r="R145" s="59" t="s">
        <v>176</v>
      </c>
      <c r="S145" s="59" t="s">
        <v>177</v>
      </c>
      <c r="T145" s="60" t="s">
        <v>178</v>
      </c>
    </row>
    <row r="146" spans="2:65" s="1" customFormat="1" ht="22.9" customHeight="1">
      <c r="B146" s="28"/>
      <c r="C146" s="63" t="s">
        <v>141</v>
      </c>
      <c r="J146" s="123">
        <f>BK146</f>
        <v>0</v>
      </c>
      <c r="L146" s="28"/>
      <c r="M146" s="61"/>
      <c r="N146" s="52"/>
      <c r="O146" s="52"/>
      <c r="P146" s="124">
        <f>P147+P159+P288</f>
        <v>0</v>
      </c>
      <c r="Q146" s="52"/>
      <c r="R146" s="124">
        <f>R147+R159+R288</f>
        <v>43.953928247800008</v>
      </c>
      <c r="S146" s="52"/>
      <c r="T146" s="125">
        <f>T147+T159+T288</f>
        <v>14.456038800000002</v>
      </c>
      <c r="AT146" s="13" t="s">
        <v>78</v>
      </c>
      <c r="AU146" s="13" t="s">
        <v>142</v>
      </c>
      <c r="BK146" s="126">
        <f>BK147+BK159+BK288</f>
        <v>0</v>
      </c>
    </row>
    <row r="147" spans="2:65" s="11" customFormat="1" ht="25.9" customHeight="1">
      <c r="B147" s="127"/>
      <c r="D147" s="128" t="s">
        <v>78</v>
      </c>
      <c r="E147" s="129" t="s">
        <v>179</v>
      </c>
      <c r="F147" s="129" t="s">
        <v>180</v>
      </c>
      <c r="I147" s="130"/>
      <c r="J147" s="131">
        <f>BK147</f>
        <v>0</v>
      </c>
      <c r="L147" s="127"/>
      <c r="M147" s="132"/>
      <c r="P147" s="133">
        <f>P148+P154+P157</f>
        <v>0</v>
      </c>
      <c r="R147" s="133">
        <f>R148+R154+R157</f>
        <v>12.139192343800001</v>
      </c>
      <c r="T147" s="134">
        <f>T148+T154+T157</f>
        <v>0</v>
      </c>
      <c r="AR147" s="128" t="s">
        <v>83</v>
      </c>
      <c r="AT147" s="135" t="s">
        <v>78</v>
      </c>
      <c r="AU147" s="135" t="s">
        <v>79</v>
      </c>
      <c r="AY147" s="128" t="s">
        <v>181</v>
      </c>
      <c r="BK147" s="136">
        <f>BK148+BK154+BK157</f>
        <v>0</v>
      </c>
    </row>
    <row r="148" spans="2:65" s="11" customFormat="1" ht="22.9" customHeight="1">
      <c r="B148" s="127"/>
      <c r="D148" s="128" t="s">
        <v>78</v>
      </c>
      <c r="E148" s="137" t="s">
        <v>90</v>
      </c>
      <c r="F148" s="137" t="s">
        <v>1061</v>
      </c>
      <c r="I148" s="130"/>
      <c r="J148" s="138">
        <f>BK148</f>
        <v>0</v>
      </c>
      <c r="L148" s="127"/>
      <c r="M148" s="132"/>
      <c r="P148" s="133">
        <f>SUM(P149:P153)</f>
        <v>0</v>
      </c>
      <c r="R148" s="133">
        <f>SUM(R149:R153)</f>
        <v>4.7532123438000005</v>
      </c>
      <c r="T148" s="134">
        <f>SUM(T149:T153)</f>
        <v>0</v>
      </c>
      <c r="AR148" s="128" t="s">
        <v>83</v>
      </c>
      <c r="AT148" s="135" t="s">
        <v>78</v>
      </c>
      <c r="AU148" s="135" t="s">
        <v>83</v>
      </c>
      <c r="AY148" s="128" t="s">
        <v>181</v>
      </c>
      <c r="BK148" s="136">
        <f>SUM(BK149:BK153)</f>
        <v>0</v>
      </c>
    </row>
    <row r="149" spans="2:65" s="1" customFormat="1" ht="24.2" customHeight="1">
      <c r="B149" s="139"/>
      <c r="C149" s="140" t="s">
        <v>83</v>
      </c>
      <c r="D149" s="140" t="s">
        <v>183</v>
      </c>
      <c r="E149" s="141" t="s">
        <v>2803</v>
      </c>
      <c r="F149" s="142" t="s">
        <v>2804</v>
      </c>
      <c r="G149" s="143" t="s">
        <v>194</v>
      </c>
      <c r="H149" s="144">
        <v>14.4</v>
      </c>
      <c r="I149" s="145"/>
      <c r="J149" s="144">
        <f>ROUND(I149*H149,3)</f>
        <v>0</v>
      </c>
      <c r="K149" s="146"/>
      <c r="L149" s="28"/>
      <c r="M149" s="147" t="s">
        <v>1</v>
      </c>
      <c r="N149" s="148" t="s">
        <v>45</v>
      </c>
      <c r="P149" s="149">
        <f>O149*H149</f>
        <v>0</v>
      </c>
      <c r="Q149" s="149">
        <v>3.7677600000000002E-3</v>
      </c>
      <c r="R149" s="149">
        <f>Q149*H149</f>
        <v>5.4255744000000002E-2</v>
      </c>
      <c r="S149" s="149">
        <v>0</v>
      </c>
      <c r="T149" s="150">
        <f>S149*H149</f>
        <v>0</v>
      </c>
      <c r="AR149" s="151" t="s">
        <v>103</v>
      </c>
      <c r="AT149" s="151" t="s">
        <v>183</v>
      </c>
      <c r="AU149" s="151" t="s">
        <v>90</v>
      </c>
      <c r="AY149" s="13" t="s">
        <v>181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90</v>
      </c>
      <c r="BK149" s="153">
        <f>ROUND(I149*H149,3)</f>
        <v>0</v>
      </c>
      <c r="BL149" s="13" t="s">
        <v>103</v>
      </c>
      <c r="BM149" s="151" t="s">
        <v>2805</v>
      </c>
    </row>
    <row r="150" spans="2:65" s="1" customFormat="1" ht="24.2" customHeight="1">
      <c r="B150" s="139"/>
      <c r="C150" s="140" t="s">
        <v>90</v>
      </c>
      <c r="D150" s="140" t="s">
        <v>183</v>
      </c>
      <c r="E150" s="141" t="s">
        <v>2806</v>
      </c>
      <c r="F150" s="142" t="s">
        <v>2807</v>
      </c>
      <c r="G150" s="143" t="s">
        <v>194</v>
      </c>
      <c r="H150" s="144">
        <v>14.4</v>
      </c>
      <c r="I150" s="145"/>
      <c r="J150" s="144">
        <f>ROUND(I150*H150,3)</f>
        <v>0</v>
      </c>
      <c r="K150" s="146"/>
      <c r="L150" s="28"/>
      <c r="M150" s="147" t="s">
        <v>1</v>
      </c>
      <c r="N150" s="148" t="s">
        <v>45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103</v>
      </c>
      <c r="AT150" s="151" t="s">
        <v>183</v>
      </c>
      <c r="AU150" s="151" t="s">
        <v>90</v>
      </c>
      <c r="AY150" s="13" t="s">
        <v>181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90</v>
      </c>
      <c r="BK150" s="153">
        <f>ROUND(I150*H150,3)</f>
        <v>0</v>
      </c>
      <c r="BL150" s="13" t="s">
        <v>103</v>
      </c>
      <c r="BM150" s="151" t="s">
        <v>2808</v>
      </c>
    </row>
    <row r="151" spans="2:65" s="1" customFormat="1" ht="33" customHeight="1">
      <c r="B151" s="139"/>
      <c r="C151" s="140" t="s">
        <v>94</v>
      </c>
      <c r="D151" s="140" t="s">
        <v>183</v>
      </c>
      <c r="E151" s="141" t="s">
        <v>2809</v>
      </c>
      <c r="F151" s="142" t="s">
        <v>2810</v>
      </c>
      <c r="G151" s="143" t="s">
        <v>186</v>
      </c>
      <c r="H151" s="144">
        <v>0.36</v>
      </c>
      <c r="I151" s="145"/>
      <c r="J151" s="144">
        <f>ROUND(I151*H151,3)</f>
        <v>0</v>
      </c>
      <c r="K151" s="146"/>
      <c r="L151" s="28"/>
      <c r="M151" s="147" t="s">
        <v>1</v>
      </c>
      <c r="N151" s="148" t="s">
        <v>45</v>
      </c>
      <c r="P151" s="149">
        <f>O151*H151</f>
        <v>0</v>
      </c>
      <c r="Q151" s="149">
        <v>2.4157199999999999</v>
      </c>
      <c r="R151" s="149">
        <f>Q151*H151</f>
        <v>0.86965919999999997</v>
      </c>
      <c r="S151" s="149">
        <v>0</v>
      </c>
      <c r="T151" s="150">
        <f>S151*H151</f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90</v>
      </c>
      <c r="BK151" s="153">
        <f>ROUND(I151*H151,3)</f>
        <v>0</v>
      </c>
      <c r="BL151" s="13" t="s">
        <v>103</v>
      </c>
      <c r="BM151" s="151" t="s">
        <v>2811</v>
      </c>
    </row>
    <row r="152" spans="2:65" s="1" customFormat="1" ht="33" customHeight="1">
      <c r="B152" s="139"/>
      <c r="C152" s="140" t="s">
        <v>103</v>
      </c>
      <c r="D152" s="140" t="s">
        <v>183</v>
      </c>
      <c r="E152" s="141" t="s">
        <v>2812</v>
      </c>
      <c r="F152" s="142" t="s">
        <v>2813</v>
      </c>
      <c r="G152" s="143" t="s">
        <v>186</v>
      </c>
      <c r="H152" s="144">
        <v>1.5880000000000001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2.3919100000000002</v>
      </c>
      <c r="R152" s="149">
        <f>Q152*H152</f>
        <v>3.7983530800000005</v>
      </c>
      <c r="S152" s="149">
        <v>0</v>
      </c>
      <c r="T152" s="150">
        <f>S152*H152</f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90</v>
      </c>
      <c r="BK152" s="153">
        <f>ROUND(I152*H152,3)</f>
        <v>0</v>
      </c>
      <c r="BL152" s="13" t="s">
        <v>103</v>
      </c>
      <c r="BM152" s="151" t="s">
        <v>2814</v>
      </c>
    </row>
    <row r="153" spans="2:65" s="1" customFormat="1" ht="33" customHeight="1">
      <c r="B153" s="139"/>
      <c r="C153" s="140" t="s">
        <v>106</v>
      </c>
      <c r="D153" s="140" t="s">
        <v>183</v>
      </c>
      <c r="E153" s="141" t="s">
        <v>2815</v>
      </c>
      <c r="F153" s="142" t="s">
        <v>2816</v>
      </c>
      <c r="G153" s="143" t="s">
        <v>194</v>
      </c>
      <c r="H153" s="144">
        <v>8.7799999999999994</v>
      </c>
      <c r="I153" s="145"/>
      <c r="J153" s="144">
        <f>ROUND(I153*H153,3)</f>
        <v>0</v>
      </c>
      <c r="K153" s="146"/>
      <c r="L153" s="28"/>
      <c r="M153" s="147" t="s">
        <v>1</v>
      </c>
      <c r="N153" s="148" t="s">
        <v>45</v>
      </c>
      <c r="P153" s="149">
        <f>O153*H153</f>
        <v>0</v>
      </c>
      <c r="Q153" s="149">
        <v>3.52441E-3</v>
      </c>
      <c r="R153" s="149">
        <f>Q153*H153</f>
        <v>3.0944319799999998E-2</v>
      </c>
      <c r="S153" s="149">
        <v>0</v>
      </c>
      <c r="T153" s="150">
        <f>S153*H153</f>
        <v>0</v>
      </c>
      <c r="AR153" s="151" t="s">
        <v>103</v>
      </c>
      <c r="AT153" s="151" t="s">
        <v>183</v>
      </c>
      <c r="AU153" s="151" t="s">
        <v>90</v>
      </c>
      <c r="AY153" s="13" t="s">
        <v>181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90</v>
      </c>
      <c r="BK153" s="153">
        <f>ROUND(I153*H153,3)</f>
        <v>0</v>
      </c>
      <c r="BL153" s="13" t="s">
        <v>103</v>
      </c>
      <c r="BM153" s="151" t="s">
        <v>2817</v>
      </c>
    </row>
    <row r="154" spans="2:65" s="11" customFormat="1" ht="22.9" customHeight="1">
      <c r="B154" s="127"/>
      <c r="D154" s="128" t="s">
        <v>78</v>
      </c>
      <c r="E154" s="137" t="s">
        <v>109</v>
      </c>
      <c r="F154" s="137" t="s">
        <v>1212</v>
      </c>
      <c r="I154" s="130"/>
      <c r="J154" s="138">
        <f>BK154</f>
        <v>0</v>
      </c>
      <c r="L154" s="127"/>
      <c r="M154" s="132"/>
      <c r="P154" s="133">
        <f>SUM(P155:P156)</f>
        <v>0</v>
      </c>
      <c r="R154" s="133">
        <f>SUM(R155:R156)</f>
        <v>7.3859800000000009</v>
      </c>
      <c r="T154" s="134">
        <f>SUM(T155:T156)</f>
        <v>0</v>
      </c>
      <c r="AR154" s="128" t="s">
        <v>83</v>
      </c>
      <c r="AT154" s="135" t="s">
        <v>78</v>
      </c>
      <c r="AU154" s="135" t="s">
        <v>83</v>
      </c>
      <c r="AY154" s="128" t="s">
        <v>181</v>
      </c>
      <c r="BK154" s="136">
        <f>SUM(BK155:BK156)</f>
        <v>0</v>
      </c>
    </row>
    <row r="155" spans="2:65" s="1" customFormat="1" ht="24.2" customHeight="1">
      <c r="B155" s="139"/>
      <c r="C155" s="140" t="s">
        <v>109</v>
      </c>
      <c r="D155" s="140" t="s">
        <v>183</v>
      </c>
      <c r="E155" s="141" t="s">
        <v>1213</v>
      </c>
      <c r="F155" s="142" t="s">
        <v>1214</v>
      </c>
      <c r="G155" s="143" t="s">
        <v>194</v>
      </c>
      <c r="H155" s="144">
        <v>202.5</v>
      </c>
      <c r="I155" s="145"/>
      <c r="J155" s="144">
        <f>ROUND(I155*H155,3)</f>
        <v>0</v>
      </c>
      <c r="K155" s="146"/>
      <c r="L155" s="28"/>
      <c r="M155" s="147" t="s">
        <v>1</v>
      </c>
      <c r="N155" s="148" t="s">
        <v>45</v>
      </c>
      <c r="P155" s="149">
        <f>O155*H155</f>
        <v>0</v>
      </c>
      <c r="Q155" s="149">
        <v>3.6232E-2</v>
      </c>
      <c r="R155" s="149">
        <f>Q155*H155</f>
        <v>7.3369800000000005</v>
      </c>
      <c r="S155" s="149">
        <v>0</v>
      </c>
      <c r="T155" s="150">
        <f>S155*H155</f>
        <v>0</v>
      </c>
      <c r="AR155" s="151" t="s">
        <v>103</v>
      </c>
      <c r="AT155" s="151" t="s">
        <v>183</v>
      </c>
      <c r="AU155" s="151" t="s">
        <v>90</v>
      </c>
      <c r="AY155" s="13" t="s">
        <v>181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90</v>
      </c>
      <c r="BK155" s="153">
        <f>ROUND(I155*H155,3)</f>
        <v>0</v>
      </c>
      <c r="BL155" s="13" t="s">
        <v>103</v>
      </c>
      <c r="BM155" s="151" t="s">
        <v>2818</v>
      </c>
    </row>
    <row r="156" spans="2:65" s="1" customFormat="1" ht="24.2" customHeight="1">
      <c r="B156" s="139"/>
      <c r="C156" s="140" t="s">
        <v>208</v>
      </c>
      <c r="D156" s="140" t="s">
        <v>183</v>
      </c>
      <c r="E156" s="141" t="s">
        <v>1216</v>
      </c>
      <c r="F156" s="142" t="s">
        <v>1217</v>
      </c>
      <c r="G156" s="143" t="s">
        <v>194</v>
      </c>
      <c r="H156" s="144">
        <v>245</v>
      </c>
      <c r="I156" s="145"/>
      <c r="J156" s="144">
        <f>ROUND(I156*H156,3)</f>
        <v>0</v>
      </c>
      <c r="K156" s="146"/>
      <c r="L156" s="28"/>
      <c r="M156" s="147" t="s">
        <v>1</v>
      </c>
      <c r="N156" s="148" t="s">
        <v>45</v>
      </c>
      <c r="P156" s="149">
        <f>O156*H156</f>
        <v>0</v>
      </c>
      <c r="Q156" s="149">
        <v>2.0000000000000001E-4</v>
      </c>
      <c r="R156" s="149">
        <f>Q156*H156</f>
        <v>4.9000000000000002E-2</v>
      </c>
      <c r="S156" s="149">
        <v>0</v>
      </c>
      <c r="T156" s="150">
        <f>S156*H156</f>
        <v>0</v>
      </c>
      <c r="AR156" s="151" t="s">
        <v>103</v>
      </c>
      <c r="AT156" s="151" t="s">
        <v>183</v>
      </c>
      <c r="AU156" s="151" t="s">
        <v>90</v>
      </c>
      <c r="AY156" s="13" t="s">
        <v>181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3" t="s">
        <v>90</v>
      </c>
      <c r="BK156" s="153">
        <f>ROUND(I156*H156,3)</f>
        <v>0</v>
      </c>
      <c r="BL156" s="13" t="s">
        <v>103</v>
      </c>
      <c r="BM156" s="151" t="s">
        <v>2819</v>
      </c>
    </row>
    <row r="157" spans="2:65" s="11" customFormat="1" ht="22.9" customHeight="1">
      <c r="B157" s="127"/>
      <c r="D157" s="128" t="s">
        <v>78</v>
      </c>
      <c r="E157" s="137" t="s">
        <v>533</v>
      </c>
      <c r="F157" s="137" t="s">
        <v>534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78</v>
      </c>
      <c r="AU157" s="135" t="s">
        <v>83</v>
      </c>
      <c r="AY157" s="128" t="s">
        <v>181</v>
      </c>
      <c r="BK157" s="136">
        <f>BK158</f>
        <v>0</v>
      </c>
    </row>
    <row r="158" spans="2:65" s="1" customFormat="1" ht="24.2" customHeight="1">
      <c r="B158" s="139"/>
      <c r="C158" s="140" t="s">
        <v>199</v>
      </c>
      <c r="D158" s="140" t="s">
        <v>183</v>
      </c>
      <c r="E158" s="141" t="s">
        <v>1219</v>
      </c>
      <c r="F158" s="142" t="s">
        <v>1220</v>
      </c>
      <c r="G158" s="143" t="s">
        <v>507</v>
      </c>
      <c r="H158" s="144">
        <v>12.148999999999999</v>
      </c>
      <c r="I158" s="145"/>
      <c r="J158" s="144">
        <f>ROUND(I158*H158,3)</f>
        <v>0</v>
      </c>
      <c r="K158" s="146"/>
      <c r="L158" s="28"/>
      <c r="M158" s="147" t="s">
        <v>1</v>
      </c>
      <c r="N158" s="148" t="s">
        <v>45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103</v>
      </c>
      <c r="AT158" s="151" t="s">
        <v>183</v>
      </c>
      <c r="AU158" s="151" t="s">
        <v>90</v>
      </c>
      <c r="AY158" s="13" t="s">
        <v>181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90</v>
      </c>
      <c r="BK158" s="153">
        <f>ROUND(I158*H158,3)</f>
        <v>0</v>
      </c>
      <c r="BL158" s="13" t="s">
        <v>103</v>
      </c>
      <c r="BM158" s="151" t="s">
        <v>2820</v>
      </c>
    </row>
    <row r="159" spans="2:65" s="11" customFormat="1" ht="25.9" customHeight="1">
      <c r="B159" s="127"/>
      <c r="D159" s="128" t="s">
        <v>78</v>
      </c>
      <c r="E159" s="129" t="s">
        <v>539</v>
      </c>
      <c r="F159" s="129" t="s">
        <v>540</v>
      </c>
      <c r="I159" s="130"/>
      <c r="J159" s="131">
        <f>BK159</f>
        <v>0</v>
      </c>
      <c r="L159" s="127"/>
      <c r="M159" s="132"/>
      <c r="P159" s="133">
        <f>P160+P167+P190+P281</f>
        <v>0</v>
      </c>
      <c r="R159" s="133">
        <f>R160+R167+R190+R281</f>
        <v>31.811255904000003</v>
      </c>
      <c r="T159" s="134">
        <f>T160+T167+T190+T281</f>
        <v>14.456038800000002</v>
      </c>
      <c r="AR159" s="128" t="s">
        <v>90</v>
      </c>
      <c r="AT159" s="135" t="s">
        <v>78</v>
      </c>
      <c r="AU159" s="135" t="s">
        <v>79</v>
      </c>
      <c r="AY159" s="128" t="s">
        <v>181</v>
      </c>
      <c r="BK159" s="136">
        <f>BK160+BK167+BK190+BK281</f>
        <v>0</v>
      </c>
    </row>
    <row r="160" spans="2:65" s="11" customFormat="1" ht="22.9" customHeight="1">
      <c r="B160" s="127"/>
      <c r="D160" s="128" t="s">
        <v>78</v>
      </c>
      <c r="E160" s="137" t="s">
        <v>611</v>
      </c>
      <c r="F160" s="137" t="s">
        <v>612</v>
      </c>
      <c r="I160" s="130"/>
      <c r="J160" s="138">
        <f>BK160</f>
        <v>0</v>
      </c>
      <c r="L160" s="127"/>
      <c r="M160" s="132"/>
      <c r="P160" s="133">
        <f>SUM(P161:P166)</f>
        <v>0</v>
      </c>
      <c r="R160" s="133">
        <f>SUM(R161:R166)</f>
        <v>2.9422799999999999E-2</v>
      </c>
      <c r="T160" s="134">
        <f>SUM(T161:T166)</f>
        <v>8.3999999999999991E-2</v>
      </c>
      <c r="AR160" s="128" t="s">
        <v>90</v>
      </c>
      <c r="AT160" s="135" t="s">
        <v>78</v>
      </c>
      <c r="AU160" s="135" t="s">
        <v>83</v>
      </c>
      <c r="AY160" s="128" t="s">
        <v>181</v>
      </c>
      <c r="BK160" s="136">
        <f>SUM(BK161:BK166)</f>
        <v>0</v>
      </c>
    </row>
    <row r="161" spans="2:65" s="1" customFormat="1" ht="24.2" customHeight="1">
      <c r="B161" s="139"/>
      <c r="C161" s="140" t="s">
        <v>215</v>
      </c>
      <c r="D161" s="140" t="s">
        <v>183</v>
      </c>
      <c r="E161" s="141" t="s">
        <v>1222</v>
      </c>
      <c r="F161" s="142" t="s">
        <v>1223</v>
      </c>
      <c r="G161" s="143" t="s">
        <v>194</v>
      </c>
      <c r="H161" s="144">
        <v>40</v>
      </c>
      <c r="I161" s="145"/>
      <c r="J161" s="144">
        <f t="shared" ref="J161:J166" si="0">ROUND(I161*H161,3)</f>
        <v>0</v>
      </c>
      <c r="K161" s="146"/>
      <c r="L161" s="28"/>
      <c r="M161" s="147" t="s">
        <v>1</v>
      </c>
      <c r="N161" s="148" t="s">
        <v>45</v>
      </c>
      <c r="P161" s="149">
        <f t="shared" ref="P161:P166" si="1">O161*H161</f>
        <v>0</v>
      </c>
      <c r="Q161" s="149">
        <v>0</v>
      </c>
      <c r="R161" s="149">
        <f t="shared" ref="R161:R166" si="2">Q161*H161</f>
        <v>0</v>
      </c>
      <c r="S161" s="149">
        <v>2.0999999999999999E-3</v>
      </c>
      <c r="T161" s="150">
        <f t="shared" ref="T161:T166" si="3">S161*H161</f>
        <v>8.3999999999999991E-2</v>
      </c>
      <c r="AR161" s="151" t="s">
        <v>103</v>
      </c>
      <c r="AT161" s="151" t="s">
        <v>183</v>
      </c>
      <c r="AU161" s="151" t="s">
        <v>90</v>
      </c>
      <c r="AY161" s="13" t="s">
        <v>181</v>
      </c>
      <c r="BE161" s="152">
        <f t="shared" ref="BE161:BE166" si="4">IF(N161="základná",J161,0)</f>
        <v>0</v>
      </c>
      <c r="BF161" s="152">
        <f t="shared" ref="BF161:BF166" si="5">IF(N161="znížená",J161,0)</f>
        <v>0</v>
      </c>
      <c r="BG161" s="152">
        <f t="shared" ref="BG161:BG166" si="6">IF(N161="zákl. prenesená",J161,0)</f>
        <v>0</v>
      </c>
      <c r="BH161" s="152">
        <f t="shared" ref="BH161:BH166" si="7">IF(N161="zníž. prenesená",J161,0)</f>
        <v>0</v>
      </c>
      <c r="BI161" s="152">
        <f t="shared" ref="BI161:BI166" si="8">IF(N161="nulová",J161,0)</f>
        <v>0</v>
      </c>
      <c r="BJ161" s="13" t="s">
        <v>90</v>
      </c>
      <c r="BK161" s="153">
        <f t="shared" ref="BK161:BK166" si="9">ROUND(I161*H161,3)</f>
        <v>0</v>
      </c>
      <c r="BL161" s="13" t="s">
        <v>103</v>
      </c>
      <c r="BM161" s="151" t="s">
        <v>2821</v>
      </c>
    </row>
    <row r="162" spans="2:65" s="1" customFormat="1" ht="24.2" customHeight="1">
      <c r="B162" s="139"/>
      <c r="C162" s="140" t="s">
        <v>219</v>
      </c>
      <c r="D162" s="140" t="s">
        <v>183</v>
      </c>
      <c r="E162" s="141" t="s">
        <v>1225</v>
      </c>
      <c r="F162" s="142" t="s">
        <v>1226</v>
      </c>
      <c r="G162" s="143" t="s">
        <v>304</v>
      </c>
      <c r="H162" s="144">
        <v>126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45</v>
      </c>
      <c r="P162" s="149">
        <f t="shared" si="1"/>
        <v>0</v>
      </c>
      <c r="Q162" s="149">
        <v>9.0000000000000002E-6</v>
      </c>
      <c r="R162" s="149">
        <f t="shared" si="2"/>
        <v>1.134E-3</v>
      </c>
      <c r="S162" s="149">
        <v>0</v>
      </c>
      <c r="T162" s="150">
        <f t="shared" si="3"/>
        <v>0</v>
      </c>
      <c r="AR162" s="151" t="s">
        <v>243</v>
      </c>
      <c r="AT162" s="151" t="s">
        <v>183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243</v>
      </c>
      <c r="BM162" s="151" t="s">
        <v>2822</v>
      </c>
    </row>
    <row r="163" spans="2:65" s="1" customFormat="1" ht="33" customHeight="1">
      <c r="B163" s="139"/>
      <c r="C163" s="154" t="s">
        <v>223</v>
      </c>
      <c r="D163" s="154" t="s">
        <v>196</v>
      </c>
      <c r="E163" s="155" t="s">
        <v>1228</v>
      </c>
      <c r="F163" s="156" t="s">
        <v>2823</v>
      </c>
      <c r="G163" s="157" t="s">
        <v>304</v>
      </c>
      <c r="H163" s="158">
        <v>128.52000000000001</v>
      </c>
      <c r="I163" s="159"/>
      <c r="J163" s="158">
        <f t="shared" si="0"/>
        <v>0</v>
      </c>
      <c r="K163" s="160"/>
      <c r="L163" s="161"/>
      <c r="M163" s="162" t="s">
        <v>1</v>
      </c>
      <c r="N163" s="163" t="s">
        <v>45</v>
      </c>
      <c r="P163" s="149">
        <f t="shared" si="1"/>
        <v>0</v>
      </c>
      <c r="Q163" s="149">
        <v>4.0000000000000003E-5</v>
      </c>
      <c r="R163" s="149">
        <f t="shared" si="2"/>
        <v>5.1408000000000009E-3</v>
      </c>
      <c r="S163" s="149">
        <v>0</v>
      </c>
      <c r="T163" s="150">
        <f t="shared" si="3"/>
        <v>0</v>
      </c>
      <c r="AR163" s="151" t="s">
        <v>306</v>
      </c>
      <c r="AT163" s="151" t="s">
        <v>196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243</v>
      </c>
      <c r="BM163" s="151" t="s">
        <v>2824</v>
      </c>
    </row>
    <row r="164" spans="2:65" s="1" customFormat="1" ht="24.2" customHeight="1">
      <c r="B164" s="139"/>
      <c r="C164" s="140" t="s">
        <v>227</v>
      </c>
      <c r="D164" s="140" t="s">
        <v>183</v>
      </c>
      <c r="E164" s="141" t="s">
        <v>1231</v>
      </c>
      <c r="F164" s="142" t="s">
        <v>1232</v>
      </c>
      <c r="G164" s="143" t="s">
        <v>304</v>
      </c>
      <c r="H164" s="144">
        <v>385.8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45</v>
      </c>
      <c r="P164" s="149">
        <f t="shared" si="1"/>
        <v>0</v>
      </c>
      <c r="Q164" s="149">
        <v>9.0000000000000002E-6</v>
      </c>
      <c r="R164" s="149">
        <f t="shared" si="2"/>
        <v>3.4722000000000004E-3</v>
      </c>
      <c r="S164" s="149">
        <v>0</v>
      </c>
      <c r="T164" s="150">
        <f t="shared" si="3"/>
        <v>0</v>
      </c>
      <c r="AR164" s="151" t="s">
        <v>243</v>
      </c>
      <c r="AT164" s="151" t="s">
        <v>183</v>
      </c>
      <c r="AU164" s="151" t="s">
        <v>90</v>
      </c>
      <c r="AY164" s="13" t="s">
        <v>181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90</v>
      </c>
      <c r="BK164" s="153">
        <f t="shared" si="9"/>
        <v>0</v>
      </c>
      <c r="BL164" s="13" t="s">
        <v>243</v>
      </c>
      <c r="BM164" s="151" t="s">
        <v>2825</v>
      </c>
    </row>
    <row r="165" spans="2:65" s="1" customFormat="1" ht="33" customHeight="1">
      <c r="B165" s="139"/>
      <c r="C165" s="154" t="s">
        <v>231</v>
      </c>
      <c r="D165" s="154" t="s">
        <v>196</v>
      </c>
      <c r="E165" s="155" t="s">
        <v>1234</v>
      </c>
      <c r="F165" s="156" t="s">
        <v>1235</v>
      </c>
      <c r="G165" s="157" t="s">
        <v>304</v>
      </c>
      <c r="H165" s="158">
        <v>393.51600000000002</v>
      </c>
      <c r="I165" s="159"/>
      <c r="J165" s="158">
        <f t="shared" si="0"/>
        <v>0</v>
      </c>
      <c r="K165" s="160"/>
      <c r="L165" s="161"/>
      <c r="M165" s="162" t="s">
        <v>1</v>
      </c>
      <c r="N165" s="163" t="s">
        <v>45</v>
      </c>
      <c r="P165" s="149">
        <f t="shared" si="1"/>
        <v>0</v>
      </c>
      <c r="Q165" s="149">
        <v>5.0000000000000002E-5</v>
      </c>
      <c r="R165" s="149">
        <f t="shared" si="2"/>
        <v>1.96758E-2</v>
      </c>
      <c r="S165" s="149">
        <v>0</v>
      </c>
      <c r="T165" s="150">
        <f t="shared" si="3"/>
        <v>0</v>
      </c>
      <c r="AR165" s="151" t="s">
        <v>306</v>
      </c>
      <c r="AT165" s="151" t="s">
        <v>196</v>
      </c>
      <c r="AU165" s="151" t="s">
        <v>90</v>
      </c>
      <c r="AY165" s="13" t="s">
        <v>181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90</v>
      </c>
      <c r="BK165" s="153">
        <f t="shared" si="9"/>
        <v>0</v>
      </c>
      <c r="BL165" s="13" t="s">
        <v>243</v>
      </c>
      <c r="BM165" s="151" t="s">
        <v>2826</v>
      </c>
    </row>
    <row r="166" spans="2:65" s="1" customFormat="1" ht="24.2" customHeight="1">
      <c r="B166" s="139"/>
      <c r="C166" s="140" t="s">
        <v>235</v>
      </c>
      <c r="D166" s="140" t="s">
        <v>183</v>
      </c>
      <c r="E166" s="141" t="s">
        <v>1237</v>
      </c>
      <c r="F166" s="142" t="s">
        <v>1238</v>
      </c>
      <c r="G166" s="143" t="s">
        <v>507</v>
      </c>
      <c r="H166" s="144">
        <v>2.9000000000000001E-2</v>
      </c>
      <c r="I166" s="145"/>
      <c r="J166" s="144">
        <f t="shared" si="0"/>
        <v>0</v>
      </c>
      <c r="K166" s="146"/>
      <c r="L166" s="28"/>
      <c r="M166" s="147" t="s">
        <v>1</v>
      </c>
      <c r="N166" s="148" t="s">
        <v>45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243</v>
      </c>
      <c r="AT166" s="151" t="s">
        <v>183</v>
      </c>
      <c r="AU166" s="151" t="s">
        <v>90</v>
      </c>
      <c r="AY166" s="13" t="s">
        <v>181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90</v>
      </c>
      <c r="BK166" s="153">
        <f t="shared" si="9"/>
        <v>0</v>
      </c>
      <c r="BL166" s="13" t="s">
        <v>243</v>
      </c>
      <c r="BM166" s="151" t="s">
        <v>2827</v>
      </c>
    </row>
    <row r="167" spans="2:65" s="11" customFormat="1" ht="22.9" customHeight="1">
      <c r="B167" s="127"/>
      <c r="D167" s="128" t="s">
        <v>78</v>
      </c>
      <c r="E167" s="137" t="s">
        <v>465</v>
      </c>
      <c r="F167" s="137" t="s">
        <v>2191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90</v>
      </c>
      <c r="AT167" s="135" t="s">
        <v>78</v>
      </c>
      <c r="AU167" s="135" t="s">
        <v>83</v>
      </c>
      <c r="AY167" s="128" t="s">
        <v>181</v>
      </c>
      <c r="BK167" s="136">
        <f>BK168</f>
        <v>0</v>
      </c>
    </row>
    <row r="168" spans="2:65" s="11" customFormat="1" ht="20.85" customHeight="1">
      <c r="B168" s="127"/>
      <c r="D168" s="128" t="s">
        <v>78</v>
      </c>
      <c r="E168" s="137" t="s">
        <v>2828</v>
      </c>
      <c r="F168" s="137" t="s">
        <v>2829</v>
      </c>
      <c r="I168" s="130"/>
      <c r="J168" s="138">
        <f>BK168</f>
        <v>0</v>
      </c>
      <c r="L168" s="127"/>
      <c r="M168" s="132"/>
      <c r="P168" s="133">
        <f>SUM(P169:P189)</f>
        <v>0</v>
      </c>
      <c r="R168" s="133">
        <f>SUM(R169:R189)</f>
        <v>0</v>
      </c>
      <c r="T168" s="134">
        <f>SUM(T169:T189)</f>
        <v>0</v>
      </c>
      <c r="AR168" s="128" t="s">
        <v>90</v>
      </c>
      <c r="AT168" s="135" t="s">
        <v>78</v>
      </c>
      <c r="AU168" s="135" t="s">
        <v>90</v>
      </c>
      <c r="AY168" s="128" t="s">
        <v>181</v>
      </c>
      <c r="BK168" s="136">
        <f>SUM(BK169:BK189)</f>
        <v>0</v>
      </c>
    </row>
    <row r="169" spans="2:65" s="1" customFormat="1" ht="16.5" customHeight="1">
      <c r="B169" s="139"/>
      <c r="C169" s="154" t="s">
        <v>239</v>
      </c>
      <c r="D169" s="154" t="s">
        <v>196</v>
      </c>
      <c r="E169" s="155" t="s">
        <v>2830</v>
      </c>
      <c r="F169" s="156" t="s">
        <v>2831</v>
      </c>
      <c r="G169" s="157" t="s">
        <v>203</v>
      </c>
      <c r="H169" s="158">
        <v>2</v>
      </c>
      <c r="I169" s="159"/>
      <c r="J169" s="158">
        <f t="shared" ref="J169:J189" si="10">ROUND(I169*H169,3)</f>
        <v>0</v>
      </c>
      <c r="K169" s="160"/>
      <c r="L169" s="161"/>
      <c r="M169" s="162" t="s">
        <v>1</v>
      </c>
      <c r="N169" s="163" t="s">
        <v>45</v>
      </c>
      <c r="P169" s="149">
        <f t="shared" ref="P169:P189" si="11">O169*H169</f>
        <v>0</v>
      </c>
      <c r="Q169" s="149">
        <v>0</v>
      </c>
      <c r="R169" s="149">
        <f t="shared" ref="R169:R189" si="12">Q169*H169</f>
        <v>0</v>
      </c>
      <c r="S169" s="149">
        <v>0</v>
      </c>
      <c r="T169" s="150">
        <f t="shared" ref="T169:T189" si="13">S169*H169</f>
        <v>0</v>
      </c>
      <c r="AR169" s="151" t="s">
        <v>306</v>
      </c>
      <c r="AT169" s="151" t="s">
        <v>196</v>
      </c>
      <c r="AU169" s="151" t="s">
        <v>94</v>
      </c>
      <c r="AY169" s="13" t="s">
        <v>181</v>
      </c>
      <c r="BE169" s="152">
        <f t="shared" ref="BE169:BE189" si="14">IF(N169="základná",J169,0)</f>
        <v>0</v>
      </c>
      <c r="BF169" s="152">
        <f t="shared" ref="BF169:BF189" si="15">IF(N169="znížená",J169,0)</f>
        <v>0</v>
      </c>
      <c r="BG169" s="152">
        <f t="shared" ref="BG169:BG189" si="16">IF(N169="zákl. prenesená",J169,0)</f>
        <v>0</v>
      </c>
      <c r="BH169" s="152">
        <f t="shared" ref="BH169:BH189" si="17">IF(N169="zníž. prenesená",J169,0)</f>
        <v>0</v>
      </c>
      <c r="BI169" s="152">
        <f t="shared" ref="BI169:BI189" si="18">IF(N169="nulová",J169,0)</f>
        <v>0</v>
      </c>
      <c r="BJ169" s="13" t="s">
        <v>90</v>
      </c>
      <c r="BK169" s="153">
        <f t="shared" ref="BK169:BK189" si="19">ROUND(I169*H169,3)</f>
        <v>0</v>
      </c>
      <c r="BL169" s="13" t="s">
        <v>243</v>
      </c>
      <c r="BM169" s="151" t="s">
        <v>2832</v>
      </c>
    </row>
    <row r="170" spans="2:65" s="1" customFormat="1" ht="24.2" customHeight="1">
      <c r="B170" s="139"/>
      <c r="C170" s="140" t="s">
        <v>243</v>
      </c>
      <c r="D170" s="140" t="s">
        <v>183</v>
      </c>
      <c r="E170" s="141" t="s">
        <v>2833</v>
      </c>
      <c r="F170" s="142" t="s">
        <v>2834</v>
      </c>
      <c r="G170" s="143" t="s">
        <v>203</v>
      </c>
      <c r="H170" s="144">
        <v>10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103</v>
      </c>
      <c r="AT170" s="151" t="s">
        <v>183</v>
      </c>
      <c r="AU170" s="151" t="s">
        <v>94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2835</v>
      </c>
    </row>
    <row r="171" spans="2:65" s="1" customFormat="1" ht="24.2" customHeight="1">
      <c r="B171" s="139"/>
      <c r="C171" s="140" t="s">
        <v>247</v>
      </c>
      <c r="D171" s="140" t="s">
        <v>183</v>
      </c>
      <c r="E171" s="141" t="s">
        <v>2836</v>
      </c>
      <c r="F171" s="142" t="s">
        <v>2837</v>
      </c>
      <c r="G171" s="143" t="s">
        <v>203</v>
      </c>
      <c r="H171" s="144">
        <v>6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103</v>
      </c>
      <c r="AT171" s="151" t="s">
        <v>183</v>
      </c>
      <c r="AU171" s="151" t="s">
        <v>94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2838</v>
      </c>
    </row>
    <row r="172" spans="2:65" s="1" customFormat="1" ht="24.2" customHeight="1">
      <c r="B172" s="139"/>
      <c r="C172" s="140" t="s">
        <v>251</v>
      </c>
      <c r="D172" s="140" t="s">
        <v>183</v>
      </c>
      <c r="E172" s="141" t="s">
        <v>2839</v>
      </c>
      <c r="F172" s="142" t="s">
        <v>2840</v>
      </c>
      <c r="G172" s="143" t="s">
        <v>203</v>
      </c>
      <c r="H172" s="144">
        <v>6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103</v>
      </c>
      <c r="AT172" s="151" t="s">
        <v>183</v>
      </c>
      <c r="AU172" s="151" t="s">
        <v>94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2841</v>
      </c>
    </row>
    <row r="173" spans="2:65" s="1" customFormat="1" ht="16.5" customHeight="1">
      <c r="B173" s="139"/>
      <c r="C173" s="140" t="s">
        <v>255</v>
      </c>
      <c r="D173" s="140" t="s">
        <v>183</v>
      </c>
      <c r="E173" s="141" t="s">
        <v>2842</v>
      </c>
      <c r="F173" s="142" t="s">
        <v>2843</v>
      </c>
      <c r="G173" s="143" t="s">
        <v>2844</v>
      </c>
      <c r="H173" s="144">
        <v>1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103</v>
      </c>
      <c r="AT173" s="151" t="s">
        <v>183</v>
      </c>
      <c r="AU173" s="151" t="s">
        <v>94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2845</v>
      </c>
    </row>
    <row r="174" spans="2:65" s="1" customFormat="1" ht="16.5" customHeight="1">
      <c r="B174" s="139"/>
      <c r="C174" s="140" t="s">
        <v>7</v>
      </c>
      <c r="D174" s="140" t="s">
        <v>183</v>
      </c>
      <c r="E174" s="141" t="s">
        <v>441</v>
      </c>
      <c r="F174" s="142" t="s">
        <v>2846</v>
      </c>
      <c r="G174" s="143" t="s">
        <v>203</v>
      </c>
      <c r="H174" s="144">
        <v>1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45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103</v>
      </c>
      <c r="AT174" s="151" t="s">
        <v>183</v>
      </c>
      <c r="AU174" s="151" t="s">
        <v>94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2847</v>
      </c>
    </row>
    <row r="175" spans="2:65" s="1" customFormat="1" ht="24.2" customHeight="1">
      <c r="B175" s="139"/>
      <c r="C175" s="140" t="s">
        <v>262</v>
      </c>
      <c r="D175" s="140" t="s">
        <v>183</v>
      </c>
      <c r="E175" s="141" t="s">
        <v>445</v>
      </c>
      <c r="F175" s="142" t="s">
        <v>2848</v>
      </c>
      <c r="G175" s="143" t="s">
        <v>203</v>
      </c>
      <c r="H175" s="144">
        <v>1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45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103</v>
      </c>
      <c r="AT175" s="151" t="s">
        <v>183</v>
      </c>
      <c r="AU175" s="151" t="s">
        <v>94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103</v>
      </c>
      <c r="BM175" s="151" t="s">
        <v>2849</v>
      </c>
    </row>
    <row r="176" spans="2:65" s="1" customFormat="1" ht="16.5" customHeight="1">
      <c r="B176" s="139"/>
      <c r="C176" s="140" t="s">
        <v>266</v>
      </c>
      <c r="D176" s="140" t="s">
        <v>183</v>
      </c>
      <c r="E176" s="141" t="s">
        <v>457</v>
      </c>
      <c r="F176" s="142" t="s">
        <v>2850</v>
      </c>
      <c r="G176" s="143" t="s">
        <v>2851</v>
      </c>
      <c r="H176" s="144">
        <v>1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103</v>
      </c>
      <c r="AT176" s="151" t="s">
        <v>183</v>
      </c>
      <c r="AU176" s="151" t="s">
        <v>94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103</v>
      </c>
      <c r="BM176" s="151" t="s">
        <v>2852</v>
      </c>
    </row>
    <row r="177" spans="2:65" s="1" customFormat="1" ht="24.2" customHeight="1">
      <c r="B177" s="139"/>
      <c r="C177" s="140" t="s">
        <v>270</v>
      </c>
      <c r="D177" s="140" t="s">
        <v>183</v>
      </c>
      <c r="E177" s="141" t="s">
        <v>461</v>
      </c>
      <c r="F177" s="142" t="s">
        <v>2853</v>
      </c>
      <c r="G177" s="143" t="s">
        <v>203</v>
      </c>
      <c r="H177" s="144">
        <v>1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103</v>
      </c>
      <c r="AT177" s="151" t="s">
        <v>183</v>
      </c>
      <c r="AU177" s="151" t="s">
        <v>94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103</v>
      </c>
      <c r="BM177" s="151" t="s">
        <v>2854</v>
      </c>
    </row>
    <row r="178" spans="2:65" s="1" customFormat="1" ht="16.5" customHeight="1">
      <c r="B178" s="139"/>
      <c r="C178" s="140" t="s">
        <v>274</v>
      </c>
      <c r="D178" s="140" t="s">
        <v>183</v>
      </c>
      <c r="E178" s="141" t="s">
        <v>465</v>
      </c>
      <c r="F178" s="142" t="s">
        <v>2855</v>
      </c>
      <c r="G178" s="143" t="s">
        <v>203</v>
      </c>
      <c r="H178" s="144">
        <v>1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103</v>
      </c>
      <c r="AT178" s="151" t="s">
        <v>183</v>
      </c>
      <c r="AU178" s="151" t="s">
        <v>94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103</v>
      </c>
      <c r="BM178" s="151" t="s">
        <v>2856</v>
      </c>
    </row>
    <row r="179" spans="2:65" s="1" customFormat="1" ht="16.5" customHeight="1">
      <c r="B179" s="139"/>
      <c r="C179" s="140" t="s">
        <v>277</v>
      </c>
      <c r="D179" s="140" t="s">
        <v>183</v>
      </c>
      <c r="E179" s="141" t="s">
        <v>2857</v>
      </c>
      <c r="F179" s="142" t="s">
        <v>2858</v>
      </c>
      <c r="G179" s="143" t="s">
        <v>203</v>
      </c>
      <c r="H179" s="144">
        <v>2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243</v>
      </c>
      <c r="AT179" s="151" t="s">
        <v>183</v>
      </c>
      <c r="AU179" s="151" t="s">
        <v>94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243</v>
      </c>
      <c r="BM179" s="151" t="s">
        <v>2859</v>
      </c>
    </row>
    <row r="180" spans="2:65" s="1" customFormat="1" ht="37.9" customHeight="1">
      <c r="B180" s="139"/>
      <c r="C180" s="140" t="s">
        <v>281</v>
      </c>
      <c r="D180" s="140" t="s">
        <v>183</v>
      </c>
      <c r="E180" s="141" t="s">
        <v>2860</v>
      </c>
      <c r="F180" s="142" t="s">
        <v>2861</v>
      </c>
      <c r="G180" s="143" t="s">
        <v>1433</v>
      </c>
      <c r="H180" s="144">
        <v>1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45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243</v>
      </c>
      <c r="AT180" s="151" t="s">
        <v>183</v>
      </c>
      <c r="AU180" s="151" t="s">
        <v>94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243</v>
      </c>
      <c r="BM180" s="151" t="s">
        <v>2862</v>
      </c>
    </row>
    <row r="181" spans="2:65" s="1" customFormat="1" ht="24.2" customHeight="1">
      <c r="B181" s="139"/>
      <c r="C181" s="140" t="s">
        <v>285</v>
      </c>
      <c r="D181" s="140" t="s">
        <v>183</v>
      </c>
      <c r="E181" s="141" t="s">
        <v>2863</v>
      </c>
      <c r="F181" s="142" t="s">
        <v>2864</v>
      </c>
      <c r="G181" s="143" t="s">
        <v>1433</v>
      </c>
      <c r="H181" s="144">
        <v>1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45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243</v>
      </c>
      <c r="AT181" s="151" t="s">
        <v>183</v>
      </c>
      <c r="AU181" s="151" t="s">
        <v>94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243</v>
      </c>
      <c r="BM181" s="151" t="s">
        <v>2865</v>
      </c>
    </row>
    <row r="182" spans="2:65" s="1" customFormat="1" ht="21.75" customHeight="1">
      <c r="B182" s="139"/>
      <c r="C182" s="140" t="s">
        <v>289</v>
      </c>
      <c r="D182" s="140" t="s">
        <v>183</v>
      </c>
      <c r="E182" s="141" t="s">
        <v>469</v>
      </c>
      <c r="F182" s="142" t="s">
        <v>2866</v>
      </c>
      <c r="G182" s="143" t="s">
        <v>203</v>
      </c>
      <c r="H182" s="144">
        <v>2</v>
      </c>
      <c r="I182" s="145"/>
      <c r="J182" s="144">
        <f t="shared" si="10"/>
        <v>0</v>
      </c>
      <c r="K182" s="146"/>
      <c r="L182" s="28"/>
      <c r="M182" s="147" t="s">
        <v>1</v>
      </c>
      <c r="N182" s="148" t="s">
        <v>45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103</v>
      </c>
      <c r="AT182" s="151" t="s">
        <v>183</v>
      </c>
      <c r="AU182" s="151" t="s">
        <v>94</v>
      </c>
      <c r="AY182" s="13" t="s">
        <v>181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90</v>
      </c>
      <c r="BK182" s="153">
        <f t="shared" si="19"/>
        <v>0</v>
      </c>
      <c r="BL182" s="13" t="s">
        <v>103</v>
      </c>
      <c r="BM182" s="151" t="s">
        <v>2867</v>
      </c>
    </row>
    <row r="183" spans="2:65" s="1" customFormat="1" ht="24.2" customHeight="1">
      <c r="B183" s="139"/>
      <c r="C183" s="140" t="s">
        <v>293</v>
      </c>
      <c r="D183" s="140" t="s">
        <v>183</v>
      </c>
      <c r="E183" s="141" t="s">
        <v>2868</v>
      </c>
      <c r="F183" s="142" t="s">
        <v>2869</v>
      </c>
      <c r="G183" s="143" t="s">
        <v>872</v>
      </c>
      <c r="H183" s="144">
        <v>30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45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243</v>
      </c>
      <c r="AT183" s="151" t="s">
        <v>183</v>
      </c>
      <c r="AU183" s="151" t="s">
        <v>94</v>
      </c>
      <c r="AY183" s="13" t="s">
        <v>181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90</v>
      </c>
      <c r="BK183" s="153">
        <f t="shared" si="19"/>
        <v>0</v>
      </c>
      <c r="BL183" s="13" t="s">
        <v>243</v>
      </c>
      <c r="BM183" s="151" t="s">
        <v>2870</v>
      </c>
    </row>
    <row r="184" spans="2:65" s="1" customFormat="1" ht="16.5" customHeight="1">
      <c r="B184" s="139"/>
      <c r="C184" s="154" t="s">
        <v>297</v>
      </c>
      <c r="D184" s="154" t="s">
        <v>196</v>
      </c>
      <c r="E184" s="155" t="s">
        <v>2871</v>
      </c>
      <c r="F184" s="156" t="s">
        <v>2872</v>
      </c>
      <c r="G184" s="157" t="s">
        <v>1</v>
      </c>
      <c r="H184" s="158">
        <v>30</v>
      </c>
      <c r="I184" s="159"/>
      <c r="J184" s="158">
        <f t="shared" si="10"/>
        <v>0</v>
      </c>
      <c r="K184" s="160"/>
      <c r="L184" s="161"/>
      <c r="M184" s="162" t="s">
        <v>1</v>
      </c>
      <c r="N184" s="163" t="s">
        <v>45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306</v>
      </c>
      <c r="AT184" s="151" t="s">
        <v>196</v>
      </c>
      <c r="AU184" s="151" t="s">
        <v>94</v>
      </c>
      <c r="AY184" s="13" t="s">
        <v>181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90</v>
      </c>
      <c r="BK184" s="153">
        <f t="shared" si="19"/>
        <v>0</v>
      </c>
      <c r="BL184" s="13" t="s">
        <v>243</v>
      </c>
      <c r="BM184" s="151" t="s">
        <v>2873</v>
      </c>
    </row>
    <row r="185" spans="2:65" s="1" customFormat="1" ht="24.2" customHeight="1">
      <c r="B185" s="139"/>
      <c r="C185" s="140" t="s">
        <v>301</v>
      </c>
      <c r="D185" s="140" t="s">
        <v>183</v>
      </c>
      <c r="E185" s="141" t="s">
        <v>2874</v>
      </c>
      <c r="F185" s="142" t="s">
        <v>2875</v>
      </c>
      <c r="G185" s="143" t="s">
        <v>194</v>
      </c>
      <c r="H185" s="144">
        <v>8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45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103</v>
      </c>
      <c r="AT185" s="151" t="s">
        <v>183</v>
      </c>
      <c r="AU185" s="151" t="s">
        <v>94</v>
      </c>
      <c r="AY185" s="13" t="s">
        <v>181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90</v>
      </c>
      <c r="BK185" s="153">
        <f t="shared" si="19"/>
        <v>0</v>
      </c>
      <c r="BL185" s="13" t="s">
        <v>103</v>
      </c>
      <c r="BM185" s="151" t="s">
        <v>2876</v>
      </c>
    </row>
    <row r="186" spans="2:65" s="1" customFormat="1" ht="37.9" customHeight="1">
      <c r="B186" s="139"/>
      <c r="C186" s="140" t="s">
        <v>306</v>
      </c>
      <c r="D186" s="140" t="s">
        <v>183</v>
      </c>
      <c r="E186" s="141" t="s">
        <v>2877</v>
      </c>
      <c r="F186" s="142" t="s">
        <v>2878</v>
      </c>
      <c r="G186" s="143" t="s">
        <v>304</v>
      </c>
      <c r="H186" s="144">
        <v>15</v>
      </c>
      <c r="I186" s="145"/>
      <c r="J186" s="144">
        <f t="shared" si="10"/>
        <v>0</v>
      </c>
      <c r="K186" s="146"/>
      <c r="L186" s="28"/>
      <c r="M186" s="147" t="s">
        <v>1</v>
      </c>
      <c r="N186" s="148" t="s">
        <v>45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103</v>
      </c>
      <c r="AT186" s="151" t="s">
        <v>183</v>
      </c>
      <c r="AU186" s="151" t="s">
        <v>94</v>
      </c>
      <c r="AY186" s="13" t="s">
        <v>181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90</v>
      </c>
      <c r="BK186" s="153">
        <f t="shared" si="19"/>
        <v>0</v>
      </c>
      <c r="BL186" s="13" t="s">
        <v>103</v>
      </c>
      <c r="BM186" s="151" t="s">
        <v>2879</v>
      </c>
    </row>
    <row r="187" spans="2:65" s="1" customFormat="1" ht="33" customHeight="1">
      <c r="B187" s="139"/>
      <c r="C187" s="140" t="s">
        <v>310</v>
      </c>
      <c r="D187" s="140" t="s">
        <v>183</v>
      </c>
      <c r="E187" s="141" t="s">
        <v>2880</v>
      </c>
      <c r="F187" s="142" t="s">
        <v>2881</v>
      </c>
      <c r="G187" s="143" t="s">
        <v>304</v>
      </c>
      <c r="H187" s="144">
        <v>15</v>
      </c>
      <c r="I187" s="145"/>
      <c r="J187" s="144">
        <f t="shared" si="10"/>
        <v>0</v>
      </c>
      <c r="K187" s="146"/>
      <c r="L187" s="28"/>
      <c r="M187" s="147" t="s">
        <v>1</v>
      </c>
      <c r="N187" s="148" t="s">
        <v>45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103</v>
      </c>
      <c r="AT187" s="151" t="s">
        <v>183</v>
      </c>
      <c r="AU187" s="151" t="s">
        <v>94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103</v>
      </c>
      <c r="BM187" s="151" t="s">
        <v>2882</v>
      </c>
    </row>
    <row r="188" spans="2:65" s="1" customFormat="1" ht="24.2" customHeight="1">
      <c r="B188" s="139"/>
      <c r="C188" s="140" t="s">
        <v>315</v>
      </c>
      <c r="D188" s="140" t="s">
        <v>183</v>
      </c>
      <c r="E188" s="141" t="s">
        <v>2883</v>
      </c>
      <c r="F188" s="142" t="s">
        <v>2884</v>
      </c>
      <c r="G188" s="143" t="s">
        <v>953</v>
      </c>
      <c r="H188" s="145"/>
      <c r="I188" s="145"/>
      <c r="J188" s="144">
        <f t="shared" si="10"/>
        <v>0</v>
      </c>
      <c r="K188" s="146"/>
      <c r="L188" s="28"/>
      <c r="M188" s="147" t="s">
        <v>1</v>
      </c>
      <c r="N188" s="148" t="s">
        <v>45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103</v>
      </c>
      <c r="AT188" s="151" t="s">
        <v>183</v>
      </c>
      <c r="AU188" s="151" t="s">
        <v>94</v>
      </c>
      <c r="AY188" s="13" t="s">
        <v>181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90</v>
      </c>
      <c r="BK188" s="153">
        <f t="shared" si="19"/>
        <v>0</v>
      </c>
      <c r="BL188" s="13" t="s">
        <v>103</v>
      </c>
      <c r="BM188" s="151" t="s">
        <v>2885</v>
      </c>
    </row>
    <row r="189" spans="2:65" s="1" customFormat="1" ht="37.9" customHeight="1">
      <c r="B189" s="139"/>
      <c r="C189" s="140" t="s">
        <v>319</v>
      </c>
      <c r="D189" s="140" t="s">
        <v>183</v>
      </c>
      <c r="E189" s="141" t="s">
        <v>2886</v>
      </c>
      <c r="F189" s="142" t="s">
        <v>2887</v>
      </c>
      <c r="G189" s="143" t="s">
        <v>1446</v>
      </c>
      <c r="H189" s="144">
        <v>10</v>
      </c>
      <c r="I189" s="145"/>
      <c r="J189" s="144">
        <f t="shared" si="10"/>
        <v>0</v>
      </c>
      <c r="K189" s="146"/>
      <c r="L189" s="28"/>
      <c r="M189" s="147" t="s">
        <v>1</v>
      </c>
      <c r="N189" s="148" t="s">
        <v>45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103</v>
      </c>
      <c r="AT189" s="151" t="s">
        <v>183</v>
      </c>
      <c r="AU189" s="151" t="s">
        <v>94</v>
      </c>
      <c r="AY189" s="13" t="s">
        <v>181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90</v>
      </c>
      <c r="BK189" s="153">
        <f t="shared" si="19"/>
        <v>0</v>
      </c>
      <c r="BL189" s="13" t="s">
        <v>103</v>
      </c>
      <c r="BM189" s="151" t="s">
        <v>2888</v>
      </c>
    </row>
    <row r="190" spans="2:65" s="11" customFormat="1" ht="22.9" customHeight="1">
      <c r="B190" s="127"/>
      <c r="D190" s="128" t="s">
        <v>78</v>
      </c>
      <c r="E190" s="137" t="s">
        <v>469</v>
      </c>
      <c r="F190" s="137" t="s">
        <v>2889</v>
      </c>
      <c r="I190" s="130"/>
      <c r="J190" s="138">
        <f>BK190</f>
        <v>0</v>
      </c>
      <c r="L190" s="127"/>
      <c r="M190" s="132"/>
      <c r="P190" s="133">
        <f>P191+P195+P213+P224+P267</f>
        <v>0</v>
      </c>
      <c r="R190" s="133">
        <f>R191+R195+R213+R224+R267</f>
        <v>31.545317136000005</v>
      </c>
      <c r="T190" s="134">
        <f>T191+T195+T213+T224+T267</f>
        <v>14.372038800000002</v>
      </c>
      <c r="AR190" s="128" t="s">
        <v>90</v>
      </c>
      <c r="AT190" s="135" t="s">
        <v>78</v>
      </c>
      <c r="AU190" s="135" t="s">
        <v>83</v>
      </c>
      <c r="AY190" s="128" t="s">
        <v>181</v>
      </c>
      <c r="BK190" s="136">
        <f>BK191+BK195+BK213+BK224+BK267</f>
        <v>0</v>
      </c>
    </row>
    <row r="191" spans="2:65" s="11" customFormat="1" ht="20.85" customHeight="1">
      <c r="B191" s="127"/>
      <c r="D191" s="128" t="s">
        <v>78</v>
      </c>
      <c r="E191" s="137" t="s">
        <v>2890</v>
      </c>
      <c r="F191" s="137" t="s">
        <v>2891</v>
      </c>
      <c r="I191" s="130"/>
      <c r="J191" s="138">
        <f>BK191</f>
        <v>0</v>
      </c>
      <c r="L191" s="127"/>
      <c r="M191" s="132"/>
      <c r="P191" s="133">
        <f>SUM(P192:P194)</f>
        <v>0</v>
      </c>
      <c r="R191" s="133">
        <f>SUM(R192:R194)</f>
        <v>3.4528E-4</v>
      </c>
      <c r="T191" s="134">
        <f>SUM(T192:T194)</f>
        <v>0.71250000000000002</v>
      </c>
      <c r="AR191" s="128" t="s">
        <v>90</v>
      </c>
      <c r="AT191" s="135" t="s">
        <v>78</v>
      </c>
      <c r="AU191" s="135" t="s">
        <v>90</v>
      </c>
      <c r="AY191" s="128" t="s">
        <v>181</v>
      </c>
      <c r="BK191" s="136">
        <f>SUM(BK192:BK194)</f>
        <v>0</v>
      </c>
    </row>
    <row r="192" spans="2:65" s="1" customFormat="1" ht="33" customHeight="1">
      <c r="B192" s="139"/>
      <c r="C192" s="140" t="s">
        <v>323</v>
      </c>
      <c r="D192" s="140" t="s">
        <v>183</v>
      </c>
      <c r="E192" s="141" t="s">
        <v>2892</v>
      </c>
      <c r="F192" s="142" t="s">
        <v>2893</v>
      </c>
      <c r="G192" s="143" t="s">
        <v>203</v>
      </c>
      <c r="H192" s="144">
        <v>2</v>
      </c>
      <c r="I192" s="145"/>
      <c r="J192" s="144">
        <f>ROUND(I192*H192,3)</f>
        <v>0</v>
      </c>
      <c r="K192" s="146"/>
      <c r="L192" s="28"/>
      <c r="M192" s="147" t="s">
        <v>1</v>
      </c>
      <c r="N192" s="148" t="s">
        <v>45</v>
      </c>
      <c r="P192" s="149">
        <f>O192*H192</f>
        <v>0</v>
      </c>
      <c r="Q192" s="149">
        <v>1.7264E-4</v>
      </c>
      <c r="R192" s="149">
        <f>Q192*H192</f>
        <v>3.4528E-4</v>
      </c>
      <c r="S192" s="149">
        <v>0.35625000000000001</v>
      </c>
      <c r="T192" s="150">
        <f>S192*H192</f>
        <v>0.71250000000000002</v>
      </c>
      <c r="AR192" s="151" t="s">
        <v>243</v>
      </c>
      <c r="AT192" s="151" t="s">
        <v>183</v>
      </c>
      <c r="AU192" s="151" t="s">
        <v>94</v>
      </c>
      <c r="AY192" s="13" t="s">
        <v>181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3" t="s">
        <v>90</v>
      </c>
      <c r="BK192" s="153">
        <f>ROUND(I192*H192,3)</f>
        <v>0</v>
      </c>
      <c r="BL192" s="13" t="s">
        <v>243</v>
      </c>
      <c r="BM192" s="151" t="s">
        <v>2894</v>
      </c>
    </row>
    <row r="193" spans="2:65" s="1" customFormat="1" ht="24.2" customHeight="1">
      <c r="B193" s="139"/>
      <c r="C193" s="140" t="s">
        <v>327</v>
      </c>
      <c r="D193" s="140" t="s">
        <v>183</v>
      </c>
      <c r="E193" s="141" t="s">
        <v>2895</v>
      </c>
      <c r="F193" s="142" t="s">
        <v>2896</v>
      </c>
      <c r="G193" s="143" t="s">
        <v>203</v>
      </c>
      <c r="H193" s="144">
        <v>2</v>
      </c>
      <c r="I193" s="145"/>
      <c r="J193" s="144">
        <f>ROUND(I193*H193,3)</f>
        <v>0</v>
      </c>
      <c r="K193" s="146"/>
      <c r="L193" s="28"/>
      <c r="M193" s="147" t="s">
        <v>1</v>
      </c>
      <c r="N193" s="148" t="s">
        <v>45</v>
      </c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AR193" s="151" t="s">
        <v>243</v>
      </c>
      <c r="AT193" s="151" t="s">
        <v>183</v>
      </c>
      <c r="AU193" s="151" t="s">
        <v>94</v>
      </c>
      <c r="AY193" s="13" t="s">
        <v>181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3" t="s">
        <v>90</v>
      </c>
      <c r="BK193" s="153">
        <f>ROUND(I193*H193,3)</f>
        <v>0</v>
      </c>
      <c r="BL193" s="13" t="s">
        <v>243</v>
      </c>
      <c r="BM193" s="151" t="s">
        <v>2897</v>
      </c>
    </row>
    <row r="194" spans="2:65" s="1" customFormat="1" ht="24.2" customHeight="1">
      <c r="B194" s="139"/>
      <c r="C194" s="140" t="s">
        <v>331</v>
      </c>
      <c r="D194" s="140" t="s">
        <v>183</v>
      </c>
      <c r="E194" s="141" t="s">
        <v>2898</v>
      </c>
      <c r="F194" s="142" t="s">
        <v>2899</v>
      </c>
      <c r="G194" s="143" t="s">
        <v>507</v>
      </c>
      <c r="H194" s="144">
        <v>0.71299999999999997</v>
      </c>
      <c r="I194" s="145"/>
      <c r="J194" s="144">
        <f>ROUND(I194*H194,3)</f>
        <v>0</v>
      </c>
      <c r="K194" s="146"/>
      <c r="L194" s="28"/>
      <c r="M194" s="147" t="s">
        <v>1</v>
      </c>
      <c r="N194" s="148" t="s">
        <v>45</v>
      </c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AR194" s="151" t="s">
        <v>243</v>
      </c>
      <c r="AT194" s="151" t="s">
        <v>183</v>
      </c>
      <c r="AU194" s="151" t="s">
        <v>94</v>
      </c>
      <c r="AY194" s="13" t="s">
        <v>181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3" t="s">
        <v>90</v>
      </c>
      <c r="BK194" s="153">
        <f>ROUND(I194*H194,3)</f>
        <v>0</v>
      </c>
      <c r="BL194" s="13" t="s">
        <v>243</v>
      </c>
      <c r="BM194" s="151" t="s">
        <v>2900</v>
      </c>
    </row>
    <row r="195" spans="2:65" s="11" customFormat="1" ht="20.85" customHeight="1">
      <c r="B195" s="127"/>
      <c r="D195" s="128" t="s">
        <v>78</v>
      </c>
      <c r="E195" s="137" t="s">
        <v>2901</v>
      </c>
      <c r="F195" s="137" t="s">
        <v>2902</v>
      </c>
      <c r="I195" s="130"/>
      <c r="J195" s="138">
        <f>BK195</f>
        <v>0</v>
      </c>
      <c r="L195" s="127"/>
      <c r="M195" s="132"/>
      <c r="P195" s="133">
        <f>SUM(P196:P212)</f>
        <v>0</v>
      </c>
      <c r="R195" s="133">
        <f>SUM(R196:R212)</f>
        <v>24.048080000000002</v>
      </c>
      <c r="T195" s="134">
        <f>SUM(T196:T212)</f>
        <v>0</v>
      </c>
      <c r="AR195" s="128" t="s">
        <v>90</v>
      </c>
      <c r="AT195" s="135" t="s">
        <v>78</v>
      </c>
      <c r="AU195" s="135" t="s">
        <v>90</v>
      </c>
      <c r="AY195" s="128" t="s">
        <v>181</v>
      </c>
      <c r="BK195" s="136">
        <f>SUM(BK196:BK212)</f>
        <v>0</v>
      </c>
    </row>
    <row r="196" spans="2:65" s="1" customFormat="1" ht="37.9" customHeight="1">
      <c r="B196" s="139"/>
      <c r="C196" s="140" t="s">
        <v>335</v>
      </c>
      <c r="D196" s="140" t="s">
        <v>183</v>
      </c>
      <c r="E196" s="141" t="s">
        <v>2903</v>
      </c>
      <c r="F196" s="142" t="s">
        <v>2904</v>
      </c>
      <c r="G196" s="143" t="s">
        <v>203</v>
      </c>
      <c r="H196" s="144">
        <v>1</v>
      </c>
      <c r="I196" s="145"/>
      <c r="J196" s="144">
        <f t="shared" ref="J196:J212" si="20">ROUND(I196*H196,3)</f>
        <v>0</v>
      </c>
      <c r="K196" s="146"/>
      <c r="L196" s="28"/>
      <c r="M196" s="147" t="s">
        <v>1</v>
      </c>
      <c r="N196" s="148" t="s">
        <v>45</v>
      </c>
      <c r="P196" s="149">
        <f t="shared" ref="P196:P212" si="21">O196*H196</f>
        <v>0</v>
      </c>
      <c r="Q196" s="149">
        <v>0</v>
      </c>
      <c r="R196" s="149">
        <f t="shared" ref="R196:R212" si="22">Q196*H196</f>
        <v>0</v>
      </c>
      <c r="S196" s="149">
        <v>0</v>
      </c>
      <c r="T196" s="150">
        <f t="shared" ref="T196:T212" si="23">S196*H196</f>
        <v>0</v>
      </c>
      <c r="AR196" s="151" t="s">
        <v>243</v>
      </c>
      <c r="AT196" s="151" t="s">
        <v>183</v>
      </c>
      <c r="AU196" s="151" t="s">
        <v>94</v>
      </c>
      <c r="AY196" s="13" t="s">
        <v>181</v>
      </c>
      <c r="BE196" s="152">
        <f t="shared" ref="BE196:BE212" si="24">IF(N196="základná",J196,0)</f>
        <v>0</v>
      </c>
      <c r="BF196" s="152">
        <f t="shared" ref="BF196:BF212" si="25">IF(N196="znížená",J196,0)</f>
        <v>0</v>
      </c>
      <c r="BG196" s="152">
        <f t="shared" ref="BG196:BG212" si="26">IF(N196="zákl. prenesená",J196,0)</f>
        <v>0</v>
      </c>
      <c r="BH196" s="152">
        <f t="shared" ref="BH196:BH212" si="27">IF(N196="zníž. prenesená",J196,0)</f>
        <v>0</v>
      </c>
      <c r="BI196" s="152">
        <f t="shared" ref="BI196:BI212" si="28">IF(N196="nulová",J196,0)</f>
        <v>0</v>
      </c>
      <c r="BJ196" s="13" t="s">
        <v>90</v>
      </c>
      <c r="BK196" s="153">
        <f t="shared" ref="BK196:BK212" si="29">ROUND(I196*H196,3)</f>
        <v>0</v>
      </c>
      <c r="BL196" s="13" t="s">
        <v>243</v>
      </c>
      <c r="BM196" s="151" t="s">
        <v>2905</v>
      </c>
    </row>
    <row r="197" spans="2:65" s="1" customFormat="1" ht="24.2" customHeight="1">
      <c r="B197" s="139"/>
      <c r="C197" s="140" t="s">
        <v>339</v>
      </c>
      <c r="D197" s="140" t="s">
        <v>183</v>
      </c>
      <c r="E197" s="141" t="s">
        <v>2906</v>
      </c>
      <c r="F197" s="142" t="s">
        <v>2907</v>
      </c>
      <c r="G197" s="143" t="s">
        <v>203</v>
      </c>
      <c r="H197" s="144">
        <v>1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243</v>
      </c>
      <c r="AT197" s="151" t="s">
        <v>183</v>
      </c>
      <c r="AU197" s="151" t="s">
        <v>94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243</v>
      </c>
      <c r="BM197" s="151" t="s">
        <v>2908</v>
      </c>
    </row>
    <row r="198" spans="2:65" s="1" customFormat="1" ht="37.9" customHeight="1">
      <c r="B198" s="139"/>
      <c r="C198" s="154" t="s">
        <v>343</v>
      </c>
      <c r="D198" s="154" t="s">
        <v>196</v>
      </c>
      <c r="E198" s="155" t="s">
        <v>2909</v>
      </c>
      <c r="F198" s="156" t="s">
        <v>2910</v>
      </c>
      <c r="G198" s="157" t="s">
        <v>203</v>
      </c>
      <c r="H198" s="158">
        <v>1</v>
      </c>
      <c r="I198" s="159"/>
      <c r="J198" s="158">
        <f t="shared" si="20"/>
        <v>0</v>
      </c>
      <c r="K198" s="160"/>
      <c r="L198" s="161"/>
      <c r="M198" s="162" t="s">
        <v>1</v>
      </c>
      <c r="N198" s="163" t="s">
        <v>45</v>
      </c>
      <c r="P198" s="149">
        <f t="shared" si="21"/>
        <v>0</v>
      </c>
      <c r="Q198" s="149">
        <v>1.308E-2</v>
      </c>
      <c r="R198" s="149">
        <f t="shared" si="22"/>
        <v>1.308E-2</v>
      </c>
      <c r="S198" s="149">
        <v>0</v>
      </c>
      <c r="T198" s="150">
        <f t="shared" si="23"/>
        <v>0</v>
      </c>
      <c r="AR198" s="151" t="s">
        <v>306</v>
      </c>
      <c r="AT198" s="151" t="s">
        <v>196</v>
      </c>
      <c r="AU198" s="151" t="s">
        <v>94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243</v>
      </c>
      <c r="BM198" s="151" t="s">
        <v>2911</v>
      </c>
    </row>
    <row r="199" spans="2:65" s="1" customFormat="1" ht="55.5" customHeight="1">
      <c r="B199" s="139"/>
      <c r="C199" s="154" t="s">
        <v>347</v>
      </c>
      <c r="D199" s="154" t="s">
        <v>196</v>
      </c>
      <c r="E199" s="155" t="s">
        <v>2912</v>
      </c>
      <c r="F199" s="156" t="s">
        <v>2913</v>
      </c>
      <c r="G199" s="157" t="s">
        <v>203</v>
      </c>
      <c r="H199" s="158">
        <v>2</v>
      </c>
      <c r="I199" s="159"/>
      <c r="J199" s="158">
        <f t="shared" si="20"/>
        <v>0</v>
      </c>
      <c r="K199" s="160"/>
      <c r="L199" s="161"/>
      <c r="M199" s="162" t="s">
        <v>1</v>
      </c>
      <c r="N199" s="163" t="s">
        <v>45</v>
      </c>
      <c r="P199" s="149">
        <f t="shared" si="21"/>
        <v>0</v>
      </c>
      <c r="Q199" s="149">
        <v>0.13500000000000001</v>
      </c>
      <c r="R199" s="149">
        <f t="shared" si="22"/>
        <v>0.27</v>
      </c>
      <c r="S199" s="149">
        <v>0</v>
      </c>
      <c r="T199" s="150">
        <f t="shared" si="23"/>
        <v>0</v>
      </c>
      <c r="AR199" s="151" t="s">
        <v>306</v>
      </c>
      <c r="AT199" s="151" t="s">
        <v>196</v>
      </c>
      <c r="AU199" s="151" t="s">
        <v>94</v>
      </c>
      <c r="AY199" s="13" t="s">
        <v>181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90</v>
      </c>
      <c r="BK199" s="153">
        <f t="shared" si="29"/>
        <v>0</v>
      </c>
      <c r="BL199" s="13" t="s">
        <v>243</v>
      </c>
      <c r="BM199" s="151" t="s">
        <v>2914</v>
      </c>
    </row>
    <row r="200" spans="2:65" s="1" customFormat="1" ht="37.9" customHeight="1">
      <c r="B200" s="139"/>
      <c r="C200" s="154" t="s">
        <v>351</v>
      </c>
      <c r="D200" s="154" t="s">
        <v>196</v>
      </c>
      <c r="E200" s="155" t="s">
        <v>2915</v>
      </c>
      <c r="F200" s="156" t="s">
        <v>2916</v>
      </c>
      <c r="G200" s="157" t="s">
        <v>203</v>
      </c>
      <c r="H200" s="158">
        <v>1</v>
      </c>
      <c r="I200" s="159"/>
      <c r="J200" s="158">
        <f t="shared" si="20"/>
        <v>0</v>
      </c>
      <c r="K200" s="160"/>
      <c r="L200" s="161"/>
      <c r="M200" s="162" t="s">
        <v>1</v>
      </c>
      <c r="N200" s="163" t="s">
        <v>45</v>
      </c>
      <c r="P200" s="149">
        <f t="shared" si="21"/>
        <v>0</v>
      </c>
      <c r="Q200" s="149">
        <v>0.13500000000000001</v>
      </c>
      <c r="R200" s="149">
        <f t="shared" si="22"/>
        <v>0.13500000000000001</v>
      </c>
      <c r="S200" s="149">
        <v>0</v>
      </c>
      <c r="T200" s="150">
        <f t="shared" si="23"/>
        <v>0</v>
      </c>
      <c r="AR200" s="151" t="s">
        <v>306</v>
      </c>
      <c r="AT200" s="151" t="s">
        <v>196</v>
      </c>
      <c r="AU200" s="151" t="s">
        <v>94</v>
      </c>
      <c r="AY200" s="13" t="s">
        <v>181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90</v>
      </c>
      <c r="BK200" s="153">
        <f t="shared" si="29"/>
        <v>0</v>
      </c>
      <c r="BL200" s="13" t="s">
        <v>243</v>
      </c>
      <c r="BM200" s="151" t="s">
        <v>2917</v>
      </c>
    </row>
    <row r="201" spans="2:65" s="1" customFormat="1" ht="24.2" customHeight="1">
      <c r="B201" s="139"/>
      <c r="C201" s="154" t="s">
        <v>355</v>
      </c>
      <c r="D201" s="154" t="s">
        <v>196</v>
      </c>
      <c r="E201" s="155" t="s">
        <v>2918</v>
      </c>
      <c r="F201" s="156" t="s">
        <v>2919</v>
      </c>
      <c r="G201" s="157" t="s">
        <v>203</v>
      </c>
      <c r="H201" s="158">
        <v>8</v>
      </c>
      <c r="I201" s="159"/>
      <c r="J201" s="158">
        <f t="shared" si="20"/>
        <v>0</v>
      </c>
      <c r="K201" s="160"/>
      <c r="L201" s="161"/>
      <c r="M201" s="162" t="s">
        <v>1</v>
      </c>
      <c r="N201" s="163" t="s">
        <v>45</v>
      </c>
      <c r="P201" s="149">
        <f t="shared" si="21"/>
        <v>0</v>
      </c>
      <c r="Q201" s="149">
        <v>0.13500000000000001</v>
      </c>
      <c r="R201" s="149">
        <f t="shared" si="22"/>
        <v>1.08</v>
      </c>
      <c r="S201" s="149">
        <v>0</v>
      </c>
      <c r="T201" s="150">
        <f t="shared" si="23"/>
        <v>0</v>
      </c>
      <c r="AR201" s="151" t="s">
        <v>306</v>
      </c>
      <c r="AT201" s="151" t="s">
        <v>196</v>
      </c>
      <c r="AU201" s="151" t="s">
        <v>94</v>
      </c>
      <c r="AY201" s="13" t="s">
        <v>181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90</v>
      </c>
      <c r="BK201" s="153">
        <f t="shared" si="29"/>
        <v>0</v>
      </c>
      <c r="BL201" s="13" t="s">
        <v>243</v>
      </c>
      <c r="BM201" s="151" t="s">
        <v>2920</v>
      </c>
    </row>
    <row r="202" spans="2:65" s="1" customFormat="1" ht="24.2" customHeight="1">
      <c r="B202" s="139"/>
      <c r="C202" s="154" t="s">
        <v>359</v>
      </c>
      <c r="D202" s="154" t="s">
        <v>196</v>
      </c>
      <c r="E202" s="155" t="s">
        <v>2921</v>
      </c>
      <c r="F202" s="156" t="s">
        <v>2922</v>
      </c>
      <c r="G202" s="157" t="s">
        <v>203</v>
      </c>
      <c r="H202" s="158">
        <v>2</v>
      </c>
      <c r="I202" s="159"/>
      <c r="J202" s="158">
        <f t="shared" si="20"/>
        <v>0</v>
      </c>
      <c r="K202" s="160"/>
      <c r="L202" s="161"/>
      <c r="M202" s="162" t="s">
        <v>1</v>
      </c>
      <c r="N202" s="163" t="s">
        <v>45</v>
      </c>
      <c r="P202" s="149">
        <f t="shared" si="21"/>
        <v>0</v>
      </c>
      <c r="Q202" s="149">
        <v>0.13500000000000001</v>
      </c>
      <c r="R202" s="149">
        <f t="shared" si="22"/>
        <v>0.27</v>
      </c>
      <c r="S202" s="149">
        <v>0</v>
      </c>
      <c r="T202" s="150">
        <f t="shared" si="23"/>
        <v>0</v>
      </c>
      <c r="AR202" s="151" t="s">
        <v>306</v>
      </c>
      <c r="AT202" s="151" t="s">
        <v>196</v>
      </c>
      <c r="AU202" s="151" t="s">
        <v>94</v>
      </c>
      <c r="AY202" s="13" t="s">
        <v>181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90</v>
      </c>
      <c r="BK202" s="153">
        <f t="shared" si="29"/>
        <v>0</v>
      </c>
      <c r="BL202" s="13" t="s">
        <v>243</v>
      </c>
      <c r="BM202" s="151" t="s">
        <v>2923</v>
      </c>
    </row>
    <row r="203" spans="2:65" s="1" customFormat="1" ht="49.15" customHeight="1">
      <c r="B203" s="139"/>
      <c r="C203" s="154" t="s">
        <v>309</v>
      </c>
      <c r="D203" s="154" t="s">
        <v>196</v>
      </c>
      <c r="E203" s="155" t="s">
        <v>2924</v>
      </c>
      <c r="F203" s="156" t="s">
        <v>2925</v>
      </c>
      <c r="G203" s="157" t="s">
        <v>203</v>
      </c>
      <c r="H203" s="158">
        <v>2</v>
      </c>
      <c r="I203" s="159"/>
      <c r="J203" s="158">
        <f t="shared" si="20"/>
        <v>0</v>
      </c>
      <c r="K203" s="160"/>
      <c r="L203" s="161"/>
      <c r="M203" s="162" t="s">
        <v>1</v>
      </c>
      <c r="N203" s="163" t="s">
        <v>45</v>
      </c>
      <c r="P203" s="149">
        <f t="shared" si="21"/>
        <v>0</v>
      </c>
      <c r="Q203" s="149">
        <v>0.13500000000000001</v>
      </c>
      <c r="R203" s="149">
        <f t="shared" si="22"/>
        <v>0.27</v>
      </c>
      <c r="S203" s="149">
        <v>0</v>
      </c>
      <c r="T203" s="150">
        <f t="shared" si="23"/>
        <v>0</v>
      </c>
      <c r="AR203" s="151" t="s">
        <v>306</v>
      </c>
      <c r="AT203" s="151" t="s">
        <v>196</v>
      </c>
      <c r="AU203" s="151" t="s">
        <v>94</v>
      </c>
      <c r="AY203" s="13" t="s">
        <v>181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90</v>
      </c>
      <c r="BK203" s="153">
        <f t="shared" si="29"/>
        <v>0</v>
      </c>
      <c r="BL203" s="13" t="s">
        <v>243</v>
      </c>
      <c r="BM203" s="151" t="s">
        <v>2926</v>
      </c>
    </row>
    <row r="204" spans="2:65" s="1" customFormat="1" ht="24.2" customHeight="1">
      <c r="B204" s="139"/>
      <c r="C204" s="154" t="s">
        <v>366</v>
      </c>
      <c r="D204" s="154" t="s">
        <v>196</v>
      </c>
      <c r="E204" s="155" t="s">
        <v>2927</v>
      </c>
      <c r="F204" s="156" t="s">
        <v>2928</v>
      </c>
      <c r="G204" s="157" t="s">
        <v>203</v>
      </c>
      <c r="H204" s="158">
        <v>2</v>
      </c>
      <c r="I204" s="159"/>
      <c r="J204" s="158">
        <f t="shared" si="20"/>
        <v>0</v>
      </c>
      <c r="K204" s="160"/>
      <c r="L204" s="161"/>
      <c r="M204" s="162" t="s">
        <v>1</v>
      </c>
      <c r="N204" s="163" t="s">
        <v>45</v>
      </c>
      <c r="P204" s="149">
        <f t="shared" si="21"/>
        <v>0</v>
      </c>
      <c r="Q204" s="149">
        <v>0.13500000000000001</v>
      </c>
      <c r="R204" s="149">
        <f t="shared" si="22"/>
        <v>0.27</v>
      </c>
      <c r="S204" s="149">
        <v>0</v>
      </c>
      <c r="T204" s="150">
        <f t="shared" si="23"/>
        <v>0</v>
      </c>
      <c r="AR204" s="151" t="s">
        <v>306</v>
      </c>
      <c r="AT204" s="151" t="s">
        <v>196</v>
      </c>
      <c r="AU204" s="151" t="s">
        <v>94</v>
      </c>
      <c r="AY204" s="13" t="s">
        <v>181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90</v>
      </c>
      <c r="BK204" s="153">
        <f t="shared" si="29"/>
        <v>0</v>
      </c>
      <c r="BL204" s="13" t="s">
        <v>243</v>
      </c>
      <c r="BM204" s="151" t="s">
        <v>2929</v>
      </c>
    </row>
    <row r="205" spans="2:65" s="1" customFormat="1" ht="16.5" customHeight="1">
      <c r="B205" s="139"/>
      <c r="C205" s="154" t="s">
        <v>370</v>
      </c>
      <c r="D205" s="154" t="s">
        <v>196</v>
      </c>
      <c r="E205" s="155" t="s">
        <v>2930</v>
      </c>
      <c r="F205" s="156" t="s">
        <v>2931</v>
      </c>
      <c r="G205" s="157" t="s">
        <v>1900</v>
      </c>
      <c r="H205" s="158">
        <v>160</v>
      </c>
      <c r="I205" s="159"/>
      <c r="J205" s="158">
        <f t="shared" si="20"/>
        <v>0</v>
      </c>
      <c r="K205" s="160"/>
      <c r="L205" s="161"/>
      <c r="M205" s="162" t="s">
        <v>1</v>
      </c>
      <c r="N205" s="163" t="s">
        <v>45</v>
      </c>
      <c r="P205" s="149">
        <f t="shared" si="21"/>
        <v>0</v>
      </c>
      <c r="Q205" s="149">
        <v>0.13500000000000001</v>
      </c>
      <c r="R205" s="149">
        <f t="shared" si="22"/>
        <v>21.6</v>
      </c>
      <c r="S205" s="149">
        <v>0</v>
      </c>
      <c r="T205" s="150">
        <f t="shared" si="23"/>
        <v>0</v>
      </c>
      <c r="AR205" s="151" t="s">
        <v>306</v>
      </c>
      <c r="AT205" s="151" t="s">
        <v>196</v>
      </c>
      <c r="AU205" s="151" t="s">
        <v>94</v>
      </c>
      <c r="AY205" s="13" t="s">
        <v>181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90</v>
      </c>
      <c r="BK205" s="153">
        <f t="shared" si="29"/>
        <v>0</v>
      </c>
      <c r="BL205" s="13" t="s">
        <v>243</v>
      </c>
      <c r="BM205" s="151" t="s">
        <v>2932</v>
      </c>
    </row>
    <row r="206" spans="2:65" s="1" customFormat="1" ht="16.5" customHeight="1">
      <c r="B206" s="139"/>
      <c r="C206" s="154" t="s">
        <v>374</v>
      </c>
      <c r="D206" s="154" t="s">
        <v>196</v>
      </c>
      <c r="E206" s="155" t="s">
        <v>2933</v>
      </c>
      <c r="F206" s="156" t="s">
        <v>2934</v>
      </c>
      <c r="G206" s="157" t="s">
        <v>2254</v>
      </c>
      <c r="H206" s="158">
        <v>1</v>
      </c>
      <c r="I206" s="159"/>
      <c r="J206" s="158">
        <f t="shared" si="20"/>
        <v>0</v>
      </c>
      <c r="K206" s="160"/>
      <c r="L206" s="161"/>
      <c r="M206" s="162" t="s">
        <v>1</v>
      </c>
      <c r="N206" s="163" t="s">
        <v>45</v>
      </c>
      <c r="P206" s="149">
        <f t="shared" si="21"/>
        <v>0</v>
      </c>
      <c r="Q206" s="149">
        <v>0.13500000000000001</v>
      </c>
      <c r="R206" s="149">
        <f t="shared" si="22"/>
        <v>0.13500000000000001</v>
      </c>
      <c r="S206" s="149">
        <v>0</v>
      </c>
      <c r="T206" s="150">
        <f t="shared" si="23"/>
        <v>0</v>
      </c>
      <c r="AR206" s="151" t="s">
        <v>306</v>
      </c>
      <c r="AT206" s="151" t="s">
        <v>196</v>
      </c>
      <c r="AU206" s="151" t="s">
        <v>94</v>
      </c>
      <c r="AY206" s="13" t="s">
        <v>181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90</v>
      </c>
      <c r="BK206" s="153">
        <f t="shared" si="29"/>
        <v>0</v>
      </c>
      <c r="BL206" s="13" t="s">
        <v>243</v>
      </c>
      <c r="BM206" s="151" t="s">
        <v>2935</v>
      </c>
    </row>
    <row r="207" spans="2:65" s="1" customFormat="1" ht="16.5" customHeight="1">
      <c r="B207" s="139"/>
      <c r="C207" s="154" t="s">
        <v>378</v>
      </c>
      <c r="D207" s="154" t="s">
        <v>196</v>
      </c>
      <c r="E207" s="155" t="s">
        <v>2936</v>
      </c>
      <c r="F207" s="156" t="s">
        <v>2937</v>
      </c>
      <c r="G207" s="157" t="s">
        <v>203</v>
      </c>
      <c r="H207" s="158">
        <v>8</v>
      </c>
      <c r="I207" s="159"/>
      <c r="J207" s="158">
        <f t="shared" si="20"/>
        <v>0</v>
      </c>
      <c r="K207" s="160"/>
      <c r="L207" s="161"/>
      <c r="M207" s="162" t="s">
        <v>1</v>
      </c>
      <c r="N207" s="163" t="s">
        <v>45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306</v>
      </c>
      <c r="AT207" s="151" t="s">
        <v>196</v>
      </c>
      <c r="AU207" s="151" t="s">
        <v>94</v>
      </c>
      <c r="AY207" s="13" t="s">
        <v>181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90</v>
      </c>
      <c r="BK207" s="153">
        <f t="shared" si="29"/>
        <v>0</v>
      </c>
      <c r="BL207" s="13" t="s">
        <v>243</v>
      </c>
      <c r="BM207" s="151" t="s">
        <v>2938</v>
      </c>
    </row>
    <row r="208" spans="2:65" s="1" customFormat="1" ht="16.5" customHeight="1">
      <c r="B208" s="139"/>
      <c r="C208" s="154" t="s">
        <v>382</v>
      </c>
      <c r="D208" s="154" t="s">
        <v>196</v>
      </c>
      <c r="E208" s="155" t="s">
        <v>2939</v>
      </c>
      <c r="F208" s="156" t="s">
        <v>2940</v>
      </c>
      <c r="G208" s="157" t="s">
        <v>203</v>
      </c>
      <c r="H208" s="158">
        <v>16</v>
      </c>
      <c r="I208" s="159"/>
      <c r="J208" s="158">
        <f t="shared" si="20"/>
        <v>0</v>
      </c>
      <c r="K208" s="160"/>
      <c r="L208" s="161"/>
      <c r="M208" s="162" t="s">
        <v>1</v>
      </c>
      <c r="N208" s="163" t="s">
        <v>45</v>
      </c>
      <c r="P208" s="149">
        <f t="shared" si="21"/>
        <v>0</v>
      </c>
      <c r="Q208" s="149">
        <v>0</v>
      </c>
      <c r="R208" s="149">
        <f t="shared" si="22"/>
        <v>0</v>
      </c>
      <c r="S208" s="149">
        <v>0</v>
      </c>
      <c r="T208" s="150">
        <f t="shared" si="23"/>
        <v>0</v>
      </c>
      <c r="AR208" s="151" t="s">
        <v>306</v>
      </c>
      <c r="AT208" s="151" t="s">
        <v>196</v>
      </c>
      <c r="AU208" s="151" t="s">
        <v>94</v>
      </c>
      <c r="AY208" s="13" t="s">
        <v>181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90</v>
      </c>
      <c r="BK208" s="153">
        <f t="shared" si="29"/>
        <v>0</v>
      </c>
      <c r="BL208" s="13" t="s">
        <v>243</v>
      </c>
      <c r="BM208" s="151" t="s">
        <v>2941</v>
      </c>
    </row>
    <row r="209" spans="2:65" s="1" customFormat="1" ht="16.5" customHeight="1">
      <c r="B209" s="139"/>
      <c r="C209" s="154" t="s">
        <v>350</v>
      </c>
      <c r="D209" s="154" t="s">
        <v>196</v>
      </c>
      <c r="E209" s="155" t="s">
        <v>2942</v>
      </c>
      <c r="F209" s="156" t="s">
        <v>2943</v>
      </c>
      <c r="G209" s="157" t="s">
        <v>203</v>
      </c>
      <c r="H209" s="158">
        <v>8</v>
      </c>
      <c r="I209" s="159"/>
      <c r="J209" s="158">
        <f t="shared" si="20"/>
        <v>0</v>
      </c>
      <c r="K209" s="160"/>
      <c r="L209" s="161"/>
      <c r="M209" s="162" t="s">
        <v>1</v>
      </c>
      <c r="N209" s="163" t="s">
        <v>45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306</v>
      </c>
      <c r="AT209" s="151" t="s">
        <v>196</v>
      </c>
      <c r="AU209" s="151" t="s">
        <v>94</v>
      </c>
      <c r="AY209" s="13" t="s">
        <v>181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90</v>
      </c>
      <c r="BK209" s="153">
        <f t="shared" si="29"/>
        <v>0</v>
      </c>
      <c r="BL209" s="13" t="s">
        <v>243</v>
      </c>
      <c r="BM209" s="151" t="s">
        <v>2944</v>
      </c>
    </row>
    <row r="210" spans="2:65" s="1" customFormat="1" ht="16.5" customHeight="1">
      <c r="B210" s="139"/>
      <c r="C210" s="154" t="s">
        <v>389</v>
      </c>
      <c r="D210" s="154" t="s">
        <v>196</v>
      </c>
      <c r="E210" s="155" t="s">
        <v>2945</v>
      </c>
      <c r="F210" s="156" t="s">
        <v>2946</v>
      </c>
      <c r="G210" s="157" t="s">
        <v>203</v>
      </c>
      <c r="H210" s="158">
        <v>16</v>
      </c>
      <c r="I210" s="159"/>
      <c r="J210" s="158">
        <f t="shared" si="20"/>
        <v>0</v>
      </c>
      <c r="K210" s="160"/>
      <c r="L210" s="161"/>
      <c r="M210" s="162" t="s">
        <v>1</v>
      </c>
      <c r="N210" s="163" t="s">
        <v>45</v>
      </c>
      <c r="P210" s="149">
        <f t="shared" si="21"/>
        <v>0</v>
      </c>
      <c r="Q210" s="149">
        <v>0</v>
      </c>
      <c r="R210" s="149">
        <f t="shared" si="22"/>
        <v>0</v>
      </c>
      <c r="S210" s="149">
        <v>0</v>
      </c>
      <c r="T210" s="150">
        <f t="shared" si="23"/>
        <v>0</v>
      </c>
      <c r="AR210" s="151" t="s">
        <v>306</v>
      </c>
      <c r="AT210" s="151" t="s">
        <v>196</v>
      </c>
      <c r="AU210" s="151" t="s">
        <v>94</v>
      </c>
      <c r="AY210" s="13" t="s">
        <v>181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90</v>
      </c>
      <c r="BK210" s="153">
        <f t="shared" si="29"/>
        <v>0</v>
      </c>
      <c r="BL210" s="13" t="s">
        <v>243</v>
      </c>
      <c r="BM210" s="151" t="s">
        <v>2947</v>
      </c>
    </row>
    <row r="211" spans="2:65" s="1" customFormat="1" ht="16.5" customHeight="1">
      <c r="B211" s="139"/>
      <c r="C211" s="154" t="s">
        <v>393</v>
      </c>
      <c r="D211" s="154" t="s">
        <v>196</v>
      </c>
      <c r="E211" s="155" t="s">
        <v>2948</v>
      </c>
      <c r="F211" s="156" t="s">
        <v>2949</v>
      </c>
      <c r="G211" s="157" t="s">
        <v>203</v>
      </c>
      <c r="H211" s="158">
        <v>16</v>
      </c>
      <c r="I211" s="159"/>
      <c r="J211" s="158">
        <f t="shared" si="20"/>
        <v>0</v>
      </c>
      <c r="K211" s="160"/>
      <c r="L211" s="161"/>
      <c r="M211" s="162" t="s">
        <v>1</v>
      </c>
      <c r="N211" s="163" t="s">
        <v>45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306</v>
      </c>
      <c r="AT211" s="151" t="s">
        <v>196</v>
      </c>
      <c r="AU211" s="151" t="s">
        <v>94</v>
      </c>
      <c r="AY211" s="13" t="s">
        <v>181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90</v>
      </c>
      <c r="BK211" s="153">
        <f t="shared" si="29"/>
        <v>0</v>
      </c>
      <c r="BL211" s="13" t="s">
        <v>243</v>
      </c>
      <c r="BM211" s="151" t="s">
        <v>2950</v>
      </c>
    </row>
    <row r="212" spans="2:65" s="1" customFormat="1" ht="24.2" customHeight="1">
      <c r="B212" s="139"/>
      <c r="C212" s="154" t="s">
        <v>397</v>
      </c>
      <c r="D212" s="154" t="s">
        <v>196</v>
      </c>
      <c r="E212" s="155" t="s">
        <v>2951</v>
      </c>
      <c r="F212" s="156" t="s">
        <v>2952</v>
      </c>
      <c r="G212" s="157" t="s">
        <v>2040</v>
      </c>
      <c r="H212" s="158">
        <v>4</v>
      </c>
      <c r="I212" s="159"/>
      <c r="J212" s="158">
        <f t="shared" si="20"/>
        <v>0</v>
      </c>
      <c r="K212" s="160"/>
      <c r="L212" s="161"/>
      <c r="M212" s="162" t="s">
        <v>1</v>
      </c>
      <c r="N212" s="163" t="s">
        <v>45</v>
      </c>
      <c r="P212" s="149">
        <f t="shared" si="21"/>
        <v>0</v>
      </c>
      <c r="Q212" s="149">
        <v>1.25E-3</v>
      </c>
      <c r="R212" s="149">
        <f t="shared" si="22"/>
        <v>5.0000000000000001E-3</v>
      </c>
      <c r="S212" s="149">
        <v>0</v>
      </c>
      <c r="T212" s="150">
        <f t="shared" si="23"/>
        <v>0</v>
      </c>
      <c r="AR212" s="151" t="s">
        <v>306</v>
      </c>
      <c r="AT212" s="151" t="s">
        <v>196</v>
      </c>
      <c r="AU212" s="151" t="s">
        <v>94</v>
      </c>
      <c r="AY212" s="13" t="s">
        <v>181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90</v>
      </c>
      <c r="BK212" s="153">
        <f t="shared" si="29"/>
        <v>0</v>
      </c>
      <c r="BL212" s="13" t="s">
        <v>243</v>
      </c>
      <c r="BM212" s="151" t="s">
        <v>2953</v>
      </c>
    </row>
    <row r="213" spans="2:65" s="11" customFormat="1" ht="20.85" customHeight="1">
      <c r="B213" s="127"/>
      <c r="D213" s="128" t="s">
        <v>78</v>
      </c>
      <c r="E213" s="137" t="s">
        <v>1240</v>
      </c>
      <c r="F213" s="137" t="s">
        <v>1241</v>
      </c>
      <c r="I213" s="130"/>
      <c r="J213" s="138">
        <f>BK213</f>
        <v>0</v>
      </c>
      <c r="L213" s="127"/>
      <c r="M213" s="132"/>
      <c r="P213" s="133">
        <f>SUM(P214:P223)</f>
        <v>0</v>
      </c>
      <c r="R213" s="133">
        <f>SUM(R214:R223)</f>
        <v>2.7921793520000002</v>
      </c>
      <c r="T213" s="134">
        <f>SUM(T214:T223)</f>
        <v>11.608604000000001</v>
      </c>
      <c r="AR213" s="128" t="s">
        <v>90</v>
      </c>
      <c r="AT213" s="135" t="s">
        <v>78</v>
      </c>
      <c r="AU213" s="135" t="s">
        <v>90</v>
      </c>
      <c r="AY213" s="128" t="s">
        <v>181</v>
      </c>
      <c r="BK213" s="136">
        <f>SUM(BK214:BK223)</f>
        <v>0</v>
      </c>
    </row>
    <row r="214" spans="2:65" s="1" customFormat="1" ht="24.2" customHeight="1">
      <c r="B214" s="139"/>
      <c r="C214" s="140" t="s">
        <v>401</v>
      </c>
      <c r="D214" s="140" t="s">
        <v>183</v>
      </c>
      <c r="E214" s="141" t="s">
        <v>1242</v>
      </c>
      <c r="F214" s="142" t="s">
        <v>1243</v>
      </c>
      <c r="G214" s="143" t="s">
        <v>304</v>
      </c>
      <c r="H214" s="144">
        <v>1351.8</v>
      </c>
      <c r="I214" s="145"/>
      <c r="J214" s="144">
        <f t="shared" ref="J214:J223" si="30">ROUND(I214*H214,3)</f>
        <v>0</v>
      </c>
      <c r="K214" s="146"/>
      <c r="L214" s="28"/>
      <c r="M214" s="147" t="s">
        <v>1</v>
      </c>
      <c r="N214" s="148" t="s">
        <v>45</v>
      </c>
      <c r="P214" s="149">
        <f t="shared" ref="P214:P223" si="31">O214*H214</f>
        <v>0</v>
      </c>
      <c r="Q214" s="149">
        <v>8.9640000000000002E-5</v>
      </c>
      <c r="R214" s="149">
        <f t="shared" ref="R214:R223" si="32">Q214*H214</f>
        <v>0.121175352</v>
      </c>
      <c r="S214" s="149">
        <v>8.5800000000000008E-3</v>
      </c>
      <c r="T214" s="150">
        <f t="shared" ref="T214:T223" si="33">S214*H214</f>
        <v>11.598444000000001</v>
      </c>
      <c r="AR214" s="151" t="s">
        <v>243</v>
      </c>
      <c r="AT214" s="151" t="s">
        <v>183</v>
      </c>
      <c r="AU214" s="151" t="s">
        <v>94</v>
      </c>
      <c r="AY214" s="13" t="s">
        <v>181</v>
      </c>
      <c r="BE214" s="152">
        <f t="shared" ref="BE214:BE223" si="34">IF(N214="základná",J214,0)</f>
        <v>0</v>
      </c>
      <c r="BF214" s="152">
        <f t="shared" ref="BF214:BF223" si="35">IF(N214="znížená",J214,0)</f>
        <v>0</v>
      </c>
      <c r="BG214" s="152">
        <f t="shared" ref="BG214:BG223" si="36">IF(N214="zákl. prenesená",J214,0)</f>
        <v>0</v>
      </c>
      <c r="BH214" s="152">
        <f t="shared" ref="BH214:BH223" si="37">IF(N214="zníž. prenesená",J214,0)</f>
        <v>0</v>
      </c>
      <c r="BI214" s="152">
        <f t="shared" ref="BI214:BI223" si="38">IF(N214="nulová",J214,0)</f>
        <v>0</v>
      </c>
      <c r="BJ214" s="13" t="s">
        <v>90</v>
      </c>
      <c r="BK214" s="153">
        <f t="shared" ref="BK214:BK223" si="39">ROUND(I214*H214,3)</f>
        <v>0</v>
      </c>
      <c r="BL214" s="13" t="s">
        <v>243</v>
      </c>
      <c r="BM214" s="151" t="s">
        <v>2954</v>
      </c>
    </row>
    <row r="215" spans="2:65" s="1" customFormat="1" ht="44.25" customHeight="1">
      <c r="B215" s="139"/>
      <c r="C215" s="140" t="s">
        <v>405</v>
      </c>
      <c r="D215" s="140" t="s">
        <v>183</v>
      </c>
      <c r="E215" s="141" t="s">
        <v>1245</v>
      </c>
      <c r="F215" s="142" t="s">
        <v>1246</v>
      </c>
      <c r="G215" s="143" t="s">
        <v>304</v>
      </c>
      <c r="H215" s="144">
        <v>20</v>
      </c>
      <c r="I215" s="145"/>
      <c r="J215" s="144">
        <f t="shared" si="30"/>
        <v>0</v>
      </c>
      <c r="K215" s="146"/>
      <c r="L215" s="28"/>
      <c r="M215" s="147" t="s">
        <v>1</v>
      </c>
      <c r="N215" s="148" t="s">
        <v>45</v>
      </c>
      <c r="P215" s="149">
        <f t="shared" si="31"/>
        <v>0</v>
      </c>
      <c r="Q215" s="149">
        <v>1.82E-3</v>
      </c>
      <c r="R215" s="149">
        <f t="shared" si="32"/>
        <v>3.6400000000000002E-2</v>
      </c>
      <c r="S215" s="149">
        <v>0</v>
      </c>
      <c r="T215" s="150">
        <f t="shared" si="33"/>
        <v>0</v>
      </c>
      <c r="AR215" s="151" t="s">
        <v>243</v>
      </c>
      <c r="AT215" s="151" t="s">
        <v>183</v>
      </c>
      <c r="AU215" s="151" t="s">
        <v>94</v>
      </c>
      <c r="AY215" s="13" t="s">
        <v>181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3" t="s">
        <v>90</v>
      </c>
      <c r="BK215" s="153">
        <f t="shared" si="39"/>
        <v>0</v>
      </c>
      <c r="BL215" s="13" t="s">
        <v>243</v>
      </c>
      <c r="BM215" s="151" t="s">
        <v>2955</v>
      </c>
    </row>
    <row r="216" spans="2:65" s="1" customFormat="1" ht="33" customHeight="1">
      <c r="B216" s="139"/>
      <c r="C216" s="140" t="s">
        <v>409</v>
      </c>
      <c r="D216" s="140" t="s">
        <v>183</v>
      </c>
      <c r="E216" s="141" t="s">
        <v>1248</v>
      </c>
      <c r="F216" s="142" t="s">
        <v>1249</v>
      </c>
      <c r="G216" s="143" t="s">
        <v>304</v>
      </c>
      <c r="H216" s="144">
        <v>4</v>
      </c>
      <c r="I216" s="145"/>
      <c r="J216" s="144">
        <f t="shared" si="30"/>
        <v>0</v>
      </c>
      <c r="K216" s="146"/>
      <c r="L216" s="28"/>
      <c r="M216" s="147" t="s">
        <v>1</v>
      </c>
      <c r="N216" s="148" t="s">
        <v>45</v>
      </c>
      <c r="P216" s="149">
        <f t="shared" si="31"/>
        <v>0</v>
      </c>
      <c r="Q216" s="149">
        <v>4.0000000000000003E-5</v>
      </c>
      <c r="R216" s="149">
        <f t="shared" si="32"/>
        <v>1.6000000000000001E-4</v>
      </c>
      <c r="S216" s="149">
        <v>2.5400000000000002E-3</v>
      </c>
      <c r="T216" s="150">
        <f t="shared" si="33"/>
        <v>1.0160000000000001E-2</v>
      </c>
      <c r="AR216" s="151" t="s">
        <v>243</v>
      </c>
      <c r="AT216" s="151" t="s">
        <v>183</v>
      </c>
      <c r="AU216" s="151" t="s">
        <v>94</v>
      </c>
      <c r="AY216" s="13" t="s">
        <v>181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3" t="s">
        <v>90</v>
      </c>
      <c r="BK216" s="153">
        <f t="shared" si="39"/>
        <v>0</v>
      </c>
      <c r="BL216" s="13" t="s">
        <v>243</v>
      </c>
      <c r="BM216" s="151" t="s">
        <v>2956</v>
      </c>
    </row>
    <row r="217" spans="2:65" s="1" customFormat="1" ht="24.2" customHeight="1">
      <c r="B217" s="139"/>
      <c r="C217" s="140" t="s">
        <v>413</v>
      </c>
      <c r="D217" s="140" t="s">
        <v>183</v>
      </c>
      <c r="E217" s="141" t="s">
        <v>1251</v>
      </c>
      <c r="F217" s="142" t="s">
        <v>2957</v>
      </c>
      <c r="G217" s="143" t="s">
        <v>304</v>
      </c>
      <c r="H217" s="144">
        <v>588</v>
      </c>
      <c r="I217" s="145"/>
      <c r="J217" s="144">
        <f t="shared" si="30"/>
        <v>0</v>
      </c>
      <c r="K217" s="146"/>
      <c r="L217" s="28"/>
      <c r="M217" s="147" t="s">
        <v>1</v>
      </c>
      <c r="N217" s="148" t="s">
        <v>45</v>
      </c>
      <c r="P217" s="149">
        <f t="shared" si="31"/>
        <v>0</v>
      </c>
      <c r="Q217" s="149">
        <v>7.1000000000000002E-4</v>
      </c>
      <c r="R217" s="149">
        <f t="shared" si="32"/>
        <v>0.41748000000000002</v>
      </c>
      <c r="S217" s="149">
        <v>0</v>
      </c>
      <c r="T217" s="150">
        <f t="shared" si="33"/>
        <v>0</v>
      </c>
      <c r="AR217" s="151" t="s">
        <v>243</v>
      </c>
      <c r="AT217" s="151" t="s">
        <v>183</v>
      </c>
      <c r="AU217" s="151" t="s">
        <v>94</v>
      </c>
      <c r="AY217" s="13" t="s">
        <v>181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3" t="s">
        <v>90</v>
      </c>
      <c r="BK217" s="153">
        <f t="shared" si="39"/>
        <v>0</v>
      </c>
      <c r="BL217" s="13" t="s">
        <v>243</v>
      </c>
      <c r="BM217" s="151" t="s">
        <v>2958</v>
      </c>
    </row>
    <row r="218" spans="2:65" s="1" customFormat="1" ht="24.2" customHeight="1">
      <c r="B218" s="139"/>
      <c r="C218" s="140" t="s">
        <v>417</v>
      </c>
      <c r="D218" s="140" t="s">
        <v>183</v>
      </c>
      <c r="E218" s="141" t="s">
        <v>1254</v>
      </c>
      <c r="F218" s="142" t="s">
        <v>2959</v>
      </c>
      <c r="G218" s="143" t="s">
        <v>304</v>
      </c>
      <c r="H218" s="144">
        <v>126</v>
      </c>
      <c r="I218" s="145"/>
      <c r="J218" s="144">
        <f t="shared" si="30"/>
        <v>0</v>
      </c>
      <c r="K218" s="146"/>
      <c r="L218" s="28"/>
      <c r="M218" s="147" t="s">
        <v>1</v>
      </c>
      <c r="N218" s="148" t="s">
        <v>45</v>
      </c>
      <c r="P218" s="149">
        <f t="shared" si="31"/>
        <v>0</v>
      </c>
      <c r="Q218" s="149">
        <v>1.16E-3</v>
      </c>
      <c r="R218" s="149">
        <f t="shared" si="32"/>
        <v>0.14616000000000001</v>
      </c>
      <c r="S218" s="149">
        <v>0</v>
      </c>
      <c r="T218" s="150">
        <f t="shared" si="33"/>
        <v>0</v>
      </c>
      <c r="AR218" s="151" t="s">
        <v>243</v>
      </c>
      <c r="AT218" s="151" t="s">
        <v>183</v>
      </c>
      <c r="AU218" s="151" t="s">
        <v>94</v>
      </c>
      <c r="AY218" s="13" t="s">
        <v>181</v>
      </c>
      <c r="BE218" s="152">
        <f t="shared" si="34"/>
        <v>0</v>
      </c>
      <c r="BF218" s="152">
        <f t="shared" si="35"/>
        <v>0</v>
      </c>
      <c r="BG218" s="152">
        <f t="shared" si="36"/>
        <v>0</v>
      </c>
      <c r="BH218" s="152">
        <f t="shared" si="37"/>
        <v>0</v>
      </c>
      <c r="BI218" s="152">
        <f t="shared" si="38"/>
        <v>0</v>
      </c>
      <c r="BJ218" s="13" t="s">
        <v>90</v>
      </c>
      <c r="BK218" s="153">
        <f t="shared" si="39"/>
        <v>0</v>
      </c>
      <c r="BL218" s="13" t="s">
        <v>243</v>
      </c>
      <c r="BM218" s="151" t="s">
        <v>2960</v>
      </c>
    </row>
    <row r="219" spans="2:65" s="1" customFormat="1" ht="24.2" customHeight="1">
      <c r="B219" s="139"/>
      <c r="C219" s="140" t="s">
        <v>421</v>
      </c>
      <c r="D219" s="140" t="s">
        <v>183</v>
      </c>
      <c r="E219" s="141" t="s">
        <v>1257</v>
      </c>
      <c r="F219" s="142" t="s">
        <v>2961</v>
      </c>
      <c r="G219" s="143" t="s">
        <v>304</v>
      </c>
      <c r="H219" s="144">
        <v>126</v>
      </c>
      <c r="I219" s="145"/>
      <c r="J219" s="144">
        <f t="shared" si="30"/>
        <v>0</v>
      </c>
      <c r="K219" s="146"/>
      <c r="L219" s="28"/>
      <c r="M219" s="147" t="s">
        <v>1</v>
      </c>
      <c r="N219" s="148" t="s">
        <v>45</v>
      </c>
      <c r="P219" s="149">
        <f t="shared" si="31"/>
        <v>0</v>
      </c>
      <c r="Q219" s="149">
        <v>1.47E-3</v>
      </c>
      <c r="R219" s="149">
        <f t="shared" si="32"/>
        <v>0.18522</v>
      </c>
      <c r="S219" s="149">
        <v>0</v>
      </c>
      <c r="T219" s="150">
        <f t="shared" si="33"/>
        <v>0</v>
      </c>
      <c r="AR219" s="151" t="s">
        <v>243</v>
      </c>
      <c r="AT219" s="151" t="s">
        <v>183</v>
      </c>
      <c r="AU219" s="151" t="s">
        <v>94</v>
      </c>
      <c r="AY219" s="13" t="s">
        <v>181</v>
      </c>
      <c r="BE219" s="152">
        <f t="shared" si="34"/>
        <v>0</v>
      </c>
      <c r="BF219" s="152">
        <f t="shared" si="35"/>
        <v>0</v>
      </c>
      <c r="BG219" s="152">
        <f t="shared" si="36"/>
        <v>0</v>
      </c>
      <c r="BH219" s="152">
        <f t="shared" si="37"/>
        <v>0</v>
      </c>
      <c r="BI219" s="152">
        <f t="shared" si="38"/>
        <v>0</v>
      </c>
      <c r="BJ219" s="13" t="s">
        <v>90</v>
      </c>
      <c r="BK219" s="153">
        <f t="shared" si="39"/>
        <v>0</v>
      </c>
      <c r="BL219" s="13" t="s">
        <v>243</v>
      </c>
      <c r="BM219" s="151" t="s">
        <v>2962</v>
      </c>
    </row>
    <row r="220" spans="2:65" s="1" customFormat="1" ht="24.2" customHeight="1">
      <c r="B220" s="139"/>
      <c r="C220" s="140" t="s">
        <v>425</v>
      </c>
      <c r="D220" s="140" t="s">
        <v>183</v>
      </c>
      <c r="E220" s="141" t="s">
        <v>1260</v>
      </c>
      <c r="F220" s="142" t="s">
        <v>2963</v>
      </c>
      <c r="G220" s="143" t="s">
        <v>304</v>
      </c>
      <c r="H220" s="144">
        <v>126</v>
      </c>
      <c r="I220" s="145"/>
      <c r="J220" s="144">
        <f t="shared" si="30"/>
        <v>0</v>
      </c>
      <c r="K220" s="146"/>
      <c r="L220" s="28"/>
      <c r="M220" s="147" t="s">
        <v>1</v>
      </c>
      <c r="N220" s="148" t="s">
        <v>45</v>
      </c>
      <c r="P220" s="149">
        <f t="shared" si="31"/>
        <v>0</v>
      </c>
      <c r="Q220" s="149">
        <v>1.8600000000000001E-3</v>
      </c>
      <c r="R220" s="149">
        <f t="shared" si="32"/>
        <v>0.23436000000000001</v>
      </c>
      <c r="S220" s="149">
        <v>0</v>
      </c>
      <c r="T220" s="150">
        <f t="shared" si="33"/>
        <v>0</v>
      </c>
      <c r="AR220" s="151" t="s">
        <v>243</v>
      </c>
      <c r="AT220" s="151" t="s">
        <v>183</v>
      </c>
      <c r="AU220" s="151" t="s">
        <v>94</v>
      </c>
      <c r="AY220" s="13" t="s">
        <v>181</v>
      </c>
      <c r="BE220" s="152">
        <f t="shared" si="34"/>
        <v>0</v>
      </c>
      <c r="BF220" s="152">
        <f t="shared" si="35"/>
        <v>0</v>
      </c>
      <c r="BG220" s="152">
        <f t="shared" si="36"/>
        <v>0</v>
      </c>
      <c r="BH220" s="152">
        <f t="shared" si="37"/>
        <v>0</v>
      </c>
      <c r="BI220" s="152">
        <f t="shared" si="38"/>
        <v>0</v>
      </c>
      <c r="BJ220" s="13" t="s">
        <v>90</v>
      </c>
      <c r="BK220" s="153">
        <f t="shared" si="39"/>
        <v>0</v>
      </c>
      <c r="BL220" s="13" t="s">
        <v>243</v>
      </c>
      <c r="BM220" s="151" t="s">
        <v>2964</v>
      </c>
    </row>
    <row r="221" spans="2:65" s="1" customFormat="1" ht="24.2" customHeight="1">
      <c r="B221" s="139"/>
      <c r="C221" s="140" t="s">
        <v>429</v>
      </c>
      <c r="D221" s="140" t="s">
        <v>183</v>
      </c>
      <c r="E221" s="141" t="s">
        <v>1263</v>
      </c>
      <c r="F221" s="142" t="s">
        <v>2965</v>
      </c>
      <c r="G221" s="143" t="s">
        <v>304</v>
      </c>
      <c r="H221" s="144">
        <v>385.8</v>
      </c>
      <c r="I221" s="145"/>
      <c r="J221" s="144">
        <f t="shared" si="30"/>
        <v>0</v>
      </c>
      <c r="K221" s="146"/>
      <c r="L221" s="28"/>
      <c r="M221" s="147" t="s">
        <v>1</v>
      </c>
      <c r="N221" s="148" t="s">
        <v>45</v>
      </c>
      <c r="P221" s="149">
        <f t="shared" si="31"/>
        <v>0</v>
      </c>
      <c r="Q221" s="149">
        <v>4.28E-3</v>
      </c>
      <c r="R221" s="149">
        <f t="shared" si="32"/>
        <v>1.651224</v>
      </c>
      <c r="S221" s="149">
        <v>0</v>
      </c>
      <c r="T221" s="150">
        <f t="shared" si="33"/>
        <v>0</v>
      </c>
      <c r="AR221" s="151" t="s">
        <v>243</v>
      </c>
      <c r="AT221" s="151" t="s">
        <v>183</v>
      </c>
      <c r="AU221" s="151" t="s">
        <v>94</v>
      </c>
      <c r="AY221" s="13" t="s">
        <v>181</v>
      </c>
      <c r="BE221" s="152">
        <f t="shared" si="34"/>
        <v>0</v>
      </c>
      <c r="BF221" s="152">
        <f t="shared" si="35"/>
        <v>0</v>
      </c>
      <c r="BG221" s="152">
        <f t="shared" si="36"/>
        <v>0</v>
      </c>
      <c r="BH221" s="152">
        <f t="shared" si="37"/>
        <v>0</v>
      </c>
      <c r="BI221" s="152">
        <f t="shared" si="38"/>
        <v>0</v>
      </c>
      <c r="BJ221" s="13" t="s">
        <v>90</v>
      </c>
      <c r="BK221" s="153">
        <f t="shared" si="39"/>
        <v>0</v>
      </c>
      <c r="BL221" s="13" t="s">
        <v>243</v>
      </c>
      <c r="BM221" s="151" t="s">
        <v>2966</v>
      </c>
    </row>
    <row r="222" spans="2:65" s="1" customFormat="1" ht="24.2" customHeight="1">
      <c r="B222" s="139"/>
      <c r="C222" s="140" t="s">
        <v>433</v>
      </c>
      <c r="D222" s="140" t="s">
        <v>183</v>
      </c>
      <c r="E222" s="141" t="s">
        <v>1266</v>
      </c>
      <c r="F222" s="142" t="s">
        <v>1267</v>
      </c>
      <c r="G222" s="143" t="s">
        <v>304</v>
      </c>
      <c r="H222" s="144">
        <v>1351.8</v>
      </c>
      <c r="I222" s="145"/>
      <c r="J222" s="144">
        <f t="shared" si="30"/>
        <v>0</v>
      </c>
      <c r="K222" s="146"/>
      <c r="L222" s="28"/>
      <c r="M222" s="147" t="s">
        <v>1</v>
      </c>
      <c r="N222" s="148" t="s">
        <v>45</v>
      </c>
      <c r="P222" s="149">
        <f t="shared" si="31"/>
        <v>0</v>
      </c>
      <c r="Q222" s="149">
        <v>0</v>
      </c>
      <c r="R222" s="149">
        <f t="shared" si="32"/>
        <v>0</v>
      </c>
      <c r="S222" s="149">
        <v>0</v>
      </c>
      <c r="T222" s="150">
        <f t="shared" si="33"/>
        <v>0</v>
      </c>
      <c r="AR222" s="151" t="s">
        <v>243</v>
      </c>
      <c r="AT222" s="151" t="s">
        <v>183</v>
      </c>
      <c r="AU222" s="151" t="s">
        <v>94</v>
      </c>
      <c r="AY222" s="13" t="s">
        <v>181</v>
      </c>
      <c r="BE222" s="152">
        <f t="shared" si="34"/>
        <v>0</v>
      </c>
      <c r="BF222" s="152">
        <f t="shared" si="35"/>
        <v>0</v>
      </c>
      <c r="BG222" s="152">
        <f t="shared" si="36"/>
        <v>0</v>
      </c>
      <c r="BH222" s="152">
        <f t="shared" si="37"/>
        <v>0</v>
      </c>
      <c r="BI222" s="152">
        <f t="shared" si="38"/>
        <v>0</v>
      </c>
      <c r="BJ222" s="13" t="s">
        <v>90</v>
      </c>
      <c r="BK222" s="153">
        <f t="shared" si="39"/>
        <v>0</v>
      </c>
      <c r="BL222" s="13" t="s">
        <v>243</v>
      </c>
      <c r="BM222" s="151" t="s">
        <v>2967</v>
      </c>
    </row>
    <row r="223" spans="2:65" s="1" customFormat="1" ht="24.2" customHeight="1">
      <c r="B223" s="139"/>
      <c r="C223" s="140" t="s">
        <v>437</v>
      </c>
      <c r="D223" s="140" t="s">
        <v>183</v>
      </c>
      <c r="E223" s="141" t="s">
        <v>1269</v>
      </c>
      <c r="F223" s="142" t="s">
        <v>1270</v>
      </c>
      <c r="G223" s="143" t="s">
        <v>507</v>
      </c>
      <c r="H223" s="144">
        <v>2.7919999999999998</v>
      </c>
      <c r="I223" s="145"/>
      <c r="J223" s="144">
        <f t="shared" si="30"/>
        <v>0</v>
      </c>
      <c r="K223" s="146"/>
      <c r="L223" s="28"/>
      <c r="M223" s="147" t="s">
        <v>1</v>
      </c>
      <c r="N223" s="148" t="s">
        <v>45</v>
      </c>
      <c r="P223" s="149">
        <f t="shared" si="31"/>
        <v>0</v>
      </c>
      <c r="Q223" s="149">
        <v>0</v>
      </c>
      <c r="R223" s="149">
        <f t="shared" si="32"/>
        <v>0</v>
      </c>
      <c r="S223" s="149">
        <v>0</v>
      </c>
      <c r="T223" s="150">
        <f t="shared" si="33"/>
        <v>0</v>
      </c>
      <c r="AR223" s="151" t="s">
        <v>243</v>
      </c>
      <c r="AT223" s="151" t="s">
        <v>183</v>
      </c>
      <c r="AU223" s="151" t="s">
        <v>94</v>
      </c>
      <c r="AY223" s="13" t="s">
        <v>181</v>
      </c>
      <c r="BE223" s="152">
        <f t="shared" si="34"/>
        <v>0</v>
      </c>
      <c r="BF223" s="152">
        <f t="shared" si="35"/>
        <v>0</v>
      </c>
      <c r="BG223" s="152">
        <f t="shared" si="36"/>
        <v>0</v>
      </c>
      <c r="BH223" s="152">
        <f t="shared" si="37"/>
        <v>0</v>
      </c>
      <c r="BI223" s="152">
        <f t="shared" si="38"/>
        <v>0</v>
      </c>
      <c r="BJ223" s="13" t="s">
        <v>90</v>
      </c>
      <c r="BK223" s="153">
        <f t="shared" si="39"/>
        <v>0</v>
      </c>
      <c r="BL223" s="13" t="s">
        <v>243</v>
      </c>
      <c r="BM223" s="151" t="s">
        <v>2968</v>
      </c>
    </row>
    <row r="224" spans="2:65" s="11" customFormat="1" ht="20.85" customHeight="1">
      <c r="B224" s="127"/>
      <c r="D224" s="128" t="s">
        <v>78</v>
      </c>
      <c r="E224" s="137" t="s">
        <v>1272</v>
      </c>
      <c r="F224" s="137" t="s">
        <v>1273</v>
      </c>
      <c r="I224" s="130"/>
      <c r="J224" s="138">
        <f>BK224</f>
        <v>0</v>
      </c>
      <c r="L224" s="127"/>
      <c r="M224" s="132"/>
      <c r="P224" s="133">
        <f>SUM(P225:P266)</f>
        <v>0</v>
      </c>
      <c r="R224" s="133">
        <f>SUM(R225:R266)</f>
        <v>0.41906260000000001</v>
      </c>
      <c r="T224" s="134">
        <f>SUM(T225:T266)</f>
        <v>4.41E-2</v>
      </c>
      <c r="AR224" s="128" t="s">
        <v>90</v>
      </c>
      <c r="AT224" s="135" t="s">
        <v>78</v>
      </c>
      <c r="AU224" s="135" t="s">
        <v>90</v>
      </c>
      <c r="AY224" s="128" t="s">
        <v>181</v>
      </c>
      <c r="BK224" s="136">
        <f>SUM(BK225:BK266)</f>
        <v>0</v>
      </c>
    </row>
    <row r="225" spans="2:65" s="1" customFormat="1" ht="16.5" customHeight="1">
      <c r="B225" s="139"/>
      <c r="C225" s="140" t="s">
        <v>441</v>
      </c>
      <c r="D225" s="140" t="s">
        <v>183</v>
      </c>
      <c r="E225" s="141" t="s">
        <v>343</v>
      </c>
      <c r="F225" s="142" t="s">
        <v>2969</v>
      </c>
      <c r="G225" s="143" t="s">
        <v>203</v>
      </c>
      <c r="H225" s="144">
        <v>29</v>
      </c>
      <c r="I225" s="145"/>
      <c r="J225" s="144">
        <f t="shared" ref="J225:J266" si="40">ROUND(I225*H225,3)</f>
        <v>0</v>
      </c>
      <c r="K225" s="146"/>
      <c r="L225" s="28"/>
      <c r="M225" s="147" t="s">
        <v>1</v>
      </c>
      <c r="N225" s="148" t="s">
        <v>45</v>
      </c>
      <c r="P225" s="149">
        <f t="shared" ref="P225:P266" si="41">O225*H225</f>
        <v>0</v>
      </c>
      <c r="Q225" s="149">
        <v>2.9960000000000001E-5</v>
      </c>
      <c r="R225" s="149">
        <f t="shared" ref="R225:R266" si="42">Q225*H225</f>
        <v>8.6884000000000006E-4</v>
      </c>
      <c r="S225" s="149">
        <v>0</v>
      </c>
      <c r="T225" s="150">
        <f t="shared" ref="T225:T266" si="43">S225*H225</f>
        <v>0</v>
      </c>
      <c r="AR225" s="151" t="s">
        <v>103</v>
      </c>
      <c r="AT225" s="151" t="s">
        <v>183</v>
      </c>
      <c r="AU225" s="151" t="s">
        <v>94</v>
      </c>
      <c r="AY225" s="13" t="s">
        <v>181</v>
      </c>
      <c r="BE225" s="152">
        <f t="shared" ref="BE225:BE266" si="44">IF(N225="základná",J225,0)</f>
        <v>0</v>
      </c>
      <c r="BF225" s="152">
        <f t="shared" ref="BF225:BF266" si="45">IF(N225="znížená",J225,0)</f>
        <v>0</v>
      </c>
      <c r="BG225" s="152">
        <f t="shared" ref="BG225:BG266" si="46">IF(N225="zákl. prenesená",J225,0)</f>
        <v>0</v>
      </c>
      <c r="BH225" s="152">
        <f t="shared" ref="BH225:BH266" si="47">IF(N225="zníž. prenesená",J225,0)</f>
        <v>0</v>
      </c>
      <c r="BI225" s="152">
        <f t="shared" ref="BI225:BI266" si="48">IF(N225="nulová",J225,0)</f>
        <v>0</v>
      </c>
      <c r="BJ225" s="13" t="s">
        <v>90</v>
      </c>
      <c r="BK225" s="153">
        <f t="shared" ref="BK225:BK266" si="49">ROUND(I225*H225,3)</f>
        <v>0</v>
      </c>
      <c r="BL225" s="13" t="s">
        <v>103</v>
      </c>
      <c r="BM225" s="151" t="s">
        <v>2970</v>
      </c>
    </row>
    <row r="226" spans="2:65" s="1" customFormat="1" ht="21.75" customHeight="1">
      <c r="B226" s="139"/>
      <c r="C226" s="154" t="s">
        <v>445</v>
      </c>
      <c r="D226" s="154" t="s">
        <v>196</v>
      </c>
      <c r="E226" s="155" t="s">
        <v>347</v>
      </c>
      <c r="F226" s="156" t="s">
        <v>2971</v>
      </c>
      <c r="G226" s="157" t="s">
        <v>203</v>
      </c>
      <c r="H226" s="158">
        <v>10</v>
      </c>
      <c r="I226" s="159"/>
      <c r="J226" s="158">
        <f t="shared" si="40"/>
        <v>0</v>
      </c>
      <c r="K226" s="160"/>
      <c r="L226" s="161"/>
      <c r="M226" s="162" t="s">
        <v>1</v>
      </c>
      <c r="N226" s="163" t="s">
        <v>45</v>
      </c>
      <c r="P226" s="149">
        <f t="shared" si="41"/>
        <v>0</v>
      </c>
      <c r="Q226" s="149">
        <v>0</v>
      </c>
      <c r="R226" s="149">
        <f t="shared" si="42"/>
        <v>0</v>
      </c>
      <c r="S226" s="149">
        <v>0</v>
      </c>
      <c r="T226" s="150">
        <f t="shared" si="43"/>
        <v>0</v>
      </c>
      <c r="AR226" s="151" t="s">
        <v>199</v>
      </c>
      <c r="AT226" s="151" t="s">
        <v>196</v>
      </c>
      <c r="AU226" s="151" t="s">
        <v>94</v>
      </c>
      <c r="AY226" s="13" t="s">
        <v>181</v>
      </c>
      <c r="BE226" s="152">
        <f t="shared" si="44"/>
        <v>0</v>
      </c>
      <c r="BF226" s="152">
        <f t="shared" si="45"/>
        <v>0</v>
      </c>
      <c r="BG226" s="152">
        <f t="shared" si="46"/>
        <v>0</v>
      </c>
      <c r="BH226" s="152">
        <f t="shared" si="47"/>
        <v>0</v>
      </c>
      <c r="BI226" s="152">
        <f t="shared" si="48"/>
        <v>0</v>
      </c>
      <c r="BJ226" s="13" t="s">
        <v>90</v>
      </c>
      <c r="BK226" s="153">
        <f t="shared" si="49"/>
        <v>0</v>
      </c>
      <c r="BL226" s="13" t="s">
        <v>103</v>
      </c>
      <c r="BM226" s="151" t="s">
        <v>2972</v>
      </c>
    </row>
    <row r="227" spans="2:65" s="1" customFormat="1" ht="16.5" customHeight="1">
      <c r="B227" s="139"/>
      <c r="C227" s="154" t="s">
        <v>449</v>
      </c>
      <c r="D227" s="154" t="s">
        <v>196</v>
      </c>
      <c r="E227" s="155" t="s">
        <v>351</v>
      </c>
      <c r="F227" s="156" t="s">
        <v>2973</v>
      </c>
      <c r="G227" s="157" t="s">
        <v>203</v>
      </c>
      <c r="H227" s="158">
        <v>12</v>
      </c>
      <c r="I227" s="159"/>
      <c r="J227" s="158">
        <f t="shared" si="40"/>
        <v>0</v>
      </c>
      <c r="K227" s="160"/>
      <c r="L227" s="161"/>
      <c r="M227" s="162" t="s">
        <v>1</v>
      </c>
      <c r="N227" s="163" t="s">
        <v>45</v>
      </c>
      <c r="P227" s="149">
        <f t="shared" si="41"/>
        <v>0</v>
      </c>
      <c r="Q227" s="149">
        <v>0</v>
      </c>
      <c r="R227" s="149">
        <f t="shared" si="42"/>
        <v>0</v>
      </c>
      <c r="S227" s="149">
        <v>0</v>
      </c>
      <c r="T227" s="150">
        <f t="shared" si="43"/>
        <v>0</v>
      </c>
      <c r="AR227" s="151" t="s">
        <v>199</v>
      </c>
      <c r="AT227" s="151" t="s">
        <v>196</v>
      </c>
      <c r="AU227" s="151" t="s">
        <v>94</v>
      </c>
      <c r="AY227" s="13" t="s">
        <v>181</v>
      </c>
      <c r="BE227" s="152">
        <f t="shared" si="44"/>
        <v>0</v>
      </c>
      <c r="BF227" s="152">
        <f t="shared" si="45"/>
        <v>0</v>
      </c>
      <c r="BG227" s="152">
        <f t="shared" si="46"/>
        <v>0</v>
      </c>
      <c r="BH227" s="152">
        <f t="shared" si="47"/>
        <v>0</v>
      </c>
      <c r="BI227" s="152">
        <f t="shared" si="48"/>
        <v>0</v>
      </c>
      <c r="BJ227" s="13" t="s">
        <v>90</v>
      </c>
      <c r="BK227" s="153">
        <f t="shared" si="49"/>
        <v>0</v>
      </c>
      <c r="BL227" s="13" t="s">
        <v>103</v>
      </c>
      <c r="BM227" s="151" t="s">
        <v>2974</v>
      </c>
    </row>
    <row r="228" spans="2:65" s="1" customFormat="1" ht="16.5" customHeight="1">
      <c r="B228" s="139"/>
      <c r="C228" s="154" t="s">
        <v>453</v>
      </c>
      <c r="D228" s="154" t="s">
        <v>196</v>
      </c>
      <c r="E228" s="155" t="s">
        <v>355</v>
      </c>
      <c r="F228" s="156" t="s">
        <v>2975</v>
      </c>
      <c r="G228" s="157" t="s">
        <v>203</v>
      </c>
      <c r="H228" s="158">
        <v>4</v>
      </c>
      <c r="I228" s="159"/>
      <c r="J228" s="158">
        <f t="shared" si="40"/>
        <v>0</v>
      </c>
      <c r="K228" s="160"/>
      <c r="L228" s="161"/>
      <c r="M228" s="162" t="s">
        <v>1</v>
      </c>
      <c r="N228" s="163" t="s">
        <v>45</v>
      </c>
      <c r="P228" s="149">
        <f t="shared" si="41"/>
        <v>0</v>
      </c>
      <c r="Q228" s="149">
        <v>0</v>
      </c>
      <c r="R228" s="149">
        <f t="shared" si="42"/>
        <v>0</v>
      </c>
      <c r="S228" s="149">
        <v>0</v>
      </c>
      <c r="T228" s="150">
        <f t="shared" si="43"/>
        <v>0</v>
      </c>
      <c r="AR228" s="151" t="s">
        <v>199</v>
      </c>
      <c r="AT228" s="151" t="s">
        <v>196</v>
      </c>
      <c r="AU228" s="151" t="s">
        <v>94</v>
      </c>
      <c r="AY228" s="13" t="s">
        <v>181</v>
      </c>
      <c r="BE228" s="152">
        <f t="shared" si="44"/>
        <v>0</v>
      </c>
      <c r="BF228" s="152">
        <f t="shared" si="45"/>
        <v>0</v>
      </c>
      <c r="BG228" s="152">
        <f t="shared" si="46"/>
        <v>0</v>
      </c>
      <c r="BH228" s="152">
        <f t="shared" si="47"/>
        <v>0</v>
      </c>
      <c r="BI228" s="152">
        <f t="shared" si="48"/>
        <v>0</v>
      </c>
      <c r="BJ228" s="13" t="s">
        <v>90</v>
      </c>
      <c r="BK228" s="153">
        <f t="shared" si="49"/>
        <v>0</v>
      </c>
      <c r="BL228" s="13" t="s">
        <v>103</v>
      </c>
      <c r="BM228" s="151" t="s">
        <v>2976</v>
      </c>
    </row>
    <row r="229" spans="2:65" s="1" customFormat="1" ht="16.5" customHeight="1">
      <c r="B229" s="139"/>
      <c r="C229" s="154" t="s">
        <v>457</v>
      </c>
      <c r="D229" s="154" t="s">
        <v>196</v>
      </c>
      <c r="E229" s="155" t="s">
        <v>359</v>
      </c>
      <c r="F229" s="156" t="s">
        <v>2977</v>
      </c>
      <c r="G229" s="157" t="s">
        <v>203</v>
      </c>
      <c r="H229" s="158">
        <v>3</v>
      </c>
      <c r="I229" s="159"/>
      <c r="J229" s="158">
        <f t="shared" si="40"/>
        <v>0</v>
      </c>
      <c r="K229" s="160"/>
      <c r="L229" s="161"/>
      <c r="M229" s="162" t="s">
        <v>1</v>
      </c>
      <c r="N229" s="163" t="s">
        <v>45</v>
      </c>
      <c r="P229" s="149">
        <f t="shared" si="41"/>
        <v>0</v>
      </c>
      <c r="Q229" s="149">
        <v>0</v>
      </c>
      <c r="R229" s="149">
        <f t="shared" si="42"/>
        <v>0</v>
      </c>
      <c r="S229" s="149">
        <v>0</v>
      </c>
      <c r="T229" s="150">
        <f t="shared" si="43"/>
        <v>0</v>
      </c>
      <c r="AR229" s="151" t="s">
        <v>199</v>
      </c>
      <c r="AT229" s="151" t="s">
        <v>196</v>
      </c>
      <c r="AU229" s="151" t="s">
        <v>94</v>
      </c>
      <c r="AY229" s="13" t="s">
        <v>181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3" t="s">
        <v>90</v>
      </c>
      <c r="BK229" s="153">
        <f t="shared" si="49"/>
        <v>0</v>
      </c>
      <c r="BL229" s="13" t="s">
        <v>103</v>
      </c>
      <c r="BM229" s="151" t="s">
        <v>2978</v>
      </c>
    </row>
    <row r="230" spans="2:65" s="1" customFormat="1" ht="16.5" customHeight="1">
      <c r="B230" s="139"/>
      <c r="C230" s="140" t="s">
        <v>461</v>
      </c>
      <c r="D230" s="140" t="s">
        <v>183</v>
      </c>
      <c r="E230" s="141" t="s">
        <v>309</v>
      </c>
      <c r="F230" s="142" t="s">
        <v>2979</v>
      </c>
      <c r="G230" s="143" t="s">
        <v>203</v>
      </c>
      <c r="H230" s="144">
        <v>18</v>
      </c>
      <c r="I230" s="145"/>
      <c r="J230" s="144">
        <f t="shared" si="40"/>
        <v>0</v>
      </c>
      <c r="K230" s="146"/>
      <c r="L230" s="28"/>
      <c r="M230" s="147" t="s">
        <v>1</v>
      </c>
      <c r="N230" s="148" t="s">
        <v>45</v>
      </c>
      <c r="P230" s="149">
        <f t="shared" si="41"/>
        <v>0</v>
      </c>
      <c r="Q230" s="149">
        <v>1.9959999999999999E-5</v>
      </c>
      <c r="R230" s="149">
        <f t="shared" si="42"/>
        <v>3.5927999999999996E-4</v>
      </c>
      <c r="S230" s="149">
        <v>0</v>
      </c>
      <c r="T230" s="150">
        <f t="shared" si="43"/>
        <v>0</v>
      </c>
      <c r="AR230" s="151" t="s">
        <v>103</v>
      </c>
      <c r="AT230" s="151" t="s">
        <v>183</v>
      </c>
      <c r="AU230" s="151" t="s">
        <v>94</v>
      </c>
      <c r="AY230" s="13" t="s">
        <v>181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3" t="s">
        <v>90</v>
      </c>
      <c r="BK230" s="153">
        <f t="shared" si="49"/>
        <v>0</v>
      </c>
      <c r="BL230" s="13" t="s">
        <v>103</v>
      </c>
      <c r="BM230" s="151" t="s">
        <v>2980</v>
      </c>
    </row>
    <row r="231" spans="2:65" s="1" customFormat="1" ht="16.5" customHeight="1">
      <c r="B231" s="139"/>
      <c r="C231" s="154" t="s">
        <v>465</v>
      </c>
      <c r="D231" s="154" t="s">
        <v>196</v>
      </c>
      <c r="E231" s="155" t="s">
        <v>366</v>
      </c>
      <c r="F231" s="156" t="s">
        <v>2981</v>
      </c>
      <c r="G231" s="157" t="s">
        <v>203</v>
      </c>
      <c r="H231" s="158">
        <v>12</v>
      </c>
      <c r="I231" s="159"/>
      <c r="J231" s="158">
        <f t="shared" si="40"/>
        <v>0</v>
      </c>
      <c r="K231" s="160"/>
      <c r="L231" s="161"/>
      <c r="M231" s="162" t="s">
        <v>1</v>
      </c>
      <c r="N231" s="163" t="s">
        <v>45</v>
      </c>
      <c r="P231" s="149">
        <f t="shared" si="41"/>
        <v>0</v>
      </c>
      <c r="Q231" s="149">
        <v>0</v>
      </c>
      <c r="R231" s="149">
        <f t="shared" si="42"/>
        <v>0</v>
      </c>
      <c r="S231" s="149">
        <v>0</v>
      </c>
      <c r="T231" s="150">
        <f t="shared" si="43"/>
        <v>0</v>
      </c>
      <c r="AR231" s="151" t="s">
        <v>199</v>
      </c>
      <c r="AT231" s="151" t="s">
        <v>196</v>
      </c>
      <c r="AU231" s="151" t="s">
        <v>94</v>
      </c>
      <c r="AY231" s="13" t="s">
        <v>181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3" t="s">
        <v>90</v>
      </c>
      <c r="BK231" s="153">
        <f t="shared" si="49"/>
        <v>0</v>
      </c>
      <c r="BL231" s="13" t="s">
        <v>103</v>
      </c>
      <c r="BM231" s="151" t="s">
        <v>2982</v>
      </c>
    </row>
    <row r="232" spans="2:65" s="1" customFormat="1" ht="16.5" customHeight="1">
      <c r="B232" s="139"/>
      <c r="C232" s="154" t="s">
        <v>469</v>
      </c>
      <c r="D232" s="154" t="s">
        <v>196</v>
      </c>
      <c r="E232" s="155" t="s">
        <v>370</v>
      </c>
      <c r="F232" s="156" t="s">
        <v>2983</v>
      </c>
      <c r="G232" s="157" t="s">
        <v>203</v>
      </c>
      <c r="H232" s="158">
        <v>6</v>
      </c>
      <c r="I232" s="159"/>
      <c r="J232" s="158">
        <f t="shared" si="40"/>
        <v>0</v>
      </c>
      <c r="K232" s="160"/>
      <c r="L232" s="161"/>
      <c r="M232" s="162" t="s">
        <v>1</v>
      </c>
      <c r="N232" s="163" t="s">
        <v>45</v>
      </c>
      <c r="P232" s="149">
        <f t="shared" si="41"/>
        <v>0</v>
      </c>
      <c r="Q232" s="149">
        <v>0</v>
      </c>
      <c r="R232" s="149">
        <f t="shared" si="42"/>
        <v>0</v>
      </c>
      <c r="S232" s="149">
        <v>0</v>
      </c>
      <c r="T232" s="150">
        <f t="shared" si="43"/>
        <v>0</v>
      </c>
      <c r="AR232" s="151" t="s">
        <v>199</v>
      </c>
      <c r="AT232" s="151" t="s">
        <v>196</v>
      </c>
      <c r="AU232" s="151" t="s">
        <v>94</v>
      </c>
      <c r="AY232" s="13" t="s">
        <v>181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3" t="s">
        <v>90</v>
      </c>
      <c r="BK232" s="153">
        <f t="shared" si="49"/>
        <v>0</v>
      </c>
      <c r="BL232" s="13" t="s">
        <v>103</v>
      </c>
      <c r="BM232" s="151" t="s">
        <v>2984</v>
      </c>
    </row>
    <row r="233" spans="2:65" s="1" customFormat="1" ht="16.5" customHeight="1">
      <c r="B233" s="139"/>
      <c r="C233" s="154" t="s">
        <v>473</v>
      </c>
      <c r="D233" s="154" t="s">
        <v>196</v>
      </c>
      <c r="E233" s="155" t="s">
        <v>374</v>
      </c>
      <c r="F233" s="156" t="s">
        <v>2985</v>
      </c>
      <c r="G233" s="157" t="s">
        <v>203</v>
      </c>
      <c r="H233" s="158">
        <v>3</v>
      </c>
      <c r="I233" s="159"/>
      <c r="J233" s="158">
        <f t="shared" si="40"/>
        <v>0</v>
      </c>
      <c r="K233" s="160"/>
      <c r="L233" s="161"/>
      <c r="M233" s="162" t="s">
        <v>1</v>
      </c>
      <c r="N233" s="163" t="s">
        <v>45</v>
      </c>
      <c r="P233" s="149">
        <f t="shared" si="41"/>
        <v>0</v>
      </c>
      <c r="Q233" s="149">
        <v>0</v>
      </c>
      <c r="R233" s="149">
        <f t="shared" si="42"/>
        <v>0</v>
      </c>
      <c r="S233" s="149">
        <v>0</v>
      </c>
      <c r="T233" s="150">
        <f t="shared" si="43"/>
        <v>0</v>
      </c>
      <c r="AR233" s="151" t="s">
        <v>199</v>
      </c>
      <c r="AT233" s="151" t="s">
        <v>196</v>
      </c>
      <c r="AU233" s="151" t="s">
        <v>94</v>
      </c>
      <c r="AY233" s="13" t="s">
        <v>181</v>
      </c>
      <c r="BE233" s="152">
        <f t="shared" si="44"/>
        <v>0</v>
      </c>
      <c r="BF233" s="152">
        <f t="shared" si="45"/>
        <v>0</v>
      </c>
      <c r="BG233" s="152">
        <f t="shared" si="46"/>
        <v>0</v>
      </c>
      <c r="BH233" s="152">
        <f t="shared" si="47"/>
        <v>0</v>
      </c>
      <c r="BI233" s="152">
        <f t="shared" si="48"/>
        <v>0</v>
      </c>
      <c r="BJ233" s="13" t="s">
        <v>90</v>
      </c>
      <c r="BK233" s="153">
        <f t="shared" si="49"/>
        <v>0</v>
      </c>
      <c r="BL233" s="13" t="s">
        <v>103</v>
      </c>
      <c r="BM233" s="151" t="s">
        <v>2986</v>
      </c>
    </row>
    <row r="234" spans="2:65" s="1" customFormat="1" ht="16.5" customHeight="1">
      <c r="B234" s="139"/>
      <c r="C234" s="140" t="s">
        <v>477</v>
      </c>
      <c r="D234" s="140" t="s">
        <v>183</v>
      </c>
      <c r="E234" s="141" t="s">
        <v>378</v>
      </c>
      <c r="F234" s="142" t="s">
        <v>2987</v>
      </c>
      <c r="G234" s="143" t="s">
        <v>203</v>
      </c>
      <c r="H234" s="144">
        <v>10</v>
      </c>
      <c r="I234" s="145"/>
      <c r="J234" s="144">
        <f t="shared" si="40"/>
        <v>0</v>
      </c>
      <c r="K234" s="146"/>
      <c r="L234" s="28"/>
      <c r="M234" s="147" t="s">
        <v>1</v>
      </c>
      <c r="N234" s="148" t="s">
        <v>45</v>
      </c>
      <c r="P234" s="149">
        <f t="shared" si="41"/>
        <v>0</v>
      </c>
      <c r="Q234" s="149">
        <v>2.9920000000000002E-5</v>
      </c>
      <c r="R234" s="149">
        <f t="shared" si="42"/>
        <v>2.9920000000000001E-4</v>
      </c>
      <c r="S234" s="149">
        <v>0</v>
      </c>
      <c r="T234" s="150">
        <f t="shared" si="43"/>
        <v>0</v>
      </c>
      <c r="AR234" s="151" t="s">
        <v>103</v>
      </c>
      <c r="AT234" s="151" t="s">
        <v>183</v>
      </c>
      <c r="AU234" s="151" t="s">
        <v>94</v>
      </c>
      <c r="AY234" s="13" t="s">
        <v>181</v>
      </c>
      <c r="BE234" s="152">
        <f t="shared" si="44"/>
        <v>0</v>
      </c>
      <c r="BF234" s="152">
        <f t="shared" si="45"/>
        <v>0</v>
      </c>
      <c r="BG234" s="152">
        <f t="shared" si="46"/>
        <v>0</v>
      </c>
      <c r="BH234" s="152">
        <f t="shared" si="47"/>
        <v>0</v>
      </c>
      <c r="BI234" s="152">
        <f t="shared" si="48"/>
        <v>0</v>
      </c>
      <c r="BJ234" s="13" t="s">
        <v>90</v>
      </c>
      <c r="BK234" s="153">
        <f t="shared" si="49"/>
        <v>0</v>
      </c>
      <c r="BL234" s="13" t="s">
        <v>103</v>
      </c>
      <c r="BM234" s="151" t="s">
        <v>2988</v>
      </c>
    </row>
    <row r="235" spans="2:65" s="1" customFormat="1" ht="16.5" customHeight="1">
      <c r="B235" s="139"/>
      <c r="C235" s="154" t="s">
        <v>481</v>
      </c>
      <c r="D235" s="154" t="s">
        <v>196</v>
      </c>
      <c r="E235" s="155" t="s">
        <v>382</v>
      </c>
      <c r="F235" s="156" t="s">
        <v>2989</v>
      </c>
      <c r="G235" s="157" t="s">
        <v>203</v>
      </c>
      <c r="H235" s="158">
        <v>16</v>
      </c>
      <c r="I235" s="159"/>
      <c r="J235" s="158">
        <f t="shared" si="40"/>
        <v>0</v>
      </c>
      <c r="K235" s="160"/>
      <c r="L235" s="161"/>
      <c r="M235" s="162" t="s">
        <v>1</v>
      </c>
      <c r="N235" s="163" t="s">
        <v>45</v>
      </c>
      <c r="P235" s="149">
        <f t="shared" si="41"/>
        <v>0</v>
      </c>
      <c r="Q235" s="149">
        <v>0</v>
      </c>
      <c r="R235" s="149">
        <f t="shared" si="42"/>
        <v>0</v>
      </c>
      <c r="S235" s="149">
        <v>0</v>
      </c>
      <c r="T235" s="150">
        <f t="shared" si="43"/>
        <v>0</v>
      </c>
      <c r="AR235" s="151" t="s">
        <v>199</v>
      </c>
      <c r="AT235" s="151" t="s">
        <v>196</v>
      </c>
      <c r="AU235" s="151" t="s">
        <v>94</v>
      </c>
      <c r="AY235" s="13" t="s">
        <v>181</v>
      </c>
      <c r="BE235" s="152">
        <f t="shared" si="44"/>
        <v>0</v>
      </c>
      <c r="BF235" s="152">
        <f t="shared" si="45"/>
        <v>0</v>
      </c>
      <c r="BG235" s="152">
        <f t="shared" si="46"/>
        <v>0</v>
      </c>
      <c r="BH235" s="152">
        <f t="shared" si="47"/>
        <v>0</v>
      </c>
      <c r="BI235" s="152">
        <f t="shared" si="48"/>
        <v>0</v>
      </c>
      <c r="BJ235" s="13" t="s">
        <v>90</v>
      </c>
      <c r="BK235" s="153">
        <f t="shared" si="49"/>
        <v>0</v>
      </c>
      <c r="BL235" s="13" t="s">
        <v>103</v>
      </c>
      <c r="BM235" s="151" t="s">
        <v>2990</v>
      </c>
    </row>
    <row r="236" spans="2:65" s="1" customFormat="1" ht="16.5" customHeight="1">
      <c r="B236" s="139"/>
      <c r="C236" s="154" t="s">
        <v>485</v>
      </c>
      <c r="D236" s="154" t="s">
        <v>196</v>
      </c>
      <c r="E236" s="155" t="s">
        <v>350</v>
      </c>
      <c r="F236" s="156" t="s">
        <v>2991</v>
      </c>
      <c r="G236" s="157" t="s">
        <v>203</v>
      </c>
      <c r="H236" s="158">
        <v>2</v>
      </c>
      <c r="I236" s="159"/>
      <c r="J236" s="158">
        <f t="shared" si="40"/>
        <v>0</v>
      </c>
      <c r="K236" s="160"/>
      <c r="L236" s="161"/>
      <c r="M236" s="162" t="s">
        <v>1</v>
      </c>
      <c r="N236" s="163" t="s">
        <v>45</v>
      </c>
      <c r="P236" s="149">
        <f t="shared" si="41"/>
        <v>0</v>
      </c>
      <c r="Q236" s="149">
        <v>0</v>
      </c>
      <c r="R236" s="149">
        <f t="shared" si="42"/>
        <v>0</v>
      </c>
      <c r="S236" s="149">
        <v>0</v>
      </c>
      <c r="T236" s="150">
        <f t="shared" si="43"/>
        <v>0</v>
      </c>
      <c r="AR236" s="151" t="s">
        <v>199</v>
      </c>
      <c r="AT236" s="151" t="s">
        <v>196</v>
      </c>
      <c r="AU236" s="151" t="s">
        <v>94</v>
      </c>
      <c r="AY236" s="13" t="s">
        <v>181</v>
      </c>
      <c r="BE236" s="152">
        <f t="shared" si="44"/>
        <v>0</v>
      </c>
      <c r="BF236" s="152">
        <f t="shared" si="45"/>
        <v>0</v>
      </c>
      <c r="BG236" s="152">
        <f t="shared" si="46"/>
        <v>0</v>
      </c>
      <c r="BH236" s="152">
        <f t="shared" si="47"/>
        <v>0</v>
      </c>
      <c r="BI236" s="152">
        <f t="shared" si="48"/>
        <v>0</v>
      </c>
      <c r="BJ236" s="13" t="s">
        <v>90</v>
      </c>
      <c r="BK236" s="153">
        <f t="shared" si="49"/>
        <v>0</v>
      </c>
      <c r="BL236" s="13" t="s">
        <v>103</v>
      </c>
      <c r="BM236" s="151" t="s">
        <v>2992</v>
      </c>
    </row>
    <row r="237" spans="2:65" s="1" customFormat="1" ht="16.5" customHeight="1">
      <c r="B237" s="139"/>
      <c r="C237" s="154" t="s">
        <v>489</v>
      </c>
      <c r="D237" s="154" t="s">
        <v>196</v>
      </c>
      <c r="E237" s="155" t="s">
        <v>389</v>
      </c>
      <c r="F237" s="156" t="s">
        <v>2993</v>
      </c>
      <c r="G237" s="157" t="s">
        <v>203</v>
      </c>
      <c r="H237" s="158">
        <v>2</v>
      </c>
      <c r="I237" s="159"/>
      <c r="J237" s="158">
        <f t="shared" si="40"/>
        <v>0</v>
      </c>
      <c r="K237" s="160"/>
      <c r="L237" s="161"/>
      <c r="M237" s="162" t="s">
        <v>1</v>
      </c>
      <c r="N237" s="163" t="s">
        <v>45</v>
      </c>
      <c r="P237" s="149">
        <f t="shared" si="41"/>
        <v>0</v>
      </c>
      <c r="Q237" s="149">
        <v>0</v>
      </c>
      <c r="R237" s="149">
        <f t="shared" si="42"/>
        <v>0</v>
      </c>
      <c r="S237" s="149">
        <v>0</v>
      </c>
      <c r="T237" s="150">
        <f t="shared" si="43"/>
        <v>0</v>
      </c>
      <c r="AR237" s="151" t="s">
        <v>199</v>
      </c>
      <c r="AT237" s="151" t="s">
        <v>196</v>
      </c>
      <c r="AU237" s="151" t="s">
        <v>94</v>
      </c>
      <c r="AY237" s="13" t="s">
        <v>181</v>
      </c>
      <c r="BE237" s="152">
        <f t="shared" si="44"/>
        <v>0</v>
      </c>
      <c r="BF237" s="152">
        <f t="shared" si="45"/>
        <v>0</v>
      </c>
      <c r="BG237" s="152">
        <f t="shared" si="46"/>
        <v>0</v>
      </c>
      <c r="BH237" s="152">
        <f t="shared" si="47"/>
        <v>0</v>
      </c>
      <c r="BI237" s="152">
        <f t="shared" si="48"/>
        <v>0</v>
      </c>
      <c r="BJ237" s="13" t="s">
        <v>90</v>
      </c>
      <c r="BK237" s="153">
        <f t="shared" si="49"/>
        <v>0</v>
      </c>
      <c r="BL237" s="13" t="s">
        <v>103</v>
      </c>
      <c r="BM237" s="151" t="s">
        <v>2994</v>
      </c>
    </row>
    <row r="238" spans="2:65" s="1" customFormat="1" ht="16.5" customHeight="1">
      <c r="B238" s="139"/>
      <c r="C238" s="154" t="s">
        <v>493</v>
      </c>
      <c r="D238" s="154" t="s">
        <v>196</v>
      </c>
      <c r="E238" s="155" t="s">
        <v>393</v>
      </c>
      <c r="F238" s="156" t="s">
        <v>2995</v>
      </c>
      <c r="G238" s="157" t="s">
        <v>203</v>
      </c>
      <c r="H238" s="158">
        <v>2</v>
      </c>
      <c r="I238" s="159"/>
      <c r="J238" s="158">
        <f t="shared" si="40"/>
        <v>0</v>
      </c>
      <c r="K238" s="160"/>
      <c r="L238" s="161"/>
      <c r="M238" s="162" t="s">
        <v>1</v>
      </c>
      <c r="N238" s="163" t="s">
        <v>45</v>
      </c>
      <c r="P238" s="149">
        <f t="shared" si="41"/>
        <v>0</v>
      </c>
      <c r="Q238" s="149">
        <v>0</v>
      </c>
      <c r="R238" s="149">
        <f t="shared" si="42"/>
        <v>0</v>
      </c>
      <c r="S238" s="149">
        <v>0</v>
      </c>
      <c r="T238" s="150">
        <f t="shared" si="43"/>
        <v>0</v>
      </c>
      <c r="AR238" s="151" t="s">
        <v>199</v>
      </c>
      <c r="AT238" s="151" t="s">
        <v>196</v>
      </c>
      <c r="AU238" s="151" t="s">
        <v>94</v>
      </c>
      <c r="AY238" s="13" t="s">
        <v>181</v>
      </c>
      <c r="BE238" s="152">
        <f t="shared" si="44"/>
        <v>0</v>
      </c>
      <c r="BF238" s="152">
        <f t="shared" si="45"/>
        <v>0</v>
      </c>
      <c r="BG238" s="152">
        <f t="shared" si="46"/>
        <v>0</v>
      </c>
      <c r="BH238" s="152">
        <f t="shared" si="47"/>
        <v>0</v>
      </c>
      <c r="BI238" s="152">
        <f t="shared" si="48"/>
        <v>0</v>
      </c>
      <c r="BJ238" s="13" t="s">
        <v>90</v>
      </c>
      <c r="BK238" s="153">
        <f t="shared" si="49"/>
        <v>0</v>
      </c>
      <c r="BL238" s="13" t="s">
        <v>103</v>
      </c>
      <c r="BM238" s="151" t="s">
        <v>2996</v>
      </c>
    </row>
    <row r="239" spans="2:65" s="1" customFormat="1" ht="16.5" customHeight="1">
      <c r="B239" s="139"/>
      <c r="C239" s="140" t="s">
        <v>497</v>
      </c>
      <c r="D239" s="140" t="s">
        <v>183</v>
      </c>
      <c r="E239" s="141" t="s">
        <v>397</v>
      </c>
      <c r="F239" s="142" t="s">
        <v>2997</v>
      </c>
      <c r="G239" s="143" t="s">
        <v>203</v>
      </c>
      <c r="H239" s="144">
        <v>4</v>
      </c>
      <c r="I239" s="145"/>
      <c r="J239" s="144">
        <f t="shared" si="40"/>
        <v>0</v>
      </c>
      <c r="K239" s="146"/>
      <c r="L239" s="28"/>
      <c r="M239" s="147" t="s">
        <v>1</v>
      </c>
      <c r="N239" s="148" t="s">
        <v>45</v>
      </c>
      <c r="P239" s="149">
        <f t="shared" si="41"/>
        <v>0</v>
      </c>
      <c r="Q239" s="149">
        <v>3.9879999999999998E-5</v>
      </c>
      <c r="R239" s="149">
        <f t="shared" si="42"/>
        <v>1.5951999999999999E-4</v>
      </c>
      <c r="S239" s="149">
        <v>0</v>
      </c>
      <c r="T239" s="150">
        <f t="shared" si="43"/>
        <v>0</v>
      </c>
      <c r="AR239" s="151" t="s">
        <v>103</v>
      </c>
      <c r="AT239" s="151" t="s">
        <v>183</v>
      </c>
      <c r="AU239" s="151" t="s">
        <v>94</v>
      </c>
      <c r="AY239" s="13" t="s">
        <v>181</v>
      </c>
      <c r="BE239" s="152">
        <f t="shared" si="44"/>
        <v>0</v>
      </c>
      <c r="BF239" s="152">
        <f t="shared" si="45"/>
        <v>0</v>
      </c>
      <c r="BG239" s="152">
        <f t="shared" si="46"/>
        <v>0</v>
      </c>
      <c r="BH239" s="152">
        <f t="shared" si="47"/>
        <v>0</v>
      </c>
      <c r="BI239" s="152">
        <f t="shared" si="48"/>
        <v>0</v>
      </c>
      <c r="BJ239" s="13" t="s">
        <v>90</v>
      </c>
      <c r="BK239" s="153">
        <f t="shared" si="49"/>
        <v>0</v>
      </c>
      <c r="BL239" s="13" t="s">
        <v>103</v>
      </c>
      <c r="BM239" s="151" t="s">
        <v>2998</v>
      </c>
    </row>
    <row r="240" spans="2:65" s="1" customFormat="1" ht="16.5" customHeight="1">
      <c r="B240" s="139"/>
      <c r="C240" s="154" t="s">
        <v>501</v>
      </c>
      <c r="D240" s="154" t="s">
        <v>196</v>
      </c>
      <c r="E240" s="155" t="s">
        <v>401</v>
      </c>
      <c r="F240" s="156" t="s">
        <v>2999</v>
      </c>
      <c r="G240" s="157" t="s">
        <v>203</v>
      </c>
      <c r="H240" s="158">
        <v>4</v>
      </c>
      <c r="I240" s="159"/>
      <c r="J240" s="158">
        <f t="shared" si="40"/>
        <v>0</v>
      </c>
      <c r="K240" s="160"/>
      <c r="L240" s="161"/>
      <c r="M240" s="162" t="s">
        <v>1</v>
      </c>
      <c r="N240" s="163" t="s">
        <v>45</v>
      </c>
      <c r="P240" s="149">
        <f t="shared" si="41"/>
        <v>0</v>
      </c>
      <c r="Q240" s="149">
        <v>0</v>
      </c>
      <c r="R240" s="149">
        <f t="shared" si="42"/>
        <v>0</v>
      </c>
      <c r="S240" s="149">
        <v>0</v>
      </c>
      <c r="T240" s="150">
        <f t="shared" si="43"/>
        <v>0</v>
      </c>
      <c r="AR240" s="151" t="s">
        <v>199</v>
      </c>
      <c r="AT240" s="151" t="s">
        <v>196</v>
      </c>
      <c r="AU240" s="151" t="s">
        <v>94</v>
      </c>
      <c r="AY240" s="13" t="s">
        <v>181</v>
      </c>
      <c r="BE240" s="152">
        <f t="shared" si="44"/>
        <v>0</v>
      </c>
      <c r="BF240" s="152">
        <f t="shared" si="45"/>
        <v>0</v>
      </c>
      <c r="BG240" s="152">
        <f t="shared" si="46"/>
        <v>0</v>
      </c>
      <c r="BH240" s="152">
        <f t="shared" si="47"/>
        <v>0</v>
      </c>
      <c r="BI240" s="152">
        <f t="shared" si="48"/>
        <v>0</v>
      </c>
      <c r="BJ240" s="13" t="s">
        <v>90</v>
      </c>
      <c r="BK240" s="153">
        <f t="shared" si="49"/>
        <v>0</v>
      </c>
      <c r="BL240" s="13" t="s">
        <v>103</v>
      </c>
      <c r="BM240" s="151" t="s">
        <v>3000</v>
      </c>
    </row>
    <row r="241" spans="2:65" s="1" customFormat="1" ht="16.5" customHeight="1">
      <c r="B241" s="139"/>
      <c r="C241" s="140" t="s">
        <v>504</v>
      </c>
      <c r="D241" s="140" t="s">
        <v>183</v>
      </c>
      <c r="E241" s="141" t="s">
        <v>405</v>
      </c>
      <c r="F241" s="142" t="s">
        <v>3001</v>
      </c>
      <c r="G241" s="143" t="s">
        <v>203</v>
      </c>
      <c r="H241" s="144">
        <v>3</v>
      </c>
      <c r="I241" s="145"/>
      <c r="J241" s="144">
        <f t="shared" si="40"/>
        <v>0</v>
      </c>
      <c r="K241" s="146"/>
      <c r="L241" s="28"/>
      <c r="M241" s="147" t="s">
        <v>1</v>
      </c>
      <c r="N241" s="148" t="s">
        <v>45</v>
      </c>
      <c r="P241" s="149">
        <f t="shared" si="41"/>
        <v>0</v>
      </c>
      <c r="Q241" s="149">
        <v>3.9919999999999997E-5</v>
      </c>
      <c r="R241" s="149">
        <f t="shared" si="42"/>
        <v>1.1975999999999999E-4</v>
      </c>
      <c r="S241" s="149">
        <v>0</v>
      </c>
      <c r="T241" s="150">
        <f t="shared" si="43"/>
        <v>0</v>
      </c>
      <c r="AR241" s="151" t="s">
        <v>103</v>
      </c>
      <c r="AT241" s="151" t="s">
        <v>183</v>
      </c>
      <c r="AU241" s="151" t="s">
        <v>94</v>
      </c>
      <c r="AY241" s="13" t="s">
        <v>181</v>
      </c>
      <c r="BE241" s="152">
        <f t="shared" si="44"/>
        <v>0</v>
      </c>
      <c r="BF241" s="152">
        <f t="shared" si="45"/>
        <v>0</v>
      </c>
      <c r="BG241" s="152">
        <f t="shared" si="46"/>
        <v>0</v>
      </c>
      <c r="BH241" s="152">
        <f t="shared" si="47"/>
        <v>0</v>
      </c>
      <c r="BI241" s="152">
        <f t="shared" si="48"/>
        <v>0</v>
      </c>
      <c r="BJ241" s="13" t="s">
        <v>90</v>
      </c>
      <c r="BK241" s="153">
        <f t="shared" si="49"/>
        <v>0</v>
      </c>
      <c r="BL241" s="13" t="s">
        <v>103</v>
      </c>
      <c r="BM241" s="151" t="s">
        <v>3002</v>
      </c>
    </row>
    <row r="242" spans="2:65" s="1" customFormat="1" ht="16.5" customHeight="1">
      <c r="B242" s="139"/>
      <c r="C242" s="154" t="s">
        <v>509</v>
      </c>
      <c r="D242" s="154" t="s">
        <v>196</v>
      </c>
      <c r="E242" s="155" t="s">
        <v>409</v>
      </c>
      <c r="F242" s="156" t="s">
        <v>3003</v>
      </c>
      <c r="G242" s="157" t="s">
        <v>203</v>
      </c>
      <c r="H242" s="158">
        <v>2</v>
      </c>
      <c r="I242" s="159"/>
      <c r="J242" s="158">
        <f t="shared" si="40"/>
        <v>0</v>
      </c>
      <c r="K242" s="160"/>
      <c r="L242" s="161"/>
      <c r="M242" s="162" t="s">
        <v>1</v>
      </c>
      <c r="N242" s="163" t="s">
        <v>45</v>
      </c>
      <c r="P242" s="149">
        <f t="shared" si="41"/>
        <v>0</v>
      </c>
      <c r="Q242" s="149">
        <v>0</v>
      </c>
      <c r="R242" s="149">
        <f t="shared" si="42"/>
        <v>0</v>
      </c>
      <c r="S242" s="149">
        <v>0</v>
      </c>
      <c r="T242" s="150">
        <f t="shared" si="43"/>
        <v>0</v>
      </c>
      <c r="AR242" s="151" t="s">
        <v>199</v>
      </c>
      <c r="AT242" s="151" t="s">
        <v>196</v>
      </c>
      <c r="AU242" s="151" t="s">
        <v>94</v>
      </c>
      <c r="AY242" s="13" t="s">
        <v>181</v>
      </c>
      <c r="BE242" s="152">
        <f t="shared" si="44"/>
        <v>0</v>
      </c>
      <c r="BF242" s="152">
        <f t="shared" si="45"/>
        <v>0</v>
      </c>
      <c r="BG242" s="152">
        <f t="shared" si="46"/>
        <v>0</v>
      </c>
      <c r="BH242" s="152">
        <f t="shared" si="47"/>
        <v>0</v>
      </c>
      <c r="BI242" s="152">
        <f t="shared" si="48"/>
        <v>0</v>
      </c>
      <c r="BJ242" s="13" t="s">
        <v>90</v>
      </c>
      <c r="BK242" s="153">
        <f t="shared" si="49"/>
        <v>0</v>
      </c>
      <c r="BL242" s="13" t="s">
        <v>103</v>
      </c>
      <c r="BM242" s="151" t="s">
        <v>3004</v>
      </c>
    </row>
    <row r="243" spans="2:65" s="1" customFormat="1" ht="16.5" customHeight="1">
      <c r="B243" s="139"/>
      <c r="C243" s="154" t="s">
        <v>513</v>
      </c>
      <c r="D243" s="154" t="s">
        <v>196</v>
      </c>
      <c r="E243" s="155" t="s">
        <v>413</v>
      </c>
      <c r="F243" s="156" t="s">
        <v>3005</v>
      </c>
      <c r="G243" s="157" t="s">
        <v>203</v>
      </c>
      <c r="H243" s="158">
        <v>1</v>
      </c>
      <c r="I243" s="159"/>
      <c r="J243" s="158">
        <f t="shared" si="40"/>
        <v>0</v>
      </c>
      <c r="K243" s="160"/>
      <c r="L243" s="161"/>
      <c r="M243" s="162" t="s">
        <v>1</v>
      </c>
      <c r="N243" s="163" t="s">
        <v>45</v>
      </c>
      <c r="P243" s="149">
        <f t="shared" si="41"/>
        <v>0</v>
      </c>
      <c r="Q243" s="149">
        <v>0</v>
      </c>
      <c r="R243" s="149">
        <f t="shared" si="42"/>
        <v>0</v>
      </c>
      <c r="S243" s="149">
        <v>0</v>
      </c>
      <c r="T243" s="150">
        <f t="shared" si="43"/>
        <v>0</v>
      </c>
      <c r="AR243" s="151" t="s">
        <v>199</v>
      </c>
      <c r="AT243" s="151" t="s">
        <v>196</v>
      </c>
      <c r="AU243" s="151" t="s">
        <v>94</v>
      </c>
      <c r="AY243" s="13" t="s">
        <v>181</v>
      </c>
      <c r="BE243" s="152">
        <f t="shared" si="44"/>
        <v>0</v>
      </c>
      <c r="BF243" s="152">
        <f t="shared" si="45"/>
        <v>0</v>
      </c>
      <c r="BG243" s="152">
        <f t="shared" si="46"/>
        <v>0</v>
      </c>
      <c r="BH243" s="152">
        <f t="shared" si="47"/>
        <v>0</v>
      </c>
      <c r="BI243" s="152">
        <f t="shared" si="48"/>
        <v>0</v>
      </c>
      <c r="BJ243" s="13" t="s">
        <v>90</v>
      </c>
      <c r="BK243" s="153">
        <f t="shared" si="49"/>
        <v>0</v>
      </c>
      <c r="BL243" s="13" t="s">
        <v>103</v>
      </c>
      <c r="BM243" s="151" t="s">
        <v>3006</v>
      </c>
    </row>
    <row r="244" spans="2:65" s="1" customFormat="1" ht="24.2" customHeight="1">
      <c r="B244" s="139"/>
      <c r="C244" s="140" t="s">
        <v>517</v>
      </c>
      <c r="D244" s="140" t="s">
        <v>183</v>
      </c>
      <c r="E244" s="141" t="s">
        <v>417</v>
      </c>
      <c r="F244" s="142" t="s">
        <v>3007</v>
      </c>
      <c r="G244" s="143" t="s">
        <v>203</v>
      </c>
      <c r="H244" s="144">
        <v>6</v>
      </c>
      <c r="I244" s="145"/>
      <c r="J244" s="144">
        <f t="shared" si="40"/>
        <v>0</v>
      </c>
      <c r="K244" s="146"/>
      <c r="L244" s="28"/>
      <c r="M244" s="147" t="s">
        <v>1</v>
      </c>
      <c r="N244" s="148" t="s">
        <v>45</v>
      </c>
      <c r="P244" s="149">
        <f t="shared" si="41"/>
        <v>0</v>
      </c>
      <c r="Q244" s="149">
        <v>5.9935999999999995E-4</v>
      </c>
      <c r="R244" s="149">
        <f t="shared" si="42"/>
        <v>3.5961599999999997E-3</v>
      </c>
      <c r="S244" s="149">
        <v>0</v>
      </c>
      <c r="T244" s="150">
        <f t="shared" si="43"/>
        <v>0</v>
      </c>
      <c r="AR244" s="151" t="s">
        <v>103</v>
      </c>
      <c r="AT244" s="151" t="s">
        <v>183</v>
      </c>
      <c r="AU244" s="151" t="s">
        <v>94</v>
      </c>
      <c r="AY244" s="13" t="s">
        <v>181</v>
      </c>
      <c r="BE244" s="152">
        <f t="shared" si="44"/>
        <v>0</v>
      </c>
      <c r="BF244" s="152">
        <f t="shared" si="45"/>
        <v>0</v>
      </c>
      <c r="BG244" s="152">
        <f t="shared" si="46"/>
        <v>0</v>
      </c>
      <c r="BH244" s="152">
        <f t="shared" si="47"/>
        <v>0</v>
      </c>
      <c r="BI244" s="152">
        <f t="shared" si="48"/>
        <v>0</v>
      </c>
      <c r="BJ244" s="13" t="s">
        <v>90</v>
      </c>
      <c r="BK244" s="153">
        <f t="shared" si="49"/>
        <v>0</v>
      </c>
      <c r="BL244" s="13" t="s">
        <v>103</v>
      </c>
      <c r="BM244" s="151" t="s">
        <v>3008</v>
      </c>
    </row>
    <row r="245" spans="2:65" s="1" customFormat="1" ht="16.5" customHeight="1">
      <c r="B245" s="139"/>
      <c r="C245" s="140" t="s">
        <v>521</v>
      </c>
      <c r="D245" s="140" t="s">
        <v>183</v>
      </c>
      <c r="E245" s="141" t="s">
        <v>421</v>
      </c>
      <c r="F245" s="142" t="s">
        <v>3009</v>
      </c>
      <c r="G245" s="143" t="s">
        <v>203</v>
      </c>
      <c r="H245" s="144">
        <v>6</v>
      </c>
      <c r="I245" s="145"/>
      <c r="J245" s="144">
        <f t="shared" si="40"/>
        <v>0</v>
      </c>
      <c r="K245" s="146"/>
      <c r="L245" s="28"/>
      <c r="M245" s="147" t="s">
        <v>1</v>
      </c>
      <c r="N245" s="148" t="s">
        <v>45</v>
      </c>
      <c r="P245" s="149">
        <f t="shared" si="41"/>
        <v>0</v>
      </c>
      <c r="Q245" s="149">
        <v>0</v>
      </c>
      <c r="R245" s="149">
        <f t="shared" si="42"/>
        <v>0</v>
      </c>
      <c r="S245" s="149">
        <v>0</v>
      </c>
      <c r="T245" s="150">
        <f t="shared" si="43"/>
        <v>0</v>
      </c>
      <c r="AR245" s="151" t="s">
        <v>103</v>
      </c>
      <c r="AT245" s="151" t="s">
        <v>183</v>
      </c>
      <c r="AU245" s="151" t="s">
        <v>94</v>
      </c>
      <c r="AY245" s="13" t="s">
        <v>181</v>
      </c>
      <c r="BE245" s="152">
        <f t="shared" si="44"/>
        <v>0</v>
      </c>
      <c r="BF245" s="152">
        <f t="shared" si="45"/>
        <v>0</v>
      </c>
      <c r="BG245" s="152">
        <f t="shared" si="46"/>
        <v>0</v>
      </c>
      <c r="BH245" s="152">
        <f t="shared" si="47"/>
        <v>0</v>
      </c>
      <c r="BI245" s="152">
        <f t="shared" si="48"/>
        <v>0</v>
      </c>
      <c r="BJ245" s="13" t="s">
        <v>90</v>
      </c>
      <c r="BK245" s="153">
        <f t="shared" si="49"/>
        <v>0</v>
      </c>
      <c r="BL245" s="13" t="s">
        <v>103</v>
      </c>
      <c r="BM245" s="151" t="s">
        <v>3010</v>
      </c>
    </row>
    <row r="246" spans="2:65" s="1" customFormat="1" ht="24.2" customHeight="1">
      <c r="B246" s="139"/>
      <c r="C246" s="140" t="s">
        <v>525</v>
      </c>
      <c r="D246" s="140" t="s">
        <v>183</v>
      </c>
      <c r="E246" s="141" t="s">
        <v>425</v>
      </c>
      <c r="F246" s="142" t="s">
        <v>3011</v>
      </c>
      <c r="G246" s="143" t="s">
        <v>203</v>
      </c>
      <c r="H246" s="144">
        <v>20</v>
      </c>
      <c r="I246" s="145"/>
      <c r="J246" s="144">
        <f t="shared" si="40"/>
        <v>0</v>
      </c>
      <c r="K246" s="146"/>
      <c r="L246" s="28"/>
      <c r="M246" s="147" t="s">
        <v>1</v>
      </c>
      <c r="N246" s="148" t="s">
        <v>45</v>
      </c>
      <c r="P246" s="149">
        <f t="shared" si="41"/>
        <v>0</v>
      </c>
      <c r="Q246" s="149">
        <v>2.365E-4</v>
      </c>
      <c r="R246" s="149">
        <f t="shared" si="42"/>
        <v>4.7299999999999998E-3</v>
      </c>
      <c r="S246" s="149">
        <v>0</v>
      </c>
      <c r="T246" s="150">
        <f t="shared" si="43"/>
        <v>0</v>
      </c>
      <c r="AR246" s="151" t="s">
        <v>103</v>
      </c>
      <c r="AT246" s="151" t="s">
        <v>183</v>
      </c>
      <c r="AU246" s="151" t="s">
        <v>94</v>
      </c>
      <c r="AY246" s="13" t="s">
        <v>181</v>
      </c>
      <c r="BE246" s="152">
        <f t="shared" si="44"/>
        <v>0</v>
      </c>
      <c r="BF246" s="152">
        <f t="shared" si="45"/>
        <v>0</v>
      </c>
      <c r="BG246" s="152">
        <f t="shared" si="46"/>
        <v>0</v>
      </c>
      <c r="BH246" s="152">
        <f t="shared" si="47"/>
        <v>0</v>
      </c>
      <c r="BI246" s="152">
        <f t="shared" si="48"/>
        <v>0</v>
      </c>
      <c r="BJ246" s="13" t="s">
        <v>90</v>
      </c>
      <c r="BK246" s="153">
        <f t="shared" si="49"/>
        <v>0</v>
      </c>
      <c r="BL246" s="13" t="s">
        <v>103</v>
      </c>
      <c r="BM246" s="151" t="s">
        <v>3012</v>
      </c>
    </row>
    <row r="247" spans="2:65" s="1" customFormat="1" ht="24.2" customHeight="1">
      <c r="B247" s="139"/>
      <c r="C247" s="140" t="s">
        <v>529</v>
      </c>
      <c r="D247" s="140" t="s">
        <v>183</v>
      </c>
      <c r="E247" s="141" t="s">
        <v>1274</v>
      </c>
      <c r="F247" s="142" t="s">
        <v>1275</v>
      </c>
      <c r="G247" s="143" t="s">
        <v>203</v>
      </c>
      <c r="H247" s="144">
        <v>98</v>
      </c>
      <c r="I247" s="145"/>
      <c r="J247" s="144">
        <f t="shared" si="40"/>
        <v>0</v>
      </c>
      <c r="K247" s="146"/>
      <c r="L247" s="28"/>
      <c r="M247" s="147" t="s">
        <v>1</v>
      </c>
      <c r="N247" s="148" t="s">
        <v>45</v>
      </c>
      <c r="P247" s="149">
        <f t="shared" si="41"/>
        <v>0</v>
      </c>
      <c r="Q247" s="149">
        <v>9.2159999999999999E-5</v>
      </c>
      <c r="R247" s="149">
        <f t="shared" si="42"/>
        <v>9.0316800000000003E-3</v>
      </c>
      <c r="S247" s="149">
        <v>4.4999999999999999E-4</v>
      </c>
      <c r="T247" s="150">
        <f t="shared" si="43"/>
        <v>4.41E-2</v>
      </c>
      <c r="AR247" s="151" t="s">
        <v>243</v>
      </c>
      <c r="AT247" s="151" t="s">
        <v>183</v>
      </c>
      <c r="AU247" s="151" t="s">
        <v>94</v>
      </c>
      <c r="AY247" s="13" t="s">
        <v>181</v>
      </c>
      <c r="BE247" s="152">
        <f t="shared" si="44"/>
        <v>0</v>
      </c>
      <c r="BF247" s="152">
        <f t="shared" si="45"/>
        <v>0</v>
      </c>
      <c r="BG247" s="152">
        <f t="shared" si="46"/>
        <v>0</v>
      </c>
      <c r="BH247" s="152">
        <f t="shared" si="47"/>
        <v>0</v>
      </c>
      <c r="BI247" s="152">
        <f t="shared" si="48"/>
        <v>0</v>
      </c>
      <c r="BJ247" s="13" t="s">
        <v>90</v>
      </c>
      <c r="BK247" s="153">
        <f t="shared" si="49"/>
        <v>0</v>
      </c>
      <c r="BL247" s="13" t="s">
        <v>243</v>
      </c>
      <c r="BM247" s="151" t="s">
        <v>3013</v>
      </c>
    </row>
    <row r="248" spans="2:65" s="1" customFormat="1" ht="16.5" customHeight="1">
      <c r="B248" s="139"/>
      <c r="C248" s="140" t="s">
        <v>535</v>
      </c>
      <c r="D248" s="140" t="s">
        <v>183</v>
      </c>
      <c r="E248" s="141" t="s">
        <v>1277</v>
      </c>
      <c r="F248" s="142" t="s">
        <v>1278</v>
      </c>
      <c r="G248" s="143" t="s">
        <v>203</v>
      </c>
      <c r="H248" s="144">
        <v>294</v>
      </c>
      <c r="I248" s="145"/>
      <c r="J248" s="144">
        <f t="shared" si="40"/>
        <v>0</v>
      </c>
      <c r="K248" s="146"/>
      <c r="L248" s="28"/>
      <c r="M248" s="147" t="s">
        <v>1</v>
      </c>
      <c r="N248" s="148" t="s">
        <v>45</v>
      </c>
      <c r="P248" s="149">
        <f t="shared" si="41"/>
        <v>0</v>
      </c>
      <c r="Q248" s="149">
        <v>1.9959999999999999E-5</v>
      </c>
      <c r="R248" s="149">
        <f t="shared" si="42"/>
        <v>5.8682399999999994E-3</v>
      </c>
      <c r="S248" s="149">
        <v>0</v>
      </c>
      <c r="T248" s="150">
        <f t="shared" si="43"/>
        <v>0</v>
      </c>
      <c r="AR248" s="151" t="s">
        <v>243</v>
      </c>
      <c r="AT248" s="151" t="s">
        <v>183</v>
      </c>
      <c r="AU248" s="151" t="s">
        <v>94</v>
      </c>
      <c r="AY248" s="13" t="s">
        <v>181</v>
      </c>
      <c r="BE248" s="152">
        <f t="shared" si="44"/>
        <v>0</v>
      </c>
      <c r="BF248" s="152">
        <f t="shared" si="45"/>
        <v>0</v>
      </c>
      <c r="BG248" s="152">
        <f t="shared" si="46"/>
        <v>0</v>
      </c>
      <c r="BH248" s="152">
        <f t="shared" si="47"/>
        <v>0</v>
      </c>
      <c r="BI248" s="152">
        <f t="shared" si="48"/>
        <v>0</v>
      </c>
      <c r="BJ248" s="13" t="s">
        <v>90</v>
      </c>
      <c r="BK248" s="153">
        <f t="shared" si="49"/>
        <v>0</v>
      </c>
      <c r="BL248" s="13" t="s">
        <v>243</v>
      </c>
      <c r="BM248" s="151" t="s">
        <v>3014</v>
      </c>
    </row>
    <row r="249" spans="2:65" s="1" customFormat="1" ht="24.2" customHeight="1">
      <c r="B249" s="139"/>
      <c r="C249" s="154" t="s">
        <v>544</v>
      </c>
      <c r="D249" s="154" t="s">
        <v>196</v>
      </c>
      <c r="E249" s="155" t="s">
        <v>1280</v>
      </c>
      <c r="F249" s="156" t="s">
        <v>1281</v>
      </c>
      <c r="G249" s="157" t="s">
        <v>203</v>
      </c>
      <c r="H249" s="158">
        <v>98</v>
      </c>
      <c r="I249" s="159"/>
      <c r="J249" s="158">
        <f t="shared" si="40"/>
        <v>0</v>
      </c>
      <c r="K249" s="160"/>
      <c r="L249" s="161"/>
      <c r="M249" s="162" t="s">
        <v>1</v>
      </c>
      <c r="N249" s="163" t="s">
        <v>45</v>
      </c>
      <c r="P249" s="149">
        <f t="shared" si="41"/>
        <v>0</v>
      </c>
      <c r="Q249" s="149">
        <v>2E-3</v>
      </c>
      <c r="R249" s="149">
        <f t="shared" si="42"/>
        <v>0.19600000000000001</v>
      </c>
      <c r="S249" s="149">
        <v>0</v>
      </c>
      <c r="T249" s="150">
        <f t="shared" si="43"/>
        <v>0</v>
      </c>
      <c r="AR249" s="151" t="s">
        <v>306</v>
      </c>
      <c r="AT249" s="151" t="s">
        <v>196</v>
      </c>
      <c r="AU249" s="151" t="s">
        <v>94</v>
      </c>
      <c r="AY249" s="13" t="s">
        <v>181</v>
      </c>
      <c r="BE249" s="152">
        <f t="shared" si="44"/>
        <v>0</v>
      </c>
      <c r="BF249" s="152">
        <f t="shared" si="45"/>
        <v>0</v>
      </c>
      <c r="BG249" s="152">
        <f t="shared" si="46"/>
        <v>0</v>
      </c>
      <c r="BH249" s="152">
        <f t="shared" si="47"/>
        <v>0</v>
      </c>
      <c r="BI249" s="152">
        <f t="shared" si="48"/>
        <v>0</v>
      </c>
      <c r="BJ249" s="13" t="s">
        <v>90</v>
      </c>
      <c r="BK249" s="153">
        <f t="shared" si="49"/>
        <v>0</v>
      </c>
      <c r="BL249" s="13" t="s">
        <v>243</v>
      </c>
      <c r="BM249" s="151" t="s">
        <v>3015</v>
      </c>
    </row>
    <row r="250" spans="2:65" s="1" customFormat="1" ht="24.2" customHeight="1">
      <c r="B250" s="139"/>
      <c r="C250" s="154" t="s">
        <v>548</v>
      </c>
      <c r="D250" s="154" t="s">
        <v>196</v>
      </c>
      <c r="E250" s="155" t="s">
        <v>1283</v>
      </c>
      <c r="F250" s="156" t="s">
        <v>1284</v>
      </c>
      <c r="G250" s="157" t="s">
        <v>203</v>
      </c>
      <c r="H250" s="158">
        <v>98</v>
      </c>
      <c r="I250" s="159"/>
      <c r="J250" s="158">
        <f t="shared" si="40"/>
        <v>0</v>
      </c>
      <c r="K250" s="160"/>
      <c r="L250" s="161"/>
      <c r="M250" s="162" t="s">
        <v>1</v>
      </c>
      <c r="N250" s="163" t="s">
        <v>45</v>
      </c>
      <c r="P250" s="149">
        <f t="shared" si="41"/>
        <v>0</v>
      </c>
      <c r="Q250" s="149">
        <v>1E-4</v>
      </c>
      <c r="R250" s="149">
        <f t="shared" si="42"/>
        <v>9.7999999999999997E-3</v>
      </c>
      <c r="S250" s="149">
        <v>0</v>
      </c>
      <c r="T250" s="150">
        <f t="shared" si="43"/>
        <v>0</v>
      </c>
      <c r="AR250" s="151" t="s">
        <v>306</v>
      </c>
      <c r="AT250" s="151" t="s">
        <v>196</v>
      </c>
      <c r="AU250" s="151" t="s">
        <v>94</v>
      </c>
      <c r="AY250" s="13" t="s">
        <v>181</v>
      </c>
      <c r="BE250" s="152">
        <f t="shared" si="44"/>
        <v>0</v>
      </c>
      <c r="BF250" s="152">
        <f t="shared" si="45"/>
        <v>0</v>
      </c>
      <c r="BG250" s="152">
        <f t="shared" si="46"/>
        <v>0</v>
      </c>
      <c r="BH250" s="152">
        <f t="shared" si="47"/>
        <v>0</v>
      </c>
      <c r="BI250" s="152">
        <f t="shared" si="48"/>
        <v>0</v>
      </c>
      <c r="BJ250" s="13" t="s">
        <v>90</v>
      </c>
      <c r="BK250" s="153">
        <f t="shared" si="49"/>
        <v>0</v>
      </c>
      <c r="BL250" s="13" t="s">
        <v>243</v>
      </c>
      <c r="BM250" s="151" t="s">
        <v>3016</v>
      </c>
    </row>
    <row r="251" spans="2:65" s="1" customFormat="1" ht="24.2" customHeight="1">
      <c r="B251" s="139"/>
      <c r="C251" s="154" t="s">
        <v>554</v>
      </c>
      <c r="D251" s="154" t="s">
        <v>196</v>
      </c>
      <c r="E251" s="155" t="s">
        <v>1286</v>
      </c>
      <c r="F251" s="156" t="s">
        <v>1287</v>
      </c>
      <c r="G251" s="157" t="s">
        <v>203</v>
      </c>
      <c r="H251" s="158">
        <v>98</v>
      </c>
      <c r="I251" s="159"/>
      <c r="J251" s="158">
        <f t="shared" si="40"/>
        <v>0</v>
      </c>
      <c r="K251" s="160"/>
      <c r="L251" s="161"/>
      <c r="M251" s="162" t="s">
        <v>1</v>
      </c>
      <c r="N251" s="163" t="s">
        <v>45</v>
      </c>
      <c r="P251" s="149">
        <f t="shared" si="41"/>
        <v>0</v>
      </c>
      <c r="Q251" s="149">
        <v>1E-4</v>
      </c>
      <c r="R251" s="149">
        <f t="shared" si="42"/>
        <v>9.7999999999999997E-3</v>
      </c>
      <c r="S251" s="149">
        <v>0</v>
      </c>
      <c r="T251" s="150">
        <f t="shared" si="43"/>
        <v>0</v>
      </c>
      <c r="AR251" s="151" t="s">
        <v>306</v>
      </c>
      <c r="AT251" s="151" t="s">
        <v>196</v>
      </c>
      <c r="AU251" s="151" t="s">
        <v>94</v>
      </c>
      <c r="AY251" s="13" t="s">
        <v>181</v>
      </c>
      <c r="BE251" s="152">
        <f t="shared" si="44"/>
        <v>0</v>
      </c>
      <c r="BF251" s="152">
        <f t="shared" si="45"/>
        <v>0</v>
      </c>
      <c r="BG251" s="152">
        <f t="shared" si="46"/>
        <v>0</v>
      </c>
      <c r="BH251" s="152">
        <f t="shared" si="47"/>
        <v>0</v>
      </c>
      <c r="BI251" s="152">
        <f t="shared" si="48"/>
        <v>0</v>
      </c>
      <c r="BJ251" s="13" t="s">
        <v>90</v>
      </c>
      <c r="BK251" s="153">
        <f t="shared" si="49"/>
        <v>0</v>
      </c>
      <c r="BL251" s="13" t="s">
        <v>243</v>
      </c>
      <c r="BM251" s="151" t="s">
        <v>3017</v>
      </c>
    </row>
    <row r="252" spans="2:65" s="1" customFormat="1" ht="16.5" customHeight="1">
      <c r="B252" s="139"/>
      <c r="C252" s="140" t="s">
        <v>558</v>
      </c>
      <c r="D252" s="140" t="s">
        <v>183</v>
      </c>
      <c r="E252" s="141" t="s">
        <v>1289</v>
      </c>
      <c r="F252" s="142" t="s">
        <v>1290</v>
      </c>
      <c r="G252" s="143" t="s">
        <v>203</v>
      </c>
      <c r="H252" s="144">
        <v>98</v>
      </c>
      <c r="I252" s="145"/>
      <c r="J252" s="144">
        <f t="shared" si="40"/>
        <v>0</v>
      </c>
      <c r="K252" s="146"/>
      <c r="L252" s="28"/>
      <c r="M252" s="147" t="s">
        <v>1</v>
      </c>
      <c r="N252" s="148" t="s">
        <v>45</v>
      </c>
      <c r="P252" s="149">
        <f t="shared" si="41"/>
        <v>0</v>
      </c>
      <c r="Q252" s="149">
        <v>0</v>
      </c>
      <c r="R252" s="149">
        <f t="shared" si="42"/>
        <v>0</v>
      </c>
      <c r="S252" s="149">
        <v>0</v>
      </c>
      <c r="T252" s="150">
        <f t="shared" si="43"/>
        <v>0</v>
      </c>
      <c r="AR252" s="151" t="s">
        <v>243</v>
      </c>
      <c r="AT252" s="151" t="s">
        <v>183</v>
      </c>
      <c r="AU252" s="151" t="s">
        <v>94</v>
      </c>
      <c r="AY252" s="13" t="s">
        <v>181</v>
      </c>
      <c r="BE252" s="152">
        <f t="shared" si="44"/>
        <v>0</v>
      </c>
      <c r="BF252" s="152">
        <f t="shared" si="45"/>
        <v>0</v>
      </c>
      <c r="BG252" s="152">
        <f t="shared" si="46"/>
        <v>0</v>
      </c>
      <c r="BH252" s="152">
        <f t="shared" si="47"/>
        <v>0</v>
      </c>
      <c r="BI252" s="152">
        <f t="shared" si="48"/>
        <v>0</v>
      </c>
      <c r="BJ252" s="13" t="s">
        <v>90</v>
      </c>
      <c r="BK252" s="153">
        <f t="shared" si="49"/>
        <v>0</v>
      </c>
      <c r="BL252" s="13" t="s">
        <v>243</v>
      </c>
      <c r="BM252" s="151" t="s">
        <v>3018</v>
      </c>
    </row>
    <row r="253" spans="2:65" s="1" customFormat="1" ht="24.2" customHeight="1">
      <c r="B253" s="139"/>
      <c r="C253" s="154" t="s">
        <v>562</v>
      </c>
      <c r="D253" s="154" t="s">
        <v>196</v>
      </c>
      <c r="E253" s="155" t="s">
        <v>1292</v>
      </c>
      <c r="F253" s="156" t="s">
        <v>1293</v>
      </c>
      <c r="G253" s="157" t="s">
        <v>203</v>
      </c>
      <c r="H253" s="158">
        <v>98</v>
      </c>
      <c r="I253" s="159"/>
      <c r="J253" s="158">
        <f t="shared" si="40"/>
        <v>0</v>
      </c>
      <c r="K253" s="160"/>
      <c r="L253" s="161"/>
      <c r="M253" s="162" t="s">
        <v>1</v>
      </c>
      <c r="N253" s="163" t="s">
        <v>45</v>
      </c>
      <c r="P253" s="149">
        <f t="shared" si="41"/>
        <v>0</v>
      </c>
      <c r="Q253" s="149">
        <v>2.9999999999999997E-4</v>
      </c>
      <c r="R253" s="149">
        <f t="shared" si="42"/>
        <v>2.9399999999999999E-2</v>
      </c>
      <c r="S253" s="149">
        <v>0</v>
      </c>
      <c r="T253" s="150">
        <f t="shared" si="43"/>
        <v>0</v>
      </c>
      <c r="AR253" s="151" t="s">
        <v>306</v>
      </c>
      <c r="AT253" s="151" t="s">
        <v>196</v>
      </c>
      <c r="AU253" s="151" t="s">
        <v>94</v>
      </c>
      <c r="AY253" s="13" t="s">
        <v>181</v>
      </c>
      <c r="BE253" s="152">
        <f t="shared" si="44"/>
        <v>0</v>
      </c>
      <c r="BF253" s="152">
        <f t="shared" si="45"/>
        <v>0</v>
      </c>
      <c r="BG253" s="152">
        <f t="shared" si="46"/>
        <v>0</v>
      </c>
      <c r="BH253" s="152">
        <f t="shared" si="47"/>
        <v>0</v>
      </c>
      <c r="BI253" s="152">
        <f t="shared" si="48"/>
        <v>0</v>
      </c>
      <c r="BJ253" s="13" t="s">
        <v>90</v>
      </c>
      <c r="BK253" s="153">
        <f t="shared" si="49"/>
        <v>0</v>
      </c>
      <c r="BL253" s="13" t="s">
        <v>243</v>
      </c>
      <c r="BM253" s="151" t="s">
        <v>3019</v>
      </c>
    </row>
    <row r="254" spans="2:65" s="1" customFormat="1" ht="24.2" customHeight="1">
      <c r="B254" s="139"/>
      <c r="C254" s="140" t="s">
        <v>566</v>
      </c>
      <c r="D254" s="140" t="s">
        <v>183</v>
      </c>
      <c r="E254" s="141" t="s">
        <v>1295</v>
      </c>
      <c r="F254" s="142" t="s">
        <v>1296</v>
      </c>
      <c r="G254" s="143" t="s">
        <v>203</v>
      </c>
      <c r="H254" s="144">
        <v>18</v>
      </c>
      <c r="I254" s="145"/>
      <c r="J254" s="144">
        <f t="shared" si="40"/>
        <v>0</v>
      </c>
      <c r="K254" s="146"/>
      <c r="L254" s="28"/>
      <c r="M254" s="147" t="s">
        <v>1</v>
      </c>
      <c r="N254" s="148" t="s">
        <v>45</v>
      </c>
      <c r="P254" s="149">
        <f t="shared" si="41"/>
        <v>0</v>
      </c>
      <c r="Q254" s="149">
        <v>5.1539999999999998E-5</v>
      </c>
      <c r="R254" s="149">
        <f t="shared" si="42"/>
        <v>9.2771999999999993E-4</v>
      </c>
      <c r="S254" s="149">
        <v>0</v>
      </c>
      <c r="T254" s="150">
        <f t="shared" si="43"/>
        <v>0</v>
      </c>
      <c r="AR254" s="151" t="s">
        <v>243</v>
      </c>
      <c r="AT254" s="151" t="s">
        <v>183</v>
      </c>
      <c r="AU254" s="151" t="s">
        <v>94</v>
      </c>
      <c r="AY254" s="13" t="s">
        <v>181</v>
      </c>
      <c r="BE254" s="152">
        <f t="shared" si="44"/>
        <v>0</v>
      </c>
      <c r="BF254" s="152">
        <f t="shared" si="45"/>
        <v>0</v>
      </c>
      <c r="BG254" s="152">
        <f t="shared" si="46"/>
        <v>0</v>
      </c>
      <c r="BH254" s="152">
        <f t="shared" si="47"/>
        <v>0</v>
      </c>
      <c r="BI254" s="152">
        <f t="shared" si="48"/>
        <v>0</v>
      </c>
      <c r="BJ254" s="13" t="s">
        <v>90</v>
      </c>
      <c r="BK254" s="153">
        <f t="shared" si="49"/>
        <v>0</v>
      </c>
      <c r="BL254" s="13" t="s">
        <v>243</v>
      </c>
      <c r="BM254" s="151" t="s">
        <v>3020</v>
      </c>
    </row>
    <row r="255" spans="2:65" s="1" customFormat="1" ht="24.2" customHeight="1">
      <c r="B255" s="139"/>
      <c r="C255" s="154" t="s">
        <v>570</v>
      </c>
      <c r="D255" s="154" t="s">
        <v>196</v>
      </c>
      <c r="E255" s="155" t="s">
        <v>1298</v>
      </c>
      <c r="F255" s="156" t="s">
        <v>1299</v>
      </c>
      <c r="G255" s="157" t="s">
        <v>203</v>
      </c>
      <c r="H255" s="158">
        <v>18</v>
      </c>
      <c r="I255" s="159"/>
      <c r="J255" s="158">
        <f t="shared" si="40"/>
        <v>0</v>
      </c>
      <c r="K255" s="160"/>
      <c r="L255" s="161"/>
      <c r="M255" s="162" t="s">
        <v>1</v>
      </c>
      <c r="N255" s="163" t="s">
        <v>45</v>
      </c>
      <c r="P255" s="149">
        <f t="shared" si="41"/>
        <v>0</v>
      </c>
      <c r="Q255" s="149">
        <v>7.2000000000000005E-4</v>
      </c>
      <c r="R255" s="149">
        <f t="shared" si="42"/>
        <v>1.2960000000000001E-2</v>
      </c>
      <c r="S255" s="149">
        <v>0</v>
      </c>
      <c r="T255" s="150">
        <f t="shared" si="43"/>
        <v>0</v>
      </c>
      <c r="AR255" s="151" t="s">
        <v>306</v>
      </c>
      <c r="AT255" s="151" t="s">
        <v>196</v>
      </c>
      <c r="AU255" s="151" t="s">
        <v>94</v>
      </c>
      <c r="AY255" s="13" t="s">
        <v>181</v>
      </c>
      <c r="BE255" s="152">
        <f t="shared" si="44"/>
        <v>0</v>
      </c>
      <c r="BF255" s="152">
        <f t="shared" si="45"/>
        <v>0</v>
      </c>
      <c r="BG255" s="152">
        <f t="shared" si="46"/>
        <v>0</v>
      </c>
      <c r="BH255" s="152">
        <f t="shared" si="47"/>
        <v>0</v>
      </c>
      <c r="BI255" s="152">
        <f t="shared" si="48"/>
        <v>0</v>
      </c>
      <c r="BJ255" s="13" t="s">
        <v>90</v>
      </c>
      <c r="BK255" s="153">
        <f t="shared" si="49"/>
        <v>0</v>
      </c>
      <c r="BL255" s="13" t="s">
        <v>243</v>
      </c>
      <c r="BM255" s="151" t="s">
        <v>3021</v>
      </c>
    </row>
    <row r="256" spans="2:65" s="1" customFormat="1" ht="24.2" customHeight="1">
      <c r="B256" s="139"/>
      <c r="C256" s="140" t="s">
        <v>574</v>
      </c>
      <c r="D256" s="140" t="s">
        <v>183</v>
      </c>
      <c r="E256" s="141" t="s">
        <v>1319</v>
      </c>
      <c r="F256" s="142" t="s">
        <v>1320</v>
      </c>
      <c r="G256" s="143" t="s">
        <v>203</v>
      </c>
      <c r="H256" s="144">
        <v>196</v>
      </c>
      <c r="I256" s="145"/>
      <c r="J256" s="144">
        <f t="shared" si="40"/>
        <v>0</v>
      </c>
      <c r="K256" s="146"/>
      <c r="L256" s="28"/>
      <c r="M256" s="147" t="s">
        <v>1</v>
      </c>
      <c r="N256" s="148" t="s">
        <v>45</v>
      </c>
      <c r="P256" s="149">
        <f t="shared" si="41"/>
        <v>0</v>
      </c>
      <c r="Q256" s="149">
        <v>0</v>
      </c>
      <c r="R256" s="149">
        <f t="shared" si="42"/>
        <v>0</v>
      </c>
      <c r="S256" s="149">
        <v>0</v>
      </c>
      <c r="T256" s="150">
        <f t="shared" si="43"/>
        <v>0</v>
      </c>
      <c r="AR256" s="151" t="s">
        <v>243</v>
      </c>
      <c r="AT256" s="151" t="s">
        <v>183</v>
      </c>
      <c r="AU256" s="151" t="s">
        <v>94</v>
      </c>
      <c r="AY256" s="13" t="s">
        <v>181</v>
      </c>
      <c r="BE256" s="152">
        <f t="shared" si="44"/>
        <v>0</v>
      </c>
      <c r="BF256" s="152">
        <f t="shared" si="45"/>
        <v>0</v>
      </c>
      <c r="BG256" s="152">
        <f t="shared" si="46"/>
        <v>0</v>
      </c>
      <c r="BH256" s="152">
        <f t="shared" si="47"/>
        <v>0</v>
      </c>
      <c r="BI256" s="152">
        <f t="shared" si="48"/>
        <v>0</v>
      </c>
      <c r="BJ256" s="13" t="s">
        <v>90</v>
      </c>
      <c r="BK256" s="153">
        <f t="shared" si="49"/>
        <v>0</v>
      </c>
      <c r="BL256" s="13" t="s">
        <v>243</v>
      </c>
      <c r="BM256" s="151" t="s">
        <v>3022</v>
      </c>
    </row>
    <row r="257" spans="2:65" s="1" customFormat="1" ht="37.9" customHeight="1">
      <c r="B257" s="139"/>
      <c r="C257" s="154" t="s">
        <v>578</v>
      </c>
      <c r="D257" s="154" t="s">
        <v>196</v>
      </c>
      <c r="E257" s="155" t="s">
        <v>1322</v>
      </c>
      <c r="F257" s="156" t="s">
        <v>1323</v>
      </c>
      <c r="G257" s="157" t="s">
        <v>203</v>
      </c>
      <c r="H257" s="158">
        <v>196</v>
      </c>
      <c r="I257" s="159"/>
      <c r="J257" s="158">
        <f t="shared" si="40"/>
        <v>0</v>
      </c>
      <c r="K257" s="160"/>
      <c r="L257" s="161"/>
      <c r="M257" s="162" t="s">
        <v>1</v>
      </c>
      <c r="N257" s="163" t="s">
        <v>45</v>
      </c>
      <c r="P257" s="149">
        <f t="shared" si="41"/>
        <v>0</v>
      </c>
      <c r="Q257" s="149">
        <v>4.4000000000000002E-4</v>
      </c>
      <c r="R257" s="149">
        <f t="shared" si="42"/>
        <v>8.6239999999999997E-2</v>
      </c>
      <c r="S257" s="149">
        <v>0</v>
      </c>
      <c r="T257" s="150">
        <f t="shared" si="43"/>
        <v>0</v>
      </c>
      <c r="AR257" s="151" t="s">
        <v>306</v>
      </c>
      <c r="AT257" s="151" t="s">
        <v>196</v>
      </c>
      <c r="AU257" s="151" t="s">
        <v>94</v>
      </c>
      <c r="AY257" s="13" t="s">
        <v>181</v>
      </c>
      <c r="BE257" s="152">
        <f t="shared" si="44"/>
        <v>0</v>
      </c>
      <c r="BF257" s="152">
        <f t="shared" si="45"/>
        <v>0</v>
      </c>
      <c r="BG257" s="152">
        <f t="shared" si="46"/>
        <v>0</v>
      </c>
      <c r="BH257" s="152">
        <f t="shared" si="47"/>
        <v>0</v>
      </c>
      <c r="BI257" s="152">
        <f t="shared" si="48"/>
        <v>0</v>
      </c>
      <c r="BJ257" s="13" t="s">
        <v>90</v>
      </c>
      <c r="BK257" s="153">
        <f t="shared" si="49"/>
        <v>0</v>
      </c>
      <c r="BL257" s="13" t="s">
        <v>243</v>
      </c>
      <c r="BM257" s="151" t="s">
        <v>3023</v>
      </c>
    </row>
    <row r="258" spans="2:65" s="1" customFormat="1" ht="24.2" customHeight="1">
      <c r="B258" s="139"/>
      <c r="C258" s="140" t="s">
        <v>533</v>
      </c>
      <c r="D258" s="140" t="s">
        <v>183</v>
      </c>
      <c r="E258" s="141" t="s">
        <v>1307</v>
      </c>
      <c r="F258" s="142" t="s">
        <v>1308</v>
      </c>
      <c r="G258" s="143" t="s">
        <v>203</v>
      </c>
      <c r="H258" s="144">
        <v>10</v>
      </c>
      <c r="I258" s="145"/>
      <c r="J258" s="144">
        <f t="shared" si="40"/>
        <v>0</v>
      </c>
      <c r="K258" s="146"/>
      <c r="L258" s="28"/>
      <c r="M258" s="147" t="s">
        <v>1</v>
      </c>
      <c r="N258" s="148" t="s">
        <v>45</v>
      </c>
      <c r="P258" s="149">
        <f t="shared" si="41"/>
        <v>0</v>
      </c>
      <c r="Q258" s="149">
        <v>0</v>
      </c>
      <c r="R258" s="149">
        <f t="shared" si="42"/>
        <v>0</v>
      </c>
      <c r="S258" s="149">
        <v>0</v>
      </c>
      <c r="T258" s="150">
        <f t="shared" si="43"/>
        <v>0</v>
      </c>
      <c r="AR258" s="151" t="s">
        <v>243</v>
      </c>
      <c r="AT258" s="151" t="s">
        <v>183</v>
      </c>
      <c r="AU258" s="151" t="s">
        <v>94</v>
      </c>
      <c r="AY258" s="13" t="s">
        <v>181</v>
      </c>
      <c r="BE258" s="152">
        <f t="shared" si="44"/>
        <v>0</v>
      </c>
      <c r="BF258" s="152">
        <f t="shared" si="45"/>
        <v>0</v>
      </c>
      <c r="BG258" s="152">
        <f t="shared" si="46"/>
        <v>0</v>
      </c>
      <c r="BH258" s="152">
        <f t="shared" si="47"/>
        <v>0</v>
      </c>
      <c r="BI258" s="152">
        <f t="shared" si="48"/>
        <v>0</v>
      </c>
      <c r="BJ258" s="13" t="s">
        <v>90</v>
      </c>
      <c r="BK258" s="153">
        <f t="shared" si="49"/>
        <v>0</v>
      </c>
      <c r="BL258" s="13" t="s">
        <v>243</v>
      </c>
      <c r="BM258" s="151" t="s">
        <v>3024</v>
      </c>
    </row>
    <row r="259" spans="2:65" s="1" customFormat="1" ht="33" customHeight="1">
      <c r="B259" s="139"/>
      <c r="C259" s="154" t="s">
        <v>584</v>
      </c>
      <c r="D259" s="154" t="s">
        <v>196</v>
      </c>
      <c r="E259" s="155" t="s">
        <v>1310</v>
      </c>
      <c r="F259" s="156" t="s">
        <v>3025</v>
      </c>
      <c r="G259" s="157" t="s">
        <v>203</v>
      </c>
      <c r="H259" s="158">
        <v>10</v>
      </c>
      <c r="I259" s="159"/>
      <c r="J259" s="158">
        <f t="shared" si="40"/>
        <v>0</v>
      </c>
      <c r="K259" s="160"/>
      <c r="L259" s="161"/>
      <c r="M259" s="162" t="s">
        <v>1</v>
      </c>
      <c r="N259" s="163" t="s">
        <v>45</v>
      </c>
      <c r="P259" s="149">
        <f t="shared" si="41"/>
        <v>0</v>
      </c>
      <c r="Q259" s="149">
        <v>0</v>
      </c>
      <c r="R259" s="149">
        <f t="shared" si="42"/>
        <v>0</v>
      </c>
      <c r="S259" s="149">
        <v>0</v>
      </c>
      <c r="T259" s="150">
        <f t="shared" si="43"/>
        <v>0</v>
      </c>
      <c r="AR259" s="151" t="s">
        <v>306</v>
      </c>
      <c r="AT259" s="151" t="s">
        <v>196</v>
      </c>
      <c r="AU259" s="151" t="s">
        <v>94</v>
      </c>
      <c r="AY259" s="13" t="s">
        <v>181</v>
      </c>
      <c r="BE259" s="152">
        <f t="shared" si="44"/>
        <v>0</v>
      </c>
      <c r="BF259" s="152">
        <f t="shared" si="45"/>
        <v>0</v>
      </c>
      <c r="BG259" s="152">
        <f t="shared" si="46"/>
        <v>0</v>
      </c>
      <c r="BH259" s="152">
        <f t="shared" si="47"/>
        <v>0</v>
      </c>
      <c r="BI259" s="152">
        <f t="shared" si="48"/>
        <v>0</v>
      </c>
      <c r="BJ259" s="13" t="s">
        <v>90</v>
      </c>
      <c r="BK259" s="153">
        <f t="shared" si="49"/>
        <v>0</v>
      </c>
      <c r="BL259" s="13" t="s">
        <v>243</v>
      </c>
      <c r="BM259" s="151" t="s">
        <v>3026</v>
      </c>
    </row>
    <row r="260" spans="2:65" s="1" customFormat="1" ht="16.5" customHeight="1">
      <c r="B260" s="139"/>
      <c r="C260" s="140" t="s">
        <v>587</v>
      </c>
      <c r="D260" s="140" t="s">
        <v>183</v>
      </c>
      <c r="E260" s="141" t="s">
        <v>1313</v>
      </c>
      <c r="F260" s="142" t="s">
        <v>1314</v>
      </c>
      <c r="G260" s="143" t="s">
        <v>203</v>
      </c>
      <c r="H260" s="144">
        <v>18</v>
      </c>
      <c r="I260" s="145"/>
      <c r="J260" s="144">
        <f t="shared" si="40"/>
        <v>0</v>
      </c>
      <c r="K260" s="146"/>
      <c r="L260" s="28"/>
      <c r="M260" s="147" t="s">
        <v>1</v>
      </c>
      <c r="N260" s="148" t="s">
        <v>45</v>
      </c>
      <c r="P260" s="149">
        <f t="shared" si="41"/>
        <v>0</v>
      </c>
      <c r="Q260" s="149">
        <v>0</v>
      </c>
      <c r="R260" s="149">
        <f t="shared" si="42"/>
        <v>0</v>
      </c>
      <c r="S260" s="149">
        <v>0</v>
      </c>
      <c r="T260" s="150">
        <f t="shared" si="43"/>
        <v>0</v>
      </c>
      <c r="AR260" s="151" t="s">
        <v>243</v>
      </c>
      <c r="AT260" s="151" t="s">
        <v>183</v>
      </c>
      <c r="AU260" s="151" t="s">
        <v>94</v>
      </c>
      <c r="AY260" s="13" t="s">
        <v>181</v>
      </c>
      <c r="BE260" s="152">
        <f t="shared" si="44"/>
        <v>0</v>
      </c>
      <c r="BF260" s="152">
        <f t="shared" si="45"/>
        <v>0</v>
      </c>
      <c r="BG260" s="152">
        <f t="shared" si="46"/>
        <v>0</v>
      </c>
      <c r="BH260" s="152">
        <f t="shared" si="47"/>
        <v>0</v>
      </c>
      <c r="BI260" s="152">
        <f t="shared" si="48"/>
        <v>0</v>
      </c>
      <c r="BJ260" s="13" t="s">
        <v>90</v>
      </c>
      <c r="BK260" s="153">
        <f t="shared" si="49"/>
        <v>0</v>
      </c>
      <c r="BL260" s="13" t="s">
        <v>243</v>
      </c>
      <c r="BM260" s="151" t="s">
        <v>3027</v>
      </c>
    </row>
    <row r="261" spans="2:65" s="1" customFormat="1" ht="24.2" customHeight="1">
      <c r="B261" s="139"/>
      <c r="C261" s="154" t="s">
        <v>591</v>
      </c>
      <c r="D261" s="154" t="s">
        <v>196</v>
      </c>
      <c r="E261" s="155" t="s">
        <v>1316</v>
      </c>
      <c r="F261" s="156" t="s">
        <v>1317</v>
      </c>
      <c r="G261" s="157" t="s">
        <v>203</v>
      </c>
      <c r="H261" s="158">
        <v>18</v>
      </c>
      <c r="I261" s="159"/>
      <c r="J261" s="158">
        <f t="shared" si="40"/>
        <v>0</v>
      </c>
      <c r="K261" s="160"/>
      <c r="L261" s="161"/>
      <c r="M261" s="162" t="s">
        <v>1</v>
      </c>
      <c r="N261" s="163" t="s">
        <v>45</v>
      </c>
      <c r="P261" s="149">
        <f t="shared" si="41"/>
        <v>0</v>
      </c>
      <c r="Q261" s="149">
        <v>1.1199999999999999E-3</v>
      </c>
      <c r="R261" s="149">
        <f t="shared" si="42"/>
        <v>2.0159999999999997E-2</v>
      </c>
      <c r="S261" s="149">
        <v>0</v>
      </c>
      <c r="T261" s="150">
        <f t="shared" si="43"/>
        <v>0</v>
      </c>
      <c r="AR261" s="151" t="s">
        <v>306</v>
      </c>
      <c r="AT261" s="151" t="s">
        <v>196</v>
      </c>
      <c r="AU261" s="151" t="s">
        <v>94</v>
      </c>
      <c r="AY261" s="13" t="s">
        <v>181</v>
      </c>
      <c r="BE261" s="152">
        <f t="shared" si="44"/>
        <v>0</v>
      </c>
      <c r="BF261" s="152">
        <f t="shared" si="45"/>
        <v>0</v>
      </c>
      <c r="BG261" s="152">
        <f t="shared" si="46"/>
        <v>0</v>
      </c>
      <c r="BH261" s="152">
        <f t="shared" si="47"/>
        <v>0</v>
      </c>
      <c r="BI261" s="152">
        <f t="shared" si="48"/>
        <v>0</v>
      </c>
      <c r="BJ261" s="13" t="s">
        <v>90</v>
      </c>
      <c r="BK261" s="153">
        <f t="shared" si="49"/>
        <v>0</v>
      </c>
      <c r="BL261" s="13" t="s">
        <v>243</v>
      </c>
      <c r="BM261" s="151" t="s">
        <v>3028</v>
      </c>
    </row>
    <row r="262" spans="2:65" s="1" customFormat="1" ht="24.2" customHeight="1">
      <c r="B262" s="139"/>
      <c r="C262" s="140" t="s">
        <v>595</v>
      </c>
      <c r="D262" s="140" t="s">
        <v>183</v>
      </c>
      <c r="E262" s="141" t="s">
        <v>1301</v>
      </c>
      <c r="F262" s="142" t="s">
        <v>1302</v>
      </c>
      <c r="G262" s="143" t="s">
        <v>203</v>
      </c>
      <c r="H262" s="144">
        <v>18</v>
      </c>
      <c r="I262" s="145"/>
      <c r="J262" s="144">
        <f t="shared" si="40"/>
        <v>0</v>
      </c>
      <c r="K262" s="146"/>
      <c r="L262" s="28"/>
      <c r="M262" s="147" t="s">
        <v>1</v>
      </c>
      <c r="N262" s="148" t="s">
        <v>45</v>
      </c>
      <c r="P262" s="149">
        <f t="shared" si="41"/>
        <v>0</v>
      </c>
      <c r="Q262" s="149">
        <v>7.9000000000000006E-6</v>
      </c>
      <c r="R262" s="149">
        <f t="shared" si="42"/>
        <v>1.4220000000000001E-4</v>
      </c>
      <c r="S262" s="149">
        <v>0</v>
      </c>
      <c r="T262" s="150">
        <f t="shared" si="43"/>
        <v>0</v>
      </c>
      <c r="AR262" s="151" t="s">
        <v>243</v>
      </c>
      <c r="AT262" s="151" t="s">
        <v>183</v>
      </c>
      <c r="AU262" s="151" t="s">
        <v>94</v>
      </c>
      <c r="AY262" s="13" t="s">
        <v>181</v>
      </c>
      <c r="BE262" s="152">
        <f t="shared" si="44"/>
        <v>0</v>
      </c>
      <c r="BF262" s="152">
        <f t="shared" si="45"/>
        <v>0</v>
      </c>
      <c r="BG262" s="152">
        <f t="shared" si="46"/>
        <v>0</v>
      </c>
      <c r="BH262" s="152">
        <f t="shared" si="47"/>
        <v>0</v>
      </c>
      <c r="BI262" s="152">
        <f t="shared" si="48"/>
        <v>0</v>
      </c>
      <c r="BJ262" s="13" t="s">
        <v>90</v>
      </c>
      <c r="BK262" s="153">
        <f t="shared" si="49"/>
        <v>0</v>
      </c>
      <c r="BL262" s="13" t="s">
        <v>243</v>
      </c>
      <c r="BM262" s="151" t="s">
        <v>3029</v>
      </c>
    </row>
    <row r="263" spans="2:65" s="1" customFormat="1" ht="21.75" customHeight="1">
      <c r="B263" s="139"/>
      <c r="C263" s="154" t="s">
        <v>599</v>
      </c>
      <c r="D263" s="154" t="s">
        <v>196</v>
      </c>
      <c r="E263" s="155" t="s">
        <v>1304</v>
      </c>
      <c r="F263" s="156" t="s">
        <v>3030</v>
      </c>
      <c r="G263" s="157" t="s">
        <v>203</v>
      </c>
      <c r="H263" s="158">
        <v>18</v>
      </c>
      <c r="I263" s="159"/>
      <c r="J263" s="158">
        <f t="shared" si="40"/>
        <v>0</v>
      </c>
      <c r="K263" s="160"/>
      <c r="L263" s="161"/>
      <c r="M263" s="162" t="s">
        <v>1</v>
      </c>
      <c r="N263" s="163" t="s">
        <v>45</v>
      </c>
      <c r="P263" s="149">
        <f t="shared" si="41"/>
        <v>0</v>
      </c>
      <c r="Q263" s="149">
        <v>4.4000000000000002E-4</v>
      </c>
      <c r="R263" s="149">
        <f t="shared" si="42"/>
        <v>7.92E-3</v>
      </c>
      <c r="S263" s="149">
        <v>0</v>
      </c>
      <c r="T263" s="150">
        <f t="shared" si="43"/>
        <v>0</v>
      </c>
      <c r="AR263" s="151" t="s">
        <v>306</v>
      </c>
      <c r="AT263" s="151" t="s">
        <v>196</v>
      </c>
      <c r="AU263" s="151" t="s">
        <v>94</v>
      </c>
      <c r="AY263" s="13" t="s">
        <v>181</v>
      </c>
      <c r="BE263" s="152">
        <f t="shared" si="44"/>
        <v>0</v>
      </c>
      <c r="BF263" s="152">
        <f t="shared" si="45"/>
        <v>0</v>
      </c>
      <c r="BG263" s="152">
        <f t="shared" si="46"/>
        <v>0</v>
      </c>
      <c r="BH263" s="152">
        <f t="shared" si="47"/>
        <v>0</v>
      </c>
      <c r="BI263" s="152">
        <f t="shared" si="48"/>
        <v>0</v>
      </c>
      <c r="BJ263" s="13" t="s">
        <v>90</v>
      </c>
      <c r="BK263" s="153">
        <f t="shared" si="49"/>
        <v>0</v>
      </c>
      <c r="BL263" s="13" t="s">
        <v>243</v>
      </c>
      <c r="BM263" s="151" t="s">
        <v>3031</v>
      </c>
    </row>
    <row r="264" spans="2:65" s="1" customFormat="1" ht="16.5" customHeight="1">
      <c r="B264" s="139"/>
      <c r="C264" s="140" t="s">
        <v>603</v>
      </c>
      <c r="D264" s="140" t="s">
        <v>183</v>
      </c>
      <c r="E264" s="141" t="s">
        <v>1325</v>
      </c>
      <c r="F264" s="142" t="s">
        <v>1326</v>
      </c>
      <c r="G264" s="143" t="s">
        <v>203</v>
      </c>
      <c r="H264" s="144">
        <v>1</v>
      </c>
      <c r="I264" s="145"/>
      <c r="J264" s="144">
        <f t="shared" si="40"/>
        <v>0</v>
      </c>
      <c r="K264" s="146"/>
      <c r="L264" s="28"/>
      <c r="M264" s="147" t="s">
        <v>1</v>
      </c>
      <c r="N264" s="148" t="s">
        <v>45</v>
      </c>
      <c r="P264" s="149">
        <f t="shared" si="41"/>
        <v>0</v>
      </c>
      <c r="Q264" s="149">
        <v>0</v>
      </c>
      <c r="R264" s="149">
        <f t="shared" si="42"/>
        <v>0</v>
      </c>
      <c r="S264" s="149">
        <v>0</v>
      </c>
      <c r="T264" s="150">
        <f t="shared" si="43"/>
        <v>0</v>
      </c>
      <c r="AR264" s="151" t="s">
        <v>243</v>
      </c>
      <c r="AT264" s="151" t="s">
        <v>183</v>
      </c>
      <c r="AU264" s="151" t="s">
        <v>94</v>
      </c>
      <c r="AY264" s="13" t="s">
        <v>181</v>
      </c>
      <c r="BE264" s="152">
        <f t="shared" si="44"/>
        <v>0</v>
      </c>
      <c r="BF264" s="152">
        <f t="shared" si="45"/>
        <v>0</v>
      </c>
      <c r="BG264" s="152">
        <f t="shared" si="46"/>
        <v>0</v>
      </c>
      <c r="BH264" s="152">
        <f t="shared" si="47"/>
        <v>0</v>
      </c>
      <c r="BI264" s="152">
        <f t="shared" si="48"/>
        <v>0</v>
      </c>
      <c r="BJ264" s="13" t="s">
        <v>90</v>
      </c>
      <c r="BK264" s="153">
        <f t="shared" si="49"/>
        <v>0</v>
      </c>
      <c r="BL264" s="13" t="s">
        <v>243</v>
      </c>
      <c r="BM264" s="151" t="s">
        <v>3032</v>
      </c>
    </row>
    <row r="265" spans="2:65" s="1" customFormat="1" ht="24.2" customHeight="1">
      <c r="B265" s="139"/>
      <c r="C265" s="154" t="s">
        <v>607</v>
      </c>
      <c r="D265" s="154" t="s">
        <v>196</v>
      </c>
      <c r="E265" s="155" t="s">
        <v>1328</v>
      </c>
      <c r="F265" s="156" t="s">
        <v>3033</v>
      </c>
      <c r="G265" s="157" t="s">
        <v>203</v>
      </c>
      <c r="H265" s="158">
        <v>1</v>
      </c>
      <c r="I265" s="159"/>
      <c r="J265" s="158">
        <f t="shared" si="40"/>
        <v>0</v>
      </c>
      <c r="K265" s="160"/>
      <c r="L265" s="161"/>
      <c r="M265" s="162" t="s">
        <v>1</v>
      </c>
      <c r="N265" s="163" t="s">
        <v>45</v>
      </c>
      <c r="P265" s="149">
        <f t="shared" si="41"/>
        <v>0</v>
      </c>
      <c r="Q265" s="149">
        <v>2.068E-2</v>
      </c>
      <c r="R265" s="149">
        <f t="shared" si="42"/>
        <v>2.068E-2</v>
      </c>
      <c r="S265" s="149">
        <v>0</v>
      </c>
      <c r="T265" s="150">
        <f t="shared" si="43"/>
        <v>0</v>
      </c>
      <c r="AR265" s="151" t="s">
        <v>306</v>
      </c>
      <c r="AT265" s="151" t="s">
        <v>196</v>
      </c>
      <c r="AU265" s="151" t="s">
        <v>94</v>
      </c>
      <c r="AY265" s="13" t="s">
        <v>181</v>
      </c>
      <c r="BE265" s="152">
        <f t="shared" si="44"/>
        <v>0</v>
      </c>
      <c r="BF265" s="152">
        <f t="shared" si="45"/>
        <v>0</v>
      </c>
      <c r="BG265" s="152">
        <f t="shared" si="46"/>
        <v>0</v>
      </c>
      <c r="BH265" s="152">
        <f t="shared" si="47"/>
        <v>0</v>
      </c>
      <c r="BI265" s="152">
        <f t="shared" si="48"/>
        <v>0</v>
      </c>
      <c r="BJ265" s="13" t="s">
        <v>90</v>
      </c>
      <c r="BK265" s="153">
        <f t="shared" si="49"/>
        <v>0</v>
      </c>
      <c r="BL265" s="13" t="s">
        <v>243</v>
      </c>
      <c r="BM265" s="151" t="s">
        <v>3034</v>
      </c>
    </row>
    <row r="266" spans="2:65" s="1" customFormat="1" ht="24.2" customHeight="1">
      <c r="B266" s="139"/>
      <c r="C266" s="140" t="s">
        <v>613</v>
      </c>
      <c r="D266" s="140" t="s">
        <v>183</v>
      </c>
      <c r="E266" s="141" t="s">
        <v>1331</v>
      </c>
      <c r="F266" s="142" t="s">
        <v>1332</v>
      </c>
      <c r="G266" s="143" t="s">
        <v>507</v>
      </c>
      <c r="H266" s="144">
        <v>0.40899999999999997</v>
      </c>
      <c r="I266" s="145"/>
      <c r="J266" s="144">
        <f t="shared" si="40"/>
        <v>0</v>
      </c>
      <c r="K266" s="146"/>
      <c r="L266" s="28"/>
      <c r="M266" s="147" t="s">
        <v>1</v>
      </c>
      <c r="N266" s="148" t="s">
        <v>45</v>
      </c>
      <c r="P266" s="149">
        <f t="shared" si="41"/>
        <v>0</v>
      </c>
      <c r="Q266" s="149">
        <v>0</v>
      </c>
      <c r="R266" s="149">
        <f t="shared" si="42"/>
        <v>0</v>
      </c>
      <c r="S266" s="149">
        <v>0</v>
      </c>
      <c r="T266" s="150">
        <f t="shared" si="43"/>
        <v>0</v>
      </c>
      <c r="AR266" s="151" t="s">
        <v>243</v>
      </c>
      <c r="AT266" s="151" t="s">
        <v>183</v>
      </c>
      <c r="AU266" s="151" t="s">
        <v>94</v>
      </c>
      <c r="AY266" s="13" t="s">
        <v>181</v>
      </c>
      <c r="BE266" s="152">
        <f t="shared" si="44"/>
        <v>0</v>
      </c>
      <c r="BF266" s="152">
        <f t="shared" si="45"/>
        <v>0</v>
      </c>
      <c r="BG266" s="152">
        <f t="shared" si="46"/>
        <v>0</v>
      </c>
      <c r="BH266" s="152">
        <f t="shared" si="47"/>
        <v>0</v>
      </c>
      <c r="BI266" s="152">
        <f t="shared" si="48"/>
        <v>0</v>
      </c>
      <c r="BJ266" s="13" t="s">
        <v>90</v>
      </c>
      <c r="BK266" s="153">
        <f t="shared" si="49"/>
        <v>0</v>
      </c>
      <c r="BL266" s="13" t="s">
        <v>243</v>
      </c>
      <c r="BM266" s="151" t="s">
        <v>3035</v>
      </c>
    </row>
    <row r="267" spans="2:65" s="11" customFormat="1" ht="20.85" customHeight="1">
      <c r="B267" s="127"/>
      <c r="D267" s="128" t="s">
        <v>78</v>
      </c>
      <c r="E267" s="137" t="s">
        <v>1334</v>
      </c>
      <c r="F267" s="137" t="s">
        <v>1335</v>
      </c>
      <c r="I267" s="130"/>
      <c r="J267" s="138">
        <f>BK267</f>
        <v>0</v>
      </c>
      <c r="L267" s="127"/>
      <c r="M267" s="132"/>
      <c r="P267" s="133">
        <f>SUM(P268:P280)</f>
        <v>0</v>
      </c>
      <c r="R267" s="133">
        <f>SUM(R268:R280)</f>
        <v>4.2856499039999996</v>
      </c>
      <c r="T267" s="134">
        <f>SUM(T268:T280)</f>
        <v>2.0068348</v>
      </c>
      <c r="AR267" s="128" t="s">
        <v>90</v>
      </c>
      <c r="AT267" s="135" t="s">
        <v>78</v>
      </c>
      <c r="AU267" s="135" t="s">
        <v>90</v>
      </c>
      <c r="AY267" s="128" t="s">
        <v>181</v>
      </c>
      <c r="BK267" s="136">
        <f>SUM(BK268:BK280)</f>
        <v>0</v>
      </c>
    </row>
    <row r="268" spans="2:65" s="1" customFormat="1" ht="24.2" customHeight="1">
      <c r="B268" s="139"/>
      <c r="C268" s="140" t="s">
        <v>617</v>
      </c>
      <c r="D268" s="140" t="s">
        <v>183</v>
      </c>
      <c r="E268" s="141" t="s">
        <v>1336</v>
      </c>
      <c r="F268" s="142" t="s">
        <v>1337</v>
      </c>
      <c r="G268" s="143" t="s">
        <v>194</v>
      </c>
      <c r="H268" s="144">
        <v>71.64</v>
      </c>
      <c r="I268" s="145"/>
      <c r="J268" s="144">
        <f t="shared" ref="J268:J280" si="50">ROUND(I268*H268,3)</f>
        <v>0</v>
      </c>
      <c r="K268" s="146"/>
      <c r="L268" s="28"/>
      <c r="M268" s="147" t="s">
        <v>1</v>
      </c>
      <c r="N268" s="148" t="s">
        <v>45</v>
      </c>
      <c r="P268" s="149">
        <f t="shared" ref="P268:P280" si="51">O268*H268</f>
        <v>0</v>
      </c>
      <c r="Q268" s="149">
        <v>0</v>
      </c>
      <c r="R268" s="149">
        <f t="shared" ref="R268:R280" si="52">Q268*H268</f>
        <v>0</v>
      </c>
      <c r="S268" s="149">
        <v>1.057E-2</v>
      </c>
      <c r="T268" s="150">
        <f t="shared" ref="T268:T280" si="53">S268*H268</f>
        <v>0.75723479999999999</v>
      </c>
      <c r="AR268" s="151" t="s">
        <v>243</v>
      </c>
      <c r="AT268" s="151" t="s">
        <v>183</v>
      </c>
      <c r="AU268" s="151" t="s">
        <v>94</v>
      </c>
      <c r="AY268" s="13" t="s">
        <v>181</v>
      </c>
      <c r="BE268" s="152">
        <f t="shared" ref="BE268:BE280" si="54">IF(N268="základná",J268,0)</f>
        <v>0</v>
      </c>
      <c r="BF268" s="152">
        <f t="shared" ref="BF268:BF280" si="55">IF(N268="znížená",J268,0)</f>
        <v>0</v>
      </c>
      <c r="BG268" s="152">
        <f t="shared" ref="BG268:BG280" si="56">IF(N268="zákl. prenesená",J268,0)</f>
        <v>0</v>
      </c>
      <c r="BH268" s="152">
        <f t="shared" ref="BH268:BH280" si="57">IF(N268="zníž. prenesená",J268,0)</f>
        <v>0</v>
      </c>
      <c r="BI268" s="152">
        <f t="shared" ref="BI268:BI280" si="58">IF(N268="nulová",J268,0)</f>
        <v>0</v>
      </c>
      <c r="BJ268" s="13" t="s">
        <v>90</v>
      </c>
      <c r="BK268" s="153">
        <f t="shared" ref="BK268:BK280" si="59">ROUND(I268*H268,3)</f>
        <v>0</v>
      </c>
      <c r="BL268" s="13" t="s">
        <v>243</v>
      </c>
      <c r="BM268" s="151" t="s">
        <v>3036</v>
      </c>
    </row>
    <row r="269" spans="2:65" s="1" customFormat="1" ht="24.2" customHeight="1">
      <c r="B269" s="139"/>
      <c r="C269" s="140" t="s">
        <v>621</v>
      </c>
      <c r="D269" s="140" t="s">
        <v>183</v>
      </c>
      <c r="E269" s="141" t="s">
        <v>1375</v>
      </c>
      <c r="F269" s="142" t="s">
        <v>1376</v>
      </c>
      <c r="G269" s="143" t="s">
        <v>203</v>
      </c>
      <c r="H269" s="144">
        <v>5</v>
      </c>
      <c r="I269" s="145"/>
      <c r="J269" s="144">
        <f t="shared" si="50"/>
        <v>0</v>
      </c>
      <c r="K269" s="146"/>
      <c r="L269" s="28"/>
      <c r="M269" s="147" t="s">
        <v>1</v>
      </c>
      <c r="N269" s="148" t="s">
        <v>45</v>
      </c>
      <c r="P269" s="149">
        <f t="shared" si="51"/>
        <v>0</v>
      </c>
      <c r="Q269" s="149">
        <v>2.5948E-5</v>
      </c>
      <c r="R269" s="149">
        <f t="shared" si="52"/>
        <v>1.2973999999999999E-4</v>
      </c>
      <c r="S269" s="149">
        <v>0</v>
      </c>
      <c r="T269" s="150">
        <f t="shared" si="53"/>
        <v>0</v>
      </c>
      <c r="AR269" s="151" t="s">
        <v>243</v>
      </c>
      <c r="AT269" s="151" t="s">
        <v>183</v>
      </c>
      <c r="AU269" s="151" t="s">
        <v>94</v>
      </c>
      <c r="AY269" s="13" t="s">
        <v>181</v>
      </c>
      <c r="BE269" s="152">
        <f t="shared" si="54"/>
        <v>0</v>
      </c>
      <c r="BF269" s="152">
        <f t="shared" si="55"/>
        <v>0</v>
      </c>
      <c r="BG269" s="152">
        <f t="shared" si="56"/>
        <v>0</v>
      </c>
      <c r="BH269" s="152">
        <f t="shared" si="57"/>
        <v>0</v>
      </c>
      <c r="BI269" s="152">
        <f t="shared" si="58"/>
        <v>0</v>
      </c>
      <c r="BJ269" s="13" t="s">
        <v>90</v>
      </c>
      <c r="BK269" s="153">
        <f t="shared" si="59"/>
        <v>0</v>
      </c>
      <c r="BL269" s="13" t="s">
        <v>243</v>
      </c>
      <c r="BM269" s="151" t="s">
        <v>3037</v>
      </c>
    </row>
    <row r="270" spans="2:65" s="1" customFormat="1" ht="37.9" customHeight="1">
      <c r="B270" s="139"/>
      <c r="C270" s="154" t="s">
        <v>624</v>
      </c>
      <c r="D270" s="154" t="s">
        <v>196</v>
      </c>
      <c r="E270" s="155" t="s">
        <v>1378</v>
      </c>
      <c r="F270" s="156" t="s">
        <v>3038</v>
      </c>
      <c r="G270" s="157" t="s">
        <v>203</v>
      </c>
      <c r="H270" s="158">
        <v>5</v>
      </c>
      <c r="I270" s="159"/>
      <c r="J270" s="158">
        <f t="shared" si="50"/>
        <v>0</v>
      </c>
      <c r="K270" s="160"/>
      <c r="L270" s="161"/>
      <c r="M270" s="162" t="s">
        <v>1</v>
      </c>
      <c r="N270" s="163" t="s">
        <v>45</v>
      </c>
      <c r="P270" s="149">
        <f t="shared" si="51"/>
        <v>0</v>
      </c>
      <c r="Q270" s="149">
        <v>2.8379999999999999E-2</v>
      </c>
      <c r="R270" s="149">
        <f t="shared" si="52"/>
        <v>0.1419</v>
      </c>
      <c r="S270" s="149">
        <v>0</v>
      </c>
      <c r="T270" s="150">
        <f t="shared" si="53"/>
        <v>0</v>
      </c>
      <c r="AR270" s="151" t="s">
        <v>306</v>
      </c>
      <c r="AT270" s="151" t="s">
        <v>196</v>
      </c>
      <c r="AU270" s="151" t="s">
        <v>94</v>
      </c>
      <c r="AY270" s="13" t="s">
        <v>181</v>
      </c>
      <c r="BE270" s="152">
        <f t="shared" si="54"/>
        <v>0</v>
      </c>
      <c r="BF270" s="152">
        <f t="shared" si="55"/>
        <v>0</v>
      </c>
      <c r="BG270" s="152">
        <f t="shared" si="56"/>
        <v>0</v>
      </c>
      <c r="BH270" s="152">
        <f t="shared" si="57"/>
        <v>0</v>
      </c>
      <c r="BI270" s="152">
        <f t="shared" si="58"/>
        <v>0</v>
      </c>
      <c r="BJ270" s="13" t="s">
        <v>90</v>
      </c>
      <c r="BK270" s="153">
        <f t="shared" si="59"/>
        <v>0</v>
      </c>
      <c r="BL270" s="13" t="s">
        <v>243</v>
      </c>
      <c r="BM270" s="151" t="s">
        <v>3039</v>
      </c>
    </row>
    <row r="271" spans="2:65" s="1" customFormat="1" ht="33" customHeight="1">
      <c r="B271" s="139"/>
      <c r="C271" s="140" t="s">
        <v>628</v>
      </c>
      <c r="D271" s="140" t="s">
        <v>183</v>
      </c>
      <c r="E271" s="141" t="s">
        <v>1387</v>
      </c>
      <c r="F271" s="142" t="s">
        <v>1388</v>
      </c>
      <c r="G271" s="143" t="s">
        <v>203</v>
      </c>
      <c r="H271" s="144">
        <v>3</v>
      </c>
      <c r="I271" s="145"/>
      <c r="J271" s="144">
        <f t="shared" si="50"/>
        <v>0</v>
      </c>
      <c r="K271" s="146"/>
      <c r="L271" s="28"/>
      <c r="M271" s="147" t="s">
        <v>1</v>
      </c>
      <c r="N271" s="148" t="s">
        <v>45</v>
      </c>
      <c r="P271" s="149">
        <f t="shared" si="51"/>
        <v>0</v>
      </c>
      <c r="Q271" s="149">
        <v>2.5948E-5</v>
      </c>
      <c r="R271" s="149">
        <f t="shared" si="52"/>
        <v>7.7843999999999995E-5</v>
      </c>
      <c r="S271" s="149">
        <v>0</v>
      </c>
      <c r="T271" s="150">
        <f t="shared" si="53"/>
        <v>0</v>
      </c>
      <c r="AR271" s="151" t="s">
        <v>243</v>
      </c>
      <c r="AT271" s="151" t="s">
        <v>183</v>
      </c>
      <c r="AU271" s="151" t="s">
        <v>94</v>
      </c>
      <c r="AY271" s="13" t="s">
        <v>181</v>
      </c>
      <c r="BE271" s="152">
        <f t="shared" si="54"/>
        <v>0</v>
      </c>
      <c r="BF271" s="152">
        <f t="shared" si="55"/>
        <v>0</v>
      </c>
      <c r="BG271" s="152">
        <f t="shared" si="56"/>
        <v>0</v>
      </c>
      <c r="BH271" s="152">
        <f t="shared" si="57"/>
        <v>0</v>
      </c>
      <c r="BI271" s="152">
        <f t="shared" si="58"/>
        <v>0</v>
      </c>
      <c r="BJ271" s="13" t="s">
        <v>90</v>
      </c>
      <c r="BK271" s="153">
        <f t="shared" si="59"/>
        <v>0</v>
      </c>
      <c r="BL271" s="13" t="s">
        <v>243</v>
      </c>
      <c r="BM271" s="151" t="s">
        <v>3040</v>
      </c>
    </row>
    <row r="272" spans="2:65" s="1" customFormat="1" ht="37.9" customHeight="1">
      <c r="B272" s="139"/>
      <c r="C272" s="154" t="s">
        <v>632</v>
      </c>
      <c r="D272" s="154" t="s">
        <v>196</v>
      </c>
      <c r="E272" s="155" t="s">
        <v>1390</v>
      </c>
      <c r="F272" s="156" t="s">
        <v>1391</v>
      </c>
      <c r="G272" s="157" t="s">
        <v>203</v>
      </c>
      <c r="H272" s="158">
        <v>3</v>
      </c>
      <c r="I272" s="159"/>
      <c r="J272" s="158">
        <f t="shared" si="50"/>
        <v>0</v>
      </c>
      <c r="K272" s="160"/>
      <c r="L272" s="161"/>
      <c r="M272" s="162" t="s">
        <v>1</v>
      </c>
      <c r="N272" s="163" t="s">
        <v>45</v>
      </c>
      <c r="P272" s="149">
        <f t="shared" si="51"/>
        <v>0</v>
      </c>
      <c r="Q272" s="149">
        <v>3.1539999999999999E-2</v>
      </c>
      <c r="R272" s="149">
        <f t="shared" si="52"/>
        <v>9.4619999999999996E-2</v>
      </c>
      <c r="S272" s="149">
        <v>0</v>
      </c>
      <c r="T272" s="150">
        <f t="shared" si="53"/>
        <v>0</v>
      </c>
      <c r="AR272" s="151" t="s">
        <v>306</v>
      </c>
      <c r="AT272" s="151" t="s">
        <v>196</v>
      </c>
      <c r="AU272" s="151" t="s">
        <v>94</v>
      </c>
      <c r="AY272" s="13" t="s">
        <v>181</v>
      </c>
      <c r="BE272" s="152">
        <f t="shared" si="54"/>
        <v>0</v>
      </c>
      <c r="BF272" s="152">
        <f t="shared" si="55"/>
        <v>0</v>
      </c>
      <c r="BG272" s="152">
        <f t="shared" si="56"/>
        <v>0</v>
      </c>
      <c r="BH272" s="152">
        <f t="shared" si="57"/>
        <v>0</v>
      </c>
      <c r="BI272" s="152">
        <f t="shared" si="58"/>
        <v>0</v>
      </c>
      <c r="BJ272" s="13" t="s">
        <v>90</v>
      </c>
      <c r="BK272" s="153">
        <f t="shared" si="59"/>
        <v>0</v>
      </c>
      <c r="BL272" s="13" t="s">
        <v>243</v>
      </c>
      <c r="BM272" s="151" t="s">
        <v>3041</v>
      </c>
    </row>
    <row r="273" spans="2:65" s="1" customFormat="1" ht="33" customHeight="1">
      <c r="B273" s="139"/>
      <c r="C273" s="140" t="s">
        <v>635</v>
      </c>
      <c r="D273" s="140" t="s">
        <v>183</v>
      </c>
      <c r="E273" s="141" t="s">
        <v>3042</v>
      </c>
      <c r="F273" s="142" t="s">
        <v>3043</v>
      </c>
      <c r="G273" s="143" t="s">
        <v>203</v>
      </c>
      <c r="H273" s="144">
        <v>90</v>
      </c>
      <c r="I273" s="145"/>
      <c r="J273" s="144">
        <f t="shared" si="50"/>
        <v>0</v>
      </c>
      <c r="K273" s="146"/>
      <c r="L273" s="28"/>
      <c r="M273" s="147" t="s">
        <v>1</v>
      </c>
      <c r="N273" s="148" t="s">
        <v>45</v>
      </c>
      <c r="P273" s="149">
        <f t="shared" si="51"/>
        <v>0</v>
      </c>
      <c r="Q273" s="149">
        <v>2.5948E-5</v>
      </c>
      <c r="R273" s="149">
        <f t="shared" si="52"/>
        <v>2.3353200000000001E-3</v>
      </c>
      <c r="S273" s="149">
        <v>0</v>
      </c>
      <c r="T273" s="150">
        <f t="shared" si="53"/>
        <v>0</v>
      </c>
      <c r="AR273" s="151" t="s">
        <v>243</v>
      </c>
      <c r="AT273" s="151" t="s">
        <v>183</v>
      </c>
      <c r="AU273" s="151" t="s">
        <v>94</v>
      </c>
      <c r="AY273" s="13" t="s">
        <v>181</v>
      </c>
      <c r="BE273" s="152">
        <f t="shared" si="54"/>
        <v>0</v>
      </c>
      <c r="BF273" s="152">
        <f t="shared" si="55"/>
        <v>0</v>
      </c>
      <c r="BG273" s="152">
        <f t="shared" si="56"/>
        <v>0</v>
      </c>
      <c r="BH273" s="152">
        <f t="shared" si="57"/>
        <v>0</v>
      </c>
      <c r="BI273" s="152">
        <f t="shared" si="58"/>
        <v>0</v>
      </c>
      <c r="BJ273" s="13" t="s">
        <v>90</v>
      </c>
      <c r="BK273" s="153">
        <f t="shared" si="59"/>
        <v>0</v>
      </c>
      <c r="BL273" s="13" t="s">
        <v>243</v>
      </c>
      <c r="BM273" s="151" t="s">
        <v>3044</v>
      </c>
    </row>
    <row r="274" spans="2:65" s="1" customFormat="1" ht="37.9" customHeight="1">
      <c r="B274" s="139"/>
      <c r="C274" s="154" t="s">
        <v>639</v>
      </c>
      <c r="D274" s="154" t="s">
        <v>196</v>
      </c>
      <c r="E274" s="155" t="s">
        <v>3045</v>
      </c>
      <c r="F274" s="156" t="s">
        <v>3046</v>
      </c>
      <c r="G274" s="157" t="s">
        <v>203</v>
      </c>
      <c r="H274" s="158">
        <v>79</v>
      </c>
      <c r="I274" s="159"/>
      <c r="J274" s="158">
        <f t="shared" si="50"/>
        <v>0</v>
      </c>
      <c r="K274" s="160"/>
      <c r="L274" s="161"/>
      <c r="M274" s="162" t="s">
        <v>1</v>
      </c>
      <c r="N274" s="163" t="s">
        <v>45</v>
      </c>
      <c r="P274" s="149">
        <f t="shared" si="51"/>
        <v>0</v>
      </c>
      <c r="Q274" s="149">
        <v>4.4150000000000002E-2</v>
      </c>
      <c r="R274" s="149">
        <f t="shared" si="52"/>
        <v>3.4878500000000003</v>
      </c>
      <c r="S274" s="149">
        <v>0</v>
      </c>
      <c r="T274" s="150">
        <f t="shared" si="53"/>
        <v>0</v>
      </c>
      <c r="AR274" s="151" t="s">
        <v>306</v>
      </c>
      <c r="AT274" s="151" t="s">
        <v>196</v>
      </c>
      <c r="AU274" s="151" t="s">
        <v>94</v>
      </c>
      <c r="AY274" s="13" t="s">
        <v>181</v>
      </c>
      <c r="BE274" s="152">
        <f t="shared" si="54"/>
        <v>0</v>
      </c>
      <c r="BF274" s="152">
        <f t="shared" si="55"/>
        <v>0</v>
      </c>
      <c r="BG274" s="152">
        <f t="shared" si="56"/>
        <v>0</v>
      </c>
      <c r="BH274" s="152">
        <f t="shared" si="57"/>
        <v>0</v>
      </c>
      <c r="BI274" s="152">
        <f t="shared" si="58"/>
        <v>0</v>
      </c>
      <c r="BJ274" s="13" t="s">
        <v>90</v>
      </c>
      <c r="BK274" s="153">
        <f t="shared" si="59"/>
        <v>0</v>
      </c>
      <c r="BL274" s="13" t="s">
        <v>243</v>
      </c>
      <c r="BM274" s="151" t="s">
        <v>3047</v>
      </c>
    </row>
    <row r="275" spans="2:65" s="1" customFormat="1" ht="37.9" customHeight="1">
      <c r="B275" s="139"/>
      <c r="C275" s="154" t="s">
        <v>645</v>
      </c>
      <c r="D275" s="154" t="s">
        <v>196</v>
      </c>
      <c r="E275" s="155" t="s">
        <v>3048</v>
      </c>
      <c r="F275" s="156" t="s">
        <v>3049</v>
      </c>
      <c r="G275" s="157" t="s">
        <v>203</v>
      </c>
      <c r="H275" s="158">
        <v>11</v>
      </c>
      <c r="I275" s="159"/>
      <c r="J275" s="158">
        <f t="shared" si="50"/>
        <v>0</v>
      </c>
      <c r="K275" s="160"/>
      <c r="L275" s="161"/>
      <c r="M275" s="162" t="s">
        <v>1</v>
      </c>
      <c r="N275" s="163" t="s">
        <v>45</v>
      </c>
      <c r="P275" s="149">
        <f t="shared" si="51"/>
        <v>0</v>
      </c>
      <c r="Q275" s="149">
        <v>5.0459999999999998E-2</v>
      </c>
      <c r="R275" s="149">
        <f t="shared" si="52"/>
        <v>0.55506</v>
      </c>
      <c r="S275" s="149">
        <v>0</v>
      </c>
      <c r="T275" s="150">
        <f t="shared" si="53"/>
        <v>0</v>
      </c>
      <c r="AR275" s="151" t="s">
        <v>306</v>
      </c>
      <c r="AT275" s="151" t="s">
        <v>196</v>
      </c>
      <c r="AU275" s="151" t="s">
        <v>94</v>
      </c>
      <c r="AY275" s="13" t="s">
        <v>181</v>
      </c>
      <c r="BE275" s="152">
        <f t="shared" si="54"/>
        <v>0</v>
      </c>
      <c r="BF275" s="152">
        <f t="shared" si="55"/>
        <v>0</v>
      </c>
      <c r="BG275" s="152">
        <f t="shared" si="56"/>
        <v>0</v>
      </c>
      <c r="BH275" s="152">
        <f t="shared" si="57"/>
        <v>0</v>
      </c>
      <c r="BI275" s="152">
        <f t="shared" si="58"/>
        <v>0</v>
      </c>
      <c r="BJ275" s="13" t="s">
        <v>90</v>
      </c>
      <c r="BK275" s="153">
        <f t="shared" si="59"/>
        <v>0</v>
      </c>
      <c r="BL275" s="13" t="s">
        <v>243</v>
      </c>
      <c r="BM275" s="151" t="s">
        <v>3050</v>
      </c>
    </row>
    <row r="276" spans="2:65" s="1" customFormat="1" ht="24.2" customHeight="1">
      <c r="B276" s="139"/>
      <c r="C276" s="140" t="s">
        <v>649</v>
      </c>
      <c r="D276" s="140" t="s">
        <v>183</v>
      </c>
      <c r="E276" s="141" t="s">
        <v>1399</v>
      </c>
      <c r="F276" s="142" t="s">
        <v>1400</v>
      </c>
      <c r="G276" s="143" t="s">
        <v>203</v>
      </c>
      <c r="H276" s="144">
        <v>98</v>
      </c>
      <c r="I276" s="145"/>
      <c r="J276" s="144">
        <f t="shared" si="50"/>
        <v>0</v>
      </c>
      <c r="K276" s="146"/>
      <c r="L276" s="28"/>
      <c r="M276" s="147" t="s">
        <v>1</v>
      </c>
      <c r="N276" s="148" t="s">
        <v>45</v>
      </c>
      <c r="P276" s="149">
        <f t="shared" si="51"/>
        <v>0</v>
      </c>
      <c r="Q276" s="149">
        <v>0</v>
      </c>
      <c r="R276" s="149">
        <f t="shared" si="52"/>
        <v>0</v>
      </c>
      <c r="S276" s="149">
        <v>0</v>
      </c>
      <c r="T276" s="150">
        <f t="shared" si="53"/>
        <v>0</v>
      </c>
      <c r="AR276" s="151" t="s">
        <v>243</v>
      </c>
      <c r="AT276" s="151" t="s">
        <v>183</v>
      </c>
      <c r="AU276" s="151" t="s">
        <v>94</v>
      </c>
      <c r="AY276" s="13" t="s">
        <v>181</v>
      </c>
      <c r="BE276" s="152">
        <f t="shared" si="54"/>
        <v>0</v>
      </c>
      <c r="BF276" s="152">
        <f t="shared" si="55"/>
        <v>0</v>
      </c>
      <c r="BG276" s="152">
        <f t="shared" si="56"/>
        <v>0</v>
      </c>
      <c r="BH276" s="152">
        <f t="shared" si="57"/>
        <v>0</v>
      </c>
      <c r="BI276" s="152">
        <f t="shared" si="58"/>
        <v>0</v>
      </c>
      <c r="BJ276" s="13" t="s">
        <v>90</v>
      </c>
      <c r="BK276" s="153">
        <f t="shared" si="59"/>
        <v>0</v>
      </c>
      <c r="BL276" s="13" t="s">
        <v>243</v>
      </c>
      <c r="BM276" s="151" t="s">
        <v>3051</v>
      </c>
    </row>
    <row r="277" spans="2:65" s="1" customFormat="1" ht="33" customHeight="1">
      <c r="B277" s="139"/>
      <c r="C277" s="140" t="s">
        <v>653</v>
      </c>
      <c r="D277" s="140" t="s">
        <v>183</v>
      </c>
      <c r="E277" s="141" t="s">
        <v>3052</v>
      </c>
      <c r="F277" s="142" t="s">
        <v>3053</v>
      </c>
      <c r="G277" s="143" t="s">
        <v>203</v>
      </c>
      <c r="H277" s="144">
        <v>10</v>
      </c>
      <c r="I277" s="145"/>
      <c r="J277" s="144">
        <f t="shared" si="50"/>
        <v>0</v>
      </c>
      <c r="K277" s="146"/>
      <c r="L277" s="28"/>
      <c r="M277" s="147" t="s">
        <v>1</v>
      </c>
      <c r="N277" s="148" t="s">
        <v>45</v>
      </c>
      <c r="P277" s="149">
        <f t="shared" si="51"/>
        <v>0</v>
      </c>
      <c r="Q277" s="149">
        <v>2.4250000000000001E-4</v>
      </c>
      <c r="R277" s="149">
        <f t="shared" si="52"/>
        <v>2.4250000000000001E-3</v>
      </c>
      <c r="S277" s="149">
        <v>0.10216</v>
      </c>
      <c r="T277" s="150">
        <f t="shared" si="53"/>
        <v>1.0216000000000001</v>
      </c>
      <c r="AR277" s="151" t="s">
        <v>243</v>
      </c>
      <c r="AT277" s="151" t="s">
        <v>183</v>
      </c>
      <c r="AU277" s="151" t="s">
        <v>94</v>
      </c>
      <c r="AY277" s="13" t="s">
        <v>181</v>
      </c>
      <c r="BE277" s="152">
        <f t="shared" si="54"/>
        <v>0</v>
      </c>
      <c r="BF277" s="152">
        <f t="shared" si="55"/>
        <v>0</v>
      </c>
      <c r="BG277" s="152">
        <f t="shared" si="56"/>
        <v>0</v>
      </c>
      <c r="BH277" s="152">
        <f t="shared" si="57"/>
        <v>0</v>
      </c>
      <c r="BI277" s="152">
        <f t="shared" si="58"/>
        <v>0</v>
      </c>
      <c r="BJ277" s="13" t="s">
        <v>90</v>
      </c>
      <c r="BK277" s="153">
        <f t="shared" si="59"/>
        <v>0</v>
      </c>
      <c r="BL277" s="13" t="s">
        <v>243</v>
      </c>
      <c r="BM277" s="151" t="s">
        <v>3054</v>
      </c>
    </row>
    <row r="278" spans="2:65" s="1" customFormat="1" ht="24.2" customHeight="1">
      <c r="B278" s="139"/>
      <c r="C278" s="140" t="s">
        <v>657</v>
      </c>
      <c r="D278" s="140" t="s">
        <v>183</v>
      </c>
      <c r="E278" s="141" t="s">
        <v>3055</v>
      </c>
      <c r="F278" s="142" t="s">
        <v>3056</v>
      </c>
      <c r="G278" s="143" t="s">
        <v>304</v>
      </c>
      <c r="H278" s="144">
        <v>20</v>
      </c>
      <c r="I278" s="145"/>
      <c r="J278" s="144">
        <f t="shared" si="50"/>
        <v>0</v>
      </c>
      <c r="K278" s="146"/>
      <c r="L278" s="28"/>
      <c r="M278" s="147" t="s">
        <v>1</v>
      </c>
      <c r="N278" s="148" t="s">
        <v>45</v>
      </c>
      <c r="P278" s="149">
        <f t="shared" si="51"/>
        <v>0</v>
      </c>
      <c r="Q278" s="149">
        <v>6.2600000000000004E-5</v>
      </c>
      <c r="R278" s="149">
        <f t="shared" si="52"/>
        <v>1.2520000000000001E-3</v>
      </c>
      <c r="S278" s="149">
        <v>1.14E-2</v>
      </c>
      <c r="T278" s="150">
        <f t="shared" si="53"/>
        <v>0.22800000000000001</v>
      </c>
      <c r="AR278" s="151" t="s">
        <v>243</v>
      </c>
      <c r="AT278" s="151" t="s">
        <v>183</v>
      </c>
      <c r="AU278" s="151" t="s">
        <v>94</v>
      </c>
      <c r="AY278" s="13" t="s">
        <v>181</v>
      </c>
      <c r="BE278" s="152">
        <f t="shared" si="54"/>
        <v>0</v>
      </c>
      <c r="BF278" s="152">
        <f t="shared" si="55"/>
        <v>0</v>
      </c>
      <c r="BG278" s="152">
        <f t="shared" si="56"/>
        <v>0</v>
      </c>
      <c r="BH278" s="152">
        <f t="shared" si="57"/>
        <v>0</v>
      </c>
      <c r="BI278" s="152">
        <f t="shared" si="58"/>
        <v>0</v>
      </c>
      <c r="BJ278" s="13" t="s">
        <v>90</v>
      </c>
      <c r="BK278" s="153">
        <f t="shared" si="59"/>
        <v>0</v>
      </c>
      <c r="BL278" s="13" t="s">
        <v>243</v>
      </c>
      <c r="BM278" s="151" t="s">
        <v>3057</v>
      </c>
    </row>
    <row r="279" spans="2:65" s="1" customFormat="1" ht="24.2" customHeight="1">
      <c r="B279" s="139"/>
      <c r="C279" s="140" t="s">
        <v>663</v>
      </c>
      <c r="D279" s="140" t="s">
        <v>183</v>
      </c>
      <c r="E279" s="141" t="s">
        <v>3058</v>
      </c>
      <c r="F279" s="142" t="s">
        <v>3059</v>
      </c>
      <c r="G279" s="143" t="s">
        <v>304</v>
      </c>
      <c r="H279" s="144">
        <v>20</v>
      </c>
      <c r="I279" s="145"/>
      <c r="J279" s="144">
        <f t="shared" si="50"/>
        <v>0</v>
      </c>
      <c r="K279" s="146"/>
      <c r="L279" s="28"/>
      <c r="M279" s="147" t="s">
        <v>1</v>
      </c>
      <c r="N279" s="148" t="s">
        <v>45</v>
      </c>
      <c r="P279" s="149">
        <f t="shared" si="51"/>
        <v>0</v>
      </c>
      <c r="Q279" s="149">
        <v>0</v>
      </c>
      <c r="R279" s="149">
        <f t="shared" si="52"/>
        <v>0</v>
      </c>
      <c r="S279" s="149">
        <v>0</v>
      </c>
      <c r="T279" s="150">
        <f t="shared" si="53"/>
        <v>0</v>
      </c>
      <c r="AR279" s="151" t="s">
        <v>243</v>
      </c>
      <c r="AT279" s="151" t="s">
        <v>183</v>
      </c>
      <c r="AU279" s="151" t="s">
        <v>94</v>
      </c>
      <c r="AY279" s="13" t="s">
        <v>181</v>
      </c>
      <c r="BE279" s="152">
        <f t="shared" si="54"/>
        <v>0</v>
      </c>
      <c r="BF279" s="152">
        <f t="shared" si="55"/>
        <v>0</v>
      </c>
      <c r="BG279" s="152">
        <f t="shared" si="56"/>
        <v>0</v>
      </c>
      <c r="BH279" s="152">
        <f t="shared" si="57"/>
        <v>0</v>
      </c>
      <c r="BI279" s="152">
        <f t="shared" si="58"/>
        <v>0</v>
      </c>
      <c r="BJ279" s="13" t="s">
        <v>90</v>
      </c>
      <c r="BK279" s="153">
        <f t="shared" si="59"/>
        <v>0</v>
      </c>
      <c r="BL279" s="13" t="s">
        <v>243</v>
      </c>
      <c r="BM279" s="151" t="s">
        <v>3060</v>
      </c>
    </row>
    <row r="280" spans="2:65" s="1" customFormat="1" ht="24.2" customHeight="1">
      <c r="B280" s="139"/>
      <c r="C280" s="140" t="s">
        <v>669</v>
      </c>
      <c r="D280" s="140" t="s">
        <v>183</v>
      </c>
      <c r="E280" s="141" t="s">
        <v>3061</v>
      </c>
      <c r="F280" s="142" t="s">
        <v>3062</v>
      </c>
      <c r="G280" s="143" t="s">
        <v>507</v>
      </c>
      <c r="H280" s="144">
        <v>4.2859999999999996</v>
      </c>
      <c r="I280" s="145"/>
      <c r="J280" s="144">
        <f t="shared" si="50"/>
        <v>0</v>
      </c>
      <c r="K280" s="146"/>
      <c r="L280" s="28"/>
      <c r="M280" s="147" t="s">
        <v>1</v>
      </c>
      <c r="N280" s="148" t="s">
        <v>45</v>
      </c>
      <c r="P280" s="149">
        <f t="shared" si="51"/>
        <v>0</v>
      </c>
      <c r="Q280" s="149">
        <v>0</v>
      </c>
      <c r="R280" s="149">
        <f t="shared" si="52"/>
        <v>0</v>
      </c>
      <c r="S280" s="149">
        <v>0</v>
      </c>
      <c r="T280" s="150">
        <f t="shared" si="53"/>
        <v>0</v>
      </c>
      <c r="AR280" s="151" t="s">
        <v>243</v>
      </c>
      <c r="AT280" s="151" t="s">
        <v>183</v>
      </c>
      <c r="AU280" s="151" t="s">
        <v>94</v>
      </c>
      <c r="AY280" s="13" t="s">
        <v>181</v>
      </c>
      <c r="BE280" s="152">
        <f t="shared" si="54"/>
        <v>0</v>
      </c>
      <c r="BF280" s="152">
        <f t="shared" si="55"/>
        <v>0</v>
      </c>
      <c r="BG280" s="152">
        <f t="shared" si="56"/>
        <v>0</v>
      </c>
      <c r="BH280" s="152">
        <f t="shared" si="57"/>
        <v>0</v>
      </c>
      <c r="BI280" s="152">
        <f t="shared" si="58"/>
        <v>0</v>
      </c>
      <c r="BJ280" s="13" t="s">
        <v>90</v>
      </c>
      <c r="BK280" s="153">
        <f t="shared" si="59"/>
        <v>0</v>
      </c>
      <c r="BL280" s="13" t="s">
        <v>243</v>
      </c>
      <c r="BM280" s="151" t="s">
        <v>3063</v>
      </c>
    </row>
    <row r="281" spans="2:65" s="11" customFormat="1" ht="22.9" customHeight="1">
      <c r="B281" s="127"/>
      <c r="D281" s="128" t="s">
        <v>78</v>
      </c>
      <c r="E281" s="137" t="s">
        <v>489</v>
      </c>
      <c r="F281" s="137" t="s">
        <v>955</v>
      </c>
      <c r="I281" s="130"/>
      <c r="J281" s="138">
        <f>BK281</f>
        <v>0</v>
      </c>
      <c r="L281" s="127"/>
      <c r="M281" s="132"/>
      <c r="P281" s="133">
        <f>P282+P285</f>
        <v>0</v>
      </c>
      <c r="R281" s="133">
        <f>R282+R285</f>
        <v>0.23651596799999999</v>
      </c>
      <c r="T281" s="134">
        <f>T282+T285</f>
        <v>0</v>
      </c>
      <c r="AR281" s="128" t="s">
        <v>90</v>
      </c>
      <c r="AT281" s="135" t="s">
        <v>78</v>
      </c>
      <c r="AU281" s="135" t="s">
        <v>83</v>
      </c>
      <c r="AY281" s="128" t="s">
        <v>181</v>
      </c>
      <c r="BK281" s="136">
        <f>BK282+BK285</f>
        <v>0</v>
      </c>
    </row>
    <row r="282" spans="2:65" s="11" customFormat="1" ht="20.85" customHeight="1">
      <c r="B282" s="127"/>
      <c r="D282" s="128" t="s">
        <v>78</v>
      </c>
      <c r="E282" s="137" t="s">
        <v>956</v>
      </c>
      <c r="F282" s="137" t="s">
        <v>1405</v>
      </c>
      <c r="I282" s="130"/>
      <c r="J282" s="138">
        <f>BK282</f>
        <v>0</v>
      </c>
      <c r="L282" s="127"/>
      <c r="M282" s="132"/>
      <c r="P282" s="133">
        <f>SUM(P283:P284)</f>
        <v>0</v>
      </c>
      <c r="R282" s="133">
        <f>SUM(R283:R284)</f>
        <v>0.11587276799999999</v>
      </c>
      <c r="T282" s="134">
        <f>SUM(T283:T284)</f>
        <v>0</v>
      </c>
      <c r="AR282" s="128" t="s">
        <v>90</v>
      </c>
      <c r="AT282" s="135" t="s">
        <v>78</v>
      </c>
      <c r="AU282" s="135" t="s">
        <v>90</v>
      </c>
      <c r="AY282" s="128" t="s">
        <v>181</v>
      </c>
      <c r="BK282" s="136">
        <f>SUM(BK283:BK284)</f>
        <v>0</v>
      </c>
    </row>
    <row r="283" spans="2:65" s="1" customFormat="1" ht="37.9" customHeight="1">
      <c r="B283" s="139"/>
      <c r="C283" s="140" t="s">
        <v>673</v>
      </c>
      <c r="D283" s="140" t="s">
        <v>183</v>
      </c>
      <c r="E283" s="141" t="s">
        <v>1406</v>
      </c>
      <c r="F283" s="142" t="s">
        <v>1407</v>
      </c>
      <c r="G283" s="143" t="s">
        <v>304</v>
      </c>
      <c r="H283" s="144">
        <v>840</v>
      </c>
      <c r="I283" s="145"/>
      <c r="J283" s="144">
        <f>ROUND(I283*H283,3)</f>
        <v>0</v>
      </c>
      <c r="K283" s="146"/>
      <c r="L283" s="28"/>
      <c r="M283" s="147" t="s">
        <v>1</v>
      </c>
      <c r="N283" s="148" t="s">
        <v>45</v>
      </c>
      <c r="P283" s="149">
        <f>O283*H283</f>
        <v>0</v>
      </c>
      <c r="Q283" s="149">
        <v>9.5439999999999994E-5</v>
      </c>
      <c r="R283" s="149">
        <f>Q283*H283</f>
        <v>8.0169599999999994E-2</v>
      </c>
      <c r="S283" s="149">
        <v>0</v>
      </c>
      <c r="T283" s="150">
        <f>S283*H283</f>
        <v>0</v>
      </c>
      <c r="AR283" s="151" t="s">
        <v>243</v>
      </c>
      <c r="AT283" s="151" t="s">
        <v>183</v>
      </c>
      <c r="AU283" s="151" t="s">
        <v>94</v>
      </c>
      <c r="AY283" s="13" t="s">
        <v>181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3" t="s">
        <v>90</v>
      </c>
      <c r="BK283" s="153">
        <f>ROUND(I283*H283,3)</f>
        <v>0</v>
      </c>
      <c r="BL283" s="13" t="s">
        <v>243</v>
      </c>
      <c r="BM283" s="151" t="s">
        <v>3064</v>
      </c>
    </row>
    <row r="284" spans="2:65" s="1" customFormat="1" ht="33" customHeight="1">
      <c r="B284" s="139"/>
      <c r="C284" s="140" t="s">
        <v>677</v>
      </c>
      <c r="D284" s="140" t="s">
        <v>183</v>
      </c>
      <c r="E284" s="141" t="s">
        <v>1409</v>
      </c>
      <c r="F284" s="142" t="s">
        <v>1410</v>
      </c>
      <c r="G284" s="143" t="s">
        <v>304</v>
      </c>
      <c r="H284" s="144">
        <v>1023.6</v>
      </c>
      <c r="I284" s="145"/>
      <c r="J284" s="144">
        <f>ROUND(I284*H284,3)</f>
        <v>0</v>
      </c>
      <c r="K284" s="146"/>
      <c r="L284" s="28"/>
      <c r="M284" s="147" t="s">
        <v>1</v>
      </c>
      <c r="N284" s="148" t="s">
        <v>45</v>
      </c>
      <c r="P284" s="149">
        <f>O284*H284</f>
        <v>0</v>
      </c>
      <c r="Q284" s="149">
        <v>3.4879999999999998E-5</v>
      </c>
      <c r="R284" s="149">
        <f>Q284*H284</f>
        <v>3.5703168E-2</v>
      </c>
      <c r="S284" s="149">
        <v>0</v>
      </c>
      <c r="T284" s="150">
        <f>S284*H284</f>
        <v>0</v>
      </c>
      <c r="AR284" s="151" t="s">
        <v>243</v>
      </c>
      <c r="AT284" s="151" t="s">
        <v>183</v>
      </c>
      <c r="AU284" s="151" t="s">
        <v>94</v>
      </c>
      <c r="AY284" s="13" t="s">
        <v>181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3" t="s">
        <v>90</v>
      </c>
      <c r="BK284" s="153">
        <f>ROUND(I284*H284,3)</f>
        <v>0</v>
      </c>
      <c r="BL284" s="13" t="s">
        <v>243</v>
      </c>
      <c r="BM284" s="151" t="s">
        <v>3065</v>
      </c>
    </row>
    <row r="285" spans="2:65" s="11" customFormat="1" ht="20.85" customHeight="1">
      <c r="B285" s="127"/>
      <c r="D285" s="128" t="s">
        <v>78</v>
      </c>
      <c r="E285" s="137" t="s">
        <v>970</v>
      </c>
      <c r="F285" s="137" t="s">
        <v>971</v>
      </c>
      <c r="I285" s="130"/>
      <c r="J285" s="138">
        <f>BK285</f>
        <v>0</v>
      </c>
      <c r="L285" s="127"/>
      <c r="M285" s="132"/>
      <c r="P285" s="133">
        <f>SUM(P286:P287)</f>
        <v>0</v>
      </c>
      <c r="R285" s="133">
        <f>SUM(R286:R287)</f>
        <v>0.12064320000000001</v>
      </c>
      <c r="T285" s="134">
        <f>SUM(T286:T287)</f>
        <v>0</v>
      </c>
      <c r="AR285" s="128" t="s">
        <v>90</v>
      </c>
      <c r="AT285" s="135" t="s">
        <v>78</v>
      </c>
      <c r="AU285" s="135" t="s">
        <v>90</v>
      </c>
      <c r="AY285" s="128" t="s">
        <v>181</v>
      </c>
      <c r="BK285" s="136">
        <f>SUM(BK286:BK287)</f>
        <v>0</v>
      </c>
    </row>
    <row r="286" spans="2:65" s="1" customFormat="1" ht="33" customHeight="1">
      <c r="B286" s="139"/>
      <c r="C286" s="140" t="s">
        <v>681</v>
      </c>
      <c r="D286" s="140" t="s">
        <v>183</v>
      </c>
      <c r="E286" s="141" t="s">
        <v>1412</v>
      </c>
      <c r="F286" s="142" t="s">
        <v>1413</v>
      </c>
      <c r="G286" s="143" t="s">
        <v>194</v>
      </c>
      <c r="H286" s="144">
        <v>245</v>
      </c>
      <c r="I286" s="145"/>
      <c r="J286" s="144">
        <f>ROUND(I286*H286,3)</f>
        <v>0</v>
      </c>
      <c r="K286" s="146"/>
      <c r="L286" s="28"/>
      <c r="M286" s="147" t="s">
        <v>1</v>
      </c>
      <c r="N286" s="148" t="s">
        <v>45</v>
      </c>
      <c r="P286" s="149">
        <f>O286*H286</f>
        <v>0</v>
      </c>
      <c r="Q286" s="149">
        <v>4.0356000000000002E-4</v>
      </c>
      <c r="R286" s="149">
        <f>Q286*H286</f>
        <v>9.8872200000000007E-2</v>
      </c>
      <c r="S286" s="149">
        <v>0</v>
      </c>
      <c r="T286" s="150">
        <f>S286*H286</f>
        <v>0</v>
      </c>
      <c r="AR286" s="151" t="s">
        <v>243</v>
      </c>
      <c r="AT286" s="151" t="s">
        <v>183</v>
      </c>
      <c r="AU286" s="151" t="s">
        <v>94</v>
      </c>
      <c r="AY286" s="13" t="s">
        <v>181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3" t="s">
        <v>90</v>
      </c>
      <c r="BK286" s="153">
        <f>ROUND(I286*H286,3)</f>
        <v>0</v>
      </c>
      <c r="BL286" s="13" t="s">
        <v>243</v>
      </c>
      <c r="BM286" s="151" t="s">
        <v>3066</v>
      </c>
    </row>
    <row r="287" spans="2:65" s="1" customFormat="1" ht="33" customHeight="1">
      <c r="B287" s="139"/>
      <c r="C287" s="140" t="s">
        <v>685</v>
      </c>
      <c r="D287" s="140" t="s">
        <v>183</v>
      </c>
      <c r="E287" s="141" t="s">
        <v>1415</v>
      </c>
      <c r="F287" s="142" t="s">
        <v>1416</v>
      </c>
      <c r="G287" s="143" t="s">
        <v>194</v>
      </c>
      <c r="H287" s="144">
        <v>45</v>
      </c>
      <c r="I287" s="145"/>
      <c r="J287" s="144">
        <f>ROUND(I287*H287,3)</f>
        <v>0</v>
      </c>
      <c r="K287" s="146"/>
      <c r="L287" s="28"/>
      <c r="M287" s="147" t="s">
        <v>1</v>
      </c>
      <c r="N287" s="148" t="s">
        <v>45</v>
      </c>
      <c r="P287" s="149">
        <f>O287*H287</f>
        <v>0</v>
      </c>
      <c r="Q287" s="149">
        <v>4.838E-4</v>
      </c>
      <c r="R287" s="149">
        <f>Q287*H287</f>
        <v>2.1770999999999999E-2</v>
      </c>
      <c r="S287" s="149">
        <v>0</v>
      </c>
      <c r="T287" s="150">
        <f>S287*H287</f>
        <v>0</v>
      </c>
      <c r="AR287" s="151" t="s">
        <v>243</v>
      </c>
      <c r="AT287" s="151" t="s">
        <v>183</v>
      </c>
      <c r="AU287" s="151" t="s">
        <v>94</v>
      </c>
      <c r="AY287" s="13" t="s">
        <v>181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3" t="s">
        <v>90</v>
      </c>
      <c r="BK287" s="153">
        <f>ROUND(I287*H287,3)</f>
        <v>0</v>
      </c>
      <c r="BL287" s="13" t="s">
        <v>243</v>
      </c>
      <c r="BM287" s="151" t="s">
        <v>3067</v>
      </c>
    </row>
    <row r="288" spans="2:65" s="11" customFormat="1" ht="25.9" customHeight="1">
      <c r="B288" s="127"/>
      <c r="D288" s="128" t="s">
        <v>78</v>
      </c>
      <c r="E288" s="129" t="s">
        <v>196</v>
      </c>
      <c r="F288" s="129" t="s">
        <v>986</v>
      </c>
      <c r="I288" s="130"/>
      <c r="J288" s="131">
        <f>BK288</f>
        <v>0</v>
      </c>
      <c r="L288" s="127"/>
      <c r="M288" s="132"/>
      <c r="P288" s="133">
        <f>P289+P294+P298+P307</f>
        <v>0</v>
      </c>
      <c r="R288" s="133">
        <f>R289+R294+R298+R307</f>
        <v>3.4799999999999996E-3</v>
      </c>
      <c r="T288" s="134">
        <f>T289+T294+T298+T307</f>
        <v>0</v>
      </c>
      <c r="AR288" s="128" t="s">
        <v>94</v>
      </c>
      <c r="AT288" s="135" t="s">
        <v>78</v>
      </c>
      <c r="AU288" s="135" t="s">
        <v>79</v>
      </c>
      <c r="AY288" s="128" t="s">
        <v>181</v>
      </c>
      <c r="BK288" s="136">
        <f>BK289+BK294+BK298+BK307</f>
        <v>0</v>
      </c>
    </row>
    <row r="289" spans="2:65" s="11" customFormat="1" ht="22.9" customHeight="1">
      <c r="B289" s="127"/>
      <c r="D289" s="128" t="s">
        <v>78</v>
      </c>
      <c r="E289" s="137" t="s">
        <v>987</v>
      </c>
      <c r="F289" s="137" t="s">
        <v>988</v>
      </c>
      <c r="I289" s="130"/>
      <c r="J289" s="138">
        <f>BK289</f>
        <v>0</v>
      </c>
      <c r="L289" s="127"/>
      <c r="M289" s="132"/>
      <c r="P289" s="133">
        <f>SUM(P290:P293)</f>
        <v>0</v>
      </c>
      <c r="R289" s="133">
        <f>SUM(R290:R293)</f>
        <v>0</v>
      </c>
      <c r="T289" s="134">
        <f>SUM(T290:T293)</f>
        <v>0</v>
      </c>
      <c r="AR289" s="128" t="s">
        <v>94</v>
      </c>
      <c r="AT289" s="135" t="s">
        <v>78</v>
      </c>
      <c r="AU289" s="135" t="s">
        <v>83</v>
      </c>
      <c r="AY289" s="128" t="s">
        <v>181</v>
      </c>
      <c r="BK289" s="136">
        <f>SUM(BK290:BK293)</f>
        <v>0</v>
      </c>
    </row>
    <row r="290" spans="2:65" s="1" customFormat="1" ht="24.2" customHeight="1">
      <c r="B290" s="139"/>
      <c r="C290" s="140" t="s">
        <v>689</v>
      </c>
      <c r="D290" s="140" t="s">
        <v>183</v>
      </c>
      <c r="E290" s="141" t="s">
        <v>3068</v>
      </c>
      <c r="F290" s="142" t="s">
        <v>3069</v>
      </c>
      <c r="G290" s="143" t="s">
        <v>1028</v>
      </c>
      <c r="H290" s="144">
        <v>2</v>
      </c>
      <c r="I290" s="145"/>
      <c r="J290" s="144">
        <f>ROUND(I290*H290,3)</f>
        <v>0</v>
      </c>
      <c r="K290" s="146"/>
      <c r="L290" s="28"/>
      <c r="M290" s="147" t="s">
        <v>1</v>
      </c>
      <c r="N290" s="148" t="s">
        <v>45</v>
      </c>
      <c r="P290" s="149">
        <f>O290*H290</f>
        <v>0</v>
      </c>
      <c r="Q290" s="149">
        <v>0</v>
      </c>
      <c r="R290" s="149">
        <f>Q290*H290</f>
        <v>0</v>
      </c>
      <c r="S290" s="149">
        <v>0</v>
      </c>
      <c r="T290" s="150">
        <f>S290*H290</f>
        <v>0</v>
      </c>
      <c r="AR290" s="151" t="s">
        <v>433</v>
      </c>
      <c r="AT290" s="151" t="s">
        <v>183</v>
      </c>
      <c r="AU290" s="151" t="s">
        <v>90</v>
      </c>
      <c r="AY290" s="13" t="s">
        <v>181</v>
      </c>
      <c r="BE290" s="152">
        <f>IF(N290="základná",J290,0)</f>
        <v>0</v>
      </c>
      <c r="BF290" s="152">
        <f>IF(N290="znížená",J290,0)</f>
        <v>0</v>
      </c>
      <c r="BG290" s="152">
        <f>IF(N290="zákl. prenesená",J290,0)</f>
        <v>0</v>
      </c>
      <c r="BH290" s="152">
        <f>IF(N290="zníž. prenesená",J290,0)</f>
        <v>0</v>
      </c>
      <c r="BI290" s="152">
        <f>IF(N290="nulová",J290,0)</f>
        <v>0</v>
      </c>
      <c r="BJ290" s="13" t="s">
        <v>90</v>
      </c>
      <c r="BK290" s="153">
        <f>ROUND(I290*H290,3)</f>
        <v>0</v>
      </c>
      <c r="BL290" s="13" t="s">
        <v>433</v>
      </c>
      <c r="BM290" s="151" t="s">
        <v>3070</v>
      </c>
    </row>
    <row r="291" spans="2:65" s="1" customFormat="1" ht="16.5" customHeight="1">
      <c r="B291" s="139"/>
      <c r="C291" s="154" t="s">
        <v>693</v>
      </c>
      <c r="D291" s="154" t="s">
        <v>196</v>
      </c>
      <c r="E291" s="155" t="s">
        <v>3071</v>
      </c>
      <c r="F291" s="156" t="s">
        <v>3072</v>
      </c>
      <c r="G291" s="157" t="s">
        <v>1028</v>
      </c>
      <c r="H291" s="158">
        <v>1</v>
      </c>
      <c r="I291" s="159"/>
      <c r="J291" s="158">
        <f>ROUND(I291*H291,3)</f>
        <v>0</v>
      </c>
      <c r="K291" s="160"/>
      <c r="L291" s="161"/>
      <c r="M291" s="162" t="s">
        <v>1</v>
      </c>
      <c r="N291" s="163" t="s">
        <v>45</v>
      </c>
      <c r="P291" s="149">
        <f>O291*H291</f>
        <v>0</v>
      </c>
      <c r="Q291" s="149">
        <v>0</v>
      </c>
      <c r="R291" s="149">
        <f>Q291*H291</f>
        <v>0</v>
      </c>
      <c r="S291" s="149">
        <v>0</v>
      </c>
      <c r="T291" s="150">
        <f>S291*H291</f>
        <v>0</v>
      </c>
      <c r="AR291" s="151" t="s">
        <v>1437</v>
      </c>
      <c r="AT291" s="151" t="s">
        <v>196</v>
      </c>
      <c r="AU291" s="151" t="s">
        <v>90</v>
      </c>
      <c r="AY291" s="13" t="s">
        <v>181</v>
      </c>
      <c r="BE291" s="152">
        <f>IF(N291="základná",J291,0)</f>
        <v>0</v>
      </c>
      <c r="BF291" s="152">
        <f>IF(N291="znížená",J291,0)</f>
        <v>0</v>
      </c>
      <c r="BG291" s="152">
        <f>IF(N291="zákl. prenesená",J291,0)</f>
        <v>0</v>
      </c>
      <c r="BH291" s="152">
        <f>IF(N291="zníž. prenesená",J291,0)</f>
        <v>0</v>
      </c>
      <c r="BI291" s="152">
        <f>IF(N291="nulová",J291,0)</f>
        <v>0</v>
      </c>
      <c r="BJ291" s="13" t="s">
        <v>90</v>
      </c>
      <c r="BK291" s="153">
        <f>ROUND(I291*H291,3)</f>
        <v>0</v>
      </c>
      <c r="BL291" s="13" t="s">
        <v>433</v>
      </c>
      <c r="BM291" s="151" t="s">
        <v>3073</v>
      </c>
    </row>
    <row r="292" spans="2:65" s="1" customFormat="1" ht="16.5" customHeight="1">
      <c r="B292" s="139"/>
      <c r="C292" s="140" t="s">
        <v>699</v>
      </c>
      <c r="D292" s="140" t="s">
        <v>183</v>
      </c>
      <c r="E292" s="141" t="s">
        <v>3074</v>
      </c>
      <c r="F292" s="142" t="s">
        <v>3075</v>
      </c>
      <c r="G292" s="143" t="s">
        <v>1433</v>
      </c>
      <c r="H292" s="144">
        <v>1</v>
      </c>
      <c r="I292" s="145"/>
      <c r="J292" s="144">
        <f>ROUND(I292*H292,3)</f>
        <v>0</v>
      </c>
      <c r="K292" s="146"/>
      <c r="L292" s="28"/>
      <c r="M292" s="147" t="s">
        <v>1</v>
      </c>
      <c r="N292" s="148" t="s">
        <v>45</v>
      </c>
      <c r="P292" s="149">
        <f>O292*H292</f>
        <v>0</v>
      </c>
      <c r="Q292" s="149">
        <v>0</v>
      </c>
      <c r="R292" s="149">
        <f>Q292*H292</f>
        <v>0</v>
      </c>
      <c r="S292" s="149">
        <v>0</v>
      </c>
      <c r="T292" s="150">
        <f>S292*H292</f>
        <v>0</v>
      </c>
      <c r="AR292" s="151" t="s">
        <v>433</v>
      </c>
      <c r="AT292" s="151" t="s">
        <v>183</v>
      </c>
      <c r="AU292" s="151" t="s">
        <v>90</v>
      </c>
      <c r="AY292" s="13" t="s">
        <v>181</v>
      </c>
      <c r="BE292" s="152">
        <f>IF(N292="základná",J292,0)</f>
        <v>0</v>
      </c>
      <c r="BF292" s="152">
        <f>IF(N292="znížená",J292,0)</f>
        <v>0</v>
      </c>
      <c r="BG292" s="152">
        <f>IF(N292="zákl. prenesená",J292,0)</f>
        <v>0</v>
      </c>
      <c r="BH292" s="152">
        <f>IF(N292="zníž. prenesená",J292,0)</f>
        <v>0</v>
      </c>
      <c r="BI292" s="152">
        <f>IF(N292="nulová",J292,0)</f>
        <v>0</v>
      </c>
      <c r="BJ292" s="13" t="s">
        <v>90</v>
      </c>
      <c r="BK292" s="153">
        <f>ROUND(I292*H292,3)</f>
        <v>0</v>
      </c>
      <c r="BL292" s="13" t="s">
        <v>433</v>
      </c>
      <c r="BM292" s="151" t="s">
        <v>3076</v>
      </c>
    </row>
    <row r="293" spans="2:65" s="1" customFormat="1" ht="33" customHeight="1">
      <c r="B293" s="139"/>
      <c r="C293" s="140" t="s">
        <v>703</v>
      </c>
      <c r="D293" s="140" t="s">
        <v>183</v>
      </c>
      <c r="E293" s="141" t="s">
        <v>3077</v>
      </c>
      <c r="F293" s="142" t="s">
        <v>3078</v>
      </c>
      <c r="G293" s="143" t="s">
        <v>953</v>
      </c>
      <c r="H293" s="145"/>
      <c r="I293" s="145"/>
      <c r="J293" s="144">
        <f>ROUND(I293*H293,3)</f>
        <v>0</v>
      </c>
      <c r="K293" s="146"/>
      <c r="L293" s="28"/>
      <c r="M293" s="147" t="s">
        <v>1</v>
      </c>
      <c r="N293" s="148" t="s">
        <v>45</v>
      </c>
      <c r="P293" s="149">
        <f>O293*H293</f>
        <v>0</v>
      </c>
      <c r="Q293" s="149">
        <v>0</v>
      </c>
      <c r="R293" s="149">
        <f>Q293*H293</f>
        <v>0</v>
      </c>
      <c r="S293" s="149">
        <v>0</v>
      </c>
      <c r="T293" s="150">
        <f>S293*H293</f>
        <v>0</v>
      </c>
      <c r="AR293" s="151" t="s">
        <v>433</v>
      </c>
      <c r="AT293" s="151" t="s">
        <v>183</v>
      </c>
      <c r="AU293" s="151" t="s">
        <v>90</v>
      </c>
      <c r="AY293" s="13" t="s">
        <v>181</v>
      </c>
      <c r="BE293" s="152">
        <f>IF(N293="základná",J293,0)</f>
        <v>0</v>
      </c>
      <c r="BF293" s="152">
        <f>IF(N293="znížená",J293,0)</f>
        <v>0</v>
      </c>
      <c r="BG293" s="152">
        <f>IF(N293="zákl. prenesená",J293,0)</f>
        <v>0</v>
      </c>
      <c r="BH293" s="152">
        <f>IF(N293="zníž. prenesená",J293,0)</f>
        <v>0</v>
      </c>
      <c r="BI293" s="152">
        <f>IF(N293="nulová",J293,0)</f>
        <v>0</v>
      </c>
      <c r="BJ293" s="13" t="s">
        <v>90</v>
      </c>
      <c r="BK293" s="153">
        <f>ROUND(I293*H293,3)</f>
        <v>0</v>
      </c>
      <c r="BL293" s="13" t="s">
        <v>433</v>
      </c>
      <c r="BM293" s="151" t="s">
        <v>3079</v>
      </c>
    </row>
    <row r="294" spans="2:65" s="11" customFormat="1" ht="22.9" customHeight="1">
      <c r="B294" s="127"/>
      <c r="D294" s="128" t="s">
        <v>78</v>
      </c>
      <c r="E294" s="137" t="s">
        <v>1418</v>
      </c>
      <c r="F294" s="137" t="s">
        <v>1419</v>
      </c>
      <c r="I294" s="130"/>
      <c r="J294" s="138">
        <f>BK294</f>
        <v>0</v>
      </c>
      <c r="L294" s="127"/>
      <c r="M294" s="132"/>
      <c r="P294" s="133">
        <f>SUM(P295:P297)</f>
        <v>0</v>
      </c>
      <c r="R294" s="133">
        <f>SUM(R295:R297)</f>
        <v>3.4799999999999996E-3</v>
      </c>
      <c r="T294" s="134">
        <f>SUM(T295:T297)</f>
        <v>0</v>
      </c>
      <c r="AR294" s="128" t="s">
        <v>94</v>
      </c>
      <c r="AT294" s="135" t="s">
        <v>78</v>
      </c>
      <c r="AU294" s="135" t="s">
        <v>83</v>
      </c>
      <c r="AY294" s="128" t="s">
        <v>181</v>
      </c>
      <c r="BK294" s="136">
        <f>SUM(BK295:BK297)</f>
        <v>0</v>
      </c>
    </row>
    <row r="295" spans="2:65" s="1" customFormat="1" ht="37.9" customHeight="1">
      <c r="B295" s="139"/>
      <c r="C295" s="140" t="s">
        <v>707</v>
      </c>
      <c r="D295" s="140" t="s">
        <v>183</v>
      </c>
      <c r="E295" s="141" t="s">
        <v>1420</v>
      </c>
      <c r="F295" s="142" t="s">
        <v>1421</v>
      </c>
      <c r="G295" s="143" t="s">
        <v>304</v>
      </c>
      <c r="H295" s="144">
        <v>12</v>
      </c>
      <c r="I295" s="145"/>
      <c r="J295" s="144">
        <f>ROUND(I295*H295,3)</f>
        <v>0</v>
      </c>
      <c r="K295" s="146"/>
      <c r="L295" s="28"/>
      <c r="M295" s="147" t="s">
        <v>1</v>
      </c>
      <c r="N295" s="148" t="s">
        <v>45</v>
      </c>
      <c r="P295" s="149">
        <f>O295*H295</f>
        <v>0</v>
      </c>
      <c r="Q295" s="149">
        <v>0</v>
      </c>
      <c r="R295" s="149">
        <f>Q295*H295</f>
        <v>0</v>
      </c>
      <c r="S295" s="149">
        <v>0</v>
      </c>
      <c r="T295" s="150">
        <f>S295*H295</f>
        <v>0</v>
      </c>
      <c r="AR295" s="151" t="s">
        <v>433</v>
      </c>
      <c r="AT295" s="151" t="s">
        <v>183</v>
      </c>
      <c r="AU295" s="151" t="s">
        <v>90</v>
      </c>
      <c r="AY295" s="13" t="s">
        <v>181</v>
      </c>
      <c r="BE295" s="152">
        <f>IF(N295="základná",J295,0)</f>
        <v>0</v>
      </c>
      <c r="BF295" s="152">
        <f>IF(N295="znížená",J295,0)</f>
        <v>0</v>
      </c>
      <c r="BG295" s="152">
        <f>IF(N295="zákl. prenesená",J295,0)</f>
        <v>0</v>
      </c>
      <c r="BH295" s="152">
        <f>IF(N295="zníž. prenesená",J295,0)</f>
        <v>0</v>
      </c>
      <c r="BI295" s="152">
        <f>IF(N295="nulová",J295,0)</f>
        <v>0</v>
      </c>
      <c r="BJ295" s="13" t="s">
        <v>90</v>
      </c>
      <c r="BK295" s="153">
        <f>ROUND(I295*H295,3)</f>
        <v>0</v>
      </c>
      <c r="BL295" s="13" t="s">
        <v>433</v>
      </c>
      <c r="BM295" s="151" t="s">
        <v>3080</v>
      </c>
    </row>
    <row r="296" spans="2:65" s="1" customFormat="1" ht="21.75" customHeight="1">
      <c r="B296" s="139"/>
      <c r="C296" s="154" t="s">
        <v>711</v>
      </c>
      <c r="D296" s="154" t="s">
        <v>196</v>
      </c>
      <c r="E296" s="155" t="s">
        <v>1423</v>
      </c>
      <c r="F296" s="156" t="s">
        <v>1424</v>
      </c>
      <c r="G296" s="157" t="s">
        <v>304</v>
      </c>
      <c r="H296" s="158">
        <v>12</v>
      </c>
      <c r="I296" s="159"/>
      <c r="J296" s="158">
        <f>ROUND(I296*H296,3)</f>
        <v>0</v>
      </c>
      <c r="K296" s="160"/>
      <c r="L296" s="161"/>
      <c r="M296" s="162" t="s">
        <v>1</v>
      </c>
      <c r="N296" s="163" t="s">
        <v>45</v>
      </c>
      <c r="P296" s="149">
        <f>O296*H296</f>
        <v>0</v>
      </c>
      <c r="Q296" s="149">
        <v>2.7999999999999998E-4</v>
      </c>
      <c r="R296" s="149">
        <f>Q296*H296</f>
        <v>3.3599999999999997E-3</v>
      </c>
      <c r="S296" s="149">
        <v>0</v>
      </c>
      <c r="T296" s="150">
        <f>S296*H296</f>
        <v>0</v>
      </c>
      <c r="AR296" s="151" t="s">
        <v>703</v>
      </c>
      <c r="AT296" s="151" t="s">
        <v>196</v>
      </c>
      <c r="AU296" s="151" t="s">
        <v>90</v>
      </c>
      <c r="AY296" s="13" t="s">
        <v>181</v>
      </c>
      <c r="BE296" s="152">
        <f>IF(N296="základná",J296,0)</f>
        <v>0</v>
      </c>
      <c r="BF296" s="152">
        <f>IF(N296="znížená",J296,0)</f>
        <v>0</v>
      </c>
      <c r="BG296" s="152">
        <f>IF(N296="zákl. prenesená",J296,0)</f>
        <v>0</v>
      </c>
      <c r="BH296" s="152">
        <f>IF(N296="zníž. prenesená",J296,0)</f>
        <v>0</v>
      </c>
      <c r="BI296" s="152">
        <f>IF(N296="nulová",J296,0)</f>
        <v>0</v>
      </c>
      <c r="BJ296" s="13" t="s">
        <v>90</v>
      </c>
      <c r="BK296" s="153">
        <f>ROUND(I296*H296,3)</f>
        <v>0</v>
      </c>
      <c r="BL296" s="13" t="s">
        <v>703</v>
      </c>
      <c r="BM296" s="151" t="s">
        <v>3081</v>
      </c>
    </row>
    <row r="297" spans="2:65" s="1" customFormat="1" ht="24.2" customHeight="1">
      <c r="B297" s="139"/>
      <c r="C297" s="154" t="s">
        <v>714</v>
      </c>
      <c r="D297" s="154" t="s">
        <v>196</v>
      </c>
      <c r="E297" s="155" t="s">
        <v>1426</v>
      </c>
      <c r="F297" s="156" t="s">
        <v>1427</v>
      </c>
      <c r="G297" s="157" t="s">
        <v>203</v>
      </c>
      <c r="H297" s="158">
        <v>2</v>
      </c>
      <c r="I297" s="159"/>
      <c r="J297" s="158">
        <f>ROUND(I297*H297,3)</f>
        <v>0</v>
      </c>
      <c r="K297" s="160"/>
      <c r="L297" s="161"/>
      <c r="M297" s="162" t="s">
        <v>1</v>
      </c>
      <c r="N297" s="163" t="s">
        <v>45</v>
      </c>
      <c r="P297" s="149">
        <f>O297*H297</f>
        <v>0</v>
      </c>
      <c r="Q297" s="149">
        <v>6.0000000000000002E-5</v>
      </c>
      <c r="R297" s="149">
        <f>Q297*H297</f>
        <v>1.2E-4</v>
      </c>
      <c r="S297" s="149">
        <v>0</v>
      </c>
      <c r="T297" s="150">
        <f>S297*H297</f>
        <v>0</v>
      </c>
      <c r="AR297" s="151" t="s">
        <v>703</v>
      </c>
      <c r="AT297" s="151" t="s">
        <v>196</v>
      </c>
      <c r="AU297" s="151" t="s">
        <v>90</v>
      </c>
      <c r="AY297" s="13" t="s">
        <v>181</v>
      </c>
      <c r="BE297" s="152">
        <f>IF(N297="základná",J297,0)</f>
        <v>0</v>
      </c>
      <c r="BF297" s="152">
        <f>IF(N297="znížená",J297,0)</f>
        <v>0</v>
      </c>
      <c r="BG297" s="152">
        <f>IF(N297="zákl. prenesená",J297,0)</f>
        <v>0</v>
      </c>
      <c r="BH297" s="152">
        <f>IF(N297="zníž. prenesená",J297,0)</f>
        <v>0</v>
      </c>
      <c r="BI297" s="152">
        <f>IF(N297="nulová",J297,0)</f>
        <v>0</v>
      </c>
      <c r="BJ297" s="13" t="s">
        <v>90</v>
      </c>
      <c r="BK297" s="153">
        <f>ROUND(I297*H297,3)</f>
        <v>0</v>
      </c>
      <c r="BL297" s="13" t="s">
        <v>703</v>
      </c>
      <c r="BM297" s="151" t="s">
        <v>3082</v>
      </c>
    </row>
    <row r="298" spans="2:65" s="11" customFormat="1" ht="22.9" customHeight="1">
      <c r="B298" s="127"/>
      <c r="D298" s="128" t="s">
        <v>78</v>
      </c>
      <c r="E298" s="137" t="s">
        <v>1442</v>
      </c>
      <c r="F298" s="137" t="s">
        <v>1443</v>
      </c>
      <c r="I298" s="130"/>
      <c r="J298" s="138">
        <f>BK298</f>
        <v>0</v>
      </c>
      <c r="L298" s="127"/>
      <c r="M298" s="132"/>
      <c r="P298" s="133">
        <f>SUM(P299:P306)</f>
        <v>0</v>
      </c>
      <c r="R298" s="133">
        <f>SUM(R299:R306)</f>
        <v>0</v>
      </c>
      <c r="T298" s="134">
        <f>SUM(T299:T306)</f>
        <v>0</v>
      </c>
      <c r="AR298" s="128" t="s">
        <v>103</v>
      </c>
      <c r="AT298" s="135" t="s">
        <v>78</v>
      </c>
      <c r="AU298" s="135" t="s">
        <v>83</v>
      </c>
      <c r="AY298" s="128" t="s">
        <v>181</v>
      </c>
      <c r="BK298" s="136">
        <f>SUM(BK299:BK306)</f>
        <v>0</v>
      </c>
    </row>
    <row r="299" spans="2:65" s="1" customFormat="1" ht="24.2" customHeight="1">
      <c r="B299" s="139"/>
      <c r="C299" s="140" t="s">
        <v>717</v>
      </c>
      <c r="D299" s="140" t="s">
        <v>183</v>
      </c>
      <c r="E299" s="141" t="s">
        <v>1444</v>
      </c>
      <c r="F299" s="142" t="s">
        <v>1445</v>
      </c>
      <c r="G299" s="143" t="s">
        <v>1446</v>
      </c>
      <c r="H299" s="144">
        <v>20</v>
      </c>
      <c r="I299" s="145"/>
      <c r="J299" s="144">
        <f t="shared" ref="J299:J306" si="60">ROUND(I299*H299,3)</f>
        <v>0</v>
      </c>
      <c r="K299" s="146"/>
      <c r="L299" s="28"/>
      <c r="M299" s="147" t="s">
        <v>1</v>
      </c>
      <c r="N299" s="148" t="s">
        <v>45</v>
      </c>
      <c r="P299" s="149">
        <f t="shared" ref="P299:P306" si="61">O299*H299</f>
        <v>0</v>
      </c>
      <c r="Q299" s="149">
        <v>0</v>
      </c>
      <c r="R299" s="149">
        <f t="shared" ref="R299:R306" si="62">Q299*H299</f>
        <v>0</v>
      </c>
      <c r="S299" s="149">
        <v>0</v>
      </c>
      <c r="T299" s="150">
        <f t="shared" ref="T299:T306" si="63">S299*H299</f>
        <v>0</v>
      </c>
      <c r="AR299" s="151" t="s">
        <v>243</v>
      </c>
      <c r="AT299" s="151" t="s">
        <v>183</v>
      </c>
      <c r="AU299" s="151" t="s">
        <v>90</v>
      </c>
      <c r="AY299" s="13" t="s">
        <v>181</v>
      </c>
      <c r="BE299" s="152">
        <f t="shared" ref="BE299:BE306" si="64">IF(N299="základná",J299,0)</f>
        <v>0</v>
      </c>
      <c r="BF299" s="152">
        <f t="shared" ref="BF299:BF306" si="65">IF(N299="znížená",J299,0)</f>
        <v>0</v>
      </c>
      <c r="BG299" s="152">
        <f t="shared" ref="BG299:BG306" si="66">IF(N299="zákl. prenesená",J299,0)</f>
        <v>0</v>
      </c>
      <c r="BH299" s="152">
        <f t="shared" ref="BH299:BH306" si="67">IF(N299="zníž. prenesená",J299,0)</f>
        <v>0</v>
      </c>
      <c r="BI299" s="152">
        <f t="shared" ref="BI299:BI306" si="68">IF(N299="nulová",J299,0)</f>
        <v>0</v>
      </c>
      <c r="BJ299" s="13" t="s">
        <v>90</v>
      </c>
      <c r="BK299" s="153">
        <f t="shared" ref="BK299:BK306" si="69">ROUND(I299*H299,3)</f>
        <v>0</v>
      </c>
      <c r="BL299" s="13" t="s">
        <v>243</v>
      </c>
      <c r="BM299" s="151" t="s">
        <v>3083</v>
      </c>
    </row>
    <row r="300" spans="2:65" s="1" customFormat="1" ht="16.5" customHeight="1">
      <c r="B300" s="139"/>
      <c r="C300" s="140" t="s">
        <v>720</v>
      </c>
      <c r="D300" s="140" t="s">
        <v>183</v>
      </c>
      <c r="E300" s="141" t="s">
        <v>1448</v>
      </c>
      <c r="F300" s="142" t="s">
        <v>1449</v>
      </c>
      <c r="G300" s="143" t="s">
        <v>1446</v>
      </c>
      <c r="H300" s="144">
        <v>20</v>
      </c>
      <c r="I300" s="145"/>
      <c r="J300" s="144">
        <f t="shared" si="60"/>
        <v>0</v>
      </c>
      <c r="K300" s="146"/>
      <c r="L300" s="28"/>
      <c r="M300" s="147" t="s">
        <v>1</v>
      </c>
      <c r="N300" s="148" t="s">
        <v>45</v>
      </c>
      <c r="P300" s="149">
        <f t="shared" si="61"/>
        <v>0</v>
      </c>
      <c r="Q300" s="149">
        <v>0</v>
      </c>
      <c r="R300" s="149">
        <f t="shared" si="62"/>
        <v>0</v>
      </c>
      <c r="S300" s="149">
        <v>0</v>
      </c>
      <c r="T300" s="150">
        <f t="shared" si="63"/>
        <v>0</v>
      </c>
      <c r="AR300" s="151" t="s">
        <v>243</v>
      </c>
      <c r="AT300" s="151" t="s">
        <v>183</v>
      </c>
      <c r="AU300" s="151" t="s">
        <v>90</v>
      </c>
      <c r="AY300" s="13" t="s">
        <v>181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90</v>
      </c>
      <c r="BK300" s="153">
        <f t="shared" si="69"/>
        <v>0</v>
      </c>
      <c r="BL300" s="13" t="s">
        <v>243</v>
      </c>
      <c r="BM300" s="151" t="s">
        <v>3084</v>
      </c>
    </row>
    <row r="301" spans="2:65" s="1" customFormat="1" ht="16.5" customHeight="1">
      <c r="B301" s="139"/>
      <c r="C301" s="140" t="s">
        <v>724</v>
      </c>
      <c r="D301" s="140" t="s">
        <v>183</v>
      </c>
      <c r="E301" s="141" t="s">
        <v>1451</v>
      </c>
      <c r="F301" s="142" t="s">
        <v>1452</v>
      </c>
      <c r="G301" s="143" t="s">
        <v>1446</v>
      </c>
      <c r="H301" s="144">
        <v>72</v>
      </c>
      <c r="I301" s="145"/>
      <c r="J301" s="144">
        <f t="shared" si="60"/>
        <v>0</v>
      </c>
      <c r="K301" s="146"/>
      <c r="L301" s="28"/>
      <c r="M301" s="147" t="s">
        <v>1</v>
      </c>
      <c r="N301" s="148" t="s">
        <v>45</v>
      </c>
      <c r="P301" s="149">
        <f t="shared" si="61"/>
        <v>0</v>
      </c>
      <c r="Q301" s="149">
        <v>0</v>
      </c>
      <c r="R301" s="149">
        <f t="shared" si="62"/>
        <v>0</v>
      </c>
      <c r="S301" s="149">
        <v>0</v>
      </c>
      <c r="T301" s="150">
        <f t="shared" si="63"/>
        <v>0</v>
      </c>
      <c r="AR301" s="151" t="s">
        <v>243</v>
      </c>
      <c r="AT301" s="151" t="s">
        <v>183</v>
      </c>
      <c r="AU301" s="151" t="s">
        <v>90</v>
      </c>
      <c r="AY301" s="13" t="s">
        <v>181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90</v>
      </c>
      <c r="BK301" s="153">
        <f t="shared" si="69"/>
        <v>0</v>
      </c>
      <c r="BL301" s="13" t="s">
        <v>243</v>
      </c>
      <c r="BM301" s="151" t="s">
        <v>3085</v>
      </c>
    </row>
    <row r="302" spans="2:65" s="1" customFormat="1" ht="24.2" customHeight="1">
      <c r="B302" s="139"/>
      <c r="C302" s="140" t="s">
        <v>727</v>
      </c>
      <c r="D302" s="140" t="s">
        <v>183</v>
      </c>
      <c r="E302" s="141" t="s">
        <v>1454</v>
      </c>
      <c r="F302" s="142" t="s">
        <v>1455</v>
      </c>
      <c r="G302" s="143" t="s">
        <v>1446</v>
      </c>
      <c r="H302" s="144">
        <v>8</v>
      </c>
      <c r="I302" s="145"/>
      <c r="J302" s="144">
        <f t="shared" si="60"/>
        <v>0</v>
      </c>
      <c r="K302" s="146"/>
      <c r="L302" s="28"/>
      <c r="M302" s="147" t="s">
        <v>1</v>
      </c>
      <c r="N302" s="148" t="s">
        <v>45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1456</v>
      </c>
      <c r="AT302" s="151" t="s">
        <v>183</v>
      </c>
      <c r="AU302" s="151" t="s">
        <v>90</v>
      </c>
      <c r="AY302" s="13" t="s">
        <v>181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90</v>
      </c>
      <c r="BK302" s="153">
        <f t="shared" si="69"/>
        <v>0</v>
      </c>
      <c r="BL302" s="13" t="s">
        <v>1456</v>
      </c>
      <c r="BM302" s="151" t="s">
        <v>3086</v>
      </c>
    </row>
    <row r="303" spans="2:65" s="1" customFormat="1" ht="37.9" customHeight="1">
      <c r="B303" s="139"/>
      <c r="C303" s="140" t="s">
        <v>730</v>
      </c>
      <c r="D303" s="140" t="s">
        <v>183</v>
      </c>
      <c r="E303" s="141" t="s">
        <v>1458</v>
      </c>
      <c r="F303" s="142" t="s">
        <v>1459</v>
      </c>
      <c r="G303" s="143" t="s">
        <v>1446</v>
      </c>
      <c r="H303" s="144">
        <v>72</v>
      </c>
      <c r="I303" s="145"/>
      <c r="J303" s="144">
        <f t="shared" si="60"/>
        <v>0</v>
      </c>
      <c r="K303" s="146"/>
      <c r="L303" s="28"/>
      <c r="M303" s="147" t="s">
        <v>1</v>
      </c>
      <c r="N303" s="148" t="s">
        <v>45</v>
      </c>
      <c r="P303" s="149">
        <f t="shared" si="61"/>
        <v>0</v>
      </c>
      <c r="Q303" s="149">
        <v>0</v>
      </c>
      <c r="R303" s="149">
        <f t="shared" si="62"/>
        <v>0</v>
      </c>
      <c r="S303" s="149">
        <v>0</v>
      </c>
      <c r="T303" s="150">
        <f t="shared" si="63"/>
        <v>0</v>
      </c>
      <c r="AR303" s="151" t="s">
        <v>1456</v>
      </c>
      <c r="AT303" s="151" t="s">
        <v>183</v>
      </c>
      <c r="AU303" s="151" t="s">
        <v>90</v>
      </c>
      <c r="AY303" s="13" t="s">
        <v>181</v>
      </c>
      <c r="BE303" s="152">
        <f t="shared" si="64"/>
        <v>0</v>
      </c>
      <c r="BF303" s="152">
        <f t="shared" si="65"/>
        <v>0</v>
      </c>
      <c r="BG303" s="152">
        <f t="shared" si="66"/>
        <v>0</v>
      </c>
      <c r="BH303" s="152">
        <f t="shared" si="67"/>
        <v>0</v>
      </c>
      <c r="BI303" s="152">
        <f t="shared" si="68"/>
        <v>0</v>
      </c>
      <c r="BJ303" s="13" t="s">
        <v>90</v>
      </c>
      <c r="BK303" s="153">
        <f t="shared" si="69"/>
        <v>0</v>
      </c>
      <c r="BL303" s="13" t="s">
        <v>1456</v>
      </c>
      <c r="BM303" s="151" t="s">
        <v>3087</v>
      </c>
    </row>
    <row r="304" spans="2:65" s="1" customFormat="1" ht="33" customHeight="1">
      <c r="B304" s="139"/>
      <c r="C304" s="140" t="s">
        <v>733</v>
      </c>
      <c r="D304" s="140" t="s">
        <v>183</v>
      </c>
      <c r="E304" s="141" t="s">
        <v>1461</v>
      </c>
      <c r="F304" s="142" t="s">
        <v>3088</v>
      </c>
      <c r="G304" s="143" t="s">
        <v>1446</v>
      </c>
      <c r="H304" s="144">
        <v>16</v>
      </c>
      <c r="I304" s="145"/>
      <c r="J304" s="144">
        <f t="shared" si="60"/>
        <v>0</v>
      </c>
      <c r="K304" s="146"/>
      <c r="L304" s="28"/>
      <c r="M304" s="147" t="s">
        <v>1</v>
      </c>
      <c r="N304" s="148" t="s">
        <v>45</v>
      </c>
      <c r="P304" s="149">
        <f t="shared" si="61"/>
        <v>0</v>
      </c>
      <c r="Q304" s="149">
        <v>0</v>
      </c>
      <c r="R304" s="149">
        <f t="shared" si="62"/>
        <v>0</v>
      </c>
      <c r="S304" s="149">
        <v>0</v>
      </c>
      <c r="T304" s="150">
        <f t="shared" si="63"/>
        <v>0</v>
      </c>
      <c r="AR304" s="151" t="s">
        <v>1456</v>
      </c>
      <c r="AT304" s="151" t="s">
        <v>183</v>
      </c>
      <c r="AU304" s="151" t="s">
        <v>90</v>
      </c>
      <c r="AY304" s="13" t="s">
        <v>181</v>
      </c>
      <c r="BE304" s="152">
        <f t="shared" si="64"/>
        <v>0</v>
      </c>
      <c r="BF304" s="152">
        <f t="shared" si="65"/>
        <v>0</v>
      </c>
      <c r="BG304" s="152">
        <f t="shared" si="66"/>
        <v>0</v>
      </c>
      <c r="BH304" s="152">
        <f t="shared" si="67"/>
        <v>0</v>
      </c>
      <c r="BI304" s="152">
        <f t="shared" si="68"/>
        <v>0</v>
      </c>
      <c r="BJ304" s="13" t="s">
        <v>90</v>
      </c>
      <c r="BK304" s="153">
        <f t="shared" si="69"/>
        <v>0</v>
      </c>
      <c r="BL304" s="13" t="s">
        <v>1456</v>
      </c>
      <c r="BM304" s="151" t="s">
        <v>3089</v>
      </c>
    </row>
    <row r="305" spans="2:65" s="1" customFormat="1" ht="16.5" customHeight="1">
      <c r="B305" s="139"/>
      <c r="C305" s="140" t="s">
        <v>736</v>
      </c>
      <c r="D305" s="140" t="s">
        <v>183</v>
      </c>
      <c r="E305" s="141" t="s">
        <v>3090</v>
      </c>
      <c r="F305" s="142" t="s">
        <v>1462</v>
      </c>
      <c r="G305" s="143" t="s">
        <v>203</v>
      </c>
      <c r="H305" s="144">
        <v>1</v>
      </c>
      <c r="I305" s="145"/>
      <c r="J305" s="144">
        <f t="shared" si="60"/>
        <v>0</v>
      </c>
      <c r="K305" s="146"/>
      <c r="L305" s="28"/>
      <c r="M305" s="147" t="s">
        <v>1</v>
      </c>
      <c r="N305" s="148" t="s">
        <v>45</v>
      </c>
      <c r="P305" s="149">
        <f t="shared" si="61"/>
        <v>0</v>
      </c>
      <c r="Q305" s="149">
        <v>0</v>
      </c>
      <c r="R305" s="149">
        <f t="shared" si="62"/>
        <v>0</v>
      </c>
      <c r="S305" s="149">
        <v>0</v>
      </c>
      <c r="T305" s="150">
        <f t="shared" si="63"/>
        <v>0</v>
      </c>
      <c r="AR305" s="151" t="s">
        <v>1456</v>
      </c>
      <c r="AT305" s="151" t="s">
        <v>183</v>
      </c>
      <c r="AU305" s="151" t="s">
        <v>90</v>
      </c>
      <c r="AY305" s="13" t="s">
        <v>181</v>
      </c>
      <c r="BE305" s="152">
        <f t="shared" si="64"/>
        <v>0</v>
      </c>
      <c r="BF305" s="152">
        <f t="shared" si="65"/>
        <v>0</v>
      </c>
      <c r="BG305" s="152">
        <f t="shared" si="66"/>
        <v>0</v>
      </c>
      <c r="BH305" s="152">
        <f t="shared" si="67"/>
        <v>0</v>
      </c>
      <c r="BI305" s="152">
        <f t="shared" si="68"/>
        <v>0</v>
      </c>
      <c r="BJ305" s="13" t="s">
        <v>90</v>
      </c>
      <c r="BK305" s="153">
        <f t="shared" si="69"/>
        <v>0</v>
      </c>
      <c r="BL305" s="13" t="s">
        <v>1456</v>
      </c>
      <c r="BM305" s="151" t="s">
        <v>3091</v>
      </c>
    </row>
    <row r="306" spans="2:65" s="1" customFormat="1" ht="24.2" customHeight="1">
      <c r="B306" s="139"/>
      <c r="C306" s="140" t="s">
        <v>740</v>
      </c>
      <c r="D306" s="140" t="s">
        <v>183</v>
      </c>
      <c r="E306" s="141" t="s">
        <v>3092</v>
      </c>
      <c r="F306" s="142" t="s">
        <v>3093</v>
      </c>
      <c r="G306" s="143" t="s">
        <v>1446</v>
      </c>
      <c r="H306" s="144">
        <v>16</v>
      </c>
      <c r="I306" s="145"/>
      <c r="J306" s="144">
        <f t="shared" si="60"/>
        <v>0</v>
      </c>
      <c r="K306" s="146"/>
      <c r="L306" s="28"/>
      <c r="M306" s="147" t="s">
        <v>1</v>
      </c>
      <c r="N306" s="148" t="s">
        <v>45</v>
      </c>
      <c r="P306" s="149">
        <f t="shared" si="61"/>
        <v>0</v>
      </c>
      <c r="Q306" s="149">
        <v>0</v>
      </c>
      <c r="R306" s="149">
        <f t="shared" si="62"/>
        <v>0</v>
      </c>
      <c r="S306" s="149">
        <v>0</v>
      </c>
      <c r="T306" s="150">
        <f t="shared" si="63"/>
        <v>0</v>
      </c>
      <c r="AR306" s="151" t="s">
        <v>1456</v>
      </c>
      <c r="AT306" s="151" t="s">
        <v>183</v>
      </c>
      <c r="AU306" s="151" t="s">
        <v>90</v>
      </c>
      <c r="AY306" s="13" t="s">
        <v>181</v>
      </c>
      <c r="BE306" s="152">
        <f t="shared" si="64"/>
        <v>0</v>
      </c>
      <c r="BF306" s="152">
        <f t="shared" si="65"/>
        <v>0</v>
      </c>
      <c r="BG306" s="152">
        <f t="shared" si="66"/>
        <v>0</v>
      </c>
      <c r="BH306" s="152">
        <f t="shared" si="67"/>
        <v>0</v>
      </c>
      <c r="BI306" s="152">
        <f t="shared" si="68"/>
        <v>0</v>
      </c>
      <c r="BJ306" s="13" t="s">
        <v>90</v>
      </c>
      <c r="BK306" s="153">
        <f t="shared" si="69"/>
        <v>0</v>
      </c>
      <c r="BL306" s="13" t="s">
        <v>1456</v>
      </c>
      <c r="BM306" s="151" t="s">
        <v>3094</v>
      </c>
    </row>
    <row r="307" spans="2:65" s="11" customFormat="1" ht="22.9" customHeight="1">
      <c r="B307" s="127"/>
      <c r="D307" s="128" t="s">
        <v>78</v>
      </c>
      <c r="E307" s="137" t="s">
        <v>1429</v>
      </c>
      <c r="F307" s="137" t="s">
        <v>1430</v>
      </c>
      <c r="I307" s="130"/>
      <c r="J307" s="138">
        <f>BK307</f>
        <v>0</v>
      </c>
      <c r="L307" s="127"/>
      <c r="M307" s="132"/>
      <c r="P307" s="133">
        <f>SUM(P308:P310)</f>
        <v>0</v>
      </c>
      <c r="R307" s="133">
        <f>SUM(R308:R310)</f>
        <v>0</v>
      </c>
      <c r="T307" s="134">
        <f>SUM(T308:T310)</f>
        <v>0</v>
      </c>
      <c r="AR307" s="128" t="s">
        <v>103</v>
      </c>
      <c r="AT307" s="135" t="s">
        <v>78</v>
      </c>
      <c r="AU307" s="135" t="s">
        <v>83</v>
      </c>
      <c r="AY307" s="128" t="s">
        <v>181</v>
      </c>
      <c r="BK307" s="136">
        <f>SUM(BK308:BK310)</f>
        <v>0</v>
      </c>
    </row>
    <row r="308" spans="2:65" s="1" customFormat="1" ht="16.5" customHeight="1">
      <c r="B308" s="139"/>
      <c r="C308" s="140" t="s">
        <v>743</v>
      </c>
      <c r="D308" s="140" t="s">
        <v>183</v>
      </c>
      <c r="E308" s="141" t="s">
        <v>1431</v>
      </c>
      <c r="F308" s="142" t="s">
        <v>1432</v>
      </c>
      <c r="G308" s="143" t="s">
        <v>1433</v>
      </c>
      <c r="H308" s="144">
        <v>1</v>
      </c>
      <c r="I308" s="145"/>
      <c r="J308" s="144">
        <f>ROUND(I308*H308,3)</f>
        <v>0</v>
      </c>
      <c r="K308" s="146"/>
      <c r="L308" s="28"/>
      <c r="M308" s="147" t="s">
        <v>1</v>
      </c>
      <c r="N308" s="148" t="s">
        <v>45</v>
      </c>
      <c r="P308" s="149">
        <f>O308*H308</f>
        <v>0</v>
      </c>
      <c r="Q308" s="149">
        <v>0</v>
      </c>
      <c r="R308" s="149">
        <f>Q308*H308</f>
        <v>0</v>
      </c>
      <c r="S308" s="149">
        <v>0</v>
      </c>
      <c r="T308" s="150">
        <f>S308*H308</f>
        <v>0</v>
      </c>
      <c r="AR308" s="151" t="s">
        <v>433</v>
      </c>
      <c r="AT308" s="151" t="s">
        <v>183</v>
      </c>
      <c r="AU308" s="151" t="s">
        <v>90</v>
      </c>
      <c r="AY308" s="13" t="s">
        <v>181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3" t="s">
        <v>90</v>
      </c>
      <c r="BK308" s="153">
        <f>ROUND(I308*H308,3)</f>
        <v>0</v>
      </c>
      <c r="BL308" s="13" t="s">
        <v>433</v>
      </c>
      <c r="BM308" s="151" t="s">
        <v>3095</v>
      </c>
    </row>
    <row r="309" spans="2:65" s="1" customFormat="1" ht="49.15" customHeight="1">
      <c r="B309" s="139"/>
      <c r="C309" s="154" t="s">
        <v>746</v>
      </c>
      <c r="D309" s="154" t="s">
        <v>196</v>
      </c>
      <c r="E309" s="155" t="s">
        <v>1435</v>
      </c>
      <c r="F309" s="156" t="s">
        <v>1436</v>
      </c>
      <c r="G309" s="157" t="s">
        <v>1433</v>
      </c>
      <c r="H309" s="158">
        <v>1</v>
      </c>
      <c r="I309" s="159"/>
      <c r="J309" s="158">
        <f>ROUND(I309*H309,3)</f>
        <v>0</v>
      </c>
      <c r="K309" s="160"/>
      <c r="L309" s="161"/>
      <c r="M309" s="162" t="s">
        <v>1</v>
      </c>
      <c r="N309" s="163" t="s">
        <v>45</v>
      </c>
      <c r="P309" s="149">
        <f>O309*H309</f>
        <v>0</v>
      </c>
      <c r="Q309" s="149">
        <v>0</v>
      </c>
      <c r="R309" s="149">
        <f>Q309*H309</f>
        <v>0</v>
      </c>
      <c r="S309" s="149">
        <v>0</v>
      </c>
      <c r="T309" s="150">
        <f>S309*H309</f>
        <v>0</v>
      </c>
      <c r="AR309" s="151" t="s">
        <v>1437</v>
      </c>
      <c r="AT309" s="151" t="s">
        <v>196</v>
      </c>
      <c r="AU309" s="151" t="s">
        <v>90</v>
      </c>
      <c r="AY309" s="13" t="s">
        <v>181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90</v>
      </c>
      <c r="BK309" s="153">
        <f>ROUND(I309*H309,3)</f>
        <v>0</v>
      </c>
      <c r="BL309" s="13" t="s">
        <v>433</v>
      </c>
      <c r="BM309" s="151" t="s">
        <v>3096</v>
      </c>
    </row>
    <row r="310" spans="2:65" s="1" customFormat="1" ht="16.5" customHeight="1">
      <c r="B310" s="139"/>
      <c r="C310" s="140" t="s">
        <v>749</v>
      </c>
      <c r="D310" s="140" t="s">
        <v>183</v>
      </c>
      <c r="E310" s="141" t="s">
        <v>1439</v>
      </c>
      <c r="F310" s="142" t="s">
        <v>1440</v>
      </c>
      <c r="G310" s="143" t="s">
        <v>1433</v>
      </c>
      <c r="H310" s="144">
        <v>1</v>
      </c>
      <c r="I310" s="145"/>
      <c r="J310" s="144">
        <f>ROUND(I310*H310,3)</f>
        <v>0</v>
      </c>
      <c r="K310" s="146"/>
      <c r="L310" s="28"/>
      <c r="M310" s="164" t="s">
        <v>1</v>
      </c>
      <c r="N310" s="165" t="s">
        <v>45</v>
      </c>
      <c r="O310" s="166"/>
      <c r="P310" s="167">
        <f>O310*H310</f>
        <v>0</v>
      </c>
      <c r="Q310" s="167">
        <v>0</v>
      </c>
      <c r="R310" s="167">
        <f>Q310*H310</f>
        <v>0</v>
      </c>
      <c r="S310" s="167">
        <v>0</v>
      </c>
      <c r="T310" s="168">
        <f>S310*H310</f>
        <v>0</v>
      </c>
      <c r="AR310" s="151" t="s">
        <v>433</v>
      </c>
      <c r="AT310" s="151" t="s">
        <v>183</v>
      </c>
      <c r="AU310" s="151" t="s">
        <v>90</v>
      </c>
      <c r="AY310" s="13" t="s">
        <v>181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90</v>
      </c>
      <c r="BK310" s="153">
        <f>ROUND(I310*H310,3)</f>
        <v>0</v>
      </c>
      <c r="BL310" s="13" t="s">
        <v>433</v>
      </c>
      <c r="BM310" s="151" t="s">
        <v>3097</v>
      </c>
    </row>
    <row r="311" spans="2:65" s="1" customFormat="1" ht="6.95" customHeight="1">
      <c r="B311" s="43"/>
      <c r="C311" s="44"/>
      <c r="D311" s="44"/>
      <c r="E311" s="44"/>
      <c r="F311" s="44"/>
      <c r="G311" s="44"/>
      <c r="H311" s="44"/>
      <c r="I311" s="44"/>
      <c r="J311" s="44"/>
      <c r="K311" s="44"/>
      <c r="L311" s="28"/>
    </row>
  </sheetData>
  <autoFilter ref="C145:K310"/>
  <mergeCells count="15">
    <mergeCell ref="E132:H132"/>
    <mergeCell ref="E136:H136"/>
    <mergeCell ref="E134:H134"/>
    <mergeCell ref="E138:H13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4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2402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1464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1959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 xml:space="preserve">00151866  </v>
      </c>
      <c r="L18" s="28"/>
    </row>
    <row r="19" spans="2:12" s="1" customFormat="1" ht="18" customHeight="1">
      <c r="B19" s="28"/>
      <c r="E19" s="21" t="str">
        <f>IF('Rekapitulácia stavby'!E11="","",'Rekapitulácia stavby'!E11)</f>
        <v>Ministerstvo vnútra SR, Pribinova 2, Bratislava</v>
      </c>
      <c r="I19" s="23" t="s">
        <v>26</v>
      </c>
      <c r="J19" s="21" t="str">
        <f>IF('Rekapitulácia stavby'!AN11="","",'Rekapitulácia stavby'!AN11)</f>
        <v>2020571520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tr">
        <f>IF('Rekapitulácia stavby'!AN16="","",'Rekapitulácia stavby'!AN16)</f>
        <v xml:space="preserve">44413301  </v>
      </c>
      <c r="L24" s="28"/>
    </row>
    <row r="25" spans="2:12" s="1" customFormat="1" ht="18" customHeight="1">
      <c r="B25" s="28"/>
      <c r="E25" s="21" t="str">
        <f>IF('Rekapitulácia stavby'!E17="","",'Rekapitulácia stavby'!E17)</f>
        <v>Cobra Bauart s.r.o., Karpatské nám.10A, Bratislava</v>
      </c>
      <c r="I25" s="23" t="s">
        <v>26</v>
      </c>
      <c r="J25" s="21" t="str">
        <f>IF('Rekapitulácia stavby'!AN17="","",'Rekapitulácia stavby'!AN17)</f>
        <v>2022709282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tr">
        <f>IF('Rekapitulácia stavby'!AN19="","",'Rekapitulácia stavby'!AN19)</f>
        <v>44413301</v>
      </c>
      <c r="L27" s="28"/>
    </row>
    <row r="28" spans="2:12" s="1" customFormat="1" ht="18" customHeight="1">
      <c r="B28" s="28"/>
      <c r="E28" s="21" t="str">
        <f>IF('Rekapitulácia stavby'!E20="","",'Rekapitulácia stavby'!E20)</f>
        <v>Cobra Bauart s.r.o., Karpatské nám.10A, Bratislava</v>
      </c>
      <c r="I28" s="23" t="s">
        <v>26</v>
      </c>
      <c r="J28" s="21" t="str">
        <f>IF('Rekapitulácia stavby'!AN20="","",'Rekapitulácia stavby'!AN20)</f>
        <v>2022709282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ROUND(J124,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ROUND((SUM(BE124:BE223)),  2)</f>
        <v>0</v>
      </c>
      <c r="G37" s="96"/>
      <c r="H37" s="96"/>
      <c r="I37" s="97">
        <v>0.2</v>
      </c>
      <c r="J37" s="95">
        <f>ROUND(((SUM(BE124:BE223))*I37),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ROUND((SUM(BF124:BF223)),  2)</f>
        <v>0</v>
      </c>
      <c r="G38" s="96"/>
      <c r="H38" s="96"/>
      <c r="I38" s="97">
        <v>0.2</v>
      </c>
      <c r="J38" s="95">
        <f>ROUND(((SUM(BF124:BF223))*I38),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ROUND((SUM(BG124:BG223)),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ROUND((SUM(BH124:BH223)),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ROUND((SUM(BI124:BI223)),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2402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3 - Elektro časť - Silnoprúd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J124</f>
        <v>0</v>
      </c>
      <c r="L100" s="28"/>
      <c r="AU100" s="13" t="s">
        <v>142</v>
      </c>
    </row>
    <row r="101" spans="2:47" s="1" customFormat="1" ht="21.75" customHeight="1">
      <c r="B101" s="28"/>
      <c r="L101" s="28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5" customHeight="1">
      <c r="B107" s="28"/>
      <c r="C107" s="17" t="s">
        <v>167</v>
      </c>
      <c r="L107" s="28"/>
    </row>
    <row r="108" spans="2:47" s="1" customFormat="1" ht="6.95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16.5" customHeight="1">
      <c r="B110" s="28"/>
      <c r="E110" s="241" t="str">
        <f>E7</f>
        <v xml:space="preserve"> KRPZ Žilina a OOPZ Žilina, ul. Kuzmányho</v>
      </c>
      <c r="F110" s="242"/>
      <c r="G110" s="242"/>
      <c r="H110" s="242"/>
      <c r="L110" s="28"/>
    </row>
    <row r="111" spans="2:47" ht="12" customHeight="1">
      <c r="B111" s="16"/>
      <c r="C111" s="23" t="s">
        <v>132</v>
      </c>
      <c r="L111" s="16"/>
    </row>
    <row r="112" spans="2:47" ht="23.25" customHeight="1">
      <c r="B112" s="16"/>
      <c r="E112" s="241" t="s">
        <v>2401</v>
      </c>
      <c r="F112" s="203"/>
      <c r="G112" s="203"/>
      <c r="H112" s="203"/>
      <c r="L112" s="16"/>
    </row>
    <row r="113" spans="2:65" ht="12" customHeight="1">
      <c r="B113" s="16"/>
      <c r="C113" s="23" t="s">
        <v>134</v>
      </c>
      <c r="L113" s="16"/>
    </row>
    <row r="114" spans="2:65" s="1" customFormat="1" ht="16.5" customHeight="1">
      <c r="B114" s="28"/>
      <c r="E114" s="229" t="s">
        <v>2402</v>
      </c>
      <c r="F114" s="243"/>
      <c r="G114" s="243"/>
      <c r="H114" s="243"/>
      <c r="L114" s="28"/>
    </row>
    <row r="115" spans="2:65" s="1" customFormat="1" ht="12" customHeight="1">
      <c r="B115" s="28"/>
      <c r="C115" s="23" t="s">
        <v>136</v>
      </c>
      <c r="L115" s="28"/>
    </row>
    <row r="116" spans="2:65" s="1" customFormat="1" ht="16.5" customHeight="1">
      <c r="B116" s="28"/>
      <c r="E116" s="224" t="str">
        <f>E13</f>
        <v>3 - Elektro časť - Silnoprúd</v>
      </c>
      <c r="F116" s="243"/>
      <c r="G116" s="243"/>
      <c r="H116" s="243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F16</f>
        <v xml:space="preserve"> </v>
      </c>
      <c r="I118" s="23" t="s">
        <v>20</v>
      </c>
      <c r="J118" s="51" t="str">
        <f>IF(J16="","",J16)</f>
        <v>19. 8. 2022</v>
      </c>
      <c r="L118" s="28"/>
    </row>
    <row r="119" spans="2:65" s="1" customFormat="1" ht="6.95" customHeight="1">
      <c r="B119" s="28"/>
      <c r="L119" s="28"/>
    </row>
    <row r="120" spans="2:65" s="1" customFormat="1" ht="40.15" customHeight="1">
      <c r="B120" s="28"/>
      <c r="C120" s="23" t="s">
        <v>22</v>
      </c>
      <c r="F120" s="21" t="str">
        <f>E19</f>
        <v>Ministerstvo vnútra SR, Pribinova 2, Bratislava</v>
      </c>
      <c r="I120" s="23" t="s">
        <v>30</v>
      </c>
      <c r="J120" s="26" t="str">
        <f>E25</f>
        <v>Cobra Bauart s.r.o., Karpatské nám.10A, Bratislava</v>
      </c>
      <c r="L120" s="28"/>
    </row>
    <row r="121" spans="2:65" s="1" customFormat="1" ht="40.15" customHeight="1">
      <c r="B121" s="28"/>
      <c r="C121" s="23" t="s">
        <v>28</v>
      </c>
      <c r="F121" s="21" t="str">
        <f>IF(E22="","",E22)</f>
        <v>Vyplň údaj</v>
      </c>
      <c r="I121" s="23" t="s">
        <v>36</v>
      </c>
      <c r="J121" s="26" t="str">
        <f>E28</f>
        <v>Cobra Bauart s.r.o., Karpatské nám.10A, Bratislava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168</v>
      </c>
      <c r="D123" s="120" t="s">
        <v>64</v>
      </c>
      <c r="E123" s="120" t="s">
        <v>60</v>
      </c>
      <c r="F123" s="120" t="s">
        <v>61</v>
      </c>
      <c r="G123" s="120" t="s">
        <v>169</v>
      </c>
      <c r="H123" s="120" t="s">
        <v>170</v>
      </c>
      <c r="I123" s="120" t="s">
        <v>171</v>
      </c>
      <c r="J123" s="121" t="s">
        <v>140</v>
      </c>
      <c r="K123" s="122" t="s">
        <v>172</v>
      </c>
      <c r="L123" s="118"/>
      <c r="M123" s="58" t="s">
        <v>1</v>
      </c>
      <c r="N123" s="59" t="s">
        <v>43</v>
      </c>
      <c r="O123" s="59" t="s">
        <v>173</v>
      </c>
      <c r="P123" s="59" t="s">
        <v>174</v>
      </c>
      <c r="Q123" s="59" t="s">
        <v>175</v>
      </c>
      <c r="R123" s="59" t="s">
        <v>176</v>
      </c>
      <c r="S123" s="59" t="s">
        <v>177</v>
      </c>
      <c r="T123" s="60" t="s">
        <v>178</v>
      </c>
    </row>
    <row r="124" spans="2:65" s="1" customFormat="1" ht="22.9" customHeight="1">
      <c r="B124" s="28"/>
      <c r="C124" s="63" t="s">
        <v>141</v>
      </c>
      <c r="J124" s="123">
        <f>BK124</f>
        <v>0</v>
      </c>
      <c r="L124" s="28"/>
      <c r="M124" s="61"/>
      <c r="N124" s="52"/>
      <c r="O124" s="52"/>
      <c r="P124" s="124">
        <f>SUM(P125:P223)</f>
        <v>0</v>
      </c>
      <c r="Q124" s="52"/>
      <c r="R124" s="124">
        <f>SUM(R125:R223)</f>
        <v>0.29514000000000001</v>
      </c>
      <c r="S124" s="52"/>
      <c r="T124" s="125">
        <f>SUM(T125:T223)</f>
        <v>1.4535</v>
      </c>
      <c r="AT124" s="13" t="s">
        <v>78</v>
      </c>
      <c r="AU124" s="13" t="s">
        <v>142</v>
      </c>
      <c r="BK124" s="126">
        <f>SUM(BK125:BK223)</f>
        <v>0</v>
      </c>
    </row>
    <row r="125" spans="2:65" s="1" customFormat="1" ht="24.2" customHeight="1">
      <c r="B125" s="139"/>
      <c r="C125" s="140" t="s">
        <v>83</v>
      </c>
      <c r="D125" s="140" t="s">
        <v>183</v>
      </c>
      <c r="E125" s="141" t="s">
        <v>1468</v>
      </c>
      <c r="F125" s="142" t="s">
        <v>1469</v>
      </c>
      <c r="G125" s="143" t="s">
        <v>194</v>
      </c>
      <c r="H125" s="144">
        <v>112</v>
      </c>
      <c r="I125" s="145"/>
      <c r="J125" s="144">
        <f t="shared" ref="J125:J156" si="0">ROUND(I125*H125,3)</f>
        <v>0</v>
      </c>
      <c r="K125" s="146"/>
      <c r="L125" s="28"/>
      <c r="M125" s="147" t="s">
        <v>1</v>
      </c>
      <c r="N125" s="148" t="s">
        <v>45</v>
      </c>
      <c r="P125" s="149">
        <f t="shared" ref="P125:P156" si="1">O125*H125</f>
        <v>0</v>
      </c>
      <c r="Q125" s="149">
        <v>2.47E-3</v>
      </c>
      <c r="R125" s="149">
        <f t="shared" ref="R125:R156" si="2">Q125*H125</f>
        <v>0.27664</v>
      </c>
      <c r="S125" s="149">
        <v>0</v>
      </c>
      <c r="T125" s="150">
        <f t="shared" ref="T125:T156" si="3">S125*H125</f>
        <v>0</v>
      </c>
      <c r="AR125" s="151" t="s">
        <v>103</v>
      </c>
      <c r="AT125" s="151" t="s">
        <v>183</v>
      </c>
      <c r="AU125" s="151" t="s">
        <v>79</v>
      </c>
      <c r="AY125" s="13" t="s">
        <v>181</v>
      </c>
      <c r="BE125" s="152">
        <f t="shared" ref="BE125:BE156" si="4">IF(N125="základná",J125,0)</f>
        <v>0</v>
      </c>
      <c r="BF125" s="152">
        <f t="shared" ref="BF125:BF156" si="5">IF(N125="znížená",J125,0)</f>
        <v>0</v>
      </c>
      <c r="BG125" s="152">
        <f t="shared" ref="BG125:BG156" si="6">IF(N125="zákl. prenesená",J125,0)</f>
        <v>0</v>
      </c>
      <c r="BH125" s="152">
        <f t="shared" ref="BH125:BH156" si="7">IF(N125="zníž. prenesená",J125,0)</f>
        <v>0</v>
      </c>
      <c r="BI125" s="152">
        <f t="shared" ref="BI125:BI156" si="8">IF(N125="nulová",J125,0)</f>
        <v>0</v>
      </c>
      <c r="BJ125" s="13" t="s">
        <v>90</v>
      </c>
      <c r="BK125" s="153">
        <f t="shared" ref="BK125:BK156" si="9">ROUND(I125*H125,3)</f>
        <v>0</v>
      </c>
      <c r="BL125" s="13" t="s">
        <v>103</v>
      </c>
      <c r="BM125" s="151" t="s">
        <v>90</v>
      </c>
    </row>
    <row r="126" spans="2:65" s="1" customFormat="1" ht="24.2" customHeight="1">
      <c r="B126" s="139"/>
      <c r="C126" s="154" t="s">
        <v>90</v>
      </c>
      <c r="D126" s="154" t="s">
        <v>196</v>
      </c>
      <c r="E126" s="155" t="s">
        <v>1471</v>
      </c>
      <c r="F126" s="156" t="s">
        <v>1472</v>
      </c>
      <c r="G126" s="157" t="s">
        <v>203</v>
      </c>
      <c r="H126" s="158">
        <v>80</v>
      </c>
      <c r="I126" s="159"/>
      <c r="J126" s="158">
        <f t="shared" si="0"/>
        <v>0</v>
      </c>
      <c r="K126" s="160"/>
      <c r="L126" s="161"/>
      <c r="M126" s="162" t="s">
        <v>1</v>
      </c>
      <c r="N126" s="163" t="s">
        <v>45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199</v>
      </c>
      <c r="AT126" s="151" t="s">
        <v>196</v>
      </c>
      <c r="AU126" s="151" t="s">
        <v>79</v>
      </c>
      <c r="AY126" s="13" t="s">
        <v>181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90</v>
      </c>
      <c r="BK126" s="153">
        <f t="shared" si="9"/>
        <v>0</v>
      </c>
      <c r="BL126" s="13" t="s">
        <v>103</v>
      </c>
      <c r="BM126" s="151" t="s">
        <v>103</v>
      </c>
    </row>
    <row r="127" spans="2:65" s="1" customFormat="1" ht="24.2" customHeight="1">
      <c r="B127" s="139"/>
      <c r="C127" s="140" t="s">
        <v>94</v>
      </c>
      <c r="D127" s="140" t="s">
        <v>183</v>
      </c>
      <c r="E127" s="141" t="s">
        <v>1474</v>
      </c>
      <c r="F127" s="142" t="s">
        <v>1475</v>
      </c>
      <c r="G127" s="143" t="s">
        <v>304</v>
      </c>
      <c r="H127" s="144">
        <v>480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45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103</v>
      </c>
      <c r="AT127" s="151" t="s">
        <v>183</v>
      </c>
      <c r="AU127" s="151" t="s">
        <v>79</v>
      </c>
      <c r="AY127" s="13" t="s">
        <v>181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90</v>
      </c>
      <c r="BK127" s="153">
        <f t="shared" si="9"/>
        <v>0</v>
      </c>
      <c r="BL127" s="13" t="s">
        <v>103</v>
      </c>
      <c r="BM127" s="151" t="s">
        <v>109</v>
      </c>
    </row>
    <row r="128" spans="2:65" s="1" customFormat="1" ht="24.2" customHeight="1">
      <c r="B128" s="139"/>
      <c r="C128" s="154" t="s">
        <v>103</v>
      </c>
      <c r="D128" s="154" t="s">
        <v>196</v>
      </c>
      <c r="E128" s="155" t="s">
        <v>1477</v>
      </c>
      <c r="F128" s="156" t="s">
        <v>3098</v>
      </c>
      <c r="G128" s="157" t="s">
        <v>304</v>
      </c>
      <c r="H128" s="158">
        <v>480</v>
      </c>
      <c r="I128" s="159"/>
      <c r="J128" s="158">
        <f t="shared" si="0"/>
        <v>0</v>
      </c>
      <c r="K128" s="160"/>
      <c r="L128" s="161"/>
      <c r="M128" s="162" t="s">
        <v>1</v>
      </c>
      <c r="N128" s="163" t="s">
        <v>45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199</v>
      </c>
      <c r="AT128" s="151" t="s">
        <v>196</v>
      </c>
      <c r="AU128" s="151" t="s">
        <v>79</v>
      </c>
      <c r="AY128" s="13" t="s">
        <v>181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90</v>
      </c>
      <c r="BK128" s="153">
        <f t="shared" si="9"/>
        <v>0</v>
      </c>
      <c r="BL128" s="13" t="s">
        <v>103</v>
      </c>
      <c r="BM128" s="151" t="s">
        <v>199</v>
      </c>
    </row>
    <row r="129" spans="2:65" s="1" customFormat="1" ht="24.2" customHeight="1">
      <c r="B129" s="139"/>
      <c r="C129" s="140" t="s">
        <v>106</v>
      </c>
      <c r="D129" s="140" t="s">
        <v>183</v>
      </c>
      <c r="E129" s="141" t="s">
        <v>1480</v>
      </c>
      <c r="F129" s="142" t="s">
        <v>1481</v>
      </c>
      <c r="G129" s="143" t="s">
        <v>304</v>
      </c>
      <c r="H129" s="144">
        <v>240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103</v>
      </c>
      <c r="AT129" s="151" t="s">
        <v>183</v>
      </c>
      <c r="AU129" s="151" t="s">
        <v>79</v>
      </c>
      <c r="AY129" s="13" t="s">
        <v>181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90</v>
      </c>
      <c r="BK129" s="153">
        <f t="shared" si="9"/>
        <v>0</v>
      </c>
      <c r="BL129" s="13" t="s">
        <v>103</v>
      </c>
      <c r="BM129" s="151" t="s">
        <v>219</v>
      </c>
    </row>
    <row r="130" spans="2:65" s="1" customFormat="1" ht="16.5" customHeight="1">
      <c r="B130" s="139"/>
      <c r="C130" s="154" t="s">
        <v>109</v>
      </c>
      <c r="D130" s="154" t="s">
        <v>196</v>
      </c>
      <c r="E130" s="155" t="s">
        <v>1483</v>
      </c>
      <c r="F130" s="156" t="s">
        <v>1484</v>
      </c>
      <c r="G130" s="157" t="s">
        <v>304</v>
      </c>
      <c r="H130" s="158">
        <v>240</v>
      </c>
      <c r="I130" s="159"/>
      <c r="J130" s="158">
        <f t="shared" si="0"/>
        <v>0</v>
      </c>
      <c r="K130" s="160"/>
      <c r="L130" s="161"/>
      <c r="M130" s="162" t="s">
        <v>1</v>
      </c>
      <c r="N130" s="163" t="s">
        <v>45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199</v>
      </c>
      <c r="AT130" s="151" t="s">
        <v>196</v>
      </c>
      <c r="AU130" s="151" t="s">
        <v>79</v>
      </c>
      <c r="AY130" s="13" t="s">
        <v>181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90</v>
      </c>
      <c r="BK130" s="153">
        <f t="shared" si="9"/>
        <v>0</v>
      </c>
      <c r="BL130" s="13" t="s">
        <v>103</v>
      </c>
      <c r="BM130" s="151" t="s">
        <v>227</v>
      </c>
    </row>
    <row r="131" spans="2:65" s="1" customFormat="1" ht="24.2" customHeight="1">
      <c r="B131" s="139"/>
      <c r="C131" s="154" t="s">
        <v>208</v>
      </c>
      <c r="D131" s="154" t="s">
        <v>196</v>
      </c>
      <c r="E131" s="155" t="s">
        <v>1486</v>
      </c>
      <c r="F131" s="156" t="s">
        <v>1487</v>
      </c>
      <c r="G131" s="157" t="s">
        <v>304</v>
      </c>
      <c r="H131" s="158">
        <v>480</v>
      </c>
      <c r="I131" s="159"/>
      <c r="J131" s="158">
        <f t="shared" si="0"/>
        <v>0</v>
      </c>
      <c r="K131" s="160"/>
      <c r="L131" s="161"/>
      <c r="M131" s="162" t="s">
        <v>1</v>
      </c>
      <c r="N131" s="163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199</v>
      </c>
      <c r="AT131" s="151" t="s">
        <v>196</v>
      </c>
      <c r="AU131" s="151" t="s">
        <v>79</v>
      </c>
      <c r="AY131" s="13" t="s">
        <v>181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90</v>
      </c>
      <c r="BK131" s="153">
        <f t="shared" si="9"/>
        <v>0</v>
      </c>
      <c r="BL131" s="13" t="s">
        <v>103</v>
      </c>
      <c r="BM131" s="151" t="s">
        <v>235</v>
      </c>
    </row>
    <row r="132" spans="2:65" s="1" customFormat="1" ht="24.2" customHeight="1">
      <c r="B132" s="139"/>
      <c r="C132" s="154" t="s">
        <v>199</v>
      </c>
      <c r="D132" s="154" t="s">
        <v>196</v>
      </c>
      <c r="E132" s="155" t="s">
        <v>1489</v>
      </c>
      <c r="F132" s="156" t="s">
        <v>1490</v>
      </c>
      <c r="G132" s="157" t="s">
        <v>304</v>
      </c>
      <c r="H132" s="158">
        <v>240</v>
      </c>
      <c r="I132" s="159"/>
      <c r="J132" s="158">
        <f t="shared" si="0"/>
        <v>0</v>
      </c>
      <c r="K132" s="160"/>
      <c r="L132" s="161"/>
      <c r="M132" s="162" t="s">
        <v>1</v>
      </c>
      <c r="N132" s="163" t="s">
        <v>45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199</v>
      </c>
      <c r="AT132" s="151" t="s">
        <v>196</v>
      </c>
      <c r="AU132" s="151" t="s">
        <v>79</v>
      </c>
      <c r="AY132" s="13" t="s">
        <v>181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90</v>
      </c>
      <c r="BK132" s="153">
        <f t="shared" si="9"/>
        <v>0</v>
      </c>
      <c r="BL132" s="13" t="s">
        <v>103</v>
      </c>
      <c r="BM132" s="151" t="s">
        <v>243</v>
      </c>
    </row>
    <row r="133" spans="2:65" s="1" customFormat="1" ht="21.75" customHeight="1">
      <c r="B133" s="139"/>
      <c r="C133" s="154" t="s">
        <v>215</v>
      </c>
      <c r="D133" s="154" t="s">
        <v>196</v>
      </c>
      <c r="E133" s="155" t="s">
        <v>1492</v>
      </c>
      <c r="F133" s="156" t="s">
        <v>1493</v>
      </c>
      <c r="G133" s="157" t="s">
        <v>203</v>
      </c>
      <c r="H133" s="158">
        <v>120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199</v>
      </c>
      <c r="AT133" s="151" t="s">
        <v>196</v>
      </c>
      <c r="AU133" s="151" t="s">
        <v>79</v>
      </c>
      <c r="AY133" s="13" t="s">
        <v>181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90</v>
      </c>
      <c r="BK133" s="153">
        <f t="shared" si="9"/>
        <v>0</v>
      </c>
      <c r="BL133" s="13" t="s">
        <v>103</v>
      </c>
      <c r="BM133" s="151" t="s">
        <v>251</v>
      </c>
    </row>
    <row r="134" spans="2:65" s="1" customFormat="1" ht="24.2" customHeight="1">
      <c r="B134" s="139"/>
      <c r="C134" s="154" t="s">
        <v>219</v>
      </c>
      <c r="D134" s="154" t="s">
        <v>196</v>
      </c>
      <c r="E134" s="155" t="s">
        <v>1495</v>
      </c>
      <c r="F134" s="156" t="s">
        <v>1496</v>
      </c>
      <c r="G134" s="157" t="s">
        <v>203</v>
      </c>
      <c r="H134" s="158">
        <v>240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199</v>
      </c>
      <c r="AT134" s="151" t="s">
        <v>196</v>
      </c>
      <c r="AU134" s="151" t="s">
        <v>79</v>
      </c>
      <c r="AY134" s="13" t="s">
        <v>181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90</v>
      </c>
      <c r="BK134" s="153">
        <f t="shared" si="9"/>
        <v>0</v>
      </c>
      <c r="BL134" s="13" t="s">
        <v>103</v>
      </c>
      <c r="BM134" s="151" t="s">
        <v>7</v>
      </c>
    </row>
    <row r="135" spans="2:65" s="1" customFormat="1" ht="24.2" customHeight="1">
      <c r="B135" s="139"/>
      <c r="C135" s="154" t="s">
        <v>223</v>
      </c>
      <c r="D135" s="154" t="s">
        <v>196</v>
      </c>
      <c r="E135" s="155" t="s">
        <v>1498</v>
      </c>
      <c r="F135" s="156" t="s">
        <v>3099</v>
      </c>
      <c r="G135" s="157" t="s">
        <v>203</v>
      </c>
      <c r="H135" s="158">
        <v>114</v>
      </c>
      <c r="I135" s="159"/>
      <c r="J135" s="158">
        <f t="shared" si="0"/>
        <v>0</v>
      </c>
      <c r="K135" s="160"/>
      <c r="L135" s="161"/>
      <c r="M135" s="162" t="s">
        <v>1</v>
      </c>
      <c r="N135" s="163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199</v>
      </c>
      <c r="AT135" s="151" t="s">
        <v>196</v>
      </c>
      <c r="AU135" s="151" t="s">
        <v>79</v>
      </c>
      <c r="AY135" s="13" t="s">
        <v>181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90</v>
      </c>
      <c r="BK135" s="153">
        <f t="shared" si="9"/>
        <v>0</v>
      </c>
      <c r="BL135" s="13" t="s">
        <v>103</v>
      </c>
      <c r="BM135" s="151" t="s">
        <v>266</v>
      </c>
    </row>
    <row r="136" spans="2:65" s="1" customFormat="1" ht="21.75" customHeight="1">
      <c r="B136" s="139"/>
      <c r="C136" s="154" t="s">
        <v>227</v>
      </c>
      <c r="D136" s="154" t="s">
        <v>196</v>
      </c>
      <c r="E136" s="155" t="s">
        <v>1501</v>
      </c>
      <c r="F136" s="156" t="s">
        <v>1502</v>
      </c>
      <c r="G136" s="157" t="s">
        <v>203</v>
      </c>
      <c r="H136" s="158">
        <v>114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199</v>
      </c>
      <c r="AT136" s="151" t="s">
        <v>196</v>
      </c>
      <c r="AU136" s="151" t="s">
        <v>79</v>
      </c>
      <c r="AY136" s="13" t="s">
        <v>181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90</v>
      </c>
      <c r="BK136" s="153">
        <f t="shared" si="9"/>
        <v>0</v>
      </c>
      <c r="BL136" s="13" t="s">
        <v>103</v>
      </c>
      <c r="BM136" s="151" t="s">
        <v>274</v>
      </c>
    </row>
    <row r="137" spans="2:65" s="1" customFormat="1" ht="16.5" customHeight="1">
      <c r="B137" s="139"/>
      <c r="C137" s="154" t="s">
        <v>231</v>
      </c>
      <c r="D137" s="154" t="s">
        <v>196</v>
      </c>
      <c r="E137" s="155" t="s">
        <v>1504</v>
      </c>
      <c r="F137" s="156" t="s">
        <v>1505</v>
      </c>
      <c r="G137" s="157" t="s">
        <v>203</v>
      </c>
      <c r="H137" s="158">
        <v>450</v>
      </c>
      <c r="I137" s="159"/>
      <c r="J137" s="158">
        <f t="shared" si="0"/>
        <v>0</v>
      </c>
      <c r="K137" s="160"/>
      <c r="L137" s="161"/>
      <c r="M137" s="162" t="s">
        <v>1</v>
      </c>
      <c r="N137" s="163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199</v>
      </c>
      <c r="AT137" s="151" t="s">
        <v>196</v>
      </c>
      <c r="AU137" s="151" t="s">
        <v>79</v>
      </c>
      <c r="AY137" s="13" t="s">
        <v>181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90</v>
      </c>
      <c r="BK137" s="153">
        <f t="shared" si="9"/>
        <v>0</v>
      </c>
      <c r="BL137" s="13" t="s">
        <v>103</v>
      </c>
      <c r="BM137" s="151" t="s">
        <v>281</v>
      </c>
    </row>
    <row r="138" spans="2:65" s="1" customFormat="1" ht="21.75" customHeight="1">
      <c r="B138" s="139"/>
      <c r="C138" s="140" t="s">
        <v>235</v>
      </c>
      <c r="D138" s="140" t="s">
        <v>183</v>
      </c>
      <c r="E138" s="141" t="s">
        <v>1507</v>
      </c>
      <c r="F138" s="142" t="s">
        <v>3100</v>
      </c>
      <c r="G138" s="143" t="s">
        <v>304</v>
      </c>
      <c r="H138" s="144">
        <v>240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103</v>
      </c>
      <c r="AT138" s="151" t="s">
        <v>183</v>
      </c>
      <c r="AU138" s="151" t="s">
        <v>79</v>
      </c>
      <c r="AY138" s="13" t="s">
        <v>181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90</v>
      </c>
      <c r="BK138" s="153">
        <f t="shared" si="9"/>
        <v>0</v>
      </c>
      <c r="BL138" s="13" t="s">
        <v>103</v>
      </c>
      <c r="BM138" s="151" t="s">
        <v>289</v>
      </c>
    </row>
    <row r="139" spans="2:65" s="1" customFormat="1" ht="33" customHeight="1">
      <c r="B139" s="139"/>
      <c r="C139" s="140" t="s">
        <v>239</v>
      </c>
      <c r="D139" s="140" t="s">
        <v>183</v>
      </c>
      <c r="E139" s="141" t="s">
        <v>1510</v>
      </c>
      <c r="F139" s="142" t="s">
        <v>1511</v>
      </c>
      <c r="G139" s="143" t="s">
        <v>203</v>
      </c>
      <c r="H139" s="144">
        <v>60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103</v>
      </c>
      <c r="AT139" s="151" t="s">
        <v>183</v>
      </c>
      <c r="AU139" s="151" t="s">
        <v>79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103</v>
      </c>
      <c r="BM139" s="151" t="s">
        <v>297</v>
      </c>
    </row>
    <row r="140" spans="2:65" s="1" customFormat="1" ht="24.2" customHeight="1">
      <c r="B140" s="139"/>
      <c r="C140" s="154" t="s">
        <v>243</v>
      </c>
      <c r="D140" s="154" t="s">
        <v>196</v>
      </c>
      <c r="E140" s="155" t="s">
        <v>1513</v>
      </c>
      <c r="F140" s="156" t="s">
        <v>1514</v>
      </c>
      <c r="G140" s="157" t="s">
        <v>203</v>
      </c>
      <c r="H140" s="158">
        <v>60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199</v>
      </c>
      <c r="AT140" s="151" t="s">
        <v>196</v>
      </c>
      <c r="AU140" s="151" t="s">
        <v>79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103</v>
      </c>
      <c r="BM140" s="151" t="s">
        <v>306</v>
      </c>
    </row>
    <row r="141" spans="2:65" s="1" customFormat="1" ht="24.2" customHeight="1">
      <c r="B141" s="139"/>
      <c r="C141" s="140" t="s">
        <v>574</v>
      </c>
      <c r="D141" s="140" t="s">
        <v>183</v>
      </c>
      <c r="E141" s="141" t="s">
        <v>3101</v>
      </c>
      <c r="F141" s="142" t="s">
        <v>3102</v>
      </c>
      <c r="G141" s="143" t="s">
        <v>304</v>
      </c>
      <c r="H141" s="144">
        <v>580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103</v>
      </c>
      <c r="AT141" s="151" t="s">
        <v>183</v>
      </c>
      <c r="AU141" s="151" t="s">
        <v>79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103</v>
      </c>
      <c r="BM141" s="151" t="s">
        <v>315</v>
      </c>
    </row>
    <row r="142" spans="2:65" s="1" customFormat="1" ht="24.2" customHeight="1">
      <c r="B142" s="139"/>
      <c r="C142" s="154" t="s">
        <v>578</v>
      </c>
      <c r="D142" s="154" t="s">
        <v>196</v>
      </c>
      <c r="E142" s="155" t="s">
        <v>3103</v>
      </c>
      <c r="F142" s="156" t="s">
        <v>3104</v>
      </c>
      <c r="G142" s="157" t="s">
        <v>196</v>
      </c>
      <c r="H142" s="158">
        <v>530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199</v>
      </c>
      <c r="AT142" s="151" t="s">
        <v>196</v>
      </c>
      <c r="AU142" s="151" t="s">
        <v>79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103</v>
      </c>
      <c r="BM142" s="151" t="s">
        <v>323</v>
      </c>
    </row>
    <row r="143" spans="2:65" s="1" customFormat="1" ht="24.2" customHeight="1">
      <c r="B143" s="139"/>
      <c r="C143" s="154" t="s">
        <v>533</v>
      </c>
      <c r="D143" s="154" t="s">
        <v>196</v>
      </c>
      <c r="E143" s="155" t="s">
        <v>3105</v>
      </c>
      <c r="F143" s="156" t="s">
        <v>3106</v>
      </c>
      <c r="G143" s="157" t="s">
        <v>304</v>
      </c>
      <c r="H143" s="158">
        <v>50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199</v>
      </c>
      <c r="AT143" s="151" t="s">
        <v>196</v>
      </c>
      <c r="AU143" s="151" t="s">
        <v>79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103</v>
      </c>
      <c r="BM143" s="151" t="s">
        <v>331</v>
      </c>
    </row>
    <row r="144" spans="2:65" s="1" customFormat="1" ht="16.5" customHeight="1">
      <c r="B144" s="139"/>
      <c r="C144" s="154" t="s">
        <v>584</v>
      </c>
      <c r="D144" s="154" t="s">
        <v>196</v>
      </c>
      <c r="E144" s="155" t="s">
        <v>3107</v>
      </c>
      <c r="F144" s="156" t="s">
        <v>3108</v>
      </c>
      <c r="G144" s="157" t="s">
        <v>203</v>
      </c>
      <c r="H144" s="158">
        <v>580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199</v>
      </c>
      <c r="AT144" s="151" t="s">
        <v>196</v>
      </c>
      <c r="AU144" s="151" t="s">
        <v>79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103</v>
      </c>
      <c r="BM144" s="151" t="s">
        <v>339</v>
      </c>
    </row>
    <row r="145" spans="2:65" s="1" customFormat="1" ht="16.5" customHeight="1">
      <c r="B145" s="139"/>
      <c r="C145" s="154" t="s">
        <v>587</v>
      </c>
      <c r="D145" s="154" t="s">
        <v>196</v>
      </c>
      <c r="E145" s="155" t="s">
        <v>3109</v>
      </c>
      <c r="F145" s="156" t="s">
        <v>3110</v>
      </c>
      <c r="G145" s="157" t="s">
        <v>203</v>
      </c>
      <c r="H145" s="158">
        <v>200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199</v>
      </c>
      <c r="AT145" s="151" t="s">
        <v>196</v>
      </c>
      <c r="AU145" s="151" t="s">
        <v>79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103</v>
      </c>
      <c r="BM145" s="151" t="s">
        <v>347</v>
      </c>
    </row>
    <row r="146" spans="2:65" s="1" customFormat="1" ht="24.2" customHeight="1">
      <c r="B146" s="139"/>
      <c r="C146" s="140" t="s">
        <v>591</v>
      </c>
      <c r="D146" s="140" t="s">
        <v>183</v>
      </c>
      <c r="E146" s="141" t="s">
        <v>3111</v>
      </c>
      <c r="F146" s="142" t="s">
        <v>3112</v>
      </c>
      <c r="G146" s="143" t="s">
        <v>304</v>
      </c>
      <c r="H146" s="144">
        <v>75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103</v>
      </c>
      <c r="AT146" s="151" t="s">
        <v>183</v>
      </c>
      <c r="AU146" s="151" t="s">
        <v>79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103</v>
      </c>
      <c r="BM146" s="151" t="s">
        <v>355</v>
      </c>
    </row>
    <row r="147" spans="2:65" s="1" customFormat="1" ht="24.2" customHeight="1">
      <c r="B147" s="139"/>
      <c r="C147" s="154" t="s">
        <v>595</v>
      </c>
      <c r="D147" s="154" t="s">
        <v>196</v>
      </c>
      <c r="E147" s="155" t="s">
        <v>3113</v>
      </c>
      <c r="F147" s="156" t="s">
        <v>3114</v>
      </c>
      <c r="G147" s="157" t="s">
        <v>304</v>
      </c>
      <c r="H147" s="158">
        <v>50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199</v>
      </c>
      <c r="AT147" s="151" t="s">
        <v>196</v>
      </c>
      <c r="AU147" s="151" t="s">
        <v>79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103</v>
      </c>
      <c r="BM147" s="151" t="s">
        <v>309</v>
      </c>
    </row>
    <row r="148" spans="2:65" s="1" customFormat="1" ht="21.75" customHeight="1">
      <c r="B148" s="139"/>
      <c r="C148" s="154" t="s">
        <v>599</v>
      </c>
      <c r="D148" s="154" t="s">
        <v>196</v>
      </c>
      <c r="E148" s="155" t="s">
        <v>3115</v>
      </c>
      <c r="F148" s="156" t="s">
        <v>3116</v>
      </c>
      <c r="G148" s="157" t="s">
        <v>304</v>
      </c>
      <c r="H148" s="158">
        <v>25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199</v>
      </c>
      <c r="AT148" s="151" t="s">
        <v>196</v>
      </c>
      <c r="AU148" s="151" t="s">
        <v>79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103</v>
      </c>
      <c r="BM148" s="151" t="s">
        <v>370</v>
      </c>
    </row>
    <row r="149" spans="2:65" s="1" customFormat="1" ht="16.5" customHeight="1">
      <c r="B149" s="139"/>
      <c r="C149" s="154" t="s">
        <v>603</v>
      </c>
      <c r="D149" s="154" t="s">
        <v>196</v>
      </c>
      <c r="E149" s="155" t="s">
        <v>3117</v>
      </c>
      <c r="F149" s="156" t="s">
        <v>3118</v>
      </c>
      <c r="G149" s="157" t="s">
        <v>203</v>
      </c>
      <c r="H149" s="158">
        <v>10</v>
      </c>
      <c r="I149" s="159"/>
      <c r="J149" s="158">
        <f t="shared" si="0"/>
        <v>0</v>
      </c>
      <c r="K149" s="160"/>
      <c r="L149" s="161"/>
      <c r="M149" s="162" t="s">
        <v>1</v>
      </c>
      <c r="N149" s="163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199</v>
      </c>
      <c r="AT149" s="151" t="s">
        <v>196</v>
      </c>
      <c r="AU149" s="151" t="s">
        <v>79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103</v>
      </c>
      <c r="BM149" s="151" t="s">
        <v>378</v>
      </c>
    </row>
    <row r="150" spans="2:65" s="1" customFormat="1" ht="16.5" customHeight="1">
      <c r="B150" s="139"/>
      <c r="C150" s="140" t="s">
        <v>607</v>
      </c>
      <c r="D150" s="140" t="s">
        <v>183</v>
      </c>
      <c r="E150" s="141" t="s">
        <v>3119</v>
      </c>
      <c r="F150" s="142" t="s">
        <v>3120</v>
      </c>
      <c r="G150" s="143" t="s">
        <v>203</v>
      </c>
      <c r="H150" s="144">
        <v>204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103</v>
      </c>
      <c r="AT150" s="151" t="s">
        <v>183</v>
      </c>
      <c r="AU150" s="151" t="s">
        <v>79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103</v>
      </c>
      <c r="BM150" s="151" t="s">
        <v>350</v>
      </c>
    </row>
    <row r="151" spans="2:65" s="1" customFormat="1" ht="24.2" customHeight="1">
      <c r="B151" s="139"/>
      <c r="C151" s="140" t="s">
        <v>535</v>
      </c>
      <c r="D151" s="140" t="s">
        <v>183</v>
      </c>
      <c r="E151" s="141" t="s">
        <v>3121</v>
      </c>
      <c r="F151" s="142" t="s">
        <v>3122</v>
      </c>
      <c r="G151" s="143" t="s">
        <v>203</v>
      </c>
      <c r="H151" s="144">
        <v>13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103</v>
      </c>
      <c r="AT151" s="151" t="s">
        <v>183</v>
      </c>
      <c r="AU151" s="151" t="s">
        <v>79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103</v>
      </c>
      <c r="BM151" s="151" t="s">
        <v>393</v>
      </c>
    </row>
    <row r="152" spans="2:65" s="1" customFormat="1" ht="24.2" customHeight="1">
      <c r="B152" s="139"/>
      <c r="C152" s="140" t="s">
        <v>554</v>
      </c>
      <c r="D152" s="140" t="s">
        <v>183</v>
      </c>
      <c r="E152" s="141" t="s">
        <v>3123</v>
      </c>
      <c r="F152" s="142" t="s">
        <v>3124</v>
      </c>
      <c r="G152" s="143" t="s">
        <v>203</v>
      </c>
      <c r="H152" s="144">
        <v>1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103</v>
      </c>
      <c r="AT152" s="151" t="s">
        <v>183</v>
      </c>
      <c r="AU152" s="151" t="s">
        <v>79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103</v>
      </c>
      <c r="BM152" s="151" t="s">
        <v>401</v>
      </c>
    </row>
    <row r="153" spans="2:65" s="1" customFormat="1" ht="24.2" customHeight="1">
      <c r="B153" s="139"/>
      <c r="C153" s="154" t="s">
        <v>558</v>
      </c>
      <c r="D153" s="154" t="s">
        <v>196</v>
      </c>
      <c r="E153" s="155" t="s">
        <v>3125</v>
      </c>
      <c r="F153" s="156" t="s">
        <v>3126</v>
      </c>
      <c r="G153" s="157" t="s">
        <v>203</v>
      </c>
      <c r="H153" s="158">
        <v>1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199</v>
      </c>
      <c r="AT153" s="151" t="s">
        <v>196</v>
      </c>
      <c r="AU153" s="151" t="s">
        <v>79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103</v>
      </c>
      <c r="BM153" s="151" t="s">
        <v>409</v>
      </c>
    </row>
    <row r="154" spans="2:65" s="1" customFormat="1" ht="24.2" customHeight="1">
      <c r="B154" s="139"/>
      <c r="C154" s="140" t="s">
        <v>544</v>
      </c>
      <c r="D154" s="140" t="s">
        <v>183</v>
      </c>
      <c r="E154" s="141" t="s">
        <v>3127</v>
      </c>
      <c r="F154" s="142" t="s">
        <v>3128</v>
      </c>
      <c r="G154" s="143" t="s">
        <v>203</v>
      </c>
      <c r="H154" s="144">
        <v>2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103</v>
      </c>
      <c r="AT154" s="151" t="s">
        <v>183</v>
      </c>
      <c r="AU154" s="151" t="s">
        <v>79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103</v>
      </c>
      <c r="BM154" s="151" t="s">
        <v>417</v>
      </c>
    </row>
    <row r="155" spans="2:65" s="1" customFormat="1" ht="24.2" customHeight="1">
      <c r="B155" s="139"/>
      <c r="C155" s="154" t="s">
        <v>548</v>
      </c>
      <c r="D155" s="154" t="s">
        <v>196</v>
      </c>
      <c r="E155" s="155" t="s">
        <v>3129</v>
      </c>
      <c r="F155" s="156" t="s">
        <v>3130</v>
      </c>
      <c r="G155" s="157" t="s">
        <v>203</v>
      </c>
      <c r="H155" s="158">
        <v>15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199</v>
      </c>
      <c r="AT155" s="151" t="s">
        <v>196</v>
      </c>
      <c r="AU155" s="151" t="s">
        <v>79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425</v>
      </c>
    </row>
    <row r="156" spans="2:65" s="1" customFormat="1" ht="24.2" customHeight="1">
      <c r="B156" s="139"/>
      <c r="C156" s="140" t="s">
        <v>247</v>
      </c>
      <c r="D156" s="140" t="s">
        <v>183</v>
      </c>
      <c r="E156" s="141" t="s">
        <v>1516</v>
      </c>
      <c r="F156" s="142" t="s">
        <v>3131</v>
      </c>
      <c r="G156" s="143" t="s">
        <v>203</v>
      </c>
      <c r="H156" s="144">
        <v>67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103</v>
      </c>
      <c r="AT156" s="151" t="s">
        <v>183</v>
      </c>
      <c r="AU156" s="151" t="s">
        <v>79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433</v>
      </c>
    </row>
    <row r="157" spans="2:65" s="1" customFormat="1" ht="16.5" customHeight="1">
      <c r="B157" s="139"/>
      <c r="C157" s="154" t="s">
        <v>251</v>
      </c>
      <c r="D157" s="154" t="s">
        <v>196</v>
      </c>
      <c r="E157" s="155" t="s">
        <v>1519</v>
      </c>
      <c r="F157" s="156" t="s">
        <v>1520</v>
      </c>
      <c r="G157" s="157" t="s">
        <v>203</v>
      </c>
      <c r="H157" s="158">
        <v>67</v>
      </c>
      <c r="I157" s="159"/>
      <c r="J157" s="158">
        <f t="shared" ref="J157:J188" si="10">ROUND(I157*H157,3)</f>
        <v>0</v>
      </c>
      <c r="K157" s="160"/>
      <c r="L157" s="161"/>
      <c r="M157" s="162" t="s">
        <v>1</v>
      </c>
      <c r="N157" s="163" t="s">
        <v>45</v>
      </c>
      <c r="P157" s="149">
        <f t="shared" ref="P157:P188" si="11">O157*H157</f>
        <v>0</v>
      </c>
      <c r="Q157" s="149">
        <v>0</v>
      </c>
      <c r="R157" s="149">
        <f t="shared" ref="R157:R188" si="12">Q157*H157</f>
        <v>0</v>
      </c>
      <c r="S157" s="149">
        <v>0</v>
      </c>
      <c r="T157" s="150">
        <f t="shared" ref="T157:T188" si="13">S157*H157</f>
        <v>0</v>
      </c>
      <c r="AR157" s="151" t="s">
        <v>199</v>
      </c>
      <c r="AT157" s="151" t="s">
        <v>196</v>
      </c>
      <c r="AU157" s="151" t="s">
        <v>79</v>
      </c>
      <c r="AY157" s="13" t="s">
        <v>181</v>
      </c>
      <c r="BE157" s="152">
        <f t="shared" ref="BE157:BE188" si="14">IF(N157="základná",J157,0)</f>
        <v>0</v>
      </c>
      <c r="BF157" s="152">
        <f t="shared" ref="BF157:BF188" si="15">IF(N157="znížená",J157,0)</f>
        <v>0</v>
      </c>
      <c r="BG157" s="152">
        <f t="shared" ref="BG157:BG188" si="16">IF(N157="zákl. prenesená",J157,0)</f>
        <v>0</v>
      </c>
      <c r="BH157" s="152">
        <f t="shared" ref="BH157:BH188" si="17">IF(N157="zníž. prenesená",J157,0)</f>
        <v>0</v>
      </c>
      <c r="BI157" s="152">
        <f t="shared" ref="BI157:BI188" si="18">IF(N157="nulová",J157,0)</f>
        <v>0</v>
      </c>
      <c r="BJ157" s="13" t="s">
        <v>90</v>
      </c>
      <c r="BK157" s="153">
        <f t="shared" ref="BK157:BK188" si="19">ROUND(I157*H157,3)</f>
        <v>0</v>
      </c>
      <c r="BL157" s="13" t="s">
        <v>103</v>
      </c>
      <c r="BM157" s="151" t="s">
        <v>441</v>
      </c>
    </row>
    <row r="158" spans="2:65" s="1" customFormat="1" ht="33" customHeight="1">
      <c r="B158" s="139"/>
      <c r="C158" s="140" t="s">
        <v>255</v>
      </c>
      <c r="D158" s="140" t="s">
        <v>183</v>
      </c>
      <c r="E158" s="141" t="s">
        <v>1522</v>
      </c>
      <c r="F158" s="142" t="s">
        <v>3132</v>
      </c>
      <c r="G158" s="143" t="s">
        <v>203</v>
      </c>
      <c r="H158" s="144">
        <v>83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45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103</v>
      </c>
      <c r="AT158" s="151" t="s">
        <v>183</v>
      </c>
      <c r="AU158" s="151" t="s">
        <v>79</v>
      </c>
      <c r="AY158" s="13" t="s">
        <v>181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90</v>
      </c>
      <c r="BK158" s="153">
        <f t="shared" si="19"/>
        <v>0</v>
      </c>
      <c r="BL158" s="13" t="s">
        <v>103</v>
      </c>
      <c r="BM158" s="151" t="s">
        <v>449</v>
      </c>
    </row>
    <row r="159" spans="2:65" s="1" customFormat="1" ht="24.2" customHeight="1">
      <c r="B159" s="139"/>
      <c r="C159" s="140" t="s">
        <v>266</v>
      </c>
      <c r="D159" s="140" t="s">
        <v>183</v>
      </c>
      <c r="E159" s="141" t="s">
        <v>1531</v>
      </c>
      <c r="F159" s="142" t="s">
        <v>1532</v>
      </c>
      <c r="G159" s="143" t="s">
        <v>203</v>
      </c>
      <c r="H159" s="144">
        <v>2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45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103</v>
      </c>
      <c r="AT159" s="151" t="s">
        <v>183</v>
      </c>
      <c r="AU159" s="151" t="s">
        <v>79</v>
      </c>
      <c r="AY159" s="13" t="s">
        <v>181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90</v>
      </c>
      <c r="BK159" s="153">
        <f t="shared" si="19"/>
        <v>0</v>
      </c>
      <c r="BL159" s="13" t="s">
        <v>103</v>
      </c>
      <c r="BM159" s="151" t="s">
        <v>457</v>
      </c>
    </row>
    <row r="160" spans="2:65" s="1" customFormat="1" ht="24.2" customHeight="1">
      <c r="B160" s="139"/>
      <c r="C160" s="154" t="s">
        <v>270</v>
      </c>
      <c r="D160" s="154" t="s">
        <v>196</v>
      </c>
      <c r="E160" s="155" t="s">
        <v>1534</v>
      </c>
      <c r="F160" s="156" t="s">
        <v>1535</v>
      </c>
      <c r="G160" s="157" t="s">
        <v>203</v>
      </c>
      <c r="H160" s="158">
        <v>2</v>
      </c>
      <c r="I160" s="159"/>
      <c r="J160" s="158">
        <f t="shared" si="10"/>
        <v>0</v>
      </c>
      <c r="K160" s="160"/>
      <c r="L160" s="161"/>
      <c r="M160" s="162" t="s">
        <v>1</v>
      </c>
      <c r="N160" s="163" t="s">
        <v>45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199</v>
      </c>
      <c r="AT160" s="151" t="s">
        <v>196</v>
      </c>
      <c r="AU160" s="151" t="s">
        <v>79</v>
      </c>
      <c r="AY160" s="13" t="s">
        <v>181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90</v>
      </c>
      <c r="BK160" s="153">
        <f t="shared" si="19"/>
        <v>0</v>
      </c>
      <c r="BL160" s="13" t="s">
        <v>103</v>
      </c>
      <c r="BM160" s="151" t="s">
        <v>465</v>
      </c>
    </row>
    <row r="161" spans="2:65" s="1" customFormat="1" ht="21.75" customHeight="1">
      <c r="B161" s="139"/>
      <c r="C161" s="140" t="s">
        <v>481</v>
      </c>
      <c r="D161" s="140" t="s">
        <v>183</v>
      </c>
      <c r="E161" s="141" t="s">
        <v>3133</v>
      </c>
      <c r="F161" s="142" t="s">
        <v>3134</v>
      </c>
      <c r="G161" s="143" t="s">
        <v>203</v>
      </c>
      <c r="H161" s="144">
        <v>1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45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103</v>
      </c>
      <c r="AT161" s="151" t="s">
        <v>183</v>
      </c>
      <c r="AU161" s="151" t="s">
        <v>79</v>
      </c>
      <c r="AY161" s="13" t="s">
        <v>181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90</v>
      </c>
      <c r="BK161" s="153">
        <f t="shared" si="19"/>
        <v>0</v>
      </c>
      <c r="BL161" s="13" t="s">
        <v>103</v>
      </c>
      <c r="BM161" s="151" t="s">
        <v>473</v>
      </c>
    </row>
    <row r="162" spans="2:65" s="1" customFormat="1" ht="33" customHeight="1">
      <c r="B162" s="139"/>
      <c r="C162" s="154" t="s">
        <v>485</v>
      </c>
      <c r="D162" s="154" t="s">
        <v>196</v>
      </c>
      <c r="E162" s="155" t="s">
        <v>3135</v>
      </c>
      <c r="F162" s="156" t="s">
        <v>3136</v>
      </c>
      <c r="G162" s="157" t="s">
        <v>557</v>
      </c>
      <c r="H162" s="158">
        <v>1</v>
      </c>
      <c r="I162" s="159"/>
      <c r="J162" s="158">
        <f t="shared" si="10"/>
        <v>0</v>
      </c>
      <c r="K162" s="160"/>
      <c r="L162" s="161"/>
      <c r="M162" s="162" t="s">
        <v>1</v>
      </c>
      <c r="N162" s="163" t="s">
        <v>45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199</v>
      </c>
      <c r="AT162" s="151" t="s">
        <v>196</v>
      </c>
      <c r="AU162" s="151" t="s">
        <v>79</v>
      </c>
      <c r="AY162" s="13" t="s">
        <v>181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90</v>
      </c>
      <c r="BK162" s="153">
        <f t="shared" si="19"/>
        <v>0</v>
      </c>
      <c r="BL162" s="13" t="s">
        <v>103</v>
      </c>
      <c r="BM162" s="151" t="s">
        <v>481</v>
      </c>
    </row>
    <row r="163" spans="2:65" s="1" customFormat="1" ht="24.2" customHeight="1">
      <c r="B163" s="139"/>
      <c r="C163" s="140" t="s">
        <v>274</v>
      </c>
      <c r="D163" s="140" t="s">
        <v>183</v>
      </c>
      <c r="E163" s="141" t="s">
        <v>1537</v>
      </c>
      <c r="F163" s="142" t="s">
        <v>1538</v>
      </c>
      <c r="G163" s="143" t="s">
        <v>203</v>
      </c>
      <c r="H163" s="144">
        <v>152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45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103</v>
      </c>
      <c r="AT163" s="151" t="s">
        <v>183</v>
      </c>
      <c r="AU163" s="151" t="s">
        <v>79</v>
      </c>
      <c r="AY163" s="13" t="s">
        <v>181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90</v>
      </c>
      <c r="BK163" s="153">
        <f t="shared" si="19"/>
        <v>0</v>
      </c>
      <c r="BL163" s="13" t="s">
        <v>103</v>
      </c>
      <c r="BM163" s="151" t="s">
        <v>489</v>
      </c>
    </row>
    <row r="164" spans="2:65" s="1" customFormat="1" ht="33" customHeight="1">
      <c r="B164" s="139"/>
      <c r="C164" s="154" t="s">
        <v>277</v>
      </c>
      <c r="D164" s="154" t="s">
        <v>196</v>
      </c>
      <c r="E164" s="155" t="s">
        <v>1540</v>
      </c>
      <c r="F164" s="156" t="s">
        <v>1541</v>
      </c>
      <c r="G164" s="157" t="s">
        <v>203</v>
      </c>
      <c r="H164" s="158">
        <v>152</v>
      </c>
      <c r="I164" s="159"/>
      <c r="J164" s="158">
        <f t="shared" si="10"/>
        <v>0</v>
      </c>
      <c r="K164" s="160"/>
      <c r="L164" s="161"/>
      <c r="M164" s="162" t="s">
        <v>1</v>
      </c>
      <c r="N164" s="163" t="s">
        <v>45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199</v>
      </c>
      <c r="AT164" s="151" t="s">
        <v>196</v>
      </c>
      <c r="AU164" s="151" t="s">
        <v>79</v>
      </c>
      <c r="AY164" s="13" t="s">
        <v>181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90</v>
      </c>
      <c r="BK164" s="153">
        <f t="shared" si="19"/>
        <v>0</v>
      </c>
      <c r="BL164" s="13" t="s">
        <v>103</v>
      </c>
      <c r="BM164" s="151" t="s">
        <v>497</v>
      </c>
    </row>
    <row r="165" spans="2:65" s="1" customFormat="1" ht="24.2" customHeight="1">
      <c r="B165" s="139"/>
      <c r="C165" s="154" t="s">
        <v>289</v>
      </c>
      <c r="D165" s="154" t="s">
        <v>196</v>
      </c>
      <c r="E165" s="155" t="s">
        <v>1549</v>
      </c>
      <c r="F165" s="156" t="s">
        <v>1550</v>
      </c>
      <c r="G165" s="157" t="s">
        <v>203</v>
      </c>
      <c r="H165" s="158">
        <v>152</v>
      </c>
      <c r="I165" s="159"/>
      <c r="J165" s="158">
        <f t="shared" si="10"/>
        <v>0</v>
      </c>
      <c r="K165" s="160"/>
      <c r="L165" s="161"/>
      <c r="M165" s="162" t="s">
        <v>1</v>
      </c>
      <c r="N165" s="163" t="s">
        <v>45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199</v>
      </c>
      <c r="AT165" s="151" t="s">
        <v>196</v>
      </c>
      <c r="AU165" s="151" t="s">
        <v>79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103</v>
      </c>
      <c r="BM165" s="151" t="s">
        <v>504</v>
      </c>
    </row>
    <row r="166" spans="2:65" s="1" customFormat="1" ht="24.2" customHeight="1">
      <c r="B166" s="139"/>
      <c r="C166" s="140" t="s">
        <v>562</v>
      </c>
      <c r="D166" s="140" t="s">
        <v>183</v>
      </c>
      <c r="E166" s="141" t="s">
        <v>3137</v>
      </c>
      <c r="F166" s="142" t="s">
        <v>3138</v>
      </c>
      <c r="G166" s="143" t="s">
        <v>203</v>
      </c>
      <c r="H166" s="144">
        <v>50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103</v>
      </c>
      <c r="AT166" s="151" t="s">
        <v>183</v>
      </c>
      <c r="AU166" s="151" t="s">
        <v>79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103</v>
      </c>
      <c r="BM166" s="151" t="s">
        <v>513</v>
      </c>
    </row>
    <row r="167" spans="2:65" s="1" customFormat="1" ht="24.2" customHeight="1">
      <c r="B167" s="139"/>
      <c r="C167" s="154" t="s">
        <v>566</v>
      </c>
      <c r="D167" s="154" t="s">
        <v>196</v>
      </c>
      <c r="E167" s="155" t="s">
        <v>3139</v>
      </c>
      <c r="F167" s="156" t="s">
        <v>3140</v>
      </c>
      <c r="G167" s="157" t="s">
        <v>203</v>
      </c>
      <c r="H167" s="158">
        <v>50</v>
      </c>
      <c r="I167" s="159"/>
      <c r="J167" s="158">
        <f t="shared" si="10"/>
        <v>0</v>
      </c>
      <c r="K167" s="160"/>
      <c r="L167" s="161"/>
      <c r="M167" s="162" t="s">
        <v>1</v>
      </c>
      <c r="N167" s="163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199</v>
      </c>
      <c r="AT167" s="151" t="s">
        <v>196</v>
      </c>
      <c r="AU167" s="151" t="s">
        <v>79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103</v>
      </c>
      <c r="BM167" s="151" t="s">
        <v>521</v>
      </c>
    </row>
    <row r="168" spans="2:65" s="1" customFormat="1" ht="16.5" customHeight="1">
      <c r="B168" s="139"/>
      <c r="C168" s="140" t="s">
        <v>297</v>
      </c>
      <c r="D168" s="140" t="s">
        <v>183</v>
      </c>
      <c r="E168" s="141" t="s">
        <v>1555</v>
      </c>
      <c r="F168" s="142" t="s">
        <v>1556</v>
      </c>
      <c r="G168" s="143" t="s">
        <v>203</v>
      </c>
      <c r="H168" s="144">
        <v>81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103</v>
      </c>
      <c r="AT168" s="151" t="s">
        <v>183</v>
      </c>
      <c r="AU168" s="151" t="s">
        <v>79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103</v>
      </c>
      <c r="BM168" s="151" t="s">
        <v>529</v>
      </c>
    </row>
    <row r="169" spans="2:65" s="1" customFormat="1" ht="55.5" customHeight="1">
      <c r="B169" s="139"/>
      <c r="C169" s="154" t="s">
        <v>301</v>
      </c>
      <c r="D169" s="154" t="s">
        <v>196</v>
      </c>
      <c r="E169" s="155" t="s">
        <v>1558</v>
      </c>
      <c r="F169" s="156" t="s">
        <v>1559</v>
      </c>
      <c r="G169" s="157" t="s">
        <v>203</v>
      </c>
      <c r="H169" s="158">
        <v>81</v>
      </c>
      <c r="I169" s="159"/>
      <c r="J169" s="158">
        <f t="shared" si="10"/>
        <v>0</v>
      </c>
      <c r="K169" s="160"/>
      <c r="L169" s="161"/>
      <c r="M169" s="162" t="s">
        <v>1</v>
      </c>
      <c r="N169" s="163" t="s">
        <v>45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199</v>
      </c>
      <c r="AT169" s="151" t="s">
        <v>196</v>
      </c>
      <c r="AU169" s="151" t="s">
        <v>79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103</v>
      </c>
      <c r="BM169" s="151" t="s">
        <v>544</v>
      </c>
    </row>
    <row r="170" spans="2:65" s="1" customFormat="1" ht="16.5" customHeight="1">
      <c r="B170" s="139"/>
      <c r="C170" s="140" t="s">
        <v>319</v>
      </c>
      <c r="D170" s="140" t="s">
        <v>183</v>
      </c>
      <c r="E170" s="141" t="s">
        <v>1577</v>
      </c>
      <c r="F170" s="142" t="s">
        <v>1578</v>
      </c>
      <c r="G170" s="143" t="s">
        <v>203</v>
      </c>
      <c r="H170" s="144">
        <v>4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103</v>
      </c>
      <c r="AT170" s="151" t="s">
        <v>183</v>
      </c>
      <c r="AU170" s="151" t="s">
        <v>79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554</v>
      </c>
    </row>
    <row r="171" spans="2:65" s="1" customFormat="1" ht="16.5" customHeight="1">
      <c r="B171" s="139"/>
      <c r="C171" s="154" t="s">
        <v>323</v>
      </c>
      <c r="D171" s="154" t="s">
        <v>196</v>
      </c>
      <c r="E171" s="155" t="s">
        <v>1580</v>
      </c>
      <c r="F171" s="156" t="s">
        <v>3141</v>
      </c>
      <c r="G171" s="157" t="s">
        <v>203</v>
      </c>
      <c r="H171" s="158">
        <v>3</v>
      </c>
      <c r="I171" s="159"/>
      <c r="J171" s="158">
        <f t="shared" si="10"/>
        <v>0</v>
      </c>
      <c r="K171" s="160"/>
      <c r="L171" s="161"/>
      <c r="M171" s="162" t="s">
        <v>1</v>
      </c>
      <c r="N171" s="163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199</v>
      </c>
      <c r="AT171" s="151" t="s">
        <v>196</v>
      </c>
      <c r="AU171" s="151" t="s">
        <v>79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562</v>
      </c>
    </row>
    <row r="172" spans="2:65" s="1" customFormat="1" ht="16.5" customHeight="1">
      <c r="B172" s="139"/>
      <c r="C172" s="154" t="s">
        <v>327</v>
      </c>
      <c r="D172" s="154" t="s">
        <v>196</v>
      </c>
      <c r="E172" s="155" t="s">
        <v>1583</v>
      </c>
      <c r="F172" s="156" t="s">
        <v>3142</v>
      </c>
      <c r="G172" s="157" t="s">
        <v>203</v>
      </c>
      <c r="H172" s="158">
        <v>1</v>
      </c>
      <c r="I172" s="159"/>
      <c r="J172" s="158">
        <f t="shared" si="10"/>
        <v>0</v>
      </c>
      <c r="K172" s="160"/>
      <c r="L172" s="161"/>
      <c r="M172" s="162" t="s">
        <v>1</v>
      </c>
      <c r="N172" s="163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199</v>
      </c>
      <c r="AT172" s="151" t="s">
        <v>196</v>
      </c>
      <c r="AU172" s="151" t="s">
        <v>79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570</v>
      </c>
    </row>
    <row r="173" spans="2:65" s="1" customFormat="1" ht="24.2" customHeight="1">
      <c r="B173" s="139"/>
      <c r="C173" s="154" t="s">
        <v>570</v>
      </c>
      <c r="D173" s="154" t="s">
        <v>196</v>
      </c>
      <c r="E173" s="155" t="s">
        <v>3143</v>
      </c>
      <c r="F173" s="156" t="s">
        <v>3144</v>
      </c>
      <c r="G173" s="157" t="s">
        <v>203</v>
      </c>
      <c r="H173" s="158">
        <v>1</v>
      </c>
      <c r="I173" s="159"/>
      <c r="J173" s="158">
        <f t="shared" si="10"/>
        <v>0</v>
      </c>
      <c r="K173" s="160"/>
      <c r="L173" s="161"/>
      <c r="M173" s="162" t="s">
        <v>1</v>
      </c>
      <c r="N173" s="163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199</v>
      </c>
      <c r="AT173" s="151" t="s">
        <v>196</v>
      </c>
      <c r="AU173" s="151" t="s">
        <v>79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578</v>
      </c>
    </row>
    <row r="174" spans="2:65" s="1" customFormat="1" ht="16.5" customHeight="1">
      <c r="B174" s="139"/>
      <c r="C174" s="140" t="s">
        <v>331</v>
      </c>
      <c r="D174" s="140" t="s">
        <v>183</v>
      </c>
      <c r="E174" s="141" t="s">
        <v>1595</v>
      </c>
      <c r="F174" s="142" t="s">
        <v>3145</v>
      </c>
      <c r="G174" s="143" t="s">
        <v>203</v>
      </c>
      <c r="H174" s="144">
        <v>5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45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103</v>
      </c>
      <c r="AT174" s="151" t="s">
        <v>183</v>
      </c>
      <c r="AU174" s="151" t="s">
        <v>79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584</v>
      </c>
    </row>
    <row r="175" spans="2:65" s="1" customFormat="1" ht="24.2" customHeight="1">
      <c r="B175" s="139"/>
      <c r="C175" s="140" t="s">
        <v>335</v>
      </c>
      <c r="D175" s="140" t="s">
        <v>183</v>
      </c>
      <c r="E175" s="141" t="s">
        <v>1598</v>
      </c>
      <c r="F175" s="142" t="s">
        <v>1599</v>
      </c>
      <c r="G175" s="143" t="s">
        <v>203</v>
      </c>
      <c r="H175" s="144">
        <v>663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45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103</v>
      </c>
      <c r="AT175" s="151" t="s">
        <v>183</v>
      </c>
      <c r="AU175" s="151" t="s">
        <v>79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103</v>
      </c>
      <c r="BM175" s="151" t="s">
        <v>591</v>
      </c>
    </row>
    <row r="176" spans="2:65" s="1" customFormat="1" ht="24.2" customHeight="1">
      <c r="B176" s="139"/>
      <c r="C176" s="154" t="s">
        <v>339</v>
      </c>
      <c r="D176" s="154" t="s">
        <v>196</v>
      </c>
      <c r="E176" s="155" t="s">
        <v>1601</v>
      </c>
      <c r="F176" s="156" t="s">
        <v>1602</v>
      </c>
      <c r="G176" s="157" t="s">
        <v>203</v>
      </c>
      <c r="H176" s="158">
        <v>23</v>
      </c>
      <c r="I176" s="159"/>
      <c r="J176" s="158">
        <f t="shared" si="10"/>
        <v>0</v>
      </c>
      <c r="K176" s="160"/>
      <c r="L176" s="161"/>
      <c r="M176" s="162" t="s">
        <v>1</v>
      </c>
      <c r="N176" s="163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199</v>
      </c>
      <c r="AT176" s="151" t="s">
        <v>196</v>
      </c>
      <c r="AU176" s="151" t="s">
        <v>79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103</v>
      </c>
      <c r="BM176" s="151" t="s">
        <v>599</v>
      </c>
    </row>
    <row r="177" spans="2:65" s="1" customFormat="1" ht="24.2" customHeight="1">
      <c r="B177" s="139"/>
      <c r="C177" s="154" t="s">
        <v>343</v>
      </c>
      <c r="D177" s="154" t="s">
        <v>196</v>
      </c>
      <c r="E177" s="155" t="s">
        <v>1604</v>
      </c>
      <c r="F177" s="156" t="s">
        <v>1605</v>
      </c>
      <c r="G177" s="157" t="s">
        <v>203</v>
      </c>
      <c r="H177" s="158">
        <v>287</v>
      </c>
      <c r="I177" s="159"/>
      <c r="J177" s="158">
        <f t="shared" si="10"/>
        <v>0</v>
      </c>
      <c r="K177" s="160"/>
      <c r="L177" s="161"/>
      <c r="M177" s="162" t="s">
        <v>1</v>
      </c>
      <c r="N177" s="163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199</v>
      </c>
      <c r="AT177" s="151" t="s">
        <v>196</v>
      </c>
      <c r="AU177" s="151" t="s">
        <v>79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103</v>
      </c>
      <c r="BM177" s="151" t="s">
        <v>607</v>
      </c>
    </row>
    <row r="178" spans="2:65" s="1" customFormat="1" ht="24.2" customHeight="1">
      <c r="B178" s="139"/>
      <c r="C178" s="154" t="s">
        <v>347</v>
      </c>
      <c r="D178" s="154" t="s">
        <v>196</v>
      </c>
      <c r="E178" s="155" t="s">
        <v>1607</v>
      </c>
      <c r="F178" s="156" t="s">
        <v>1608</v>
      </c>
      <c r="G178" s="157" t="s">
        <v>203</v>
      </c>
      <c r="H178" s="158">
        <v>121</v>
      </c>
      <c r="I178" s="159"/>
      <c r="J178" s="158">
        <f t="shared" si="10"/>
        <v>0</v>
      </c>
      <c r="K178" s="160"/>
      <c r="L178" s="161"/>
      <c r="M178" s="162" t="s">
        <v>1</v>
      </c>
      <c r="N178" s="163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199</v>
      </c>
      <c r="AT178" s="151" t="s">
        <v>196</v>
      </c>
      <c r="AU178" s="151" t="s">
        <v>79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103</v>
      </c>
      <c r="BM178" s="151" t="s">
        <v>617</v>
      </c>
    </row>
    <row r="179" spans="2:65" s="1" customFormat="1" ht="24.2" customHeight="1">
      <c r="B179" s="139"/>
      <c r="C179" s="140" t="s">
        <v>351</v>
      </c>
      <c r="D179" s="140" t="s">
        <v>183</v>
      </c>
      <c r="E179" s="141" t="s">
        <v>1610</v>
      </c>
      <c r="F179" s="142" t="s">
        <v>1611</v>
      </c>
      <c r="G179" s="143" t="s">
        <v>203</v>
      </c>
      <c r="H179" s="144">
        <v>3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103</v>
      </c>
      <c r="AT179" s="151" t="s">
        <v>183</v>
      </c>
      <c r="AU179" s="151" t="s">
        <v>79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103</v>
      </c>
      <c r="BM179" s="151" t="s">
        <v>624</v>
      </c>
    </row>
    <row r="180" spans="2:65" s="1" customFormat="1" ht="33" customHeight="1">
      <c r="B180" s="139"/>
      <c r="C180" s="154" t="s">
        <v>355</v>
      </c>
      <c r="D180" s="154" t="s">
        <v>196</v>
      </c>
      <c r="E180" s="155" t="s">
        <v>1613</v>
      </c>
      <c r="F180" s="156" t="s">
        <v>1614</v>
      </c>
      <c r="G180" s="157" t="s">
        <v>203</v>
      </c>
      <c r="H180" s="158">
        <v>3</v>
      </c>
      <c r="I180" s="159"/>
      <c r="J180" s="158">
        <f t="shared" si="10"/>
        <v>0</v>
      </c>
      <c r="K180" s="160"/>
      <c r="L180" s="161"/>
      <c r="M180" s="162" t="s">
        <v>1</v>
      </c>
      <c r="N180" s="163" t="s">
        <v>45</v>
      </c>
      <c r="P180" s="149">
        <f t="shared" si="11"/>
        <v>0</v>
      </c>
      <c r="Q180" s="149">
        <v>5.0000000000000001E-3</v>
      </c>
      <c r="R180" s="149">
        <f t="shared" si="12"/>
        <v>1.4999999999999999E-2</v>
      </c>
      <c r="S180" s="149">
        <v>0</v>
      </c>
      <c r="T180" s="150">
        <f t="shared" si="13"/>
        <v>0</v>
      </c>
      <c r="AR180" s="151" t="s">
        <v>199</v>
      </c>
      <c r="AT180" s="151" t="s">
        <v>196</v>
      </c>
      <c r="AU180" s="151" t="s">
        <v>79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103</v>
      </c>
      <c r="BM180" s="151" t="s">
        <v>632</v>
      </c>
    </row>
    <row r="181" spans="2:65" s="1" customFormat="1" ht="21.75" customHeight="1">
      <c r="B181" s="139"/>
      <c r="C181" s="140" t="s">
        <v>359</v>
      </c>
      <c r="D181" s="140" t="s">
        <v>183</v>
      </c>
      <c r="E181" s="141" t="s">
        <v>1616</v>
      </c>
      <c r="F181" s="142" t="s">
        <v>3146</v>
      </c>
      <c r="G181" s="143" t="s">
        <v>203</v>
      </c>
      <c r="H181" s="144">
        <v>457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45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103</v>
      </c>
      <c r="AT181" s="151" t="s">
        <v>183</v>
      </c>
      <c r="AU181" s="151" t="s">
        <v>79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103</v>
      </c>
      <c r="BM181" s="151" t="s">
        <v>639</v>
      </c>
    </row>
    <row r="182" spans="2:65" s="1" customFormat="1" ht="24.2" customHeight="1">
      <c r="B182" s="139"/>
      <c r="C182" s="154" t="s">
        <v>309</v>
      </c>
      <c r="D182" s="154" t="s">
        <v>196</v>
      </c>
      <c r="E182" s="155" t="s">
        <v>1619</v>
      </c>
      <c r="F182" s="156" t="s">
        <v>1620</v>
      </c>
      <c r="G182" s="157" t="s">
        <v>203</v>
      </c>
      <c r="H182" s="158">
        <v>219</v>
      </c>
      <c r="I182" s="159"/>
      <c r="J182" s="158">
        <f t="shared" si="10"/>
        <v>0</v>
      </c>
      <c r="K182" s="160"/>
      <c r="L182" s="161"/>
      <c r="M182" s="162" t="s">
        <v>1</v>
      </c>
      <c r="N182" s="163" t="s">
        <v>45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199</v>
      </c>
      <c r="AT182" s="151" t="s">
        <v>196</v>
      </c>
      <c r="AU182" s="151" t="s">
        <v>79</v>
      </c>
      <c r="AY182" s="13" t="s">
        <v>181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90</v>
      </c>
      <c r="BK182" s="153">
        <f t="shared" si="19"/>
        <v>0</v>
      </c>
      <c r="BL182" s="13" t="s">
        <v>103</v>
      </c>
      <c r="BM182" s="151" t="s">
        <v>649</v>
      </c>
    </row>
    <row r="183" spans="2:65" s="1" customFormat="1" ht="24.2" customHeight="1">
      <c r="B183" s="139"/>
      <c r="C183" s="154" t="s">
        <v>366</v>
      </c>
      <c r="D183" s="154" t="s">
        <v>196</v>
      </c>
      <c r="E183" s="155" t="s">
        <v>1622</v>
      </c>
      <c r="F183" s="156" t="s">
        <v>1623</v>
      </c>
      <c r="G183" s="157" t="s">
        <v>203</v>
      </c>
      <c r="H183" s="158">
        <v>172</v>
      </c>
      <c r="I183" s="159"/>
      <c r="J183" s="158">
        <f t="shared" si="10"/>
        <v>0</v>
      </c>
      <c r="K183" s="160"/>
      <c r="L183" s="161"/>
      <c r="M183" s="162" t="s">
        <v>1</v>
      </c>
      <c r="N183" s="163" t="s">
        <v>45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199</v>
      </c>
      <c r="AT183" s="151" t="s">
        <v>196</v>
      </c>
      <c r="AU183" s="151" t="s">
        <v>79</v>
      </c>
      <c r="AY183" s="13" t="s">
        <v>181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90</v>
      </c>
      <c r="BK183" s="153">
        <f t="shared" si="19"/>
        <v>0</v>
      </c>
      <c r="BL183" s="13" t="s">
        <v>103</v>
      </c>
      <c r="BM183" s="151" t="s">
        <v>657</v>
      </c>
    </row>
    <row r="184" spans="2:65" s="1" customFormat="1" ht="24.2" customHeight="1">
      <c r="B184" s="139"/>
      <c r="C184" s="154" t="s">
        <v>370</v>
      </c>
      <c r="D184" s="154" t="s">
        <v>196</v>
      </c>
      <c r="E184" s="155" t="s">
        <v>1625</v>
      </c>
      <c r="F184" s="156" t="s">
        <v>1626</v>
      </c>
      <c r="G184" s="157" t="s">
        <v>203</v>
      </c>
      <c r="H184" s="158">
        <v>64</v>
      </c>
      <c r="I184" s="159"/>
      <c r="J184" s="158">
        <f t="shared" si="10"/>
        <v>0</v>
      </c>
      <c r="K184" s="160"/>
      <c r="L184" s="161"/>
      <c r="M184" s="162" t="s">
        <v>1</v>
      </c>
      <c r="N184" s="163" t="s">
        <v>45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199</v>
      </c>
      <c r="AT184" s="151" t="s">
        <v>196</v>
      </c>
      <c r="AU184" s="151" t="s">
        <v>79</v>
      </c>
      <c r="AY184" s="13" t="s">
        <v>181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90</v>
      </c>
      <c r="BK184" s="153">
        <f t="shared" si="19"/>
        <v>0</v>
      </c>
      <c r="BL184" s="13" t="s">
        <v>103</v>
      </c>
      <c r="BM184" s="151" t="s">
        <v>669</v>
      </c>
    </row>
    <row r="185" spans="2:65" s="1" customFormat="1" ht="24.2" customHeight="1">
      <c r="B185" s="139"/>
      <c r="C185" s="154" t="s">
        <v>374</v>
      </c>
      <c r="D185" s="154" t="s">
        <v>196</v>
      </c>
      <c r="E185" s="155" t="s">
        <v>1628</v>
      </c>
      <c r="F185" s="156" t="s">
        <v>1629</v>
      </c>
      <c r="G185" s="157" t="s">
        <v>203</v>
      </c>
      <c r="H185" s="158">
        <v>2</v>
      </c>
      <c r="I185" s="159"/>
      <c r="J185" s="158">
        <f t="shared" si="10"/>
        <v>0</v>
      </c>
      <c r="K185" s="160"/>
      <c r="L185" s="161"/>
      <c r="M185" s="162" t="s">
        <v>1</v>
      </c>
      <c r="N185" s="163" t="s">
        <v>45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199</v>
      </c>
      <c r="AT185" s="151" t="s">
        <v>196</v>
      </c>
      <c r="AU185" s="151" t="s">
        <v>79</v>
      </c>
      <c r="AY185" s="13" t="s">
        <v>181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90</v>
      </c>
      <c r="BK185" s="153">
        <f t="shared" si="19"/>
        <v>0</v>
      </c>
      <c r="BL185" s="13" t="s">
        <v>103</v>
      </c>
      <c r="BM185" s="151" t="s">
        <v>677</v>
      </c>
    </row>
    <row r="186" spans="2:65" s="1" customFormat="1" ht="24.2" customHeight="1">
      <c r="B186" s="139"/>
      <c r="C186" s="140" t="s">
        <v>489</v>
      </c>
      <c r="D186" s="140" t="s">
        <v>183</v>
      </c>
      <c r="E186" s="141" t="s">
        <v>3147</v>
      </c>
      <c r="F186" s="142" t="s">
        <v>3148</v>
      </c>
      <c r="G186" s="143" t="s">
        <v>203</v>
      </c>
      <c r="H186" s="144">
        <v>2</v>
      </c>
      <c r="I186" s="145"/>
      <c r="J186" s="144">
        <f t="shared" si="10"/>
        <v>0</v>
      </c>
      <c r="K186" s="146"/>
      <c r="L186" s="28"/>
      <c r="M186" s="147" t="s">
        <v>1</v>
      </c>
      <c r="N186" s="148" t="s">
        <v>45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103</v>
      </c>
      <c r="AT186" s="151" t="s">
        <v>183</v>
      </c>
      <c r="AU186" s="151" t="s">
        <v>79</v>
      </c>
      <c r="AY186" s="13" t="s">
        <v>181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90</v>
      </c>
      <c r="BK186" s="153">
        <f t="shared" si="19"/>
        <v>0</v>
      </c>
      <c r="BL186" s="13" t="s">
        <v>103</v>
      </c>
      <c r="BM186" s="151" t="s">
        <v>685</v>
      </c>
    </row>
    <row r="187" spans="2:65" s="1" customFormat="1" ht="16.5" customHeight="1">
      <c r="B187" s="139"/>
      <c r="C187" s="154" t="s">
        <v>493</v>
      </c>
      <c r="D187" s="154" t="s">
        <v>196</v>
      </c>
      <c r="E187" s="155" t="s">
        <v>3149</v>
      </c>
      <c r="F187" s="156" t="s">
        <v>3150</v>
      </c>
      <c r="G187" s="157" t="s">
        <v>203</v>
      </c>
      <c r="H187" s="158">
        <v>2</v>
      </c>
      <c r="I187" s="159"/>
      <c r="J187" s="158">
        <f t="shared" si="10"/>
        <v>0</v>
      </c>
      <c r="K187" s="160"/>
      <c r="L187" s="161"/>
      <c r="M187" s="162" t="s">
        <v>1</v>
      </c>
      <c r="N187" s="163" t="s">
        <v>45</v>
      </c>
      <c r="P187" s="149">
        <f t="shared" si="11"/>
        <v>0</v>
      </c>
      <c r="Q187" s="149">
        <v>1.75E-3</v>
      </c>
      <c r="R187" s="149">
        <f t="shared" si="12"/>
        <v>3.5000000000000001E-3</v>
      </c>
      <c r="S187" s="149">
        <v>0</v>
      </c>
      <c r="T187" s="150">
        <f t="shared" si="13"/>
        <v>0</v>
      </c>
      <c r="AR187" s="151" t="s">
        <v>199</v>
      </c>
      <c r="AT187" s="151" t="s">
        <v>196</v>
      </c>
      <c r="AU187" s="151" t="s">
        <v>79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103</v>
      </c>
      <c r="BM187" s="151" t="s">
        <v>693</v>
      </c>
    </row>
    <row r="188" spans="2:65" s="1" customFormat="1" ht="24.2" customHeight="1">
      <c r="B188" s="139"/>
      <c r="C188" s="140" t="s">
        <v>378</v>
      </c>
      <c r="D188" s="140" t="s">
        <v>183</v>
      </c>
      <c r="E188" s="141" t="s">
        <v>1631</v>
      </c>
      <c r="F188" s="142" t="s">
        <v>1632</v>
      </c>
      <c r="G188" s="143" t="s">
        <v>203</v>
      </c>
      <c r="H188" s="144">
        <v>550</v>
      </c>
      <c r="I188" s="145"/>
      <c r="J188" s="144">
        <f t="shared" si="10"/>
        <v>0</v>
      </c>
      <c r="K188" s="146"/>
      <c r="L188" s="28"/>
      <c r="M188" s="147" t="s">
        <v>1</v>
      </c>
      <c r="N188" s="148" t="s">
        <v>45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103</v>
      </c>
      <c r="AT188" s="151" t="s">
        <v>183</v>
      </c>
      <c r="AU188" s="151" t="s">
        <v>79</v>
      </c>
      <c r="AY188" s="13" t="s">
        <v>181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90</v>
      </c>
      <c r="BK188" s="153">
        <f t="shared" si="19"/>
        <v>0</v>
      </c>
      <c r="BL188" s="13" t="s">
        <v>103</v>
      </c>
      <c r="BM188" s="151" t="s">
        <v>703</v>
      </c>
    </row>
    <row r="189" spans="2:65" s="1" customFormat="1" ht="24.2" customHeight="1">
      <c r="B189" s="139"/>
      <c r="C189" s="154" t="s">
        <v>382</v>
      </c>
      <c r="D189" s="154" t="s">
        <v>196</v>
      </c>
      <c r="E189" s="155" t="s">
        <v>1634</v>
      </c>
      <c r="F189" s="156" t="s">
        <v>1635</v>
      </c>
      <c r="G189" s="157" t="s">
        <v>1566</v>
      </c>
      <c r="H189" s="158">
        <v>550</v>
      </c>
      <c r="I189" s="159"/>
      <c r="J189" s="158">
        <f t="shared" ref="J189:J220" si="20">ROUND(I189*H189,3)</f>
        <v>0</v>
      </c>
      <c r="K189" s="160"/>
      <c r="L189" s="161"/>
      <c r="M189" s="162" t="s">
        <v>1</v>
      </c>
      <c r="N189" s="163" t="s">
        <v>45</v>
      </c>
      <c r="P189" s="149">
        <f t="shared" ref="P189:P220" si="21">O189*H189</f>
        <v>0</v>
      </c>
      <c r="Q189" s="149">
        <v>0</v>
      </c>
      <c r="R189" s="149">
        <f t="shared" ref="R189:R220" si="22">Q189*H189</f>
        <v>0</v>
      </c>
      <c r="S189" s="149">
        <v>0</v>
      </c>
      <c r="T189" s="150">
        <f t="shared" ref="T189:T220" si="23">S189*H189</f>
        <v>0</v>
      </c>
      <c r="AR189" s="151" t="s">
        <v>199</v>
      </c>
      <c r="AT189" s="151" t="s">
        <v>196</v>
      </c>
      <c r="AU189" s="151" t="s">
        <v>79</v>
      </c>
      <c r="AY189" s="13" t="s">
        <v>181</v>
      </c>
      <c r="BE189" s="152">
        <f t="shared" ref="BE189:BE223" si="24">IF(N189="základná",J189,0)</f>
        <v>0</v>
      </c>
      <c r="BF189" s="152">
        <f t="shared" ref="BF189:BF223" si="25">IF(N189="znížená",J189,0)</f>
        <v>0</v>
      </c>
      <c r="BG189" s="152">
        <f t="shared" ref="BG189:BG223" si="26">IF(N189="zákl. prenesená",J189,0)</f>
        <v>0</v>
      </c>
      <c r="BH189" s="152">
        <f t="shared" ref="BH189:BH223" si="27">IF(N189="zníž. prenesená",J189,0)</f>
        <v>0</v>
      </c>
      <c r="BI189" s="152">
        <f t="shared" ref="BI189:BI223" si="28">IF(N189="nulová",J189,0)</f>
        <v>0</v>
      </c>
      <c r="BJ189" s="13" t="s">
        <v>90</v>
      </c>
      <c r="BK189" s="153">
        <f t="shared" ref="BK189:BK223" si="29">ROUND(I189*H189,3)</f>
        <v>0</v>
      </c>
      <c r="BL189" s="13" t="s">
        <v>103</v>
      </c>
      <c r="BM189" s="151" t="s">
        <v>711</v>
      </c>
    </row>
    <row r="190" spans="2:65" s="1" customFormat="1" ht="24.2" customHeight="1">
      <c r="B190" s="139"/>
      <c r="C190" s="154" t="s">
        <v>350</v>
      </c>
      <c r="D190" s="154" t="s">
        <v>196</v>
      </c>
      <c r="E190" s="155" t="s">
        <v>1637</v>
      </c>
      <c r="F190" s="156" t="s">
        <v>1638</v>
      </c>
      <c r="G190" s="157" t="s">
        <v>1566</v>
      </c>
      <c r="H190" s="158">
        <v>550</v>
      </c>
      <c r="I190" s="159"/>
      <c r="J190" s="158">
        <f t="shared" si="20"/>
        <v>0</v>
      </c>
      <c r="K190" s="160"/>
      <c r="L190" s="161"/>
      <c r="M190" s="162" t="s">
        <v>1</v>
      </c>
      <c r="N190" s="163" t="s">
        <v>45</v>
      </c>
      <c r="P190" s="149">
        <f t="shared" si="21"/>
        <v>0</v>
      </c>
      <c r="Q190" s="149">
        <v>0</v>
      </c>
      <c r="R190" s="149">
        <f t="shared" si="22"/>
        <v>0</v>
      </c>
      <c r="S190" s="149">
        <v>0</v>
      </c>
      <c r="T190" s="150">
        <f t="shared" si="23"/>
        <v>0</v>
      </c>
      <c r="AR190" s="151" t="s">
        <v>199</v>
      </c>
      <c r="AT190" s="151" t="s">
        <v>196</v>
      </c>
      <c r="AU190" s="151" t="s">
        <v>79</v>
      </c>
      <c r="AY190" s="13" t="s">
        <v>181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3" t="s">
        <v>90</v>
      </c>
      <c r="BK190" s="153">
        <f t="shared" si="29"/>
        <v>0</v>
      </c>
      <c r="BL190" s="13" t="s">
        <v>103</v>
      </c>
      <c r="BM190" s="151" t="s">
        <v>717</v>
      </c>
    </row>
    <row r="191" spans="2:65" s="1" customFormat="1" ht="21.75" customHeight="1">
      <c r="B191" s="139"/>
      <c r="C191" s="140" t="s">
        <v>389</v>
      </c>
      <c r="D191" s="140" t="s">
        <v>183</v>
      </c>
      <c r="E191" s="141" t="s">
        <v>1640</v>
      </c>
      <c r="F191" s="142" t="s">
        <v>1641</v>
      </c>
      <c r="G191" s="143" t="s">
        <v>304</v>
      </c>
      <c r="H191" s="144">
        <v>4250</v>
      </c>
      <c r="I191" s="145"/>
      <c r="J191" s="144">
        <f t="shared" si="20"/>
        <v>0</v>
      </c>
      <c r="K191" s="146"/>
      <c r="L191" s="28"/>
      <c r="M191" s="147" t="s">
        <v>1</v>
      </c>
      <c r="N191" s="148" t="s">
        <v>45</v>
      </c>
      <c r="P191" s="149">
        <f t="shared" si="21"/>
        <v>0</v>
      </c>
      <c r="Q191" s="149">
        <v>0</v>
      </c>
      <c r="R191" s="149">
        <f t="shared" si="22"/>
        <v>0</v>
      </c>
      <c r="S191" s="149">
        <v>0</v>
      </c>
      <c r="T191" s="150">
        <f t="shared" si="23"/>
        <v>0</v>
      </c>
      <c r="AR191" s="151" t="s">
        <v>103</v>
      </c>
      <c r="AT191" s="151" t="s">
        <v>183</v>
      </c>
      <c r="AU191" s="151" t="s">
        <v>79</v>
      </c>
      <c r="AY191" s="13" t="s">
        <v>181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3" t="s">
        <v>90</v>
      </c>
      <c r="BK191" s="153">
        <f t="shared" si="29"/>
        <v>0</v>
      </c>
      <c r="BL191" s="13" t="s">
        <v>103</v>
      </c>
      <c r="BM191" s="151" t="s">
        <v>724</v>
      </c>
    </row>
    <row r="192" spans="2:65" s="1" customFormat="1" ht="16.5" customHeight="1">
      <c r="B192" s="139"/>
      <c r="C192" s="154" t="s">
        <v>393</v>
      </c>
      <c r="D192" s="154" t="s">
        <v>196</v>
      </c>
      <c r="E192" s="155" t="s">
        <v>1643</v>
      </c>
      <c r="F192" s="156" t="s">
        <v>1644</v>
      </c>
      <c r="G192" s="157" t="s">
        <v>304</v>
      </c>
      <c r="H192" s="158">
        <v>4250</v>
      </c>
      <c r="I192" s="159"/>
      <c r="J192" s="158">
        <f t="shared" si="20"/>
        <v>0</v>
      </c>
      <c r="K192" s="160"/>
      <c r="L192" s="161"/>
      <c r="M192" s="162" t="s">
        <v>1</v>
      </c>
      <c r="N192" s="163" t="s">
        <v>45</v>
      </c>
      <c r="P192" s="149">
        <f t="shared" si="21"/>
        <v>0</v>
      </c>
      <c r="Q192" s="149">
        <v>0</v>
      </c>
      <c r="R192" s="149">
        <f t="shared" si="22"/>
        <v>0</v>
      </c>
      <c r="S192" s="149">
        <v>0</v>
      </c>
      <c r="T192" s="150">
        <f t="shared" si="23"/>
        <v>0</v>
      </c>
      <c r="AR192" s="151" t="s">
        <v>199</v>
      </c>
      <c r="AT192" s="151" t="s">
        <v>196</v>
      </c>
      <c r="AU192" s="151" t="s">
        <v>79</v>
      </c>
      <c r="AY192" s="13" t="s">
        <v>181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90</v>
      </c>
      <c r="BK192" s="153">
        <f t="shared" si="29"/>
        <v>0</v>
      </c>
      <c r="BL192" s="13" t="s">
        <v>103</v>
      </c>
      <c r="BM192" s="151" t="s">
        <v>730</v>
      </c>
    </row>
    <row r="193" spans="2:65" s="1" customFormat="1" ht="21.75" customHeight="1">
      <c r="B193" s="139"/>
      <c r="C193" s="140" t="s">
        <v>397</v>
      </c>
      <c r="D193" s="140" t="s">
        <v>183</v>
      </c>
      <c r="E193" s="141" t="s">
        <v>1646</v>
      </c>
      <c r="F193" s="142" t="s">
        <v>1647</v>
      </c>
      <c r="G193" s="143" t="s">
        <v>304</v>
      </c>
      <c r="H193" s="144">
        <v>3100</v>
      </c>
      <c r="I193" s="145"/>
      <c r="J193" s="144">
        <f t="shared" si="20"/>
        <v>0</v>
      </c>
      <c r="K193" s="146"/>
      <c r="L193" s="28"/>
      <c r="M193" s="147" t="s">
        <v>1</v>
      </c>
      <c r="N193" s="148" t="s">
        <v>45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103</v>
      </c>
      <c r="AT193" s="151" t="s">
        <v>183</v>
      </c>
      <c r="AU193" s="151" t="s">
        <v>79</v>
      </c>
      <c r="AY193" s="13" t="s">
        <v>181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90</v>
      </c>
      <c r="BK193" s="153">
        <f t="shared" si="29"/>
        <v>0</v>
      </c>
      <c r="BL193" s="13" t="s">
        <v>103</v>
      </c>
      <c r="BM193" s="151" t="s">
        <v>736</v>
      </c>
    </row>
    <row r="194" spans="2:65" s="1" customFormat="1" ht="16.5" customHeight="1">
      <c r="B194" s="139"/>
      <c r="C194" s="154" t="s">
        <v>401</v>
      </c>
      <c r="D194" s="154" t="s">
        <v>196</v>
      </c>
      <c r="E194" s="155" t="s">
        <v>1649</v>
      </c>
      <c r="F194" s="156" t="s">
        <v>1650</v>
      </c>
      <c r="G194" s="157" t="s">
        <v>304</v>
      </c>
      <c r="H194" s="158">
        <v>3100</v>
      </c>
      <c r="I194" s="159"/>
      <c r="J194" s="158">
        <f t="shared" si="20"/>
        <v>0</v>
      </c>
      <c r="K194" s="160"/>
      <c r="L194" s="161"/>
      <c r="M194" s="162" t="s">
        <v>1</v>
      </c>
      <c r="N194" s="163" t="s">
        <v>45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199</v>
      </c>
      <c r="AT194" s="151" t="s">
        <v>196</v>
      </c>
      <c r="AU194" s="151" t="s">
        <v>79</v>
      </c>
      <c r="AY194" s="13" t="s">
        <v>181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90</v>
      </c>
      <c r="BK194" s="153">
        <f t="shared" si="29"/>
        <v>0</v>
      </c>
      <c r="BL194" s="13" t="s">
        <v>103</v>
      </c>
      <c r="BM194" s="151" t="s">
        <v>743</v>
      </c>
    </row>
    <row r="195" spans="2:65" s="1" customFormat="1" ht="21.75" customHeight="1">
      <c r="B195" s="139"/>
      <c r="C195" s="140" t="s">
        <v>405</v>
      </c>
      <c r="D195" s="140" t="s">
        <v>183</v>
      </c>
      <c r="E195" s="141" t="s">
        <v>1652</v>
      </c>
      <c r="F195" s="142" t="s">
        <v>1653</v>
      </c>
      <c r="G195" s="143" t="s">
        <v>304</v>
      </c>
      <c r="H195" s="144">
        <v>240</v>
      </c>
      <c r="I195" s="145"/>
      <c r="J195" s="144">
        <f t="shared" si="20"/>
        <v>0</v>
      </c>
      <c r="K195" s="146"/>
      <c r="L195" s="28"/>
      <c r="M195" s="147" t="s">
        <v>1</v>
      </c>
      <c r="N195" s="148" t="s">
        <v>45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103</v>
      </c>
      <c r="AT195" s="151" t="s">
        <v>183</v>
      </c>
      <c r="AU195" s="151" t="s">
        <v>79</v>
      </c>
      <c r="AY195" s="13" t="s">
        <v>181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90</v>
      </c>
      <c r="BK195" s="153">
        <f t="shared" si="29"/>
        <v>0</v>
      </c>
      <c r="BL195" s="13" t="s">
        <v>103</v>
      </c>
      <c r="BM195" s="151" t="s">
        <v>749</v>
      </c>
    </row>
    <row r="196" spans="2:65" s="1" customFormat="1" ht="16.5" customHeight="1">
      <c r="B196" s="139"/>
      <c r="C196" s="154" t="s">
        <v>409</v>
      </c>
      <c r="D196" s="154" t="s">
        <v>196</v>
      </c>
      <c r="E196" s="155" t="s">
        <v>1655</v>
      </c>
      <c r="F196" s="156" t="s">
        <v>1656</v>
      </c>
      <c r="G196" s="157" t="s">
        <v>304</v>
      </c>
      <c r="H196" s="158">
        <v>240</v>
      </c>
      <c r="I196" s="159"/>
      <c r="J196" s="158">
        <f t="shared" si="20"/>
        <v>0</v>
      </c>
      <c r="K196" s="160"/>
      <c r="L196" s="161"/>
      <c r="M196" s="162" t="s">
        <v>1</v>
      </c>
      <c r="N196" s="163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199</v>
      </c>
      <c r="AT196" s="151" t="s">
        <v>196</v>
      </c>
      <c r="AU196" s="151" t="s">
        <v>79</v>
      </c>
      <c r="AY196" s="13" t="s">
        <v>181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90</v>
      </c>
      <c r="BK196" s="153">
        <f t="shared" si="29"/>
        <v>0</v>
      </c>
      <c r="BL196" s="13" t="s">
        <v>103</v>
      </c>
      <c r="BM196" s="151" t="s">
        <v>756</v>
      </c>
    </row>
    <row r="197" spans="2:65" s="1" customFormat="1" ht="21.75" customHeight="1">
      <c r="B197" s="139"/>
      <c r="C197" s="140" t="s">
        <v>517</v>
      </c>
      <c r="D197" s="140" t="s">
        <v>183</v>
      </c>
      <c r="E197" s="141" t="s">
        <v>3151</v>
      </c>
      <c r="F197" s="142" t="s">
        <v>3152</v>
      </c>
      <c r="G197" s="143" t="s">
        <v>304</v>
      </c>
      <c r="H197" s="144">
        <v>35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103</v>
      </c>
      <c r="AT197" s="151" t="s">
        <v>183</v>
      </c>
      <c r="AU197" s="151" t="s">
        <v>79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103</v>
      </c>
      <c r="BM197" s="151" t="s">
        <v>763</v>
      </c>
    </row>
    <row r="198" spans="2:65" s="1" customFormat="1" ht="16.5" customHeight="1">
      <c r="B198" s="139"/>
      <c r="C198" s="154" t="s">
        <v>521</v>
      </c>
      <c r="D198" s="154" t="s">
        <v>196</v>
      </c>
      <c r="E198" s="155" t="s">
        <v>3153</v>
      </c>
      <c r="F198" s="156" t="s">
        <v>3154</v>
      </c>
      <c r="G198" s="157" t="s">
        <v>304</v>
      </c>
      <c r="H198" s="158">
        <v>35</v>
      </c>
      <c r="I198" s="159"/>
      <c r="J198" s="158">
        <f t="shared" si="20"/>
        <v>0</v>
      </c>
      <c r="K198" s="160"/>
      <c r="L198" s="161"/>
      <c r="M198" s="162" t="s">
        <v>1</v>
      </c>
      <c r="N198" s="163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199</v>
      </c>
      <c r="AT198" s="151" t="s">
        <v>196</v>
      </c>
      <c r="AU198" s="151" t="s">
        <v>79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103</v>
      </c>
      <c r="BM198" s="151" t="s">
        <v>770</v>
      </c>
    </row>
    <row r="199" spans="2:65" s="1" customFormat="1" ht="21.75" customHeight="1">
      <c r="B199" s="139"/>
      <c r="C199" s="140" t="s">
        <v>525</v>
      </c>
      <c r="D199" s="140" t="s">
        <v>183</v>
      </c>
      <c r="E199" s="141" t="s">
        <v>3155</v>
      </c>
      <c r="F199" s="142" t="s">
        <v>3156</v>
      </c>
      <c r="G199" s="143" t="s">
        <v>304</v>
      </c>
      <c r="H199" s="144">
        <v>35</v>
      </c>
      <c r="I199" s="145"/>
      <c r="J199" s="144">
        <f t="shared" si="20"/>
        <v>0</v>
      </c>
      <c r="K199" s="146"/>
      <c r="L199" s="28"/>
      <c r="M199" s="147" t="s">
        <v>1</v>
      </c>
      <c r="N199" s="148" t="s">
        <v>45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103</v>
      </c>
      <c r="AT199" s="151" t="s">
        <v>183</v>
      </c>
      <c r="AU199" s="151" t="s">
        <v>79</v>
      </c>
      <c r="AY199" s="13" t="s">
        <v>181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90</v>
      </c>
      <c r="BK199" s="153">
        <f t="shared" si="29"/>
        <v>0</v>
      </c>
      <c r="BL199" s="13" t="s">
        <v>103</v>
      </c>
      <c r="BM199" s="151" t="s">
        <v>778</v>
      </c>
    </row>
    <row r="200" spans="2:65" s="1" customFormat="1" ht="16.5" customHeight="1">
      <c r="B200" s="139"/>
      <c r="C200" s="154" t="s">
        <v>529</v>
      </c>
      <c r="D200" s="154" t="s">
        <v>196</v>
      </c>
      <c r="E200" s="155" t="s">
        <v>3157</v>
      </c>
      <c r="F200" s="156" t="s">
        <v>3158</v>
      </c>
      <c r="G200" s="157" t="s">
        <v>304</v>
      </c>
      <c r="H200" s="158">
        <v>35</v>
      </c>
      <c r="I200" s="159"/>
      <c r="J200" s="158">
        <f t="shared" si="20"/>
        <v>0</v>
      </c>
      <c r="K200" s="160"/>
      <c r="L200" s="161"/>
      <c r="M200" s="162" t="s">
        <v>1</v>
      </c>
      <c r="N200" s="163" t="s">
        <v>45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199</v>
      </c>
      <c r="AT200" s="151" t="s">
        <v>196</v>
      </c>
      <c r="AU200" s="151" t="s">
        <v>79</v>
      </c>
      <c r="AY200" s="13" t="s">
        <v>181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90</v>
      </c>
      <c r="BK200" s="153">
        <f t="shared" si="29"/>
        <v>0</v>
      </c>
      <c r="BL200" s="13" t="s">
        <v>103</v>
      </c>
      <c r="BM200" s="151" t="s">
        <v>786</v>
      </c>
    </row>
    <row r="201" spans="2:65" s="1" customFormat="1" ht="21.75" customHeight="1">
      <c r="B201" s="139"/>
      <c r="C201" s="140" t="s">
        <v>497</v>
      </c>
      <c r="D201" s="140" t="s">
        <v>183</v>
      </c>
      <c r="E201" s="141" t="s">
        <v>3159</v>
      </c>
      <c r="F201" s="142" t="s">
        <v>3160</v>
      </c>
      <c r="G201" s="143" t="s">
        <v>304</v>
      </c>
      <c r="H201" s="144">
        <v>130</v>
      </c>
      <c r="I201" s="145"/>
      <c r="J201" s="144">
        <f t="shared" si="20"/>
        <v>0</v>
      </c>
      <c r="K201" s="146"/>
      <c r="L201" s="28"/>
      <c r="M201" s="147" t="s">
        <v>1</v>
      </c>
      <c r="N201" s="148" t="s">
        <v>45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103</v>
      </c>
      <c r="AT201" s="151" t="s">
        <v>183</v>
      </c>
      <c r="AU201" s="151" t="s">
        <v>79</v>
      </c>
      <c r="AY201" s="13" t="s">
        <v>181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90</v>
      </c>
      <c r="BK201" s="153">
        <f t="shared" si="29"/>
        <v>0</v>
      </c>
      <c r="BL201" s="13" t="s">
        <v>103</v>
      </c>
      <c r="BM201" s="151" t="s">
        <v>793</v>
      </c>
    </row>
    <row r="202" spans="2:65" s="1" customFormat="1" ht="16.5" customHeight="1">
      <c r="B202" s="139"/>
      <c r="C202" s="154" t="s">
        <v>501</v>
      </c>
      <c r="D202" s="154" t="s">
        <v>196</v>
      </c>
      <c r="E202" s="155" t="s">
        <v>3161</v>
      </c>
      <c r="F202" s="156" t="s">
        <v>3162</v>
      </c>
      <c r="G202" s="157" t="s">
        <v>304</v>
      </c>
      <c r="H202" s="158">
        <v>130</v>
      </c>
      <c r="I202" s="159"/>
      <c r="J202" s="158">
        <f t="shared" si="20"/>
        <v>0</v>
      </c>
      <c r="K202" s="160"/>
      <c r="L202" s="161"/>
      <c r="M202" s="162" t="s">
        <v>1</v>
      </c>
      <c r="N202" s="163" t="s">
        <v>45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199</v>
      </c>
      <c r="AT202" s="151" t="s">
        <v>196</v>
      </c>
      <c r="AU202" s="151" t="s">
        <v>79</v>
      </c>
      <c r="AY202" s="13" t="s">
        <v>181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90</v>
      </c>
      <c r="BK202" s="153">
        <f t="shared" si="29"/>
        <v>0</v>
      </c>
      <c r="BL202" s="13" t="s">
        <v>103</v>
      </c>
      <c r="BM202" s="151" t="s">
        <v>799</v>
      </c>
    </row>
    <row r="203" spans="2:65" s="1" customFormat="1" ht="24.2" customHeight="1">
      <c r="B203" s="139"/>
      <c r="C203" s="140" t="s">
        <v>504</v>
      </c>
      <c r="D203" s="140" t="s">
        <v>183</v>
      </c>
      <c r="E203" s="141" t="s">
        <v>1658</v>
      </c>
      <c r="F203" s="142" t="s">
        <v>1659</v>
      </c>
      <c r="G203" s="143" t="s">
        <v>304</v>
      </c>
      <c r="H203" s="144">
        <v>130</v>
      </c>
      <c r="I203" s="145"/>
      <c r="J203" s="144">
        <f t="shared" si="20"/>
        <v>0</v>
      </c>
      <c r="K203" s="146"/>
      <c r="L203" s="28"/>
      <c r="M203" s="147" t="s">
        <v>1</v>
      </c>
      <c r="N203" s="148" t="s">
        <v>45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103</v>
      </c>
      <c r="AT203" s="151" t="s">
        <v>183</v>
      </c>
      <c r="AU203" s="151" t="s">
        <v>79</v>
      </c>
      <c r="AY203" s="13" t="s">
        <v>181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90</v>
      </c>
      <c r="BK203" s="153">
        <f t="shared" si="29"/>
        <v>0</v>
      </c>
      <c r="BL203" s="13" t="s">
        <v>103</v>
      </c>
      <c r="BM203" s="151" t="s">
        <v>807</v>
      </c>
    </row>
    <row r="204" spans="2:65" s="1" customFormat="1" ht="16.5" customHeight="1">
      <c r="B204" s="139"/>
      <c r="C204" s="154" t="s">
        <v>509</v>
      </c>
      <c r="D204" s="154" t="s">
        <v>196</v>
      </c>
      <c r="E204" s="155" t="s">
        <v>1661</v>
      </c>
      <c r="F204" s="156" t="s">
        <v>1662</v>
      </c>
      <c r="G204" s="157" t="s">
        <v>1663</v>
      </c>
      <c r="H204" s="158">
        <v>130</v>
      </c>
      <c r="I204" s="159"/>
      <c r="J204" s="158">
        <f t="shared" si="20"/>
        <v>0</v>
      </c>
      <c r="K204" s="160"/>
      <c r="L204" s="161"/>
      <c r="M204" s="162" t="s">
        <v>1</v>
      </c>
      <c r="N204" s="163" t="s">
        <v>45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199</v>
      </c>
      <c r="AT204" s="151" t="s">
        <v>196</v>
      </c>
      <c r="AU204" s="151" t="s">
        <v>79</v>
      </c>
      <c r="AY204" s="13" t="s">
        <v>181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90</v>
      </c>
      <c r="BK204" s="153">
        <f t="shared" si="29"/>
        <v>0</v>
      </c>
      <c r="BL204" s="13" t="s">
        <v>103</v>
      </c>
      <c r="BM204" s="151" t="s">
        <v>815</v>
      </c>
    </row>
    <row r="205" spans="2:65" s="1" customFormat="1" ht="37.9" customHeight="1">
      <c r="B205" s="139"/>
      <c r="C205" s="140" t="s">
        <v>413</v>
      </c>
      <c r="D205" s="140" t="s">
        <v>183</v>
      </c>
      <c r="E205" s="141" t="s">
        <v>1665</v>
      </c>
      <c r="F205" s="142" t="s">
        <v>1666</v>
      </c>
      <c r="G205" s="143" t="s">
        <v>203</v>
      </c>
      <c r="H205" s="144">
        <v>150</v>
      </c>
      <c r="I205" s="145"/>
      <c r="J205" s="144">
        <f t="shared" si="20"/>
        <v>0</v>
      </c>
      <c r="K205" s="146"/>
      <c r="L205" s="28"/>
      <c r="M205" s="147" t="s">
        <v>1</v>
      </c>
      <c r="N205" s="148" t="s">
        <v>45</v>
      </c>
      <c r="P205" s="149">
        <f t="shared" si="21"/>
        <v>0</v>
      </c>
      <c r="Q205" s="149">
        <v>0</v>
      </c>
      <c r="R205" s="149">
        <f t="shared" si="22"/>
        <v>0</v>
      </c>
      <c r="S205" s="149">
        <v>2.1000000000000001E-4</v>
      </c>
      <c r="T205" s="150">
        <f t="shared" si="23"/>
        <v>3.15E-2</v>
      </c>
      <c r="AR205" s="151" t="s">
        <v>103</v>
      </c>
      <c r="AT205" s="151" t="s">
        <v>183</v>
      </c>
      <c r="AU205" s="151" t="s">
        <v>79</v>
      </c>
      <c r="AY205" s="13" t="s">
        <v>181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90</v>
      </c>
      <c r="BK205" s="153">
        <f t="shared" si="29"/>
        <v>0</v>
      </c>
      <c r="BL205" s="13" t="s">
        <v>103</v>
      </c>
      <c r="BM205" s="151" t="s">
        <v>825</v>
      </c>
    </row>
    <row r="206" spans="2:65" s="1" customFormat="1" ht="33" customHeight="1">
      <c r="B206" s="139"/>
      <c r="C206" s="140" t="s">
        <v>417</v>
      </c>
      <c r="D206" s="140" t="s">
        <v>183</v>
      </c>
      <c r="E206" s="141" t="s">
        <v>1668</v>
      </c>
      <c r="F206" s="142" t="s">
        <v>1669</v>
      </c>
      <c r="G206" s="143" t="s">
        <v>203</v>
      </c>
      <c r="H206" s="144">
        <v>457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45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1E-3</v>
      </c>
      <c r="T206" s="150">
        <f t="shared" si="23"/>
        <v>0.45700000000000002</v>
      </c>
      <c r="AR206" s="151" t="s">
        <v>103</v>
      </c>
      <c r="AT206" s="151" t="s">
        <v>183</v>
      </c>
      <c r="AU206" s="151" t="s">
        <v>79</v>
      </c>
      <c r="AY206" s="13" t="s">
        <v>181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90</v>
      </c>
      <c r="BK206" s="153">
        <f t="shared" si="29"/>
        <v>0</v>
      </c>
      <c r="BL206" s="13" t="s">
        <v>103</v>
      </c>
      <c r="BM206" s="151" t="s">
        <v>833</v>
      </c>
    </row>
    <row r="207" spans="2:65" s="1" customFormat="1" ht="24.2" customHeight="1">
      <c r="B207" s="139"/>
      <c r="C207" s="140" t="s">
        <v>613</v>
      </c>
      <c r="D207" s="140" t="s">
        <v>183</v>
      </c>
      <c r="E207" s="141" t="s">
        <v>2355</v>
      </c>
      <c r="F207" s="142" t="s">
        <v>2356</v>
      </c>
      <c r="G207" s="143" t="s">
        <v>304</v>
      </c>
      <c r="H207" s="144">
        <v>3500</v>
      </c>
      <c r="I207" s="145"/>
      <c r="J207" s="144">
        <f t="shared" si="20"/>
        <v>0</v>
      </c>
      <c r="K207" s="146"/>
      <c r="L207" s="28"/>
      <c r="M207" s="147" t="s">
        <v>1</v>
      </c>
      <c r="N207" s="148" t="s">
        <v>45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1.3999999999999999E-4</v>
      </c>
      <c r="T207" s="150">
        <f t="shared" si="23"/>
        <v>0.48999999999999994</v>
      </c>
      <c r="AR207" s="151" t="s">
        <v>103</v>
      </c>
      <c r="AT207" s="151" t="s">
        <v>183</v>
      </c>
      <c r="AU207" s="151" t="s">
        <v>79</v>
      </c>
      <c r="AY207" s="13" t="s">
        <v>181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90</v>
      </c>
      <c r="BK207" s="153">
        <f t="shared" si="29"/>
        <v>0</v>
      </c>
      <c r="BL207" s="13" t="s">
        <v>103</v>
      </c>
      <c r="BM207" s="151" t="s">
        <v>840</v>
      </c>
    </row>
    <row r="208" spans="2:65" s="1" customFormat="1" ht="24.2" customHeight="1">
      <c r="B208" s="139"/>
      <c r="C208" s="140" t="s">
        <v>617</v>
      </c>
      <c r="D208" s="140" t="s">
        <v>183</v>
      </c>
      <c r="E208" s="141" t="s">
        <v>2364</v>
      </c>
      <c r="F208" s="142" t="s">
        <v>2365</v>
      </c>
      <c r="G208" s="143" t="s">
        <v>304</v>
      </c>
      <c r="H208" s="144">
        <v>2500</v>
      </c>
      <c r="I208" s="145"/>
      <c r="J208" s="144">
        <f t="shared" si="20"/>
        <v>0</v>
      </c>
      <c r="K208" s="146"/>
      <c r="L208" s="28"/>
      <c r="M208" s="147" t="s">
        <v>1</v>
      </c>
      <c r="N208" s="148" t="s">
        <v>45</v>
      </c>
      <c r="P208" s="149">
        <f t="shared" si="21"/>
        <v>0</v>
      </c>
      <c r="Q208" s="149">
        <v>0</v>
      </c>
      <c r="R208" s="149">
        <f t="shared" si="22"/>
        <v>0</v>
      </c>
      <c r="S208" s="149">
        <v>1.9000000000000001E-4</v>
      </c>
      <c r="T208" s="150">
        <f t="shared" si="23"/>
        <v>0.47500000000000003</v>
      </c>
      <c r="AR208" s="151" t="s">
        <v>103</v>
      </c>
      <c r="AT208" s="151" t="s">
        <v>183</v>
      </c>
      <c r="AU208" s="151" t="s">
        <v>79</v>
      </c>
      <c r="AY208" s="13" t="s">
        <v>181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90</v>
      </c>
      <c r="BK208" s="153">
        <f t="shared" si="29"/>
        <v>0</v>
      </c>
      <c r="BL208" s="13" t="s">
        <v>103</v>
      </c>
      <c r="BM208" s="151" t="s">
        <v>847</v>
      </c>
    </row>
    <row r="209" spans="2:65" s="1" customFormat="1" ht="24.2" customHeight="1">
      <c r="B209" s="139"/>
      <c r="C209" s="140" t="s">
        <v>421</v>
      </c>
      <c r="D209" s="140" t="s">
        <v>183</v>
      </c>
      <c r="E209" s="141" t="s">
        <v>1671</v>
      </c>
      <c r="F209" s="142" t="s">
        <v>1672</v>
      </c>
      <c r="G209" s="143" t="s">
        <v>953</v>
      </c>
      <c r="H209" s="145"/>
      <c r="I209" s="145"/>
      <c r="J209" s="144">
        <f t="shared" si="20"/>
        <v>0</v>
      </c>
      <c r="K209" s="146"/>
      <c r="L209" s="28"/>
      <c r="M209" s="147" t="s">
        <v>1</v>
      </c>
      <c r="N209" s="148" t="s">
        <v>45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103</v>
      </c>
      <c r="AT209" s="151" t="s">
        <v>183</v>
      </c>
      <c r="AU209" s="151" t="s">
        <v>79</v>
      </c>
      <c r="AY209" s="13" t="s">
        <v>181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90</v>
      </c>
      <c r="BK209" s="153">
        <f t="shared" si="29"/>
        <v>0</v>
      </c>
      <c r="BL209" s="13" t="s">
        <v>103</v>
      </c>
      <c r="BM209" s="151" t="s">
        <v>855</v>
      </c>
    </row>
    <row r="210" spans="2:65" s="1" customFormat="1" ht="33" customHeight="1">
      <c r="B210" s="139"/>
      <c r="C210" s="140" t="s">
        <v>425</v>
      </c>
      <c r="D210" s="140" t="s">
        <v>183</v>
      </c>
      <c r="E210" s="141" t="s">
        <v>1675</v>
      </c>
      <c r="F210" s="142" t="s">
        <v>1676</v>
      </c>
      <c r="G210" s="143" t="s">
        <v>203</v>
      </c>
      <c r="H210" s="144">
        <v>69</v>
      </c>
      <c r="I210" s="145"/>
      <c r="J210" s="144">
        <f t="shared" si="20"/>
        <v>0</v>
      </c>
      <c r="K210" s="146"/>
      <c r="L210" s="28"/>
      <c r="M210" s="147" t="s">
        <v>1</v>
      </c>
      <c r="N210" s="148" t="s">
        <v>45</v>
      </c>
      <c r="P210" s="149">
        <f t="shared" si="21"/>
        <v>0</v>
      </c>
      <c r="Q210" s="149">
        <v>0</v>
      </c>
      <c r="R210" s="149">
        <f t="shared" si="22"/>
        <v>0</v>
      </c>
      <c r="S210" s="149">
        <v>0</v>
      </c>
      <c r="T210" s="150">
        <f t="shared" si="23"/>
        <v>0</v>
      </c>
      <c r="AR210" s="151" t="s">
        <v>103</v>
      </c>
      <c r="AT210" s="151" t="s">
        <v>183</v>
      </c>
      <c r="AU210" s="151" t="s">
        <v>79</v>
      </c>
      <c r="AY210" s="13" t="s">
        <v>181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90</v>
      </c>
      <c r="BK210" s="153">
        <f t="shared" si="29"/>
        <v>0</v>
      </c>
      <c r="BL210" s="13" t="s">
        <v>103</v>
      </c>
      <c r="BM210" s="151" t="s">
        <v>861</v>
      </c>
    </row>
    <row r="211" spans="2:65" s="1" customFormat="1" ht="24.2" customHeight="1">
      <c r="B211" s="139"/>
      <c r="C211" s="154" t="s">
        <v>429</v>
      </c>
      <c r="D211" s="154" t="s">
        <v>196</v>
      </c>
      <c r="E211" s="155" t="s">
        <v>1678</v>
      </c>
      <c r="F211" s="156" t="s">
        <v>1679</v>
      </c>
      <c r="G211" s="157" t="s">
        <v>203</v>
      </c>
      <c r="H211" s="158">
        <v>69</v>
      </c>
      <c r="I211" s="159"/>
      <c r="J211" s="158">
        <f t="shared" si="20"/>
        <v>0</v>
      </c>
      <c r="K211" s="160"/>
      <c r="L211" s="161"/>
      <c r="M211" s="162" t="s">
        <v>1</v>
      </c>
      <c r="N211" s="163" t="s">
        <v>45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199</v>
      </c>
      <c r="AT211" s="151" t="s">
        <v>196</v>
      </c>
      <c r="AU211" s="151" t="s">
        <v>79</v>
      </c>
      <c r="AY211" s="13" t="s">
        <v>181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90</v>
      </c>
      <c r="BK211" s="153">
        <f t="shared" si="29"/>
        <v>0</v>
      </c>
      <c r="BL211" s="13" t="s">
        <v>103</v>
      </c>
      <c r="BM211" s="151" t="s">
        <v>869</v>
      </c>
    </row>
    <row r="212" spans="2:65" s="1" customFormat="1" ht="24.2" customHeight="1">
      <c r="B212" s="139"/>
      <c r="C212" s="140" t="s">
        <v>437</v>
      </c>
      <c r="D212" s="140" t="s">
        <v>183</v>
      </c>
      <c r="E212" s="141" t="s">
        <v>1684</v>
      </c>
      <c r="F212" s="142" t="s">
        <v>1685</v>
      </c>
      <c r="G212" s="143" t="s">
        <v>203</v>
      </c>
      <c r="H212" s="144">
        <v>61</v>
      </c>
      <c r="I212" s="145"/>
      <c r="J212" s="144">
        <f t="shared" si="20"/>
        <v>0</v>
      </c>
      <c r="K212" s="146"/>
      <c r="L212" s="28"/>
      <c r="M212" s="147" t="s">
        <v>1</v>
      </c>
      <c r="N212" s="148" t="s">
        <v>45</v>
      </c>
      <c r="P212" s="149">
        <f t="shared" si="21"/>
        <v>0</v>
      </c>
      <c r="Q212" s="149">
        <v>0</v>
      </c>
      <c r="R212" s="149">
        <f t="shared" si="22"/>
        <v>0</v>
      </c>
      <c r="S212" s="149">
        <v>0</v>
      </c>
      <c r="T212" s="150">
        <f t="shared" si="23"/>
        <v>0</v>
      </c>
      <c r="AR212" s="151" t="s">
        <v>103</v>
      </c>
      <c r="AT212" s="151" t="s">
        <v>183</v>
      </c>
      <c r="AU212" s="151" t="s">
        <v>79</v>
      </c>
      <c r="AY212" s="13" t="s">
        <v>181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90</v>
      </c>
      <c r="BK212" s="153">
        <f t="shared" si="29"/>
        <v>0</v>
      </c>
      <c r="BL212" s="13" t="s">
        <v>103</v>
      </c>
      <c r="BM212" s="151" t="s">
        <v>878</v>
      </c>
    </row>
    <row r="213" spans="2:65" s="1" customFormat="1" ht="21.75" customHeight="1">
      <c r="B213" s="139"/>
      <c r="C213" s="154" t="s">
        <v>441</v>
      </c>
      <c r="D213" s="154" t="s">
        <v>196</v>
      </c>
      <c r="E213" s="155" t="s">
        <v>1687</v>
      </c>
      <c r="F213" s="156" t="s">
        <v>1688</v>
      </c>
      <c r="G213" s="157" t="s">
        <v>203</v>
      </c>
      <c r="H213" s="158">
        <v>61</v>
      </c>
      <c r="I213" s="159"/>
      <c r="J213" s="158">
        <f t="shared" si="20"/>
        <v>0</v>
      </c>
      <c r="K213" s="160"/>
      <c r="L213" s="161"/>
      <c r="M213" s="162" t="s">
        <v>1</v>
      </c>
      <c r="N213" s="163" t="s">
        <v>45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0</v>
      </c>
      <c r="T213" s="150">
        <f t="shared" si="23"/>
        <v>0</v>
      </c>
      <c r="AR213" s="151" t="s">
        <v>199</v>
      </c>
      <c r="AT213" s="151" t="s">
        <v>196</v>
      </c>
      <c r="AU213" s="151" t="s">
        <v>79</v>
      </c>
      <c r="AY213" s="13" t="s">
        <v>181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3" t="s">
        <v>90</v>
      </c>
      <c r="BK213" s="153">
        <f t="shared" si="29"/>
        <v>0</v>
      </c>
      <c r="BL213" s="13" t="s">
        <v>103</v>
      </c>
      <c r="BM213" s="151" t="s">
        <v>886</v>
      </c>
    </row>
    <row r="214" spans="2:65" s="1" customFormat="1" ht="24.2" customHeight="1">
      <c r="B214" s="139"/>
      <c r="C214" s="140" t="s">
        <v>445</v>
      </c>
      <c r="D214" s="140" t="s">
        <v>183</v>
      </c>
      <c r="E214" s="141" t="s">
        <v>1690</v>
      </c>
      <c r="F214" s="142" t="s">
        <v>1691</v>
      </c>
      <c r="G214" s="143" t="s">
        <v>203</v>
      </c>
      <c r="H214" s="144">
        <v>77</v>
      </c>
      <c r="I214" s="145"/>
      <c r="J214" s="144">
        <f t="shared" si="20"/>
        <v>0</v>
      </c>
      <c r="K214" s="146"/>
      <c r="L214" s="28"/>
      <c r="M214" s="147" t="s">
        <v>1</v>
      </c>
      <c r="N214" s="148" t="s">
        <v>45</v>
      </c>
      <c r="P214" s="149">
        <f t="shared" si="21"/>
        <v>0</v>
      </c>
      <c r="Q214" s="149">
        <v>0</v>
      </c>
      <c r="R214" s="149">
        <f t="shared" si="22"/>
        <v>0</v>
      </c>
      <c r="S214" s="149">
        <v>0</v>
      </c>
      <c r="T214" s="150">
        <f t="shared" si="23"/>
        <v>0</v>
      </c>
      <c r="AR214" s="151" t="s">
        <v>103</v>
      </c>
      <c r="AT214" s="151" t="s">
        <v>183</v>
      </c>
      <c r="AU214" s="151" t="s">
        <v>79</v>
      </c>
      <c r="AY214" s="13" t="s">
        <v>181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3" t="s">
        <v>90</v>
      </c>
      <c r="BK214" s="153">
        <f t="shared" si="29"/>
        <v>0</v>
      </c>
      <c r="BL214" s="13" t="s">
        <v>103</v>
      </c>
      <c r="BM214" s="151" t="s">
        <v>894</v>
      </c>
    </row>
    <row r="215" spans="2:65" s="1" customFormat="1" ht="24.2" customHeight="1">
      <c r="B215" s="139"/>
      <c r="C215" s="154" t="s">
        <v>449</v>
      </c>
      <c r="D215" s="154" t="s">
        <v>196</v>
      </c>
      <c r="E215" s="155" t="s">
        <v>1693</v>
      </c>
      <c r="F215" s="156" t="s">
        <v>1694</v>
      </c>
      <c r="G215" s="157" t="s">
        <v>203</v>
      </c>
      <c r="H215" s="158">
        <v>3</v>
      </c>
      <c r="I215" s="159"/>
      <c r="J215" s="158">
        <f t="shared" si="20"/>
        <v>0</v>
      </c>
      <c r="K215" s="160"/>
      <c r="L215" s="161"/>
      <c r="M215" s="162" t="s">
        <v>1</v>
      </c>
      <c r="N215" s="163" t="s">
        <v>45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0</v>
      </c>
      <c r="T215" s="150">
        <f t="shared" si="23"/>
        <v>0</v>
      </c>
      <c r="AR215" s="151" t="s">
        <v>199</v>
      </c>
      <c r="AT215" s="151" t="s">
        <v>196</v>
      </c>
      <c r="AU215" s="151" t="s">
        <v>79</v>
      </c>
      <c r="AY215" s="13" t="s">
        <v>181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3" t="s">
        <v>90</v>
      </c>
      <c r="BK215" s="153">
        <f t="shared" si="29"/>
        <v>0</v>
      </c>
      <c r="BL215" s="13" t="s">
        <v>103</v>
      </c>
      <c r="BM215" s="151" t="s">
        <v>902</v>
      </c>
    </row>
    <row r="216" spans="2:65" s="1" customFormat="1" ht="24.2" customHeight="1">
      <c r="B216" s="139"/>
      <c r="C216" s="154" t="s">
        <v>477</v>
      </c>
      <c r="D216" s="154" t="s">
        <v>196</v>
      </c>
      <c r="E216" s="155" t="s">
        <v>3163</v>
      </c>
      <c r="F216" s="156" t="s">
        <v>3164</v>
      </c>
      <c r="G216" s="157" t="s">
        <v>203</v>
      </c>
      <c r="H216" s="158">
        <v>5</v>
      </c>
      <c r="I216" s="159"/>
      <c r="J216" s="158">
        <f t="shared" si="20"/>
        <v>0</v>
      </c>
      <c r="K216" s="160"/>
      <c r="L216" s="161"/>
      <c r="M216" s="162" t="s">
        <v>1</v>
      </c>
      <c r="N216" s="163" t="s">
        <v>45</v>
      </c>
      <c r="P216" s="149">
        <f t="shared" si="21"/>
        <v>0</v>
      </c>
      <c r="Q216" s="149">
        <v>0</v>
      </c>
      <c r="R216" s="149">
        <f t="shared" si="22"/>
        <v>0</v>
      </c>
      <c r="S216" s="149">
        <v>0</v>
      </c>
      <c r="T216" s="150">
        <f t="shared" si="23"/>
        <v>0</v>
      </c>
      <c r="AR216" s="151" t="s">
        <v>199</v>
      </c>
      <c r="AT216" s="151" t="s">
        <v>196</v>
      </c>
      <c r="AU216" s="151" t="s">
        <v>79</v>
      </c>
      <c r="AY216" s="13" t="s">
        <v>181</v>
      </c>
      <c r="BE216" s="152">
        <f t="shared" si="24"/>
        <v>0</v>
      </c>
      <c r="BF216" s="152">
        <f t="shared" si="25"/>
        <v>0</v>
      </c>
      <c r="BG216" s="152">
        <f t="shared" si="26"/>
        <v>0</v>
      </c>
      <c r="BH216" s="152">
        <f t="shared" si="27"/>
        <v>0</v>
      </c>
      <c r="BI216" s="152">
        <f t="shared" si="28"/>
        <v>0</v>
      </c>
      <c r="BJ216" s="13" t="s">
        <v>90</v>
      </c>
      <c r="BK216" s="153">
        <f t="shared" si="29"/>
        <v>0</v>
      </c>
      <c r="BL216" s="13" t="s">
        <v>103</v>
      </c>
      <c r="BM216" s="151" t="s">
        <v>909</v>
      </c>
    </row>
    <row r="217" spans="2:65" s="1" customFormat="1" ht="21.75" customHeight="1">
      <c r="B217" s="139"/>
      <c r="C217" s="154" t="s">
        <v>453</v>
      </c>
      <c r="D217" s="154" t="s">
        <v>196</v>
      </c>
      <c r="E217" s="155" t="s">
        <v>1696</v>
      </c>
      <c r="F217" s="156" t="s">
        <v>1697</v>
      </c>
      <c r="G217" s="157" t="s">
        <v>203</v>
      </c>
      <c r="H217" s="158">
        <v>8</v>
      </c>
      <c r="I217" s="159"/>
      <c r="J217" s="158">
        <f t="shared" si="20"/>
        <v>0</v>
      </c>
      <c r="K217" s="160"/>
      <c r="L217" s="161"/>
      <c r="M217" s="162" t="s">
        <v>1</v>
      </c>
      <c r="N217" s="163" t="s">
        <v>45</v>
      </c>
      <c r="P217" s="149">
        <f t="shared" si="21"/>
        <v>0</v>
      </c>
      <c r="Q217" s="149">
        <v>0</v>
      </c>
      <c r="R217" s="149">
        <f t="shared" si="22"/>
        <v>0</v>
      </c>
      <c r="S217" s="149">
        <v>0</v>
      </c>
      <c r="T217" s="150">
        <f t="shared" si="23"/>
        <v>0</v>
      </c>
      <c r="AR217" s="151" t="s">
        <v>199</v>
      </c>
      <c r="AT217" s="151" t="s">
        <v>196</v>
      </c>
      <c r="AU217" s="151" t="s">
        <v>79</v>
      </c>
      <c r="AY217" s="13" t="s">
        <v>181</v>
      </c>
      <c r="BE217" s="152">
        <f t="shared" si="24"/>
        <v>0</v>
      </c>
      <c r="BF217" s="152">
        <f t="shared" si="25"/>
        <v>0</v>
      </c>
      <c r="BG217" s="152">
        <f t="shared" si="26"/>
        <v>0</v>
      </c>
      <c r="BH217" s="152">
        <f t="shared" si="27"/>
        <v>0</v>
      </c>
      <c r="BI217" s="152">
        <f t="shared" si="28"/>
        <v>0</v>
      </c>
      <c r="BJ217" s="13" t="s">
        <v>90</v>
      </c>
      <c r="BK217" s="153">
        <f t="shared" si="29"/>
        <v>0</v>
      </c>
      <c r="BL217" s="13" t="s">
        <v>103</v>
      </c>
      <c r="BM217" s="151" t="s">
        <v>917</v>
      </c>
    </row>
    <row r="218" spans="2:65" s="1" customFormat="1" ht="16.5" customHeight="1">
      <c r="B218" s="139"/>
      <c r="C218" s="154" t="s">
        <v>457</v>
      </c>
      <c r="D218" s="154" t="s">
        <v>196</v>
      </c>
      <c r="E218" s="155" t="s">
        <v>1699</v>
      </c>
      <c r="F218" s="156" t="s">
        <v>1700</v>
      </c>
      <c r="G218" s="157" t="s">
        <v>203</v>
      </c>
      <c r="H218" s="158">
        <v>60</v>
      </c>
      <c r="I218" s="159"/>
      <c r="J218" s="158">
        <f t="shared" si="20"/>
        <v>0</v>
      </c>
      <c r="K218" s="160"/>
      <c r="L218" s="161"/>
      <c r="M218" s="162" t="s">
        <v>1</v>
      </c>
      <c r="N218" s="163" t="s">
        <v>45</v>
      </c>
      <c r="P218" s="149">
        <f t="shared" si="21"/>
        <v>0</v>
      </c>
      <c r="Q218" s="149">
        <v>0</v>
      </c>
      <c r="R218" s="149">
        <f t="shared" si="22"/>
        <v>0</v>
      </c>
      <c r="S218" s="149">
        <v>0</v>
      </c>
      <c r="T218" s="150">
        <f t="shared" si="23"/>
        <v>0</v>
      </c>
      <c r="AR218" s="151" t="s">
        <v>199</v>
      </c>
      <c r="AT218" s="151" t="s">
        <v>196</v>
      </c>
      <c r="AU218" s="151" t="s">
        <v>79</v>
      </c>
      <c r="AY218" s="13" t="s">
        <v>181</v>
      </c>
      <c r="BE218" s="152">
        <f t="shared" si="24"/>
        <v>0</v>
      </c>
      <c r="BF218" s="152">
        <f t="shared" si="25"/>
        <v>0</v>
      </c>
      <c r="BG218" s="152">
        <f t="shared" si="26"/>
        <v>0</v>
      </c>
      <c r="BH218" s="152">
        <f t="shared" si="27"/>
        <v>0</v>
      </c>
      <c r="BI218" s="152">
        <f t="shared" si="28"/>
        <v>0</v>
      </c>
      <c r="BJ218" s="13" t="s">
        <v>90</v>
      </c>
      <c r="BK218" s="153">
        <f t="shared" si="29"/>
        <v>0</v>
      </c>
      <c r="BL218" s="13" t="s">
        <v>103</v>
      </c>
      <c r="BM218" s="151" t="s">
        <v>924</v>
      </c>
    </row>
    <row r="219" spans="2:65" s="1" customFormat="1" ht="24.2" customHeight="1">
      <c r="B219" s="139"/>
      <c r="C219" s="154" t="s">
        <v>461</v>
      </c>
      <c r="D219" s="154" t="s">
        <v>196</v>
      </c>
      <c r="E219" s="155" t="s">
        <v>1702</v>
      </c>
      <c r="F219" s="156" t="s">
        <v>1703</v>
      </c>
      <c r="G219" s="157" t="s">
        <v>203</v>
      </c>
      <c r="H219" s="158">
        <v>1</v>
      </c>
      <c r="I219" s="159"/>
      <c r="J219" s="158">
        <f t="shared" si="20"/>
        <v>0</v>
      </c>
      <c r="K219" s="160"/>
      <c r="L219" s="161"/>
      <c r="M219" s="162" t="s">
        <v>1</v>
      </c>
      <c r="N219" s="163" t="s">
        <v>45</v>
      </c>
      <c r="P219" s="149">
        <f t="shared" si="21"/>
        <v>0</v>
      </c>
      <c r="Q219" s="149">
        <v>0</v>
      </c>
      <c r="R219" s="149">
        <f t="shared" si="22"/>
        <v>0</v>
      </c>
      <c r="S219" s="149">
        <v>0</v>
      </c>
      <c r="T219" s="150">
        <f t="shared" si="23"/>
        <v>0</v>
      </c>
      <c r="AR219" s="151" t="s">
        <v>199</v>
      </c>
      <c r="AT219" s="151" t="s">
        <v>196</v>
      </c>
      <c r="AU219" s="151" t="s">
        <v>79</v>
      </c>
      <c r="AY219" s="13" t="s">
        <v>181</v>
      </c>
      <c r="BE219" s="152">
        <f t="shared" si="24"/>
        <v>0</v>
      </c>
      <c r="BF219" s="152">
        <f t="shared" si="25"/>
        <v>0</v>
      </c>
      <c r="BG219" s="152">
        <f t="shared" si="26"/>
        <v>0</v>
      </c>
      <c r="BH219" s="152">
        <f t="shared" si="27"/>
        <v>0</v>
      </c>
      <c r="BI219" s="152">
        <f t="shared" si="28"/>
        <v>0</v>
      </c>
      <c r="BJ219" s="13" t="s">
        <v>90</v>
      </c>
      <c r="BK219" s="153">
        <f t="shared" si="29"/>
        <v>0</v>
      </c>
      <c r="BL219" s="13" t="s">
        <v>103</v>
      </c>
      <c r="BM219" s="151" t="s">
        <v>932</v>
      </c>
    </row>
    <row r="220" spans="2:65" s="1" customFormat="1" ht="24.2" customHeight="1">
      <c r="B220" s="139"/>
      <c r="C220" s="140" t="s">
        <v>465</v>
      </c>
      <c r="D220" s="140" t="s">
        <v>183</v>
      </c>
      <c r="E220" s="141" t="s">
        <v>1707</v>
      </c>
      <c r="F220" s="142" t="s">
        <v>3165</v>
      </c>
      <c r="G220" s="143" t="s">
        <v>1433</v>
      </c>
      <c r="H220" s="144">
        <v>1</v>
      </c>
      <c r="I220" s="145"/>
      <c r="J220" s="144">
        <f t="shared" si="20"/>
        <v>0</v>
      </c>
      <c r="K220" s="146"/>
      <c r="L220" s="28"/>
      <c r="M220" s="147" t="s">
        <v>1</v>
      </c>
      <c r="N220" s="148" t="s">
        <v>45</v>
      </c>
      <c r="P220" s="149">
        <f t="shared" si="21"/>
        <v>0</v>
      </c>
      <c r="Q220" s="149">
        <v>0</v>
      </c>
      <c r="R220" s="149">
        <f t="shared" si="22"/>
        <v>0</v>
      </c>
      <c r="S220" s="149">
        <v>0</v>
      </c>
      <c r="T220" s="150">
        <f t="shared" si="23"/>
        <v>0</v>
      </c>
      <c r="AR220" s="151" t="s">
        <v>103</v>
      </c>
      <c r="AT220" s="151" t="s">
        <v>183</v>
      </c>
      <c r="AU220" s="151" t="s">
        <v>79</v>
      </c>
      <c r="AY220" s="13" t="s">
        <v>181</v>
      </c>
      <c r="BE220" s="152">
        <f t="shared" si="24"/>
        <v>0</v>
      </c>
      <c r="BF220" s="152">
        <f t="shared" si="25"/>
        <v>0</v>
      </c>
      <c r="BG220" s="152">
        <f t="shared" si="26"/>
        <v>0</v>
      </c>
      <c r="BH220" s="152">
        <f t="shared" si="27"/>
        <v>0</v>
      </c>
      <c r="BI220" s="152">
        <f t="shared" si="28"/>
        <v>0</v>
      </c>
      <c r="BJ220" s="13" t="s">
        <v>90</v>
      </c>
      <c r="BK220" s="153">
        <f t="shared" si="29"/>
        <v>0</v>
      </c>
      <c r="BL220" s="13" t="s">
        <v>103</v>
      </c>
      <c r="BM220" s="151" t="s">
        <v>942</v>
      </c>
    </row>
    <row r="221" spans="2:65" s="1" customFormat="1" ht="44.25" customHeight="1">
      <c r="B221" s="139"/>
      <c r="C221" s="140" t="s">
        <v>469</v>
      </c>
      <c r="D221" s="140" t="s">
        <v>183</v>
      </c>
      <c r="E221" s="141" t="s">
        <v>1712</v>
      </c>
      <c r="F221" s="142" t="s">
        <v>1713</v>
      </c>
      <c r="G221" s="143" t="s">
        <v>1714</v>
      </c>
      <c r="H221" s="144">
        <v>1</v>
      </c>
      <c r="I221" s="145"/>
      <c r="J221" s="144">
        <f t="shared" ref="J221:J223" si="30">ROUND(I221*H221,3)</f>
        <v>0</v>
      </c>
      <c r="K221" s="146"/>
      <c r="L221" s="28"/>
      <c r="M221" s="147" t="s">
        <v>1</v>
      </c>
      <c r="N221" s="148" t="s">
        <v>45</v>
      </c>
      <c r="P221" s="149">
        <f t="shared" ref="P221:P223" si="31">O221*H221</f>
        <v>0</v>
      </c>
      <c r="Q221" s="149">
        <v>0</v>
      </c>
      <c r="R221" s="149">
        <f t="shared" ref="R221:R223" si="32">Q221*H221</f>
        <v>0</v>
      </c>
      <c r="S221" s="149">
        <v>0</v>
      </c>
      <c r="T221" s="150">
        <f t="shared" ref="T221:T223" si="33">S221*H221</f>
        <v>0</v>
      </c>
      <c r="AR221" s="151" t="s">
        <v>103</v>
      </c>
      <c r="AT221" s="151" t="s">
        <v>183</v>
      </c>
      <c r="AU221" s="151" t="s">
        <v>79</v>
      </c>
      <c r="AY221" s="13" t="s">
        <v>181</v>
      </c>
      <c r="BE221" s="152">
        <f t="shared" si="24"/>
        <v>0</v>
      </c>
      <c r="BF221" s="152">
        <f t="shared" si="25"/>
        <v>0</v>
      </c>
      <c r="BG221" s="152">
        <f t="shared" si="26"/>
        <v>0</v>
      </c>
      <c r="BH221" s="152">
        <f t="shared" si="27"/>
        <v>0</v>
      </c>
      <c r="BI221" s="152">
        <f t="shared" si="28"/>
        <v>0</v>
      </c>
      <c r="BJ221" s="13" t="s">
        <v>90</v>
      </c>
      <c r="BK221" s="153">
        <f t="shared" si="29"/>
        <v>0</v>
      </c>
      <c r="BL221" s="13" t="s">
        <v>103</v>
      </c>
      <c r="BM221" s="151" t="s">
        <v>950</v>
      </c>
    </row>
    <row r="222" spans="2:65" s="1" customFormat="1" ht="37.9" customHeight="1">
      <c r="B222" s="139"/>
      <c r="C222" s="140" t="s">
        <v>473</v>
      </c>
      <c r="D222" s="140" t="s">
        <v>183</v>
      </c>
      <c r="E222" s="141" t="s">
        <v>1717</v>
      </c>
      <c r="F222" s="142" t="s">
        <v>1718</v>
      </c>
      <c r="G222" s="143" t="s">
        <v>1714</v>
      </c>
      <c r="H222" s="144">
        <v>1</v>
      </c>
      <c r="I222" s="145"/>
      <c r="J222" s="144">
        <f t="shared" si="30"/>
        <v>0</v>
      </c>
      <c r="K222" s="146"/>
      <c r="L222" s="28"/>
      <c r="M222" s="147" t="s">
        <v>1</v>
      </c>
      <c r="N222" s="148" t="s">
        <v>45</v>
      </c>
      <c r="P222" s="149">
        <f t="shared" si="31"/>
        <v>0</v>
      </c>
      <c r="Q222" s="149">
        <v>0</v>
      </c>
      <c r="R222" s="149">
        <f t="shared" si="32"/>
        <v>0</v>
      </c>
      <c r="S222" s="149">
        <v>0</v>
      </c>
      <c r="T222" s="150">
        <f t="shared" si="33"/>
        <v>0</v>
      </c>
      <c r="AR222" s="151" t="s">
        <v>103</v>
      </c>
      <c r="AT222" s="151" t="s">
        <v>183</v>
      </c>
      <c r="AU222" s="151" t="s">
        <v>79</v>
      </c>
      <c r="AY222" s="13" t="s">
        <v>181</v>
      </c>
      <c r="BE222" s="152">
        <f t="shared" si="24"/>
        <v>0</v>
      </c>
      <c r="BF222" s="152">
        <f t="shared" si="25"/>
        <v>0</v>
      </c>
      <c r="BG222" s="152">
        <f t="shared" si="26"/>
        <v>0</v>
      </c>
      <c r="BH222" s="152">
        <f t="shared" si="27"/>
        <v>0</v>
      </c>
      <c r="BI222" s="152">
        <f t="shared" si="28"/>
        <v>0</v>
      </c>
      <c r="BJ222" s="13" t="s">
        <v>90</v>
      </c>
      <c r="BK222" s="153">
        <f t="shared" si="29"/>
        <v>0</v>
      </c>
      <c r="BL222" s="13" t="s">
        <v>103</v>
      </c>
      <c r="BM222" s="151" t="s">
        <v>962</v>
      </c>
    </row>
    <row r="223" spans="2:65" s="1" customFormat="1" ht="33" customHeight="1">
      <c r="B223" s="139"/>
      <c r="C223" s="140" t="s">
        <v>513</v>
      </c>
      <c r="D223" s="140" t="s">
        <v>183</v>
      </c>
      <c r="E223" s="141" t="s">
        <v>1720</v>
      </c>
      <c r="F223" s="142" t="s">
        <v>1721</v>
      </c>
      <c r="G223" s="143" t="s">
        <v>1714</v>
      </c>
      <c r="H223" s="144">
        <v>1</v>
      </c>
      <c r="I223" s="145"/>
      <c r="J223" s="144">
        <f t="shared" si="30"/>
        <v>0</v>
      </c>
      <c r="K223" s="146"/>
      <c r="L223" s="28"/>
      <c r="M223" s="164" t="s">
        <v>1</v>
      </c>
      <c r="N223" s="165" t="s">
        <v>45</v>
      </c>
      <c r="O223" s="166"/>
      <c r="P223" s="167">
        <f t="shared" si="31"/>
        <v>0</v>
      </c>
      <c r="Q223" s="167">
        <v>0</v>
      </c>
      <c r="R223" s="167">
        <f t="shared" si="32"/>
        <v>0</v>
      </c>
      <c r="S223" s="167">
        <v>0</v>
      </c>
      <c r="T223" s="168">
        <f t="shared" si="33"/>
        <v>0</v>
      </c>
      <c r="AR223" s="151" t="s">
        <v>103</v>
      </c>
      <c r="AT223" s="151" t="s">
        <v>183</v>
      </c>
      <c r="AU223" s="151" t="s">
        <v>79</v>
      </c>
      <c r="AY223" s="13" t="s">
        <v>181</v>
      </c>
      <c r="BE223" s="152">
        <f t="shared" si="24"/>
        <v>0</v>
      </c>
      <c r="BF223" s="152">
        <f t="shared" si="25"/>
        <v>0</v>
      </c>
      <c r="BG223" s="152">
        <f t="shared" si="26"/>
        <v>0</v>
      </c>
      <c r="BH223" s="152">
        <f t="shared" si="27"/>
        <v>0</v>
      </c>
      <c r="BI223" s="152">
        <f t="shared" si="28"/>
        <v>0</v>
      </c>
      <c r="BJ223" s="13" t="s">
        <v>90</v>
      </c>
      <c r="BK223" s="153">
        <f t="shared" si="29"/>
        <v>0</v>
      </c>
      <c r="BL223" s="13" t="s">
        <v>103</v>
      </c>
      <c r="BM223" s="151" t="s">
        <v>972</v>
      </c>
    </row>
    <row r="224" spans="2:65" s="1" customFormat="1" ht="6.95" customHeight="1">
      <c r="B224" s="43"/>
      <c r="C224" s="44"/>
      <c r="D224" s="44"/>
      <c r="E224" s="44"/>
      <c r="F224" s="44"/>
      <c r="G224" s="44"/>
      <c r="H224" s="44"/>
      <c r="I224" s="44"/>
      <c r="J224" s="44"/>
      <c r="K224" s="44"/>
      <c r="L224" s="28"/>
    </row>
  </sheetData>
  <autoFilter ref="C123:K223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3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2402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3166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ROUND(J129,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ROUND((SUM(BE129:BE212)),  2)</f>
        <v>0</v>
      </c>
      <c r="G37" s="96"/>
      <c r="H37" s="96"/>
      <c r="I37" s="97">
        <v>0.2</v>
      </c>
      <c r="J37" s="95">
        <f>ROUND(((SUM(BE129:BE212))*I37),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ROUND((SUM(BF129:BF212)),  2)</f>
        <v>0</v>
      </c>
      <c r="G38" s="96"/>
      <c r="H38" s="96"/>
      <c r="I38" s="97">
        <v>0.2</v>
      </c>
      <c r="J38" s="95">
        <f>ROUND(((SUM(BF129:BF212))*I38),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ROUND((SUM(BG129:BG212)),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ROUND((SUM(BH129:BH212)),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ROUND((SUM(BI129:BI212)),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2402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4 - Elektro časť -  Bleskozvod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J129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164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165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9" customFormat="1" ht="19.899999999999999" customHeight="1">
      <c r="B103" s="114"/>
      <c r="D103" s="115" t="s">
        <v>1465</v>
      </c>
      <c r="E103" s="116"/>
      <c r="F103" s="116"/>
      <c r="G103" s="116"/>
      <c r="H103" s="116"/>
      <c r="I103" s="116"/>
      <c r="J103" s="117">
        <f>J188</f>
        <v>0</v>
      </c>
      <c r="L103" s="114"/>
    </row>
    <row r="104" spans="2:47" s="9" customFormat="1" ht="19.899999999999999" customHeight="1">
      <c r="B104" s="114"/>
      <c r="D104" s="115" t="s">
        <v>1724</v>
      </c>
      <c r="E104" s="116"/>
      <c r="F104" s="116"/>
      <c r="G104" s="116"/>
      <c r="H104" s="116"/>
      <c r="I104" s="116"/>
      <c r="J104" s="117">
        <f>J191</f>
        <v>0</v>
      </c>
      <c r="L104" s="114"/>
    </row>
    <row r="105" spans="2:47" s="9" customFormat="1" ht="19.899999999999999" customHeight="1">
      <c r="B105" s="114"/>
      <c r="D105" s="115" t="s">
        <v>1211</v>
      </c>
      <c r="E105" s="116"/>
      <c r="F105" s="116"/>
      <c r="G105" s="116"/>
      <c r="H105" s="116"/>
      <c r="I105" s="116"/>
      <c r="J105" s="117">
        <f>J207</f>
        <v>0</v>
      </c>
      <c r="L105" s="114"/>
    </row>
    <row r="106" spans="2:47" s="1" customFormat="1" ht="21.75" customHeight="1">
      <c r="B106" s="28"/>
      <c r="L106" s="28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>
      <c r="B112" s="28"/>
      <c r="C112" s="17" t="s">
        <v>167</v>
      </c>
      <c r="L112" s="28"/>
    </row>
    <row r="113" spans="2:20" s="1" customFormat="1" ht="6.95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16.5" customHeight="1">
      <c r="B115" s="28"/>
      <c r="E115" s="241" t="str">
        <f>E7</f>
        <v xml:space="preserve"> KRPZ Žilina a OOPZ Žilina, ul. Kuzmányho</v>
      </c>
      <c r="F115" s="242"/>
      <c r="G115" s="242"/>
      <c r="H115" s="242"/>
      <c r="L115" s="28"/>
    </row>
    <row r="116" spans="2:20" ht="12" customHeight="1">
      <c r="B116" s="16"/>
      <c r="C116" s="23" t="s">
        <v>132</v>
      </c>
      <c r="L116" s="16"/>
    </row>
    <row r="117" spans="2:20" ht="23.25" customHeight="1">
      <c r="B117" s="16"/>
      <c r="E117" s="241" t="s">
        <v>2401</v>
      </c>
      <c r="F117" s="203"/>
      <c r="G117" s="203"/>
      <c r="H117" s="203"/>
      <c r="L117" s="16"/>
    </row>
    <row r="118" spans="2:20" ht="12" customHeight="1">
      <c r="B118" s="16"/>
      <c r="C118" s="23" t="s">
        <v>134</v>
      </c>
      <c r="L118" s="16"/>
    </row>
    <row r="119" spans="2:20" s="1" customFormat="1" ht="16.5" customHeight="1">
      <c r="B119" s="28"/>
      <c r="E119" s="229" t="s">
        <v>2402</v>
      </c>
      <c r="F119" s="243"/>
      <c r="G119" s="243"/>
      <c r="H119" s="243"/>
      <c r="L119" s="28"/>
    </row>
    <row r="120" spans="2:20" s="1" customFormat="1" ht="12" customHeight="1">
      <c r="B120" s="28"/>
      <c r="C120" s="23" t="s">
        <v>136</v>
      </c>
      <c r="L120" s="28"/>
    </row>
    <row r="121" spans="2:20" s="1" customFormat="1" ht="16.5" customHeight="1">
      <c r="B121" s="28"/>
      <c r="E121" s="224" t="str">
        <f>E13</f>
        <v>4 - Elektro časť -  Bleskozvod</v>
      </c>
      <c r="F121" s="243"/>
      <c r="G121" s="243"/>
      <c r="H121" s="243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>Žilina, parc. č. 449/7, 449/1</v>
      </c>
      <c r="I123" s="23" t="s">
        <v>20</v>
      </c>
      <c r="J123" s="51" t="str">
        <f>IF(J16="","",J16)</f>
        <v>19. 8. 2022</v>
      </c>
      <c r="L123" s="28"/>
    </row>
    <row r="124" spans="2:20" s="1" customFormat="1" ht="6.95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Ministerstvo vnútra SR, Pribinova 2, Bratislava</v>
      </c>
      <c r="I125" s="23" t="s">
        <v>30</v>
      </c>
      <c r="J125" s="26" t="str">
        <f>E25</f>
        <v>Cobra Bauart s.r.o., Karpatské nám.10A, Bratislava</v>
      </c>
      <c r="L125" s="28"/>
    </row>
    <row r="126" spans="2:20" s="1" customFormat="1" ht="40.15" customHeight="1">
      <c r="B126" s="28"/>
      <c r="C126" s="23" t="s">
        <v>28</v>
      </c>
      <c r="F126" s="21" t="str">
        <f>IF(E22="","",E22)</f>
        <v>Vyplň údaj</v>
      </c>
      <c r="I126" s="23" t="s">
        <v>36</v>
      </c>
      <c r="J126" s="26" t="str">
        <f>E28</f>
        <v>Cobra Bauart s.r.o., Karpatské nám.10A, Bratislava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168</v>
      </c>
      <c r="D128" s="120" t="s">
        <v>64</v>
      </c>
      <c r="E128" s="120" t="s">
        <v>60</v>
      </c>
      <c r="F128" s="120" t="s">
        <v>61</v>
      </c>
      <c r="G128" s="120" t="s">
        <v>169</v>
      </c>
      <c r="H128" s="120" t="s">
        <v>170</v>
      </c>
      <c r="I128" s="120" t="s">
        <v>171</v>
      </c>
      <c r="J128" s="121" t="s">
        <v>140</v>
      </c>
      <c r="K128" s="122" t="s">
        <v>172</v>
      </c>
      <c r="L128" s="118"/>
      <c r="M128" s="58" t="s">
        <v>1</v>
      </c>
      <c r="N128" s="59" t="s">
        <v>43</v>
      </c>
      <c r="O128" s="59" t="s">
        <v>173</v>
      </c>
      <c r="P128" s="59" t="s">
        <v>174</v>
      </c>
      <c r="Q128" s="59" t="s">
        <v>175</v>
      </c>
      <c r="R128" s="59" t="s">
        <v>176</v>
      </c>
      <c r="S128" s="59" t="s">
        <v>177</v>
      </c>
      <c r="T128" s="60" t="s">
        <v>178</v>
      </c>
    </row>
    <row r="129" spans="2:65" s="1" customFormat="1" ht="22.9" customHeight="1">
      <c r="B129" s="28"/>
      <c r="C129" s="63" t="s">
        <v>141</v>
      </c>
      <c r="J129" s="123">
        <f>BK129</f>
        <v>0</v>
      </c>
      <c r="L129" s="28"/>
      <c r="M129" s="61"/>
      <c r="N129" s="52"/>
      <c r="O129" s="52"/>
      <c r="P129" s="124">
        <f>P130</f>
        <v>0</v>
      </c>
      <c r="Q129" s="52"/>
      <c r="R129" s="124">
        <f>R130</f>
        <v>0.85569000000000006</v>
      </c>
      <c r="S129" s="52"/>
      <c r="T129" s="125">
        <f>T130</f>
        <v>0</v>
      </c>
      <c r="AT129" s="13" t="s">
        <v>78</v>
      </c>
      <c r="AU129" s="13" t="s">
        <v>142</v>
      </c>
      <c r="BK129" s="126">
        <f>BK130</f>
        <v>0</v>
      </c>
    </row>
    <row r="130" spans="2:65" s="11" customFormat="1" ht="25.9" customHeight="1">
      <c r="B130" s="127"/>
      <c r="D130" s="128" t="s">
        <v>78</v>
      </c>
      <c r="E130" s="129" t="s">
        <v>196</v>
      </c>
      <c r="F130" s="129" t="s">
        <v>986</v>
      </c>
      <c r="I130" s="130"/>
      <c r="J130" s="131">
        <f>BK130</f>
        <v>0</v>
      </c>
      <c r="L130" s="127"/>
      <c r="M130" s="132"/>
      <c r="P130" s="133">
        <f>P131+P188+P191+P207</f>
        <v>0</v>
      </c>
      <c r="R130" s="133">
        <f>R131+R188+R191+R207</f>
        <v>0.85569000000000006</v>
      </c>
      <c r="T130" s="134">
        <f>T131+T188+T191+T207</f>
        <v>0</v>
      </c>
      <c r="AR130" s="128" t="s">
        <v>94</v>
      </c>
      <c r="AT130" s="135" t="s">
        <v>78</v>
      </c>
      <c r="AU130" s="135" t="s">
        <v>79</v>
      </c>
      <c r="AY130" s="128" t="s">
        <v>181</v>
      </c>
      <c r="BK130" s="136">
        <f>BK131+BK188+BK191+BK207</f>
        <v>0</v>
      </c>
    </row>
    <row r="131" spans="2:65" s="11" customFormat="1" ht="22.9" customHeight="1">
      <c r="B131" s="127"/>
      <c r="D131" s="128" t="s">
        <v>78</v>
      </c>
      <c r="E131" s="137" t="s">
        <v>987</v>
      </c>
      <c r="F131" s="137" t="s">
        <v>988</v>
      </c>
      <c r="I131" s="130"/>
      <c r="J131" s="138">
        <f>BK131</f>
        <v>0</v>
      </c>
      <c r="L131" s="127"/>
      <c r="M131" s="132"/>
      <c r="P131" s="133">
        <f>SUM(P132:P187)</f>
        <v>0</v>
      </c>
      <c r="R131" s="133">
        <f>SUM(R132:R187)</f>
        <v>0.85569000000000006</v>
      </c>
      <c r="T131" s="134">
        <f>SUM(T132:T187)</f>
        <v>0</v>
      </c>
      <c r="AR131" s="128" t="s">
        <v>94</v>
      </c>
      <c r="AT131" s="135" t="s">
        <v>78</v>
      </c>
      <c r="AU131" s="135" t="s">
        <v>83</v>
      </c>
      <c r="AY131" s="128" t="s">
        <v>181</v>
      </c>
      <c r="BK131" s="136">
        <f>SUM(BK132:BK187)</f>
        <v>0</v>
      </c>
    </row>
    <row r="132" spans="2:65" s="1" customFormat="1" ht="24.2" customHeight="1">
      <c r="B132" s="139"/>
      <c r="C132" s="140" t="s">
        <v>83</v>
      </c>
      <c r="D132" s="140" t="s">
        <v>183</v>
      </c>
      <c r="E132" s="141" t="s">
        <v>1725</v>
      </c>
      <c r="F132" s="142" t="s">
        <v>1726</v>
      </c>
      <c r="G132" s="143" t="s">
        <v>203</v>
      </c>
      <c r="H132" s="144">
        <v>4</v>
      </c>
      <c r="I132" s="145"/>
      <c r="J132" s="144">
        <f t="shared" ref="J132:J163" si="0">ROUND(I132*H132,3)</f>
        <v>0</v>
      </c>
      <c r="K132" s="146"/>
      <c r="L132" s="28"/>
      <c r="M132" s="147" t="s">
        <v>1</v>
      </c>
      <c r="N132" s="148" t="s">
        <v>45</v>
      </c>
      <c r="P132" s="149">
        <f t="shared" ref="P132:P163" si="1">O132*H132</f>
        <v>0</v>
      </c>
      <c r="Q132" s="149">
        <v>0</v>
      </c>
      <c r="R132" s="149">
        <f t="shared" ref="R132:R163" si="2">Q132*H132</f>
        <v>0</v>
      </c>
      <c r="S132" s="149">
        <v>0</v>
      </c>
      <c r="T132" s="150">
        <f t="shared" ref="T132:T163" si="3">S132*H132</f>
        <v>0</v>
      </c>
      <c r="AR132" s="151" t="s">
        <v>433</v>
      </c>
      <c r="AT132" s="151" t="s">
        <v>183</v>
      </c>
      <c r="AU132" s="151" t="s">
        <v>90</v>
      </c>
      <c r="AY132" s="13" t="s">
        <v>181</v>
      </c>
      <c r="BE132" s="152">
        <f t="shared" ref="BE132:BE163" si="4">IF(N132="základná",J132,0)</f>
        <v>0</v>
      </c>
      <c r="BF132" s="152">
        <f t="shared" ref="BF132:BF163" si="5">IF(N132="znížená",J132,0)</f>
        <v>0</v>
      </c>
      <c r="BG132" s="152">
        <f t="shared" ref="BG132:BG163" si="6">IF(N132="zákl. prenesená",J132,0)</f>
        <v>0</v>
      </c>
      <c r="BH132" s="152">
        <f t="shared" ref="BH132:BH163" si="7">IF(N132="zníž. prenesená",J132,0)</f>
        <v>0</v>
      </c>
      <c r="BI132" s="152">
        <f t="shared" ref="BI132:BI163" si="8">IF(N132="nulová",J132,0)</f>
        <v>0</v>
      </c>
      <c r="BJ132" s="13" t="s">
        <v>90</v>
      </c>
      <c r="BK132" s="153">
        <f t="shared" ref="BK132:BK163" si="9">ROUND(I132*H132,3)</f>
        <v>0</v>
      </c>
      <c r="BL132" s="13" t="s">
        <v>433</v>
      </c>
      <c r="BM132" s="151" t="s">
        <v>3167</v>
      </c>
    </row>
    <row r="133" spans="2:65" s="1" customFormat="1" ht="24.2" customHeight="1">
      <c r="B133" s="139"/>
      <c r="C133" s="154" t="s">
        <v>90</v>
      </c>
      <c r="D133" s="154" t="s">
        <v>196</v>
      </c>
      <c r="E133" s="155" t="s">
        <v>1728</v>
      </c>
      <c r="F133" s="156" t="s">
        <v>1729</v>
      </c>
      <c r="G133" s="157" t="s">
        <v>203</v>
      </c>
      <c r="H133" s="158">
        <v>4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1.7000000000000001E-2</v>
      </c>
      <c r="R133" s="149">
        <f t="shared" si="2"/>
        <v>6.8000000000000005E-2</v>
      </c>
      <c r="S133" s="149">
        <v>0</v>
      </c>
      <c r="T133" s="150">
        <f t="shared" si="3"/>
        <v>0</v>
      </c>
      <c r="AR133" s="151" t="s">
        <v>703</v>
      </c>
      <c r="AT133" s="151" t="s">
        <v>196</v>
      </c>
      <c r="AU133" s="151" t="s">
        <v>90</v>
      </c>
      <c r="AY133" s="13" t="s">
        <v>181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90</v>
      </c>
      <c r="BK133" s="153">
        <f t="shared" si="9"/>
        <v>0</v>
      </c>
      <c r="BL133" s="13" t="s">
        <v>703</v>
      </c>
      <c r="BM133" s="151" t="s">
        <v>3168</v>
      </c>
    </row>
    <row r="134" spans="2:65" s="1" customFormat="1" ht="24.2" customHeight="1">
      <c r="B134" s="139"/>
      <c r="C134" s="154" t="s">
        <v>94</v>
      </c>
      <c r="D134" s="154" t="s">
        <v>196</v>
      </c>
      <c r="E134" s="155" t="s">
        <v>1731</v>
      </c>
      <c r="F134" s="156" t="s">
        <v>1732</v>
      </c>
      <c r="G134" s="157" t="s">
        <v>203</v>
      </c>
      <c r="H134" s="158">
        <v>4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5.0000000000000002E-5</v>
      </c>
      <c r="R134" s="149">
        <f t="shared" si="2"/>
        <v>2.0000000000000001E-4</v>
      </c>
      <c r="S134" s="149">
        <v>0</v>
      </c>
      <c r="T134" s="150">
        <f t="shared" si="3"/>
        <v>0</v>
      </c>
      <c r="AR134" s="151" t="s">
        <v>703</v>
      </c>
      <c r="AT134" s="151" t="s">
        <v>196</v>
      </c>
      <c r="AU134" s="151" t="s">
        <v>90</v>
      </c>
      <c r="AY134" s="13" t="s">
        <v>181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90</v>
      </c>
      <c r="BK134" s="153">
        <f t="shared" si="9"/>
        <v>0</v>
      </c>
      <c r="BL134" s="13" t="s">
        <v>703</v>
      </c>
      <c r="BM134" s="151" t="s">
        <v>3169</v>
      </c>
    </row>
    <row r="135" spans="2:65" s="1" customFormat="1" ht="16.5" customHeight="1">
      <c r="B135" s="139"/>
      <c r="C135" s="140" t="s">
        <v>103</v>
      </c>
      <c r="D135" s="140" t="s">
        <v>183</v>
      </c>
      <c r="E135" s="141" t="s">
        <v>1734</v>
      </c>
      <c r="F135" s="142" t="s">
        <v>1735</v>
      </c>
      <c r="G135" s="143" t="s">
        <v>203</v>
      </c>
      <c r="H135" s="144">
        <v>4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433</v>
      </c>
      <c r="AT135" s="151" t="s">
        <v>183</v>
      </c>
      <c r="AU135" s="151" t="s">
        <v>90</v>
      </c>
      <c r="AY135" s="13" t="s">
        <v>181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90</v>
      </c>
      <c r="BK135" s="153">
        <f t="shared" si="9"/>
        <v>0</v>
      </c>
      <c r="BL135" s="13" t="s">
        <v>433</v>
      </c>
      <c r="BM135" s="151" t="s">
        <v>3170</v>
      </c>
    </row>
    <row r="136" spans="2:65" s="1" customFormat="1" ht="24.2" customHeight="1">
      <c r="B136" s="139"/>
      <c r="C136" s="154" t="s">
        <v>106</v>
      </c>
      <c r="D136" s="154" t="s">
        <v>196</v>
      </c>
      <c r="E136" s="155" t="s">
        <v>1737</v>
      </c>
      <c r="F136" s="156" t="s">
        <v>1738</v>
      </c>
      <c r="G136" s="157" t="s">
        <v>203</v>
      </c>
      <c r="H136" s="158">
        <v>4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1437</v>
      </c>
      <c r="AT136" s="151" t="s">
        <v>196</v>
      </c>
      <c r="AU136" s="151" t="s">
        <v>90</v>
      </c>
      <c r="AY136" s="13" t="s">
        <v>181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90</v>
      </c>
      <c r="BK136" s="153">
        <f t="shared" si="9"/>
        <v>0</v>
      </c>
      <c r="BL136" s="13" t="s">
        <v>433</v>
      </c>
      <c r="BM136" s="151" t="s">
        <v>3171</v>
      </c>
    </row>
    <row r="137" spans="2:65" s="1" customFormat="1" ht="24.2" customHeight="1">
      <c r="B137" s="139"/>
      <c r="C137" s="140" t="s">
        <v>109</v>
      </c>
      <c r="D137" s="140" t="s">
        <v>183</v>
      </c>
      <c r="E137" s="141" t="s">
        <v>1740</v>
      </c>
      <c r="F137" s="142" t="s">
        <v>1741</v>
      </c>
      <c r="G137" s="143" t="s">
        <v>203</v>
      </c>
      <c r="H137" s="144">
        <v>20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433</v>
      </c>
      <c r="AT137" s="151" t="s">
        <v>183</v>
      </c>
      <c r="AU137" s="151" t="s">
        <v>90</v>
      </c>
      <c r="AY137" s="13" t="s">
        <v>181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90</v>
      </c>
      <c r="BK137" s="153">
        <f t="shared" si="9"/>
        <v>0</v>
      </c>
      <c r="BL137" s="13" t="s">
        <v>433</v>
      </c>
      <c r="BM137" s="151" t="s">
        <v>3172</v>
      </c>
    </row>
    <row r="138" spans="2:65" s="1" customFormat="1" ht="24.2" customHeight="1">
      <c r="B138" s="139"/>
      <c r="C138" s="154" t="s">
        <v>208</v>
      </c>
      <c r="D138" s="154" t="s">
        <v>196</v>
      </c>
      <c r="E138" s="155" t="s">
        <v>1743</v>
      </c>
      <c r="F138" s="156" t="s">
        <v>1744</v>
      </c>
      <c r="G138" s="157" t="s">
        <v>203</v>
      </c>
      <c r="H138" s="158">
        <v>4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3.6000000000000002E-4</v>
      </c>
      <c r="R138" s="149">
        <f t="shared" si="2"/>
        <v>1.4400000000000001E-3</v>
      </c>
      <c r="S138" s="149">
        <v>0</v>
      </c>
      <c r="T138" s="150">
        <f t="shared" si="3"/>
        <v>0</v>
      </c>
      <c r="AR138" s="151" t="s">
        <v>703</v>
      </c>
      <c r="AT138" s="151" t="s">
        <v>196</v>
      </c>
      <c r="AU138" s="151" t="s">
        <v>90</v>
      </c>
      <c r="AY138" s="13" t="s">
        <v>181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90</v>
      </c>
      <c r="BK138" s="153">
        <f t="shared" si="9"/>
        <v>0</v>
      </c>
      <c r="BL138" s="13" t="s">
        <v>703</v>
      </c>
      <c r="BM138" s="151" t="s">
        <v>3173</v>
      </c>
    </row>
    <row r="139" spans="2:65" s="1" customFormat="1" ht="24.2" customHeight="1">
      <c r="B139" s="139"/>
      <c r="C139" s="154" t="s">
        <v>199</v>
      </c>
      <c r="D139" s="154" t="s">
        <v>196</v>
      </c>
      <c r="E139" s="155" t="s">
        <v>1746</v>
      </c>
      <c r="F139" s="156" t="s">
        <v>1747</v>
      </c>
      <c r="G139" s="157" t="s">
        <v>203</v>
      </c>
      <c r="H139" s="158">
        <v>8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1437</v>
      </c>
      <c r="AT139" s="151" t="s">
        <v>196</v>
      </c>
      <c r="AU139" s="151" t="s">
        <v>90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433</v>
      </c>
      <c r="BM139" s="151" t="s">
        <v>3174</v>
      </c>
    </row>
    <row r="140" spans="2:65" s="1" customFormat="1" ht="24.2" customHeight="1">
      <c r="B140" s="139"/>
      <c r="C140" s="154" t="s">
        <v>215</v>
      </c>
      <c r="D140" s="154" t="s">
        <v>196</v>
      </c>
      <c r="E140" s="155" t="s">
        <v>1749</v>
      </c>
      <c r="F140" s="156" t="s">
        <v>1750</v>
      </c>
      <c r="G140" s="157" t="s">
        <v>203</v>
      </c>
      <c r="H140" s="158">
        <v>8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1437</v>
      </c>
      <c r="AT140" s="151" t="s">
        <v>196</v>
      </c>
      <c r="AU140" s="151" t="s">
        <v>90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433</v>
      </c>
      <c r="BM140" s="151" t="s">
        <v>3175</v>
      </c>
    </row>
    <row r="141" spans="2:65" s="1" customFormat="1" ht="24.2" customHeight="1">
      <c r="B141" s="139"/>
      <c r="C141" s="140" t="s">
        <v>219</v>
      </c>
      <c r="D141" s="140" t="s">
        <v>183</v>
      </c>
      <c r="E141" s="141" t="s">
        <v>1752</v>
      </c>
      <c r="F141" s="142" t="s">
        <v>1753</v>
      </c>
      <c r="G141" s="143" t="s">
        <v>203</v>
      </c>
      <c r="H141" s="144">
        <v>4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433</v>
      </c>
      <c r="AT141" s="151" t="s">
        <v>183</v>
      </c>
      <c r="AU141" s="151" t="s">
        <v>90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433</v>
      </c>
      <c r="BM141" s="151" t="s">
        <v>3176</v>
      </c>
    </row>
    <row r="142" spans="2:65" s="1" customFormat="1" ht="24.2" customHeight="1">
      <c r="B142" s="139"/>
      <c r="C142" s="154" t="s">
        <v>223</v>
      </c>
      <c r="D142" s="154" t="s">
        <v>196</v>
      </c>
      <c r="E142" s="155" t="s">
        <v>1755</v>
      </c>
      <c r="F142" s="156" t="s">
        <v>1756</v>
      </c>
      <c r="G142" s="157" t="s">
        <v>203</v>
      </c>
      <c r="H142" s="158">
        <v>4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1.1350000000000001E-2</v>
      </c>
      <c r="R142" s="149">
        <f t="shared" si="2"/>
        <v>4.5400000000000003E-2</v>
      </c>
      <c r="S142" s="149">
        <v>0</v>
      </c>
      <c r="T142" s="150">
        <f t="shared" si="3"/>
        <v>0</v>
      </c>
      <c r="AR142" s="151" t="s">
        <v>703</v>
      </c>
      <c r="AT142" s="151" t="s">
        <v>196</v>
      </c>
      <c r="AU142" s="151" t="s">
        <v>90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703</v>
      </c>
      <c r="BM142" s="151" t="s">
        <v>3177</v>
      </c>
    </row>
    <row r="143" spans="2:65" s="1" customFormat="1" ht="16.5" customHeight="1">
      <c r="B143" s="139"/>
      <c r="C143" s="140" t="s">
        <v>227</v>
      </c>
      <c r="D143" s="140" t="s">
        <v>183</v>
      </c>
      <c r="E143" s="141" t="s">
        <v>1758</v>
      </c>
      <c r="F143" s="142" t="s">
        <v>1759</v>
      </c>
      <c r="G143" s="143" t="s">
        <v>203</v>
      </c>
      <c r="H143" s="144">
        <v>8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45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433</v>
      </c>
      <c r="AT143" s="151" t="s">
        <v>183</v>
      </c>
      <c r="AU143" s="151" t="s">
        <v>90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433</v>
      </c>
      <c r="BM143" s="151" t="s">
        <v>3178</v>
      </c>
    </row>
    <row r="144" spans="2:65" s="1" customFormat="1" ht="16.5" customHeight="1">
      <c r="B144" s="139"/>
      <c r="C144" s="154" t="s">
        <v>231</v>
      </c>
      <c r="D144" s="154" t="s">
        <v>196</v>
      </c>
      <c r="E144" s="155" t="s">
        <v>1761</v>
      </c>
      <c r="F144" s="156" t="s">
        <v>1762</v>
      </c>
      <c r="G144" s="157" t="s">
        <v>203</v>
      </c>
      <c r="H144" s="158">
        <v>4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1.7000000000000001E-4</v>
      </c>
      <c r="R144" s="149">
        <f t="shared" si="2"/>
        <v>6.8000000000000005E-4</v>
      </c>
      <c r="S144" s="149">
        <v>0</v>
      </c>
      <c r="T144" s="150">
        <f t="shared" si="3"/>
        <v>0</v>
      </c>
      <c r="AR144" s="151" t="s">
        <v>703</v>
      </c>
      <c r="AT144" s="151" t="s">
        <v>196</v>
      </c>
      <c r="AU144" s="151" t="s">
        <v>90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703</v>
      </c>
      <c r="BM144" s="151" t="s">
        <v>3179</v>
      </c>
    </row>
    <row r="145" spans="2:65" s="1" customFormat="1" ht="21.75" customHeight="1">
      <c r="B145" s="139"/>
      <c r="C145" s="154" t="s">
        <v>235</v>
      </c>
      <c r="D145" s="154" t="s">
        <v>196</v>
      </c>
      <c r="E145" s="155" t="s">
        <v>1764</v>
      </c>
      <c r="F145" s="156" t="s">
        <v>1765</v>
      </c>
      <c r="G145" s="157" t="s">
        <v>203</v>
      </c>
      <c r="H145" s="158">
        <v>4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3.3E-4</v>
      </c>
      <c r="R145" s="149">
        <f t="shared" si="2"/>
        <v>1.32E-3</v>
      </c>
      <c r="S145" s="149">
        <v>0</v>
      </c>
      <c r="T145" s="150">
        <f t="shared" si="3"/>
        <v>0</v>
      </c>
      <c r="AR145" s="151" t="s">
        <v>703</v>
      </c>
      <c r="AT145" s="151" t="s">
        <v>196</v>
      </c>
      <c r="AU145" s="151" t="s">
        <v>90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703</v>
      </c>
      <c r="BM145" s="151" t="s">
        <v>3180</v>
      </c>
    </row>
    <row r="146" spans="2:65" s="1" customFormat="1" ht="24.2" customHeight="1">
      <c r="B146" s="139"/>
      <c r="C146" s="140" t="s">
        <v>239</v>
      </c>
      <c r="D146" s="140" t="s">
        <v>183</v>
      </c>
      <c r="E146" s="141" t="s">
        <v>1767</v>
      </c>
      <c r="F146" s="142" t="s">
        <v>1768</v>
      </c>
      <c r="G146" s="143" t="s">
        <v>203</v>
      </c>
      <c r="H146" s="144">
        <v>160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433</v>
      </c>
      <c r="AT146" s="151" t="s">
        <v>183</v>
      </c>
      <c r="AU146" s="151" t="s">
        <v>90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433</v>
      </c>
      <c r="BM146" s="151" t="s">
        <v>3181</v>
      </c>
    </row>
    <row r="147" spans="2:65" s="1" customFormat="1" ht="24.2" customHeight="1">
      <c r="B147" s="139"/>
      <c r="C147" s="154" t="s">
        <v>243</v>
      </c>
      <c r="D147" s="154" t="s">
        <v>196</v>
      </c>
      <c r="E147" s="155" t="s">
        <v>1770</v>
      </c>
      <c r="F147" s="156" t="s">
        <v>1771</v>
      </c>
      <c r="G147" s="157" t="s">
        <v>203</v>
      </c>
      <c r="H147" s="158">
        <v>160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1.06E-3</v>
      </c>
      <c r="R147" s="149">
        <f t="shared" si="2"/>
        <v>0.1696</v>
      </c>
      <c r="S147" s="149">
        <v>0</v>
      </c>
      <c r="T147" s="150">
        <f t="shared" si="3"/>
        <v>0</v>
      </c>
      <c r="AR147" s="151" t="s">
        <v>703</v>
      </c>
      <c r="AT147" s="151" t="s">
        <v>196</v>
      </c>
      <c r="AU147" s="151" t="s">
        <v>90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703</v>
      </c>
      <c r="BM147" s="151" t="s">
        <v>3182</v>
      </c>
    </row>
    <row r="148" spans="2:65" s="1" customFormat="1" ht="24.2" customHeight="1">
      <c r="B148" s="139"/>
      <c r="C148" s="154" t="s">
        <v>247</v>
      </c>
      <c r="D148" s="154" t="s">
        <v>196</v>
      </c>
      <c r="E148" s="155" t="s">
        <v>1773</v>
      </c>
      <c r="F148" s="156" t="s">
        <v>1774</v>
      </c>
      <c r="G148" s="157" t="s">
        <v>203</v>
      </c>
      <c r="H148" s="158">
        <v>160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1E-4</v>
      </c>
      <c r="R148" s="149">
        <f t="shared" si="2"/>
        <v>1.6E-2</v>
      </c>
      <c r="S148" s="149">
        <v>0</v>
      </c>
      <c r="T148" s="150">
        <f t="shared" si="3"/>
        <v>0</v>
      </c>
      <c r="AR148" s="151" t="s">
        <v>703</v>
      </c>
      <c r="AT148" s="151" t="s">
        <v>196</v>
      </c>
      <c r="AU148" s="151" t="s">
        <v>90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703</v>
      </c>
      <c r="BM148" s="151" t="s">
        <v>3183</v>
      </c>
    </row>
    <row r="149" spans="2:65" s="1" customFormat="1" ht="24.2" customHeight="1">
      <c r="B149" s="139"/>
      <c r="C149" s="140" t="s">
        <v>251</v>
      </c>
      <c r="D149" s="140" t="s">
        <v>183</v>
      </c>
      <c r="E149" s="141" t="s">
        <v>1776</v>
      </c>
      <c r="F149" s="142" t="s">
        <v>1777</v>
      </c>
      <c r="G149" s="143" t="s">
        <v>203</v>
      </c>
      <c r="H149" s="144">
        <v>180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433</v>
      </c>
      <c r="AT149" s="151" t="s">
        <v>183</v>
      </c>
      <c r="AU149" s="151" t="s">
        <v>90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433</v>
      </c>
      <c r="BM149" s="151" t="s">
        <v>3184</v>
      </c>
    </row>
    <row r="150" spans="2:65" s="1" customFormat="1" ht="21.75" customHeight="1">
      <c r="B150" s="139"/>
      <c r="C150" s="154" t="s">
        <v>255</v>
      </c>
      <c r="D150" s="154" t="s">
        <v>196</v>
      </c>
      <c r="E150" s="155" t="s">
        <v>1779</v>
      </c>
      <c r="F150" s="156" t="s">
        <v>1780</v>
      </c>
      <c r="G150" s="157" t="s">
        <v>203</v>
      </c>
      <c r="H150" s="158">
        <v>180</v>
      </c>
      <c r="I150" s="159"/>
      <c r="J150" s="158">
        <f t="shared" si="0"/>
        <v>0</v>
      </c>
      <c r="K150" s="160"/>
      <c r="L150" s="161"/>
      <c r="M150" s="162" t="s">
        <v>1</v>
      </c>
      <c r="N150" s="163" t="s">
        <v>45</v>
      </c>
      <c r="P150" s="149">
        <f t="shared" si="1"/>
        <v>0</v>
      </c>
      <c r="Q150" s="149">
        <v>2.2000000000000001E-4</v>
      </c>
      <c r="R150" s="149">
        <f t="shared" si="2"/>
        <v>3.9600000000000003E-2</v>
      </c>
      <c r="S150" s="149">
        <v>0</v>
      </c>
      <c r="T150" s="150">
        <f t="shared" si="3"/>
        <v>0</v>
      </c>
      <c r="AR150" s="151" t="s">
        <v>703</v>
      </c>
      <c r="AT150" s="151" t="s">
        <v>196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703</v>
      </c>
      <c r="BM150" s="151" t="s">
        <v>3185</v>
      </c>
    </row>
    <row r="151" spans="2:65" s="1" customFormat="1" ht="24.2" customHeight="1">
      <c r="B151" s="139"/>
      <c r="C151" s="140" t="s">
        <v>7</v>
      </c>
      <c r="D151" s="140" t="s">
        <v>183</v>
      </c>
      <c r="E151" s="141" t="s">
        <v>1782</v>
      </c>
      <c r="F151" s="142" t="s">
        <v>1783</v>
      </c>
      <c r="G151" s="143" t="s">
        <v>203</v>
      </c>
      <c r="H151" s="144">
        <v>195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433</v>
      </c>
      <c r="AT151" s="151" t="s">
        <v>183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433</v>
      </c>
      <c r="BM151" s="151" t="s">
        <v>3186</v>
      </c>
    </row>
    <row r="152" spans="2:65" s="1" customFormat="1" ht="16.5" customHeight="1">
      <c r="B152" s="139"/>
      <c r="C152" s="154" t="s">
        <v>262</v>
      </c>
      <c r="D152" s="154" t="s">
        <v>196</v>
      </c>
      <c r="E152" s="155" t="s">
        <v>1785</v>
      </c>
      <c r="F152" s="156" t="s">
        <v>1786</v>
      </c>
      <c r="G152" s="157" t="s">
        <v>203</v>
      </c>
      <c r="H152" s="158">
        <v>195</v>
      </c>
      <c r="I152" s="159"/>
      <c r="J152" s="158">
        <f t="shared" si="0"/>
        <v>0</v>
      </c>
      <c r="K152" s="160"/>
      <c r="L152" s="161"/>
      <c r="M152" s="162" t="s">
        <v>1</v>
      </c>
      <c r="N152" s="163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703</v>
      </c>
      <c r="AT152" s="151" t="s">
        <v>196</v>
      </c>
      <c r="AU152" s="151" t="s">
        <v>90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703</v>
      </c>
      <c r="BM152" s="151" t="s">
        <v>3187</v>
      </c>
    </row>
    <row r="153" spans="2:65" s="1" customFormat="1" ht="24.2" customHeight="1">
      <c r="B153" s="139"/>
      <c r="C153" s="154" t="s">
        <v>266</v>
      </c>
      <c r="D153" s="154" t="s">
        <v>196</v>
      </c>
      <c r="E153" s="155" t="s">
        <v>1788</v>
      </c>
      <c r="F153" s="156" t="s">
        <v>1789</v>
      </c>
      <c r="G153" s="157" t="s">
        <v>203</v>
      </c>
      <c r="H153" s="158">
        <v>195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1E-4</v>
      </c>
      <c r="R153" s="149">
        <f t="shared" si="2"/>
        <v>1.95E-2</v>
      </c>
      <c r="S153" s="149">
        <v>0</v>
      </c>
      <c r="T153" s="150">
        <f t="shared" si="3"/>
        <v>0</v>
      </c>
      <c r="AR153" s="151" t="s">
        <v>703</v>
      </c>
      <c r="AT153" s="151" t="s">
        <v>196</v>
      </c>
      <c r="AU153" s="151" t="s">
        <v>90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703</v>
      </c>
      <c r="BM153" s="151" t="s">
        <v>3188</v>
      </c>
    </row>
    <row r="154" spans="2:65" s="1" customFormat="1" ht="24.2" customHeight="1">
      <c r="B154" s="139"/>
      <c r="C154" s="140" t="s">
        <v>270</v>
      </c>
      <c r="D154" s="140" t="s">
        <v>183</v>
      </c>
      <c r="E154" s="141" t="s">
        <v>1791</v>
      </c>
      <c r="F154" s="142" t="s">
        <v>1792</v>
      </c>
      <c r="G154" s="143" t="s">
        <v>203</v>
      </c>
      <c r="H154" s="144">
        <v>16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433</v>
      </c>
      <c r="AT154" s="151" t="s">
        <v>183</v>
      </c>
      <c r="AU154" s="151" t="s">
        <v>90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433</v>
      </c>
      <c r="BM154" s="151" t="s">
        <v>3189</v>
      </c>
    </row>
    <row r="155" spans="2:65" s="1" customFormat="1" ht="24.2" customHeight="1">
      <c r="B155" s="139"/>
      <c r="C155" s="154" t="s">
        <v>274</v>
      </c>
      <c r="D155" s="154" t="s">
        <v>196</v>
      </c>
      <c r="E155" s="155" t="s">
        <v>1794</v>
      </c>
      <c r="F155" s="156" t="s">
        <v>1795</v>
      </c>
      <c r="G155" s="157" t="s">
        <v>203</v>
      </c>
      <c r="H155" s="158">
        <v>16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3.8000000000000002E-4</v>
      </c>
      <c r="R155" s="149">
        <f t="shared" si="2"/>
        <v>6.0800000000000003E-3</v>
      </c>
      <c r="S155" s="149">
        <v>0</v>
      </c>
      <c r="T155" s="150">
        <f t="shared" si="3"/>
        <v>0</v>
      </c>
      <c r="AR155" s="151" t="s">
        <v>703</v>
      </c>
      <c r="AT155" s="151" t="s">
        <v>196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703</v>
      </c>
      <c r="BM155" s="151" t="s">
        <v>3190</v>
      </c>
    </row>
    <row r="156" spans="2:65" s="1" customFormat="1" ht="21.75" customHeight="1">
      <c r="B156" s="139"/>
      <c r="C156" s="140" t="s">
        <v>277</v>
      </c>
      <c r="D156" s="140" t="s">
        <v>183</v>
      </c>
      <c r="E156" s="141" t="s">
        <v>1797</v>
      </c>
      <c r="F156" s="142" t="s">
        <v>1798</v>
      </c>
      <c r="G156" s="143" t="s">
        <v>203</v>
      </c>
      <c r="H156" s="144">
        <v>26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433</v>
      </c>
      <c r="AT156" s="151" t="s">
        <v>183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433</v>
      </c>
      <c r="BM156" s="151" t="s">
        <v>3191</v>
      </c>
    </row>
    <row r="157" spans="2:65" s="1" customFormat="1" ht="16.5" customHeight="1">
      <c r="B157" s="139"/>
      <c r="C157" s="154" t="s">
        <v>281</v>
      </c>
      <c r="D157" s="154" t="s">
        <v>196</v>
      </c>
      <c r="E157" s="155" t="s">
        <v>1800</v>
      </c>
      <c r="F157" s="156" t="s">
        <v>1801</v>
      </c>
      <c r="G157" s="157" t="s">
        <v>203</v>
      </c>
      <c r="H157" s="158">
        <v>26</v>
      </c>
      <c r="I157" s="159"/>
      <c r="J157" s="158">
        <f t="shared" si="0"/>
        <v>0</v>
      </c>
      <c r="K157" s="160"/>
      <c r="L157" s="161"/>
      <c r="M157" s="162" t="s">
        <v>1</v>
      </c>
      <c r="N157" s="163" t="s">
        <v>45</v>
      </c>
      <c r="P157" s="149">
        <f t="shared" si="1"/>
        <v>0</v>
      </c>
      <c r="Q157" s="149">
        <v>2.2000000000000001E-4</v>
      </c>
      <c r="R157" s="149">
        <f t="shared" si="2"/>
        <v>5.7200000000000003E-3</v>
      </c>
      <c r="S157" s="149">
        <v>0</v>
      </c>
      <c r="T157" s="150">
        <f t="shared" si="3"/>
        <v>0</v>
      </c>
      <c r="AR157" s="151" t="s">
        <v>703</v>
      </c>
      <c r="AT157" s="151" t="s">
        <v>196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703</v>
      </c>
      <c r="BM157" s="151" t="s">
        <v>3192</v>
      </c>
    </row>
    <row r="158" spans="2:65" s="1" customFormat="1" ht="16.5" customHeight="1">
      <c r="B158" s="139"/>
      <c r="C158" s="140" t="s">
        <v>285</v>
      </c>
      <c r="D158" s="140" t="s">
        <v>183</v>
      </c>
      <c r="E158" s="141" t="s">
        <v>1803</v>
      </c>
      <c r="F158" s="142" t="s">
        <v>1804</v>
      </c>
      <c r="G158" s="143" t="s">
        <v>203</v>
      </c>
      <c r="H158" s="144">
        <v>208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433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433</v>
      </c>
      <c r="BM158" s="151" t="s">
        <v>3193</v>
      </c>
    </row>
    <row r="159" spans="2:65" s="1" customFormat="1" ht="24.2" customHeight="1">
      <c r="B159" s="139"/>
      <c r="C159" s="154" t="s">
        <v>289</v>
      </c>
      <c r="D159" s="154" t="s">
        <v>196</v>
      </c>
      <c r="E159" s="155" t="s">
        <v>1806</v>
      </c>
      <c r="F159" s="156" t="s">
        <v>1807</v>
      </c>
      <c r="G159" s="157" t="s">
        <v>203</v>
      </c>
      <c r="H159" s="158">
        <v>208</v>
      </c>
      <c r="I159" s="159"/>
      <c r="J159" s="158">
        <f t="shared" si="0"/>
        <v>0</v>
      </c>
      <c r="K159" s="160"/>
      <c r="L159" s="161"/>
      <c r="M159" s="162" t="s">
        <v>1</v>
      </c>
      <c r="N159" s="163" t="s">
        <v>45</v>
      </c>
      <c r="P159" s="149">
        <f t="shared" si="1"/>
        <v>0</v>
      </c>
      <c r="Q159" s="149">
        <v>1.6000000000000001E-4</v>
      </c>
      <c r="R159" s="149">
        <f t="shared" si="2"/>
        <v>3.3280000000000004E-2</v>
      </c>
      <c r="S159" s="149">
        <v>0</v>
      </c>
      <c r="T159" s="150">
        <f t="shared" si="3"/>
        <v>0</v>
      </c>
      <c r="AR159" s="151" t="s">
        <v>703</v>
      </c>
      <c r="AT159" s="151" t="s">
        <v>196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703</v>
      </c>
      <c r="BM159" s="151" t="s">
        <v>3194</v>
      </c>
    </row>
    <row r="160" spans="2:65" s="1" customFormat="1" ht="16.5" customHeight="1">
      <c r="B160" s="139"/>
      <c r="C160" s="140" t="s">
        <v>293</v>
      </c>
      <c r="D160" s="140" t="s">
        <v>183</v>
      </c>
      <c r="E160" s="141" t="s">
        <v>1809</v>
      </c>
      <c r="F160" s="142" t="s">
        <v>1810</v>
      </c>
      <c r="G160" s="143" t="s">
        <v>203</v>
      </c>
      <c r="H160" s="144">
        <v>78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433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433</v>
      </c>
      <c r="BM160" s="151" t="s">
        <v>3195</v>
      </c>
    </row>
    <row r="161" spans="2:65" s="1" customFormat="1" ht="16.5" customHeight="1">
      <c r="B161" s="139"/>
      <c r="C161" s="154" t="s">
        <v>297</v>
      </c>
      <c r="D161" s="154" t="s">
        <v>196</v>
      </c>
      <c r="E161" s="155" t="s">
        <v>1812</v>
      </c>
      <c r="F161" s="156" t="s">
        <v>1813</v>
      </c>
      <c r="G161" s="157" t="s">
        <v>203</v>
      </c>
      <c r="H161" s="158">
        <v>78</v>
      </c>
      <c r="I161" s="159"/>
      <c r="J161" s="158">
        <f t="shared" si="0"/>
        <v>0</v>
      </c>
      <c r="K161" s="160"/>
      <c r="L161" s="161"/>
      <c r="M161" s="162" t="s">
        <v>1</v>
      </c>
      <c r="N161" s="163" t="s">
        <v>45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1437</v>
      </c>
      <c r="AT161" s="151" t="s">
        <v>196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433</v>
      </c>
      <c r="BM161" s="151" t="s">
        <v>3196</v>
      </c>
    </row>
    <row r="162" spans="2:65" s="1" customFormat="1" ht="16.5" customHeight="1">
      <c r="B162" s="139"/>
      <c r="C162" s="140" t="s">
        <v>301</v>
      </c>
      <c r="D162" s="140" t="s">
        <v>183</v>
      </c>
      <c r="E162" s="141" t="s">
        <v>1815</v>
      </c>
      <c r="F162" s="142" t="s">
        <v>1816</v>
      </c>
      <c r="G162" s="143" t="s">
        <v>203</v>
      </c>
      <c r="H162" s="144">
        <v>13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45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433</v>
      </c>
      <c r="AT162" s="151" t="s">
        <v>183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433</v>
      </c>
      <c r="BM162" s="151" t="s">
        <v>3197</v>
      </c>
    </row>
    <row r="163" spans="2:65" s="1" customFormat="1" ht="16.5" customHeight="1">
      <c r="B163" s="139"/>
      <c r="C163" s="154" t="s">
        <v>306</v>
      </c>
      <c r="D163" s="154" t="s">
        <v>196</v>
      </c>
      <c r="E163" s="155" t="s">
        <v>1818</v>
      </c>
      <c r="F163" s="156" t="s">
        <v>1819</v>
      </c>
      <c r="G163" s="157" t="s">
        <v>203</v>
      </c>
      <c r="H163" s="158">
        <v>13</v>
      </c>
      <c r="I163" s="159"/>
      <c r="J163" s="158">
        <f t="shared" si="0"/>
        <v>0</v>
      </c>
      <c r="K163" s="160"/>
      <c r="L163" s="161"/>
      <c r="M163" s="162" t="s">
        <v>1</v>
      </c>
      <c r="N163" s="163" t="s">
        <v>45</v>
      </c>
      <c r="P163" s="149">
        <f t="shared" si="1"/>
        <v>0</v>
      </c>
      <c r="Q163" s="149">
        <v>1.7000000000000001E-4</v>
      </c>
      <c r="R163" s="149">
        <f t="shared" si="2"/>
        <v>2.2100000000000002E-3</v>
      </c>
      <c r="S163" s="149">
        <v>0</v>
      </c>
      <c r="T163" s="150">
        <f t="shared" si="3"/>
        <v>0</v>
      </c>
      <c r="AR163" s="151" t="s">
        <v>703</v>
      </c>
      <c r="AT163" s="151" t="s">
        <v>196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703</v>
      </c>
      <c r="BM163" s="151" t="s">
        <v>3198</v>
      </c>
    </row>
    <row r="164" spans="2:65" s="1" customFormat="1" ht="24.2" customHeight="1">
      <c r="B164" s="139"/>
      <c r="C164" s="140" t="s">
        <v>310</v>
      </c>
      <c r="D164" s="140" t="s">
        <v>183</v>
      </c>
      <c r="E164" s="141" t="s">
        <v>1821</v>
      </c>
      <c r="F164" s="142" t="s">
        <v>1822</v>
      </c>
      <c r="G164" s="143" t="s">
        <v>203</v>
      </c>
      <c r="H164" s="144">
        <v>26</v>
      </c>
      <c r="I164" s="145"/>
      <c r="J164" s="144">
        <f t="shared" ref="J164:J187" si="10">ROUND(I164*H164,3)</f>
        <v>0</v>
      </c>
      <c r="K164" s="146"/>
      <c r="L164" s="28"/>
      <c r="M164" s="147" t="s">
        <v>1</v>
      </c>
      <c r="N164" s="148" t="s">
        <v>45</v>
      </c>
      <c r="P164" s="149">
        <f t="shared" ref="P164:P187" si="11">O164*H164</f>
        <v>0</v>
      </c>
      <c r="Q164" s="149">
        <v>0</v>
      </c>
      <c r="R164" s="149">
        <f t="shared" ref="R164:R187" si="12">Q164*H164</f>
        <v>0</v>
      </c>
      <c r="S164" s="149">
        <v>0</v>
      </c>
      <c r="T164" s="150">
        <f t="shared" ref="T164:T187" si="13">S164*H164</f>
        <v>0</v>
      </c>
      <c r="AR164" s="151" t="s">
        <v>433</v>
      </c>
      <c r="AT164" s="151" t="s">
        <v>183</v>
      </c>
      <c r="AU164" s="151" t="s">
        <v>90</v>
      </c>
      <c r="AY164" s="13" t="s">
        <v>181</v>
      </c>
      <c r="BE164" s="152">
        <f t="shared" ref="BE164:BE187" si="14">IF(N164="základná",J164,0)</f>
        <v>0</v>
      </c>
      <c r="BF164" s="152">
        <f t="shared" ref="BF164:BF187" si="15">IF(N164="znížená",J164,0)</f>
        <v>0</v>
      </c>
      <c r="BG164" s="152">
        <f t="shared" ref="BG164:BG187" si="16">IF(N164="zákl. prenesená",J164,0)</f>
        <v>0</v>
      </c>
      <c r="BH164" s="152">
        <f t="shared" ref="BH164:BH187" si="17">IF(N164="zníž. prenesená",J164,0)</f>
        <v>0</v>
      </c>
      <c r="BI164" s="152">
        <f t="shared" ref="BI164:BI187" si="18">IF(N164="nulová",J164,0)</f>
        <v>0</v>
      </c>
      <c r="BJ164" s="13" t="s">
        <v>90</v>
      </c>
      <c r="BK164" s="153">
        <f t="shared" ref="BK164:BK187" si="19">ROUND(I164*H164,3)</f>
        <v>0</v>
      </c>
      <c r="BL164" s="13" t="s">
        <v>433</v>
      </c>
      <c r="BM164" s="151" t="s">
        <v>3199</v>
      </c>
    </row>
    <row r="165" spans="2:65" s="1" customFormat="1" ht="24.2" customHeight="1">
      <c r="B165" s="139"/>
      <c r="C165" s="154" t="s">
        <v>315</v>
      </c>
      <c r="D165" s="154" t="s">
        <v>196</v>
      </c>
      <c r="E165" s="155" t="s">
        <v>1824</v>
      </c>
      <c r="F165" s="156" t="s">
        <v>1825</v>
      </c>
      <c r="G165" s="157" t="s">
        <v>203</v>
      </c>
      <c r="H165" s="158">
        <v>26</v>
      </c>
      <c r="I165" s="159"/>
      <c r="J165" s="158">
        <f t="shared" si="10"/>
        <v>0</v>
      </c>
      <c r="K165" s="160"/>
      <c r="L165" s="161"/>
      <c r="M165" s="162" t="s">
        <v>1</v>
      </c>
      <c r="N165" s="163" t="s">
        <v>45</v>
      </c>
      <c r="P165" s="149">
        <f t="shared" si="11"/>
        <v>0</v>
      </c>
      <c r="Q165" s="149">
        <v>2.2000000000000001E-4</v>
      </c>
      <c r="R165" s="149">
        <f t="shared" si="12"/>
        <v>5.7200000000000003E-3</v>
      </c>
      <c r="S165" s="149">
        <v>0</v>
      </c>
      <c r="T165" s="150">
        <f t="shared" si="13"/>
        <v>0</v>
      </c>
      <c r="AR165" s="151" t="s">
        <v>703</v>
      </c>
      <c r="AT165" s="151" t="s">
        <v>196</v>
      </c>
      <c r="AU165" s="151" t="s">
        <v>90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703</v>
      </c>
      <c r="BM165" s="151" t="s">
        <v>3200</v>
      </c>
    </row>
    <row r="166" spans="2:65" s="1" customFormat="1" ht="24.2" customHeight="1">
      <c r="B166" s="139"/>
      <c r="C166" s="140" t="s">
        <v>319</v>
      </c>
      <c r="D166" s="140" t="s">
        <v>183</v>
      </c>
      <c r="E166" s="141" t="s">
        <v>1827</v>
      </c>
      <c r="F166" s="142" t="s">
        <v>1828</v>
      </c>
      <c r="G166" s="143" t="s">
        <v>203</v>
      </c>
      <c r="H166" s="144">
        <v>6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433</v>
      </c>
      <c r="AT166" s="151" t="s">
        <v>183</v>
      </c>
      <c r="AU166" s="151" t="s">
        <v>90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433</v>
      </c>
      <c r="BM166" s="151" t="s">
        <v>3201</v>
      </c>
    </row>
    <row r="167" spans="2:65" s="1" customFormat="1" ht="16.5" customHeight="1">
      <c r="B167" s="139"/>
      <c r="C167" s="154" t="s">
        <v>323</v>
      </c>
      <c r="D167" s="154" t="s">
        <v>196</v>
      </c>
      <c r="E167" s="155" t="s">
        <v>1830</v>
      </c>
      <c r="F167" s="156" t="s">
        <v>1831</v>
      </c>
      <c r="G167" s="157" t="s">
        <v>203</v>
      </c>
      <c r="H167" s="158">
        <v>6</v>
      </c>
      <c r="I167" s="159"/>
      <c r="J167" s="158">
        <f t="shared" si="10"/>
        <v>0</v>
      </c>
      <c r="K167" s="160"/>
      <c r="L167" s="161"/>
      <c r="M167" s="162" t="s">
        <v>1</v>
      </c>
      <c r="N167" s="163" t="s">
        <v>45</v>
      </c>
      <c r="P167" s="149">
        <f t="shared" si="11"/>
        <v>0</v>
      </c>
      <c r="Q167" s="149">
        <v>1.4999999999999999E-4</v>
      </c>
      <c r="R167" s="149">
        <f t="shared" si="12"/>
        <v>8.9999999999999998E-4</v>
      </c>
      <c r="S167" s="149">
        <v>0</v>
      </c>
      <c r="T167" s="150">
        <f t="shared" si="13"/>
        <v>0</v>
      </c>
      <c r="AR167" s="151" t="s">
        <v>703</v>
      </c>
      <c r="AT167" s="151" t="s">
        <v>196</v>
      </c>
      <c r="AU167" s="151" t="s">
        <v>90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703</v>
      </c>
      <c r="BM167" s="151" t="s">
        <v>3202</v>
      </c>
    </row>
    <row r="168" spans="2:65" s="1" customFormat="1" ht="16.5" customHeight="1">
      <c r="B168" s="139"/>
      <c r="C168" s="140" t="s">
        <v>327</v>
      </c>
      <c r="D168" s="140" t="s">
        <v>183</v>
      </c>
      <c r="E168" s="141" t="s">
        <v>1833</v>
      </c>
      <c r="F168" s="142" t="s">
        <v>1834</v>
      </c>
      <c r="G168" s="143" t="s">
        <v>304</v>
      </c>
      <c r="H168" s="144">
        <v>26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433</v>
      </c>
      <c r="AT168" s="151" t="s">
        <v>183</v>
      </c>
      <c r="AU168" s="151" t="s">
        <v>90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433</v>
      </c>
      <c r="BM168" s="151" t="s">
        <v>3203</v>
      </c>
    </row>
    <row r="169" spans="2:65" s="1" customFormat="1" ht="16.5" customHeight="1">
      <c r="B169" s="139"/>
      <c r="C169" s="154" t="s">
        <v>331</v>
      </c>
      <c r="D169" s="154" t="s">
        <v>196</v>
      </c>
      <c r="E169" s="155" t="s">
        <v>1836</v>
      </c>
      <c r="F169" s="156" t="s">
        <v>1837</v>
      </c>
      <c r="G169" s="157" t="s">
        <v>203</v>
      </c>
      <c r="H169" s="158">
        <v>26</v>
      </c>
      <c r="I169" s="159"/>
      <c r="J169" s="158">
        <f t="shared" si="10"/>
        <v>0</v>
      </c>
      <c r="K169" s="160"/>
      <c r="L169" s="161"/>
      <c r="M169" s="162" t="s">
        <v>1</v>
      </c>
      <c r="N169" s="163" t="s">
        <v>45</v>
      </c>
      <c r="P169" s="149">
        <f t="shared" si="11"/>
        <v>0</v>
      </c>
      <c r="Q169" s="149">
        <v>7.9299999999999995E-3</v>
      </c>
      <c r="R169" s="149">
        <f t="shared" si="12"/>
        <v>0.20617999999999997</v>
      </c>
      <c r="S169" s="149">
        <v>0</v>
      </c>
      <c r="T169" s="150">
        <f t="shared" si="13"/>
        <v>0</v>
      </c>
      <c r="AR169" s="151" t="s">
        <v>1437</v>
      </c>
      <c r="AT169" s="151" t="s">
        <v>196</v>
      </c>
      <c r="AU169" s="151" t="s">
        <v>90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433</v>
      </c>
      <c r="BM169" s="151" t="s">
        <v>3204</v>
      </c>
    </row>
    <row r="170" spans="2:65" s="1" customFormat="1" ht="24.2" customHeight="1">
      <c r="B170" s="139"/>
      <c r="C170" s="140" t="s">
        <v>335</v>
      </c>
      <c r="D170" s="140" t="s">
        <v>183</v>
      </c>
      <c r="E170" s="141" t="s">
        <v>1839</v>
      </c>
      <c r="F170" s="142" t="s">
        <v>1840</v>
      </c>
      <c r="G170" s="143" t="s">
        <v>304</v>
      </c>
      <c r="H170" s="144">
        <v>305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433</v>
      </c>
      <c r="AT170" s="151" t="s">
        <v>183</v>
      </c>
      <c r="AU170" s="151" t="s">
        <v>90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433</v>
      </c>
      <c r="BM170" s="151" t="s">
        <v>3205</v>
      </c>
    </row>
    <row r="171" spans="2:65" s="1" customFormat="1" ht="16.5" customHeight="1">
      <c r="B171" s="139"/>
      <c r="C171" s="154" t="s">
        <v>339</v>
      </c>
      <c r="D171" s="154" t="s">
        <v>196</v>
      </c>
      <c r="E171" s="155" t="s">
        <v>1842</v>
      </c>
      <c r="F171" s="156" t="s">
        <v>1843</v>
      </c>
      <c r="G171" s="157" t="s">
        <v>872</v>
      </c>
      <c r="H171" s="158">
        <v>122</v>
      </c>
      <c r="I171" s="159"/>
      <c r="J171" s="158">
        <f t="shared" si="10"/>
        <v>0</v>
      </c>
      <c r="K171" s="160"/>
      <c r="L171" s="161"/>
      <c r="M171" s="162" t="s">
        <v>1</v>
      </c>
      <c r="N171" s="163" t="s">
        <v>45</v>
      </c>
      <c r="P171" s="149">
        <f t="shared" si="11"/>
        <v>0</v>
      </c>
      <c r="Q171" s="149">
        <v>1E-3</v>
      </c>
      <c r="R171" s="149">
        <f t="shared" si="12"/>
        <v>0.122</v>
      </c>
      <c r="S171" s="149">
        <v>0</v>
      </c>
      <c r="T171" s="150">
        <f t="shared" si="13"/>
        <v>0</v>
      </c>
      <c r="AR171" s="151" t="s">
        <v>703</v>
      </c>
      <c r="AT171" s="151" t="s">
        <v>196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703</v>
      </c>
      <c r="BM171" s="151" t="s">
        <v>3206</v>
      </c>
    </row>
    <row r="172" spans="2:65" s="1" customFormat="1" ht="16.5" customHeight="1">
      <c r="B172" s="139"/>
      <c r="C172" s="140" t="s">
        <v>343</v>
      </c>
      <c r="D172" s="140" t="s">
        <v>183</v>
      </c>
      <c r="E172" s="141" t="s">
        <v>1845</v>
      </c>
      <c r="F172" s="142" t="s">
        <v>1846</v>
      </c>
      <c r="G172" s="143" t="s">
        <v>304</v>
      </c>
      <c r="H172" s="144">
        <v>195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433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433</v>
      </c>
      <c r="BM172" s="151" t="s">
        <v>3207</v>
      </c>
    </row>
    <row r="173" spans="2:65" s="1" customFormat="1" ht="24.2" customHeight="1">
      <c r="B173" s="139"/>
      <c r="C173" s="154" t="s">
        <v>347</v>
      </c>
      <c r="D173" s="154" t="s">
        <v>196</v>
      </c>
      <c r="E173" s="155" t="s">
        <v>1848</v>
      </c>
      <c r="F173" s="156" t="s">
        <v>1849</v>
      </c>
      <c r="G173" s="157" t="s">
        <v>304</v>
      </c>
      <c r="H173" s="158">
        <v>195</v>
      </c>
      <c r="I173" s="159"/>
      <c r="J173" s="158">
        <f t="shared" si="10"/>
        <v>0</v>
      </c>
      <c r="K173" s="160"/>
      <c r="L173" s="161"/>
      <c r="M173" s="162" t="s">
        <v>1</v>
      </c>
      <c r="N173" s="163" t="s">
        <v>45</v>
      </c>
      <c r="P173" s="149">
        <f t="shared" si="11"/>
        <v>0</v>
      </c>
      <c r="Q173" s="149">
        <v>1.7000000000000001E-4</v>
      </c>
      <c r="R173" s="149">
        <f t="shared" si="12"/>
        <v>3.3149999999999999E-2</v>
      </c>
      <c r="S173" s="149">
        <v>0</v>
      </c>
      <c r="T173" s="150">
        <f t="shared" si="13"/>
        <v>0</v>
      </c>
      <c r="AR173" s="151" t="s">
        <v>703</v>
      </c>
      <c r="AT173" s="151" t="s">
        <v>196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703</v>
      </c>
      <c r="BM173" s="151" t="s">
        <v>3208</v>
      </c>
    </row>
    <row r="174" spans="2:65" s="1" customFormat="1" ht="24.2" customHeight="1">
      <c r="B174" s="139"/>
      <c r="C174" s="154" t="s">
        <v>351</v>
      </c>
      <c r="D174" s="154" t="s">
        <v>196</v>
      </c>
      <c r="E174" s="155" t="s">
        <v>1851</v>
      </c>
      <c r="F174" s="156" t="s">
        <v>1852</v>
      </c>
      <c r="G174" s="157" t="s">
        <v>203</v>
      </c>
      <c r="H174" s="158">
        <v>32</v>
      </c>
      <c r="I174" s="159"/>
      <c r="J174" s="158">
        <f t="shared" si="10"/>
        <v>0</v>
      </c>
      <c r="K174" s="160"/>
      <c r="L174" s="161"/>
      <c r="M174" s="162" t="s">
        <v>1</v>
      </c>
      <c r="N174" s="163" t="s">
        <v>45</v>
      </c>
      <c r="P174" s="149">
        <f t="shared" si="11"/>
        <v>0</v>
      </c>
      <c r="Q174" s="149">
        <v>1.0000000000000001E-5</v>
      </c>
      <c r="R174" s="149">
        <f t="shared" si="12"/>
        <v>3.2000000000000003E-4</v>
      </c>
      <c r="S174" s="149">
        <v>0</v>
      </c>
      <c r="T174" s="150">
        <f t="shared" si="13"/>
        <v>0</v>
      </c>
      <c r="AR174" s="151" t="s">
        <v>703</v>
      </c>
      <c r="AT174" s="151" t="s">
        <v>196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703</v>
      </c>
      <c r="BM174" s="151" t="s">
        <v>3209</v>
      </c>
    </row>
    <row r="175" spans="2:65" s="1" customFormat="1" ht="16.5" customHeight="1">
      <c r="B175" s="139"/>
      <c r="C175" s="154" t="s">
        <v>355</v>
      </c>
      <c r="D175" s="154" t="s">
        <v>196</v>
      </c>
      <c r="E175" s="155" t="s">
        <v>1842</v>
      </c>
      <c r="F175" s="156" t="s">
        <v>1843</v>
      </c>
      <c r="G175" s="157" t="s">
        <v>872</v>
      </c>
      <c r="H175" s="158">
        <v>78</v>
      </c>
      <c r="I175" s="159"/>
      <c r="J175" s="158">
        <f t="shared" si="10"/>
        <v>0</v>
      </c>
      <c r="K175" s="160"/>
      <c r="L175" s="161"/>
      <c r="M175" s="162" t="s">
        <v>1</v>
      </c>
      <c r="N175" s="163" t="s">
        <v>45</v>
      </c>
      <c r="P175" s="149">
        <f t="shared" si="11"/>
        <v>0</v>
      </c>
      <c r="Q175" s="149">
        <v>1E-3</v>
      </c>
      <c r="R175" s="149">
        <f t="shared" si="12"/>
        <v>7.8E-2</v>
      </c>
      <c r="S175" s="149">
        <v>0</v>
      </c>
      <c r="T175" s="150">
        <f t="shared" si="13"/>
        <v>0</v>
      </c>
      <c r="AR175" s="151" t="s">
        <v>703</v>
      </c>
      <c r="AT175" s="151" t="s">
        <v>196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703</v>
      </c>
      <c r="BM175" s="151" t="s">
        <v>3210</v>
      </c>
    </row>
    <row r="176" spans="2:65" s="1" customFormat="1" ht="33" customHeight="1">
      <c r="B176" s="139"/>
      <c r="C176" s="140" t="s">
        <v>359</v>
      </c>
      <c r="D176" s="140" t="s">
        <v>183</v>
      </c>
      <c r="E176" s="141" t="s">
        <v>1855</v>
      </c>
      <c r="F176" s="142" t="s">
        <v>1856</v>
      </c>
      <c r="G176" s="143" t="s">
        <v>203</v>
      </c>
      <c r="H176" s="144">
        <v>13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433</v>
      </c>
      <c r="AT176" s="151" t="s">
        <v>183</v>
      </c>
      <c r="AU176" s="151" t="s">
        <v>90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433</v>
      </c>
      <c r="BM176" s="151" t="s">
        <v>3211</v>
      </c>
    </row>
    <row r="177" spans="2:65" s="1" customFormat="1" ht="24.2" customHeight="1">
      <c r="B177" s="139"/>
      <c r="C177" s="154" t="s">
        <v>309</v>
      </c>
      <c r="D177" s="154" t="s">
        <v>196</v>
      </c>
      <c r="E177" s="155" t="s">
        <v>1858</v>
      </c>
      <c r="F177" s="156" t="s">
        <v>1859</v>
      </c>
      <c r="G177" s="157" t="s">
        <v>203</v>
      </c>
      <c r="H177" s="158">
        <v>13</v>
      </c>
      <c r="I177" s="159"/>
      <c r="J177" s="158">
        <f t="shared" si="10"/>
        <v>0</v>
      </c>
      <c r="K177" s="160"/>
      <c r="L177" s="161"/>
      <c r="M177" s="162" t="s">
        <v>1</v>
      </c>
      <c r="N177" s="163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1437</v>
      </c>
      <c r="AT177" s="151" t="s">
        <v>196</v>
      </c>
      <c r="AU177" s="151" t="s">
        <v>90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433</v>
      </c>
      <c r="BM177" s="151" t="s">
        <v>3212</v>
      </c>
    </row>
    <row r="178" spans="2:65" s="1" customFormat="1" ht="21.75" customHeight="1">
      <c r="B178" s="139"/>
      <c r="C178" s="140" t="s">
        <v>366</v>
      </c>
      <c r="D178" s="140" t="s">
        <v>183</v>
      </c>
      <c r="E178" s="141" t="s">
        <v>1861</v>
      </c>
      <c r="F178" s="142" t="s">
        <v>1862</v>
      </c>
      <c r="G178" s="143" t="s">
        <v>304</v>
      </c>
      <c r="H178" s="144">
        <v>195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433</v>
      </c>
      <c r="AT178" s="151" t="s">
        <v>183</v>
      </c>
      <c r="AU178" s="151" t="s">
        <v>90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433</v>
      </c>
      <c r="BM178" s="151" t="s">
        <v>3213</v>
      </c>
    </row>
    <row r="179" spans="2:65" s="1" customFormat="1" ht="16.5" customHeight="1">
      <c r="B179" s="139"/>
      <c r="C179" s="154" t="s">
        <v>370</v>
      </c>
      <c r="D179" s="154" t="s">
        <v>196</v>
      </c>
      <c r="E179" s="155" t="s">
        <v>1864</v>
      </c>
      <c r="F179" s="156" t="s">
        <v>1865</v>
      </c>
      <c r="G179" s="157" t="s">
        <v>872</v>
      </c>
      <c r="H179" s="158">
        <v>183.3</v>
      </c>
      <c r="I179" s="159"/>
      <c r="J179" s="158">
        <f t="shared" si="10"/>
        <v>0</v>
      </c>
      <c r="K179" s="160"/>
      <c r="L179" s="161"/>
      <c r="M179" s="162" t="s">
        <v>1</v>
      </c>
      <c r="N179" s="163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1437</v>
      </c>
      <c r="AT179" s="151" t="s">
        <v>196</v>
      </c>
      <c r="AU179" s="151" t="s">
        <v>90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433</v>
      </c>
      <c r="BM179" s="151" t="s">
        <v>3214</v>
      </c>
    </row>
    <row r="180" spans="2:65" s="1" customFormat="1" ht="24.2" customHeight="1">
      <c r="B180" s="139"/>
      <c r="C180" s="140" t="s">
        <v>374</v>
      </c>
      <c r="D180" s="140" t="s">
        <v>183</v>
      </c>
      <c r="E180" s="141" t="s">
        <v>1867</v>
      </c>
      <c r="F180" s="142" t="s">
        <v>1868</v>
      </c>
      <c r="G180" s="143" t="s">
        <v>304</v>
      </c>
      <c r="H180" s="144">
        <v>195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45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433</v>
      </c>
      <c r="AT180" s="151" t="s">
        <v>183</v>
      </c>
      <c r="AU180" s="151" t="s">
        <v>90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433</v>
      </c>
      <c r="BM180" s="151" t="s">
        <v>3215</v>
      </c>
    </row>
    <row r="181" spans="2:65" s="1" customFormat="1" ht="21.75" customHeight="1">
      <c r="B181" s="139"/>
      <c r="C181" s="154" t="s">
        <v>378</v>
      </c>
      <c r="D181" s="154" t="s">
        <v>196</v>
      </c>
      <c r="E181" s="155" t="s">
        <v>1870</v>
      </c>
      <c r="F181" s="156" t="s">
        <v>1871</v>
      </c>
      <c r="G181" s="157" t="s">
        <v>304</v>
      </c>
      <c r="H181" s="158">
        <v>195</v>
      </c>
      <c r="I181" s="159"/>
      <c r="J181" s="158">
        <f t="shared" si="10"/>
        <v>0</v>
      </c>
      <c r="K181" s="160"/>
      <c r="L181" s="161"/>
      <c r="M181" s="162" t="s">
        <v>1</v>
      </c>
      <c r="N181" s="163" t="s">
        <v>45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1437</v>
      </c>
      <c r="AT181" s="151" t="s">
        <v>196</v>
      </c>
      <c r="AU181" s="151" t="s">
        <v>90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433</v>
      </c>
      <c r="BM181" s="151" t="s">
        <v>3216</v>
      </c>
    </row>
    <row r="182" spans="2:65" s="1" customFormat="1" ht="16.5" customHeight="1">
      <c r="B182" s="139"/>
      <c r="C182" s="140" t="s">
        <v>382</v>
      </c>
      <c r="D182" s="140" t="s">
        <v>183</v>
      </c>
      <c r="E182" s="141" t="s">
        <v>1873</v>
      </c>
      <c r="F182" s="142" t="s">
        <v>1874</v>
      </c>
      <c r="G182" s="143" t="s">
        <v>203</v>
      </c>
      <c r="H182" s="144">
        <v>13</v>
      </c>
      <c r="I182" s="145"/>
      <c r="J182" s="144">
        <f t="shared" si="10"/>
        <v>0</v>
      </c>
      <c r="K182" s="146"/>
      <c r="L182" s="28"/>
      <c r="M182" s="147" t="s">
        <v>1</v>
      </c>
      <c r="N182" s="148" t="s">
        <v>45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433</v>
      </c>
      <c r="AT182" s="151" t="s">
        <v>183</v>
      </c>
      <c r="AU182" s="151" t="s">
        <v>90</v>
      </c>
      <c r="AY182" s="13" t="s">
        <v>181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90</v>
      </c>
      <c r="BK182" s="153">
        <f t="shared" si="19"/>
        <v>0</v>
      </c>
      <c r="BL182" s="13" t="s">
        <v>433</v>
      </c>
      <c r="BM182" s="151" t="s">
        <v>3217</v>
      </c>
    </row>
    <row r="183" spans="2:65" s="1" customFormat="1" ht="16.5" customHeight="1">
      <c r="B183" s="139"/>
      <c r="C183" s="154" t="s">
        <v>350</v>
      </c>
      <c r="D183" s="154" t="s">
        <v>196</v>
      </c>
      <c r="E183" s="155" t="s">
        <v>1876</v>
      </c>
      <c r="F183" s="156" t="s">
        <v>1877</v>
      </c>
      <c r="G183" s="157" t="s">
        <v>203</v>
      </c>
      <c r="H183" s="158">
        <v>13</v>
      </c>
      <c r="I183" s="159"/>
      <c r="J183" s="158">
        <f t="shared" si="10"/>
        <v>0</v>
      </c>
      <c r="K183" s="160"/>
      <c r="L183" s="161"/>
      <c r="M183" s="162" t="s">
        <v>1</v>
      </c>
      <c r="N183" s="163" t="s">
        <v>45</v>
      </c>
      <c r="P183" s="149">
        <f t="shared" si="11"/>
        <v>0</v>
      </c>
      <c r="Q183" s="149">
        <v>3.0000000000000001E-5</v>
      </c>
      <c r="R183" s="149">
        <f t="shared" si="12"/>
        <v>3.8999999999999999E-4</v>
      </c>
      <c r="S183" s="149">
        <v>0</v>
      </c>
      <c r="T183" s="150">
        <f t="shared" si="13"/>
        <v>0</v>
      </c>
      <c r="AR183" s="151" t="s">
        <v>703</v>
      </c>
      <c r="AT183" s="151" t="s">
        <v>196</v>
      </c>
      <c r="AU183" s="151" t="s">
        <v>90</v>
      </c>
      <c r="AY183" s="13" t="s">
        <v>181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90</v>
      </c>
      <c r="BK183" s="153">
        <f t="shared" si="19"/>
        <v>0</v>
      </c>
      <c r="BL183" s="13" t="s">
        <v>703</v>
      </c>
      <c r="BM183" s="151" t="s">
        <v>3218</v>
      </c>
    </row>
    <row r="184" spans="2:65" s="1" customFormat="1" ht="16.5" customHeight="1">
      <c r="B184" s="139"/>
      <c r="C184" s="140" t="s">
        <v>389</v>
      </c>
      <c r="D184" s="140" t="s">
        <v>183</v>
      </c>
      <c r="E184" s="141" t="s">
        <v>1879</v>
      </c>
      <c r="F184" s="142" t="s">
        <v>1880</v>
      </c>
      <c r="G184" s="143" t="s">
        <v>203</v>
      </c>
      <c r="H184" s="144">
        <v>13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45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433</v>
      </c>
      <c r="AT184" s="151" t="s">
        <v>183</v>
      </c>
      <c r="AU184" s="151" t="s">
        <v>90</v>
      </c>
      <c r="AY184" s="13" t="s">
        <v>181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90</v>
      </c>
      <c r="BK184" s="153">
        <f t="shared" si="19"/>
        <v>0</v>
      </c>
      <c r="BL184" s="13" t="s">
        <v>433</v>
      </c>
      <c r="BM184" s="151" t="s">
        <v>3219</v>
      </c>
    </row>
    <row r="185" spans="2:65" s="1" customFormat="1" ht="16.5" customHeight="1">
      <c r="B185" s="139"/>
      <c r="C185" s="140" t="s">
        <v>393</v>
      </c>
      <c r="D185" s="140" t="s">
        <v>183</v>
      </c>
      <c r="E185" s="141" t="s">
        <v>1882</v>
      </c>
      <c r="F185" s="142" t="s">
        <v>1883</v>
      </c>
      <c r="G185" s="143" t="s">
        <v>953</v>
      </c>
      <c r="H185" s="145"/>
      <c r="I185" s="145"/>
      <c r="J185" s="144">
        <f t="shared" si="10"/>
        <v>0</v>
      </c>
      <c r="K185" s="146"/>
      <c r="L185" s="28"/>
      <c r="M185" s="147" t="s">
        <v>1</v>
      </c>
      <c r="N185" s="148" t="s">
        <v>45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433</v>
      </c>
      <c r="AT185" s="151" t="s">
        <v>183</v>
      </c>
      <c r="AU185" s="151" t="s">
        <v>90</v>
      </c>
      <c r="AY185" s="13" t="s">
        <v>181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90</v>
      </c>
      <c r="BK185" s="153">
        <f t="shared" si="19"/>
        <v>0</v>
      </c>
      <c r="BL185" s="13" t="s">
        <v>433</v>
      </c>
      <c r="BM185" s="151" t="s">
        <v>3220</v>
      </c>
    </row>
    <row r="186" spans="2:65" s="1" customFormat="1" ht="16.5" customHeight="1">
      <c r="B186" s="139"/>
      <c r="C186" s="140" t="s">
        <v>397</v>
      </c>
      <c r="D186" s="140" t="s">
        <v>183</v>
      </c>
      <c r="E186" s="141" t="s">
        <v>1671</v>
      </c>
      <c r="F186" s="142" t="s">
        <v>1885</v>
      </c>
      <c r="G186" s="143" t="s">
        <v>953</v>
      </c>
      <c r="H186" s="145"/>
      <c r="I186" s="145"/>
      <c r="J186" s="144">
        <f t="shared" si="10"/>
        <v>0</v>
      </c>
      <c r="K186" s="146"/>
      <c r="L186" s="28"/>
      <c r="M186" s="147" t="s">
        <v>1</v>
      </c>
      <c r="N186" s="148" t="s">
        <v>45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433</v>
      </c>
      <c r="AT186" s="151" t="s">
        <v>183</v>
      </c>
      <c r="AU186" s="151" t="s">
        <v>90</v>
      </c>
      <c r="AY186" s="13" t="s">
        <v>181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90</v>
      </c>
      <c r="BK186" s="153">
        <f t="shared" si="19"/>
        <v>0</v>
      </c>
      <c r="BL186" s="13" t="s">
        <v>433</v>
      </c>
      <c r="BM186" s="151" t="s">
        <v>3221</v>
      </c>
    </row>
    <row r="187" spans="2:65" s="1" customFormat="1" ht="16.5" customHeight="1">
      <c r="B187" s="139"/>
      <c r="C187" s="140" t="s">
        <v>401</v>
      </c>
      <c r="D187" s="140" t="s">
        <v>183</v>
      </c>
      <c r="E187" s="141" t="s">
        <v>1887</v>
      </c>
      <c r="F187" s="142" t="s">
        <v>1888</v>
      </c>
      <c r="G187" s="143" t="s">
        <v>953</v>
      </c>
      <c r="H187" s="145"/>
      <c r="I187" s="145"/>
      <c r="J187" s="144">
        <f t="shared" si="10"/>
        <v>0</v>
      </c>
      <c r="K187" s="146"/>
      <c r="L187" s="28"/>
      <c r="M187" s="147" t="s">
        <v>1</v>
      </c>
      <c r="N187" s="148" t="s">
        <v>45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433</v>
      </c>
      <c r="AT187" s="151" t="s">
        <v>183</v>
      </c>
      <c r="AU187" s="151" t="s">
        <v>90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433</v>
      </c>
      <c r="BM187" s="151" t="s">
        <v>3222</v>
      </c>
    </row>
    <row r="188" spans="2:65" s="11" customFormat="1" ht="22.9" customHeight="1">
      <c r="B188" s="127"/>
      <c r="D188" s="128" t="s">
        <v>78</v>
      </c>
      <c r="E188" s="137" t="s">
        <v>997</v>
      </c>
      <c r="F188" s="137" t="s">
        <v>1674</v>
      </c>
      <c r="I188" s="130"/>
      <c r="J188" s="138">
        <f>BK188</f>
        <v>0</v>
      </c>
      <c r="L188" s="127"/>
      <c r="M188" s="132"/>
      <c r="P188" s="133">
        <f>SUM(P189:P190)</f>
        <v>0</v>
      </c>
      <c r="R188" s="133">
        <f>SUM(R189:R190)</f>
        <v>0</v>
      </c>
      <c r="T188" s="134">
        <f>SUM(T189:T190)</f>
        <v>0</v>
      </c>
      <c r="AR188" s="128" t="s">
        <v>94</v>
      </c>
      <c r="AT188" s="135" t="s">
        <v>78</v>
      </c>
      <c r="AU188" s="135" t="s">
        <v>83</v>
      </c>
      <c r="AY188" s="128" t="s">
        <v>181</v>
      </c>
      <c r="BK188" s="136">
        <f>SUM(BK189:BK190)</f>
        <v>0</v>
      </c>
    </row>
    <row r="189" spans="2:65" s="1" customFormat="1" ht="33" customHeight="1">
      <c r="B189" s="139"/>
      <c r="C189" s="140" t="s">
        <v>405</v>
      </c>
      <c r="D189" s="140" t="s">
        <v>183</v>
      </c>
      <c r="E189" s="141" t="s">
        <v>1890</v>
      </c>
      <c r="F189" s="142" t="s">
        <v>1891</v>
      </c>
      <c r="G189" s="143" t="s">
        <v>203</v>
      </c>
      <c r="H189" s="144">
        <v>1</v>
      </c>
      <c r="I189" s="145"/>
      <c r="J189" s="144">
        <f>ROUND(I189*H189,3)</f>
        <v>0</v>
      </c>
      <c r="K189" s="146"/>
      <c r="L189" s="28"/>
      <c r="M189" s="147" t="s">
        <v>1</v>
      </c>
      <c r="N189" s="148" t="s">
        <v>45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433</v>
      </c>
      <c r="AT189" s="151" t="s">
        <v>183</v>
      </c>
      <c r="AU189" s="151" t="s">
        <v>90</v>
      </c>
      <c r="AY189" s="13" t="s">
        <v>181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90</v>
      </c>
      <c r="BK189" s="153">
        <f>ROUND(I189*H189,3)</f>
        <v>0</v>
      </c>
      <c r="BL189" s="13" t="s">
        <v>433</v>
      </c>
      <c r="BM189" s="151" t="s">
        <v>3223</v>
      </c>
    </row>
    <row r="190" spans="2:65" s="1" customFormat="1" ht="24.2" customHeight="1">
      <c r="B190" s="139"/>
      <c r="C190" s="140" t="s">
        <v>409</v>
      </c>
      <c r="D190" s="140" t="s">
        <v>183</v>
      </c>
      <c r="E190" s="141" t="s">
        <v>1893</v>
      </c>
      <c r="F190" s="142" t="s">
        <v>1894</v>
      </c>
      <c r="G190" s="143" t="s">
        <v>203</v>
      </c>
      <c r="H190" s="144">
        <v>1</v>
      </c>
      <c r="I190" s="145"/>
      <c r="J190" s="144">
        <f>ROUND(I190*H190,3)</f>
        <v>0</v>
      </c>
      <c r="K190" s="146"/>
      <c r="L190" s="28"/>
      <c r="M190" s="147" t="s">
        <v>1</v>
      </c>
      <c r="N190" s="148" t="s">
        <v>45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433</v>
      </c>
      <c r="AT190" s="151" t="s">
        <v>183</v>
      </c>
      <c r="AU190" s="151" t="s">
        <v>90</v>
      </c>
      <c r="AY190" s="13" t="s">
        <v>181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90</v>
      </c>
      <c r="BK190" s="153">
        <f>ROUND(I190*H190,3)</f>
        <v>0</v>
      </c>
      <c r="BL190" s="13" t="s">
        <v>433</v>
      </c>
      <c r="BM190" s="151" t="s">
        <v>3224</v>
      </c>
    </row>
    <row r="191" spans="2:65" s="11" customFormat="1" ht="22.9" customHeight="1">
      <c r="B191" s="127"/>
      <c r="D191" s="128" t="s">
        <v>78</v>
      </c>
      <c r="E191" s="137" t="s">
        <v>1896</v>
      </c>
      <c r="F191" s="137" t="s">
        <v>1897</v>
      </c>
      <c r="I191" s="130"/>
      <c r="J191" s="138">
        <f>BK191</f>
        <v>0</v>
      </c>
      <c r="L191" s="127"/>
      <c r="M191" s="132"/>
      <c r="P191" s="133">
        <f>SUM(P192:P206)</f>
        <v>0</v>
      </c>
      <c r="R191" s="133">
        <f>SUM(R192:R206)</f>
        <v>0</v>
      </c>
      <c r="T191" s="134">
        <f>SUM(T192:T206)</f>
        <v>0</v>
      </c>
      <c r="AR191" s="128" t="s">
        <v>94</v>
      </c>
      <c r="AT191" s="135" t="s">
        <v>78</v>
      </c>
      <c r="AU191" s="135" t="s">
        <v>83</v>
      </c>
      <c r="AY191" s="128" t="s">
        <v>181</v>
      </c>
      <c r="BK191" s="136">
        <f>SUM(BK192:BK206)</f>
        <v>0</v>
      </c>
    </row>
    <row r="192" spans="2:65" s="1" customFormat="1" ht="24.2" customHeight="1">
      <c r="B192" s="139"/>
      <c r="C192" s="140" t="s">
        <v>413</v>
      </c>
      <c r="D192" s="140" t="s">
        <v>183</v>
      </c>
      <c r="E192" s="141" t="s">
        <v>1898</v>
      </c>
      <c r="F192" s="142" t="s">
        <v>1899</v>
      </c>
      <c r="G192" s="143" t="s">
        <v>1900</v>
      </c>
      <c r="H192" s="144">
        <v>0.33100000000000002</v>
      </c>
      <c r="I192" s="145"/>
      <c r="J192" s="144">
        <f t="shared" ref="J192:J206" si="20">ROUND(I192*H192,3)</f>
        <v>0</v>
      </c>
      <c r="K192" s="146"/>
      <c r="L192" s="28"/>
      <c r="M192" s="147" t="s">
        <v>1</v>
      </c>
      <c r="N192" s="148" t="s">
        <v>45</v>
      </c>
      <c r="P192" s="149">
        <f t="shared" ref="P192:P206" si="21">O192*H192</f>
        <v>0</v>
      </c>
      <c r="Q192" s="149">
        <v>0</v>
      </c>
      <c r="R192" s="149">
        <f t="shared" ref="R192:R206" si="22">Q192*H192</f>
        <v>0</v>
      </c>
      <c r="S192" s="149">
        <v>0</v>
      </c>
      <c r="T192" s="150">
        <f t="shared" ref="T192:T206" si="23">S192*H192</f>
        <v>0</v>
      </c>
      <c r="AR192" s="151" t="s">
        <v>433</v>
      </c>
      <c r="AT192" s="151" t="s">
        <v>183</v>
      </c>
      <c r="AU192" s="151" t="s">
        <v>90</v>
      </c>
      <c r="AY192" s="13" t="s">
        <v>181</v>
      </c>
      <c r="BE192" s="152">
        <f t="shared" ref="BE192:BE206" si="24">IF(N192="základná",J192,0)</f>
        <v>0</v>
      </c>
      <c r="BF192" s="152">
        <f t="shared" ref="BF192:BF206" si="25">IF(N192="znížená",J192,0)</f>
        <v>0</v>
      </c>
      <c r="BG192" s="152">
        <f t="shared" ref="BG192:BG206" si="26">IF(N192="zákl. prenesená",J192,0)</f>
        <v>0</v>
      </c>
      <c r="BH192" s="152">
        <f t="shared" ref="BH192:BH206" si="27">IF(N192="zníž. prenesená",J192,0)</f>
        <v>0</v>
      </c>
      <c r="BI192" s="152">
        <f t="shared" ref="BI192:BI206" si="28">IF(N192="nulová",J192,0)</f>
        <v>0</v>
      </c>
      <c r="BJ192" s="13" t="s">
        <v>90</v>
      </c>
      <c r="BK192" s="153">
        <f t="shared" ref="BK192:BK206" si="29">ROUND(I192*H192,3)</f>
        <v>0</v>
      </c>
      <c r="BL192" s="13" t="s">
        <v>433</v>
      </c>
      <c r="BM192" s="151" t="s">
        <v>3225</v>
      </c>
    </row>
    <row r="193" spans="2:65" s="1" customFormat="1" ht="24.2" customHeight="1">
      <c r="B193" s="139"/>
      <c r="C193" s="154" t="s">
        <v>417</v>
      </c>
      <c r="D193" s="154" t="s">
        <v>196</v>
      </c>
      <c r="E193" s="155" t="s">
        <v>1902</v>
      </c>
      <c r="F193" s="156" t="s">
        <v>1903</v>
      </c>
      <c r="G193" s="157" t="s">
        <v>872</v>
      </c>
      <c r="H193" s="158">
        <v>0.05</v>
      </c>
      <c r="I193" s="159"/>
      <c r="J193" s="158">
        <f t="shared" si="20"/>
        <v>0</v>
      </c>
      <c r="K193" s="160"/>
      <c r="L193" s="161"/>
      <c r="M193" s="162" t="s">
        <v>1</v>
      </c>
      <c r="N193" s="163" t="s">
        <v>45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1437</v>
      </c>
      <c r="AT193" s="151" t="s">
        <v>196</v>
      </c>
      <c r="AU193" s="151" t="s">
        <v>90</v>
      </c>
      <c r="AY193" s="13" t="s">
        <v>181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90</v>
      </c>
      <c r="BK193" s="153">
        <f t="shared" si="29"/>
        <v>0</v>
      </c>
      <c r="BL193" s="13" t="s">
        <v>433</v>
      </c>
      <c r="BM193" s="151" t="s">
        <v>3226</v>
      </c>
    </row>
    <row r="194" spans="2:65" s="1" customFormat="1" ht="24.2" customHeight="1">
      <c r="B194" s="139"/>
      <c r="C194" s="154" t="s">
        <v>421</v>
      </c>
      <c r="D194" s="154" t="s">
        <v>196</v>
      </c>
      <c r="E194" s="155" t="s">
        <v>1905</v>
      </c>
      <c r="F194" s="156" t="s">
        <v>1906</v>
      </c>
      <c r="G194" s="157" t="s">
        <v>872</v>
      </c>
      <c r="H194" s="158">
        <v>0.05</v>
      </c>
      <c r="I194" s="159"/>
      <c r="J194" s="158">
        <f t="shared" si="20"/>
        <v>0</v>
      </c>
      <c r="K194" s="160"/>
      <c r="L194" s="161"/>
      <c r="M194" s="162" t="s">
        <v>1</v>
      </c>
      <c r="N194" s="163" t="s">
        <v>45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1437</v>
      </c>
      <c r="AT194" s="151" t="s">
        <v>196</v>
      </c>
      <c r="AU194" s="151" t="s">
        <v>90</v>
      </c>
      <c r="AY194" s="13" t="s">
        <v>181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90</v>
      </c>
      <c r="BK194" s="153">
        <f t="shared" si="29"/>
        <v>0</v>
      </c>
      <c r="BL194" s="13" t="s">
        <v>433</v>
      </c>
      <c r="BM194" s="151" t="s">
        <v>3227</v>
      </c>
    </row>
    <row r="195" spans="2:65" s="1" customFormat="1" ht="16.5" customHeight="1">
      <c r="B195" s="139"/>
      <c r="C195" s="154" t="s">
        <v>425</v>
      </c>
      <c r="D195" s="154" t="s">
        <v>196</v>
      </c>
      <c r="E195" s="155" t="s">
        <v>1908</v>
      </c>
      <c r="F195" s="156" t="s">
        <v>1909</v>
      </c>
      <c r="G195" s="157" t="s">
        <v>203</v>
      </c>
      <c r="H195" s="158">
        <v>1</v>
      </c>
      <c r="I195" s="159"/>
      <c r="J195" s="158">
        <f t="shared" si="20"/>
        <v>0</v>
      </c>
      <c r="K195" s="160"/>
      <c r="L195" s="161"/>
      <c r="M195" s="162" t="s">
        <v>1</v>
      </c>
      <c r="N195" s="163" t="s">
        <v>45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1437</v>
      </c>
      <c r="AT195" s="151" t="s">
        <v>196</v>
      </c>
      <c r="AU195" s="151" t="s">
        <v>90</v>
      </c>
      <c r="AY195" s="13" t="s">
        <v>181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90</v>
      </c>
      <c r="BK195" s="153">
        <f t="shared" si="29"/>
        <v>0</v>
      </c>
      <c r="BL195" s="13" t="s">
        <v>433</v>
      </c>
      <c r="BM195" s="151" t="s">
        <v>3228</v>
      </c>
    </row>
    <row r="196" spans="2:65" s="1" customFormat="1" ht="21.75" customHeight="1">
      <c r="B196" s="139"/>
      <c r="C196" s="154" t="s">
        <v>429</v>
      </c>
      <c r="D196" s="154" t="s">
        <v>196</v>
      </c>
      <c r="E196" s="155" t="s">
        <v>1911</v>
      </c>
      <c r="F196" s="156" t="s">
        <v>1912</v>
      </c>
      <c r="G196" s="157" t="s">
        <v>203</v>
      </c>
      <c r="H196" s="158">
        <v>1</v>
      </c>
      <c r="I196" s="159"/>
      <c r="J196" s="158">
        <f t="shared" si="20"/>
        <v>0</v>
      </c>
      <c r="K196" s="160"/>
      <c r="L196" s="161"/>
      <c r="M196" s="162" t="s">
        <v>1</v>
      </c>
      <c r="N196" s="163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1437</v>
      </c>
      <c r="AT196" s="151" t="s">
        <v>196</v>
      </c>
      <c r="AU196" s="151" t="s">
        <v>90</v>
      </c>
      <c r="AY196" s="13" t="s">
        <v>181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90</v>
      </c>
      <c r="BK196" s="153">
        <f t="shared" si="29"/>
        <v>0</v>
      </c>
      <c r="BL196" s="13" t="s">
        <v>433</v>
      </c>
      <c r="BM196" s="151" t="s">
        <v>3229</v>
      </c>
    </row>
    <row r="197" spans="2:65" s="1" customFormat="1" ht="33" customHeight="1">
      <c r="B197" s="139"/>
      <c r="C197" s="140" t="s">
        <v>433</v>
      </c>
      <c r="D197" s="140" t="s">
        <v>183</v>
      </c>
      <c r="E197" s="141" t="s">
        <v>1914</v>
      </c>
      <c r="F197" s="142" t="s">
        <v>1915</v>
      </c>
      <c r="G197" s="143" t="s">
        <v>203</v>
      </c>
      <c r="H197" s="144">
        <v>13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433</v>
      </c>
      <c r="AT197" s="151" t="s">
        <v>183</v>
      </c>
      <c r="AU197" s="151" t="s">
        <v>90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433</v>
      </c>
      <c r="BM197" s="151" t="s">
        <v>3230</v>
      </c>
    </row>
    <row r="198" spans="2:65" s="1" customFormat="1" ht="24.2" customHeight="1">
      <c r="B198" s="139"/>
      <c r="C198" s="140" t="s">
        <v>437</v>
      </c>
      <c r="D198" s="140" t="s">
        <v>183</v>
      </c>
      <c r="E198" s="141" t="s">
        <v>1917</v>
      </c>
      <c r="F198" s="142" t="s">
        <v>1918</v>
      </c>
      <c r="G198" s="143" t="s">
        <v>304</v>
      </c>
      <c r="H198" s="144">
        <v>316</v>
      </c>
      <c r="I198" s="145"/>
      <c r="J198" s="144">
        <f t="shared" si="20"/>
        <v>0</v>
      </c>
      <c r="K198" s="146"/>
      <c r="L198" s="28"/>
      <c r="M198" s="147" t="s">
        <v>1</v>
      </c>
      <c r="N198" s="148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433</v>
      </c>
      <c r="AT198" s="151" t="s">
        <v>183</v>
      </c>
      <c r="AU198" s="151" t="s">
        <v>90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433</v>
      </c>
      <c r="BM198" s="151" t="s">
        <v>3231</v>
      </c>
    </row>
    <row r="199" spans="2:65" s="1" customFormat="1" ht="33" customHeight="1">
      <c r="B199" s="139"/>
      <c r="C199" s="140" t="s">
        <v>441</v>
      </c>
      <c r="D199" s="140" t="s">
        <v>183</v>
      </c>
      <c r="E199" s="141" t="s">
        <v>1920</v>
      </c>
      <c r="F199" s="142" t="s">
        <v>1921</v>
      </c>
      <c r="G199" s="143" t="s">
        <v>194</v>
      </c>
      <c r="H199" s="144">
        <v>158</v>
      </c>
      <c r="I199" s="145"/>
      <c r="J199" s="144">
        <f t="shared" si="20"/>
        <v>0</v>
      </c>
      <c r="K199" s="146"/>
      <c r="L199" s="28"/>
      <c r="M199" s="147" t="s">
        <v>1</v>
      </c>
      <c r="N199" s="148" t="s">
        <v>45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433</v>
      </c>
      <c r="AT199" s="151" t="s">
        <v>183</v>
      </c>
      <c r="AU199" s="151" t="s">
        <v>90</v>
      </c>
      <c r="AY199" s="13" t="s">
        <v>181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90</v>
      </c>
      <c r="BK199" s="153">
        <f t="shared" si="29"/>
        <v>0</v>
      </c>
      <c r="BL199" s="13" t="s">
        <v>433</v>
      </c>
      <c r="BM199" s="151" t="s">
        <v>3232</v>
      </c>
    </row>
    <row r="200" spans="2:65" s="1" customFormat="1" ht="16.5" customHeight="1">
      <c r="B200" s="139"/>
      <c r="C200" s="154" t="s">
        <v>445</v>
      </c>
      <c r="D200" s="154" t="s">
        <v>196</v>
      </c>
      <c r="E200" s="155" t="s">
        <v>1923</v>
      </c>
      <c r="F200" s="156" t="s">
        <v>1924</v>
      </c>
      <c r="G200" s="157" t="s">
        <v>304</v>
      </c>
      <c r="H200" s="158">
        <v>331</v>
      </c>
      <c r="I200" s="159"/>
      <c r="J200" s="158">
        <f t="shared" si="20"/>
        <v>0</v>
      </c>
      <c r="K200" s="160"/>
      <c r="L200" s="161"/>
      <c r="M200" s="162" t="s">
        <v>1</v>
      </c>
      <c r="N200" s="163" t="s">
        <v>45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1437</v>
      </c>
      <c r="AT200" s="151" t="s">
        <v>196</v>
      </c>
      <c r="AU200" s="151" t="s">
        <v>90</v>
      </c>
      <c r="AY200" s="13" t="s">
        <v>181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90</v>
      </c>
      <c r="BK200" s="153">
        <f t="shared" si="29"/>
        <v>0</v>
      </c>
      <c r="BL200" s="13" t="s">
        <v>433</v>
      </c>
      <c r="BM200" s="151" t="s">
        <v>3233</v>
      </c>
    </row>
    <row r="201" spans="2:65" s="1" customFormat="1" ht="24.2" customHeight="1">
      <c r="B201" s="139"/>
      <c r="C201" s="140" t="s">
        <v>449</v>
      </c>
      <c r="D201" s="140" t="s">
        <v>183</v>
      </c>
      <c r="E201" s="141" t="s">
        <v>1926</v>
      </c>
      <c r="F201" s="142" t="s">
        <v>1868</v>
      </c>
      <c r="G201" s="143" t="s">
        <v>304</v>
      </c>
      <c r="H201" s="144">
        <v>331</v>
      </c>
      <c r="I201" s="145"/>
      <c r="J201" s="144">
        <f t="shared" si="20"/>
        <v>0</v>
      </c>
      <c r="K201" s="146"/>
      <c r="L201" s="28"/>
      <c r="M201" s="147" t="s">
        <v>1</v>
      </c>
      <c r="N201" s="148" t="s">
        <v>45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433</v>
      </c>
      <c r="AT201" s="151" t="s">
        <v>183</v>
      </c>
      <c r="AU201" s="151" t="s">
        <v>90</v>
      </c>
      <c r="AY201" s="13" t="s">
        <v>181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90</v>
      </c>
      <c r="BK201" s="153">
        <f t="shared" si="29"/>
        <v>0</v>
      </c>
      <c r="BL201" s="13" t="s">
        <v>433</v>
      </c>
      <c r="BM201" s="151" t="s">
        <v>3234</v>
      </c>
    </row>
    <row r="202" spans="2:65" s="1" customFormat="1" ht="21.75" customHeight="1">
      <c r="B202" s="139"/>
      <c r="C202" s="154" t="s">
        <v>453</v>
      </c>
      <c r="D202" s="154" t="s">
        <v>196</v>
      </c>
      <c r="E202" s="155" t="s">
        <v>1928</v>
      </c>
      <c r="F202" s="156" t="s">
        <v>1871</v>
      </c>
      <c r="G202" s="157" t="s">
        <v>304</v>
      </c>
      <c r="H202" s="158">
        <v>331</v>
      </c>
      <c r="I202" s="159"/>
      <c r="J202" s="158">
        <f t="shared" si="20"/>
        <v>0</v>
      </c>
      <c r="K202" s="160"/>
      <c r="L202" s="161"/>
      <c r="M202" s="162" t="s">
        <v>1</v>
      </c>
      <c r="N202" s="163" t="s">
        <v>45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1437</v>
      </c>
      <c r="AT202" s="151" t="s">
        <v>196</v>
      </c>
      <c r="AU202" s="151" t="s">
        <v>90</v>
      </c>
      <c r="AY202" s="13" t="s">
        <v>181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90</v>
      </c>
      <c r="BK202" s="153">
        <f t="shared" si="29"/>
        <v>0</v>
      </c>
      <c r="BL202" s="13" t="s">
        <v>433</v>
      </c>
      <c r="BM202" s="151" t="s">
        <v>3235</v>
      </c>
    </row>
    <row r="203" spans="2:65" s="1" customFormat="1" ht="33" customHeight="1">
      <c r="B203" s="139"/>
      <c r="C203" s="140" t="s">
        <v>457</v>
      </c>
      <c r="D203" s="140" t="s">
        <v>183</v>
      </c>
      <c r="E203" s="141" t="s">
        <v>1930</v>
      </c>
      <c r="F203" s="142" t="s">
        <v>1931</v>
      </c>
      <c r="G203" s="143" t="s">
        <v>304</v>
      </c>
      <c r="H203" s="144">
        <v>331</v>
      </c>
      <c r="I203" s="145"/>
      <c r="J203" s="144">
        <f t="shared" si="20"/>
        <v>0</v>
      </c>
      <c r="K203" s="146"/>
      <c r="L203" s="28"/>
      <c r="M203" s="147" t="s">
        <v>1</v>
      </c>
      <c r="N203" s="148" t="s">
        <v>45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433</v>
      </c>
      <c r="AT203" s="151" t="s">
        <v>183</v>
      </c>
      <c r="AU203" s="151" t="s">
        <v>90</v>
      </c>
      <c r="AY203" s="13" t="s">
        <v>181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90</v>
      </c>
      <c r="BK203" s="153">
        <f t="shared" si="29"/>
        <v>0</v>
      </c>
      <c r="BL203" s="13" t="s">
        <v>433</v>
      </c>
      <c r="BM203" s="151" t="s">
        <v>3236</v>
      </c>
    </row>
    <row r="204" spans="2:65" s="1" customFormat="1" ht="33" customHeight="1">
      <c r="B204" s="139"/>
      <c r="C204" s="140" t="s">
        <v>461</v>
      </c>
      <c r="D204" s="140" t="s">
        <v>183</v>
      </c>
      <c r="E204" s="141" t="s">
        <v>1933</v>
      </c>
      <c r="F204" s="142" t="s">
        <v>1934</v>
      </c>
      <c r="G204" s="143" t="s">
        <v>304</v>
      </c>
      <c r="H204" s="144">
        <v>24</v>
      </c>
      <c r="I204" s="145"/>
      <c r="J204" s="144">
        <f t="shared" si="20"/>
        <v>0</v>
      </c>
      <c r="K204" s="146"/>
      <c r="L204" s="28"/>
      <c r="M204" s="147" t="s">
        <v>1</v>
      </c>
      <c r="N204" s="148" t="s">
        <v>45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433</v>
      </c>
      <c r="AT204" s="151" t="s">
        <v>183</v>
      </c>
      <c r="AU204" s="151" t="s">
        <v>90</v>
      </c>
      <c r="AY204" s="13" t="s">
        <v>181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90</v>
      </c>
      <c r="BK204" s="153">
        <f t="shared" si="29"/>
        <v>0</v>
      </c>
      <c r="BL204" s="13" t="s">
        <v>433</v>
      </c>
      <c r="BM204" s="151" t="s">
        <v>3237</v>
      </c>
    </row>
    <row r="205" spans="2:65" s="1" customFormat="1" ht="24.2" customHeight="1">
      <c r="B205" s="139"/>
      <c r="C205" s="154" t="s">
        <v>465</v>
      </c>
      <c r="D205" s="154" t="s">
        <v>196</v>
      </c>
      <c r="E205" s="155" t="s">
        <v>1936</v>
      </c>
      <c r="F205" s="156" t="s">
        <v>1937</v>
      </c>
      <c r="G205" s="157" t="s">
        <v>203</v>
      </c>
      <c r="H205" s="158">
        <v>24</v>
      </c>
      <c r="I205" s="159"/>
      <c r="J205" s="158">
        <f t="shared" si="20"/>
        <v>0</v>
      </c>
      <c r="K205" s="160"/>
      <c r="L205" s="161"/>
      <c r="M205" s="162" t="s">
        <v>1</v>
      </c>
      <c r="N205" s="163" t="s">
        <v>45</v>
      </c>
      <c r="P205" s="149">
        <f t="shared" si="21"/>
        <v>0</v>
      </c>
      <c r="Q205" s="149">
        <v>0</v>
      </c>
      <c r="R205" s="149">
        <f t="shared" si="22"/>
        <v>0</v>
      </c>
      <c r="S205" s="149">
        <v>0</v>
      </c>
      <c r="T205" s="150">
        <f t="shared" si="23"/>
        <v>0</v>
      </c>
      <c r="AR205" s="151" t="s">
        <v>1437</v>
      </c>
      <c r="AT205" s="151" t="s">
        <v>196</v>
      </c>
      <c r="AU205" s="151" t="s">
        <v>90</v>
      </c>
      <c r="AY205" s="13" t="s">
        <v>181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90</v>
      </c>
      <c r="BK205" s="153">
        <f t="shared" si="29"/>
        <v>0</v>
      </c>
      <c r="BL205" s="13" t="s">
        <v>433</v>
      </c>
      <c r="BM205" s="151" t="s">
        <v>3238</v>
      </c>
    </row>
    <row r="206" spans="2:65" s="1" customFormat="1" ht="24.2" customHeight="1">
      <c r="B206" s="139"/>
      <c r="C206" s="140" t="s">
        <v>469</v>
      </c>
      <c r="D206" s="140" t="s">
        <v>183</v>
      </c>
      <c r="E206" s="141" t="s">
        <v>1939</v>
      </c>
      <c r="F206" s="142" t="s">
        <v>1940</v>
      </c>
      <c r="G206" s="143" t="s">
        <v>186</v>
      </c>
      <c r="H206" s="144">
        <v>8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45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0</v>
      </c>
      <c r="T206" s="150">
        <f t="shared" si="23"/>
        <v>0</v>
      </c>
      <c r="AR206" s="151" t="s">
        <v>433</v>
      </c>
      <c r="AT206" s="151" t="s">
        <v>183</v>
      </c>
      <c r="AU206" s="151" t="s">
        <v>90</v>
      </c>
      <c r="AY206" s="13" t="s">
        <v>181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90</v>
      </c>
      <c r="BK206" s="153">
        <f t="shared" si="29"/>
        <v>0</v>
      </c>
      <c r="BL206" s="13" t="s">
        <v>433</v>
      </c>
      <c r="BM206" s="151" t="s">
        <v>3239</v>
      </c>
    </row>
    <row r="207" spans="2:65" s="11" customFormat="1" ht="22.9" customHeight="1">
      <c r="B207" s="127"/>
      <c r="D207" s="128" t="s">
        <v>78</v>
      </c>
      <c r="E207" s="137" t="s">
        <v>1442</v>
      </c>
      <c r="F207" s="137" t="s">
        <v>1443</v>
      </c>
      <c r="I207" s="130"/>
      <c r="J207" s="138">
        <f>BK207</f>
        <v>0</v>
      </c>
      <c r="L207" s="127"/>
      <c r="M207" s="132"/>
      <c r="P207" s="133">
        <f>SUM(P208:P212)</f>
        <v>0</v>
      </c>
      <c r="R207" s="133">
        <f>SUM(R208:R212)</f>
        <v>0</v>
      </c>
      <c r="T207" s="134">
        <f>SUM(T208:T212)</f>
        <v>0</v>
      </c>
      <c r="AR207" s="128" t="s">
        <v>103</v>
      </c>
      <c r="AT207" s="135" t="s">
        <v>78</v>
      </c>
      <c r="AU207" s="135" t="s">
        <v>83</v>
      </c>
      <c r="AY207" s="128" t="s">
        <v>181</v>
      </c>
      <c r="BK207" s="136">
        <f>SUM(BK208:BK212)</f>
        <v>0</v>
      </c>
    </row>
    <row r="208" spans="2:65" s="1" customFormat="1" ht="16.5" customHeight="1">
      <c r="B208" s="139"/>
      <c r="C208" s="140" t="s">
        <v>473</v>
      </c>
      <c r="D208" s="140" t="s">
        <v>183</v>
      </c>
      <c r="E208" s="141" t="s">
        <v>1942</v>
      </c>
      <c r="F208" s="142" t="s">
        <v>1943</v>
      </c>
      <c r="G208" s="143" t="s">
        <v>1446</v>
      </c>
      <c r="H208" s="144">
        <v>8</v>
      </c>
      <c r="I208" s="145"/>
      <c r="J208" s="144">
        <f>ROUND(I208*H208,3)</f>
        <v>0</v>
      </c>
      <c r="K208" s="146"/>
      <c r="L208" s="28"/>
      <c r="M208" s="147" t="s">
        <v>1</v>
      </c>
      <c r="N208" s="148" t="s">
        <v>45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1944</v>
      </c>
      <c r="AT208" s="151" t="s">
        <v>183</v>
      </c>
      <c r="AU208" s="151" t="s">
        <v>90</v>
      </c>
      <c r="AY208" s="13" t="s">
        <v>181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90</v>
      </c>
      <c r="BK208" s="153">
        <f>ROUND(I208*H208,3)</f>
        <v>0</v>
      </c>
      <c r="BL208" s="13" t="s">
        <v>1944</v>
      </c>
      <c r="BM208" s="151" t="s">
        <v>3240</v>
      </c>
    </row>
    <row r="209" spans="2:65" s="1" customFormat="1" ht="21.75" customHeight="1">
      <c r="B209" s="139"/>
      <c r="C209" s="140" t="s">
        <v>477</v>
      </c>
      <c r="D209" s="140" t="s">
        <v>183</v>
      </c>
      <c r="E209" s="141" t="s">
        <v>1946</v>
      </c>
      <c r="F209" s="142" t="s">
        <v>1947</v>
      </c>
      <c r="G209" s="143" t="s">
        <v>1446</v>
      </c>
      <c r="H209" s="144">
        <v>10</v>
      </c>
      <c r="I209" s="145"/>
      <c r="J209" s="144">
        <f>ROUND(I209*H209,3)</f>
        <v>0</v>
      </c>
      <c r="K209" s="146"/>
      <c r="L209" s="28"/>
      <c r="M209" s="147" t="s">
        <v>1</v>
      </c>
      <c r="N209" s="148" t="s">
        <v>45</v>
      </c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AR209" s="151" t="s">
        <v>1944</v>
      </c>
      <c r="AT209" s="151" t="s">
        <v>183</v>
      </c>
      <c r="AU209" s="151" t="s">
        <v>90</v>
      </c>
      <c r="AY209" s="13" t="s">
        <v>181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3" t="s">
        <v>90</v>
      </c>
      <c r="BK209" s="153">
        <f>ROUND(I209*H209,3)</f>
        <v>0</v>
      </c>
      <c r="BL209" s="13" t="s">
        <v>1944</v>
      </c>
      <c r="BM209" s="151" t="s">
        <v>3241</v>
      </c>
    </row>
    <row r="210" spans="2:65" s="1" customFormat="1" ht="21.75" customHeight="1">
      <c r="B210" s="139"/>
      <c r="C210" s="140" t="s">
        <v>481</v>
      </c>
      <c r="D210" s="140" t="s">
        <v>183</v>
      </c>
      <c r="E210" s="141" t="s">
        <v>1949</v>
      </c>
      <c r="F210" s="142" t="s">
        <v>1950</v>
      </c>
      <c r="G210" s="143" t="s">
        <v>1446</v>
      </c>
      <c r="H210" s="144">
        <v>30</v>
      </c>
      <c r="I210" s="145"/>
      <c r="J210" s="144">
        <f>ROUND(I210*H210,3)</f>
        <v>0</v>
      </c>
      <c r="K210" s="146"/>
      <c r="L210" s="28"/>
      <c r="M210" s="147" t="s">
        <v>1</v>
      </c>
      <c r="N210" s="148" t="s">
        <v>45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1944</v>
      </c>
      <c r="AT210" s="151" t="s">
        <v>183</v>
      </c>
      <c r="AU210" s="151" t="s">
        <v>90</v>
      </c>
      <c r="AY210" s="13" t="s">
        <v>181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3" t="s">
        <v>90</v>
      </c>
      <c r="BK210" s="153">
        <f>ROUND(I210*H210,3)</f>
        <v>0</v>
      </c>
      <c r="BL210" s="13" t="s">
        <v>1944</v>
      </c>
      <c r="BM210" s="151" t="s">
        <v>3242</v>
      </c>
    </row>
    <row r="211" spans="2:65" s="1" customFormat="1" ht="16.5" customHeight="1">
      <c r="B211" s="139"/>
      <c r="C211" s="140" t="s">
        <v>485</v>
      </c>
      <c r="D211" s="140" t="s">
        <v>183</v>
      </c>
      <c r="E211" s="141" t="s">
        <v>1952</v>
      </c>
      <c r="F211" s="142" t="s">
        <v>1953</v>
      </c>
      <c r="G211" s="143" t="s">
        <v>1446</v>
      </c>
      <c r="H211" s="144">
        <v>40</v>
      </c>
      <c r="I211" s="145"/>
      <c r="J211" s="144">
        <f>ROUND(I211*H211,3)</f>
        <v>0</v>
      </c>
      <c r="K211" s="146"/>
      <c r="L211" s="28"/>
      <c r="M211" s="147" t="s">
        <v>1</v>
      </c>
      <c r="N211" s="148" t="s">
        <v>45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1944</v>
      </c>
      <c r="AT211" s="151" t="s">
        <v>183</v>
      </c>
      <c r="AU211" s="151" t="s">
        <v>90</v>
      </c>
      <c r="AY211" s="13" t="s">
        <v>181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3" t="s">
        <v>90</v>
      </c>
      <c r="BK211" s="153">
        <f>ROUND(I211*H211,3)</f>
        <v>0</v>
      </c>
      <c r="BL211" s="13" t="s">
        <v>1944</v>
      </c>
      <c r="BM211" s="151" t="s">
        <v>3243</v>
      </c>
    </row>
    <row r="212" spans="2:65" s="1" customFormat="1" ht="16.5" customHeight="1">
      <c r="B212" s="139"/>
      <c r="C212" s="140" t="s">
        <v>489</v>
      </c>
      <c r="D212" s="140" t="s">
        <v>183</v>
      </c>
      <c r="E212" s="141" t="s">
        <v>1955</v>
      </c>
      <c r="F212" s="142" t="s">
        <v>1956</v>
      </c>
      <c r="G212" s="143" t="s">
        <v>1446</v>
      </c>
      <c r="H212" s="144">
        <v>20</v>
      </c>
      <c r="I212" s="145"/>
      <c r="J212" s="144">
        <f>ROUND(I212*H212,3)</f>
        <v>0</v>
      </c>
      <c r="K212" s="146"/>
      <c r="L212" s="28"/>
      <c r="M212" s="164" t="s">
        <v>1</v>
      </c>
      <c r="N212" s="165" t="s">
        <v>45</v>
      </c>
      <c r="O212" s="166"/>
      <c r="P212" s="167">
        <f>O212*H212</f>
        <v>0</v>
      </c>
      <c r="Q212" s="167">
        <v>0</v>
      </c>
      <c r="R212" s="167">
        <f>Q212*H212</f>
        <v>0</v>
      </c>
      <c r="S212" s="167">
        <v>0</v>
      </c>
      <c r="T212" s="168">
        <f>S212*H212</f>
        <v>0</v>
      </c>
      <c r="AR212" s="151" t="s">
        <v>1944</v>
      </c>
      <c r="AT212" s="151" t="s">
        <v>183</v>
      </c>
      <c r="AU212" s="151" t="s">
        <v>90</v>
      </c>
      <c r="AY212" s="13" t="s">
        <v>181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3" t="s">
        <v>90</v>
      </c>
      <c r="BK212" s="153">
        <f>ROUND(I212*H212,3)</f>
        <v>0</v>
      </c>
      <c r="BL212" s="13" t="s">
        <v>1944</v>
      </c>
      <c r="BM212" s="151" t="s">
        <v>3244</v>
      </c>
    </row>
    <row r="213" spans="2:65" s="1" customFormat="1" ht="6.95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28"/>
    </row>
  </sheetData>
  <autoFilter ref="C128:K212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6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130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2401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3245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30" customHeight="1">
      <c r="B13" s="28"/>
      <c r="E13" s="224" t="s">
        <v>2107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ROUND(J147,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ROUND((SUM(BE147:BE275)),  2)</f>
        <v>0</v>
      </c>
      <c r="G37" s="96"/>
      <c r="H37" s="96"/>
      <c r="I37" s="97">
        <v>0.2</v>
      </c>
      <c r="J37" s="95">
        <f>ROUND(((SUM(BE147:BE275))*I37),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ROUND((SUM(BF147:BF275)),  2)</f>
        <v>0</v>
      </c>
      <c r="G38" s="96"/>
      <c r="H38" s="96"/>
      <c r="I38" s="97">
        <v>0.2</v>
      </c>
      <c r="J38" s="95">
        <f>ROUND(((SUM(BF147:BF275))*I38),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ROUND((SUM(BG147:BG275)),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ROUND((SUM(BH147:BH275)),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ROUND((SUM(BI147:BI275)),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2401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3245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30" customHeight="1">
      <c r="B91" s="28"/>
      <c r="E91" s="224" t="str">
        <f>E13</f>
        <v>1 - Stavebná časť - Vybudovanie sociálnej miestnosti pre imobilných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J147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47" s="9" customFormat="1" ht="19.899999999999999" customHeight="1">
      <c r="B102" s="114"/>
      <c r="D102" s="115" t="s">
        <v>144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9" customFormat="1" ht="19.899999999999999" customHeight="1">
      <c r="B103" s="114"/>
      <c r="D103" s="115" t="s">
        <v>1203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>
      <c r="B104" s="114"/>
      <c r="D104" s="115" t="s">
        <v>3246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47" s="9" customFormat="1" ht="19.899999999999999" customHeight="1">
      <c r="B105" s="114"/>
      <c r="D105" s="115" t="s">
        <v>146</v>
      </c>
      <c r="E105" s="116"/>
      <c r="F105" s="116"/>
      <c r="G105" s="116"/>
      <c r="H105" s="116"/>
      <c r="I105" s="116"/>
      <c r="J105" s="117">
        <f>J168</f>
        <v>0</v>
      </c>
      <c r="L105" s="114"/>
    </row>
    <row r="106" spans="2:47" s="9" customFormat="1" ht="19.899999999999999" customHeight="1">
      <c r="B106" s="114"/>
      <c r="D106" s="115" t="s">
        <v>147</v>
      </c>
      <c r="E106" s="116"/>
      <c r="F106" s="116"/>
      <c r="G106" s="116"/>
      <c r="H106" s="116"/>
      <c r="I106" s="116"/>
      <c r="J106" s="117">
        <f>J182</f>
        <v>0</v>
      </c>
      <c r="L106" s="114"/>
    </row>
    <row r="107" spans="2:47" s="8" customFormat="1" ht="24.95" customHeight="1">
      <c r="B107" s="110"/>
      <c r="D107" s="111" t="s">
        <v>148</v>
      </c>
      <c r="E107" s="112"/>
      <c r="F107" s="112"/>
      <c r="G107" s="112"/>
      <c r="H107" s="112"/>
      <c r="I107" s="112"/>
      <c r="J107" s="113">
        <f>J184</f>
        <v>0</v>
      </c>
      <c r="L107" s="110"/>
    </row>
    <row r="108" spans="2:47" s="9" customFormat="1" ht="19.899999999999999" customHeight="1">
      <c r="B108" s="114"/>
      <c r="D108" s="115" t="s">
        <v>149</v>
      </c>
      <c r="E108" s="116"/>
      <c r="F108" s="116"/>
      <c r="G108" s="116"/>
      <c r="H108" s="116"/>
      <c r="I108" s="116"/>
      <c r="J108" s="117">
        <f>J185</f>
        <v>0</v>
      </c>
      <c r="L108" s="114"/>
    </row>
    <row r="109" spans="2:47" s="9" customFormat="1" ht="14.85" customHeight="1">
      <c r="B109" s="114"/>
      <c r="D109" s="115" t="s">
        <v>152</v>
      </c>
      <c r="E109" s="116"/>
      <c r="F109" s="116"/>
      <c r="G109" s="116"/>
      <c r="H109" s="116"/>
      <c r="I109" s="116"/>
      <c r="J109" s="117">
        <f>J186</f>
        <v>0</v>
      </c>
      <c r="L109" s="114"/>
    </row>
    <row r="110" spans="2:47" s="9" customFormat="1" ht="19.899999999999999" customHeight="1">
      <c r="B110" s="114"/>
      <c r="D110" s="115" t="s">
        <v>3247</v>
      </c>
      <c r="E110" s="116"/>
      <c r="F110" s="116"/>
      <c r="G110" s="116"/>
      <c r="H110" s="116"/>
      <c r="I110" s="116"/>
      <c r="J110" s="117">
        <f>J190</f>
        <v>0</v>
      </c>
      <c r="L110" s="114"/>
    </row>
    <row r="111" spans="2:47" s="9" customFormat="1" ht="14.85" customHeight="1">
      <c r="B111" s="114"/>
      <c r="D111" s="115" t="s">
        <v>2109</v>
      </c>
      <c r="E111" s="116"/>
      <c r="F111" s="116"/>
      <c r="G111" s="116"/>
      <c r="H111" s="116"/>
      <c r="I111" s="116"/>
      <c r="J111" s="117">
        <f>J191</f>
        <v>0</v>
      </c>
      <c r="L111" s="114"/>
    </row>
    <row r="112" spans="2:47" s="9" customFormat="1" ht="14.85" customHeight="1">
      <c r="B112" s="114"/>
      <c r="D112" s="115" t="s">
        <v>2110</v>
      </c>
      <c r="E112" s="116"/>
      <c r="F112" s="116"/>
      <c r="G112" s="116"/>
      <c r="H112" s="116"/>
      <c r="I112" s="116"/>
      <c r="J112" s="117">
        <f>J201</f>
        <v>0</v>
      </c>
      <c r="L112" s="114"/>
    </row>
    <row r="113" spans="2:12" s="9" customFormat="1" ht="14.85" customHeight="1">
      <c r="B113" s="114"/>
      <c r="D113" s="115" t="s">
        <v>2111</v>
      </c>
      <c r="E113" s="116"/>
      <c r="F113" s="116"/>
      <c r="G113" s="116"/>
      <c r="H113" s="116"/>
      <c r="I113" s="116"/>
      <c r="J113" s="117">
        <f>J210</f>
        <v>0</v>
      </c>
      <c r="L113" s="114"/>
    </row>
    <row r="114" spans="2:12" s="9" customFormat="1" ht="19.899999999999999" customHeight="1">
      <c r="B114" s="114"/>
      <c r="D114" s="115" t="s">
        <v>153</v>
      </c>
      <c r="E114" s="116"/>
      <c r="F114" s="116"/>
      <c r="G114" s="116"/>
      <c r="H114" s="116"/>
      <c r="I114" s="116"/>
      <c r="J114" s="117">
        <f>J233</f>
        <v>0</v>
      </c>
      <c r="L114" s="114"/>
    </row>
    <row r="115" spans="2:12" s="9" customFormat="1" ht="14.85" customHeight="1">
      <c r="B115" s="114"/>
      <c r="D115" s="115" t="s">
        <v>157</v>
      </c>
      <c r="E115" s="116"/>
      <c r="F115" s="116"/>
      <c r="G115" s="116"/>
      <c r="H115" s="116"/>
      <c r="I115" s="116"/>
      <c r="J115" s="117">
        <f>J234</f>
        <v>0</v>
      </c>
      <c r="L115" s="114"/>
    </row>
    <row r="116" spans="2:12" s="9" customFormat="1" ht="14.85" customHeight="1">
      <c r="B116" s="114"/>
      <c r="D116" s="115" t="s">
        <v>159</v>
      </c>
      <c r="E116" s="116"/>
      <c r="F116" s="116"/>
      <c r="G116" s="116"/>
      <c r="H116" s="116"/>
      <c r="I116" s="116"/>
      <c r="J116" s="117">
        <f>J239</f>
        <v>0</v>
      </c>
      <c r="L116" s="114"/>
    </row>
    <row r="117" spans="2:12" s="9" customFormat="1" ht="19.899999999999999" customHeight="1">
      <c r="B117" s="114"/>
      <c r="D117" s="115" t="s">
        <v>2112</v>
      </c>
      <c r="E117" s="116"/>
      <c r="F117" s="116"/>
      <c r="G117" s="116"/>
      <c r="H117" s="116"/>
      <c r="I117" s="116"/>
      <c r="J117" s="117">
        <f>J246</f>
        <v>0</v>
      </c>
      <c r="L117" s="114"/>
    </row>
    <row r="118" spans="2:12" s="9" customFormat="1" ht="14.85" customHeight="1">
      <c r="B118" s="114"/>
      <c r="D118" s="115" t="s">
        <v>2113</v>
      </c>
      <c r="E118" s="116"/>
      <c r="F118" s="116"/>
      <c r="G118" s="116"/>
      <c r="H118" s="116"/>
      <c r="I118" s="116"/>
      <c r="J118" s="117">
        <f>J247</f>
        <v>0</v>
      </c>
      <c r="L118" s="114"/>
    </row>
    <row r="119" spans="2:12" s="9" customFormat="1" ht="19.899999999999999" customHeight="1">
      <c r="B119" s="114"/>
      <c r="D119" s="115" t="s">
        <v>160</v>
      </c>
      <c r="E119" s="116"/>
      <c r="F119" s="116"/>
      <c r="G119" s="116"/>
      <c r="H119" s="116"/>
      <c r="I119" s="116"/>
      <c r="J119" s="117">
        <f>J251</f>
        <v>0</v>
      </c>
      <c r="L119" s="114"/>
    </row>
    <row r="120" spans="2:12" s="9" customFormat="1" ht="14.85" customHeight="1">
      <c r="B120" s="114"/>
      <c r="D120" s="115" t="s">
        <v>2114</v>
      </c>
      <c r="E120" s="116"/>
      <c r="F120" s="116"/>
      <c r="G120" s="116"/>
      <c r="H120" s="116"/>
      <c r="I120" s="116"/>
      <c r="J120" s="117">
        <f>J252</f>
        <v>0</v>
      </c>
      <c r="L120" s="114"/>
    </row>
    <row r="121" spans="2:12" s="9" customFormat="1" ht="14.85" customHeight="1">
      <c r="B121" s="114"/>
      <c r="D121" s="115" t="s">
        <v>162</v>
      </c>
      <c r="E121" s="116"/>
      <c r="F121" s="116"/>
      <c r="G121" s="116"/>
      <c r="H121" s="116"/>
      <c r="I121" s="116"/>
      <c r="J121" s="117">
        <f>J256</f>
        <v>0</v>
      </c>
      <c r="L121" s="114"/>
    </row>
    <row r="122" spans="2:12" s="8" customFormat="1" ht="24.95" customHeight="1">
      <c r="B122" s="110"/>
      <c r="D122" s="111" t="s">
        <v>164</v>
      </c>
      <c r="E122" s="112"/>
      <c r="F122" s="112"/>
      <c r="G122" s="112"/>
      <c r="H122" s="112"/>
      <c r="I122" s="112"/>
      <c r="J122" s="113">
        <f>J258</f>
        <v>0</v>
      </c>
      <c r="L122" s="110"/>
    </row>
    <row r="123" spans="2:12" s="9" customFormat="1" ht="19.899999999999999" customHeight="1">
      <c r="B123" s="114"/>
      <c r="D123" s="115" t="s">
        <v>165</v>
      </c>
      <c r="E123" s="116"/>
      <c r="F123" s="116"/>
      <c r="G123" s="116"/>
      <c r="H123" s="116"/>
      <c r="I123" s="116"/>
      <c r="J123" s="117">
        <f>J259</f>
        <v>0</v>
      </c>
      <c r="L123" s="114"/>
    </row>
    <row r="124" spans="2:12" s="1" customFormat="1" ht="21.75" customHeight="1">
      <c r="B124" s="28"/>
      <c r="L124" s="28"/>
    </row>
    <row r="125" spans="2:12" s="1" customFormat="1" ht="6.95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  <row r="129" spans="2:12" s="1" customFormat="1" ht="6.95" customHeight="1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28"/>
    </row>
    <row r="130" spans="2:12" s="1" customFormat="1" ht="24.95" customHeight="1">
      <c r="B130" s="28"/>
      <c r="C130" s="17" t="s">
        <v>167</v>
      </c>
      <c r="L130" s="28"/>
    </row>
    <row r="131" spans="2:12" s="1" customFormat="1" ht="6.95" customHeight="1">
      <c r="B131" s="28"/>
      <c r="L131" s="28"/>
    </row>
    <row r="132" spans="2:12" s="1" customFormat="1" ht="12" customHeight="1">
      <c r="B132" s="28"/>
      <c r="C132" s="23" t="s">
        <v>14</v>
      </c>
      <c r="L132" s="28"/>
    </row>
    <row r="133" spans="2:12" s="1" customFormat="1" ht="16.5" customHeight="1">
      <c r="B133" s="28"/>
      <c r="E133" s="241" t="str">
        <f>E7</f>
        <v xml:space="preserve"> KRPZ Žilina a OOPZ Žilina, ul. Kuzmányho</v>
      </c>
      <c r="F133" s="242"/>
      <c r="G133" s="242"/>
      <c r="H133" s="242"/>
      <c r="L133" s="28"/>
    </row>
    <row r="134" spans="2:12" ht="12" customHeight="1">
      <c r="B134" s="16"/>
      <c r="C134" s="23" t="s">
        <v>132</v>
      </c>
      <c r="L134" s="16"/>
    </row>
    <row r="135" spans="2:12" ht="23.25" customHeight="1">
      <c r="B135" s="16"/>
      <c r="E135" s="241" t="s">
        <v>2401</v>
      </c>
      <c r="F135" s="203"/>
      <c r="G135" s="203"/>
      <c r="H135" s="203"/>
      <c r="L135" s="16"/>
    </row>
    <row r="136" spans="2:12" ht="12" customHeight="1">
      <c r="B136" s="16"/>
      <c r="C136" s="23" t="s">
        <v>134</v>
      </c>
      <c r="L136" s="16"/>
    </row>
    <row r="137" spans="2:12" s="1" customFormat="1" ht="16.5" customHeight="1">
      <c r="B137" s="28"/>
      <c r="E137" s="229" t="s">
        <v>3245</v>
      </c>
      <c r="F137" s="243"/>
      <c r="G137" s="243"/>
      <c r="H137" s="243"/>
      <c r="L137" s="28"/>
    </row>
    <row r="138" spans="2:12" s="1" customFormat="1" ht="12" customHeight="1">
      <c r="B138" s="28"/>
      <c r="C138" s="23" t="s">
        <v>136</v>
      </c>
      <c r="L138" s="28"/>
    </row>
    <row r="139" spans="2:12" s="1" customFormat="1" ht="30" customHeight="1">
      <c r="B139" s="28"/>
      <c r="E139" s="224" t="str">
        <f>E13</f>
        <v>1 - Stavebná časť - Vybudovanie sociálnej miestnosti pre imobilných</v>
      </c>
      <c r="F139" s="243"/>
      <c r="G139" s="243"/>
      <c r="H139" s="243"/>
      <c r="L139" s="28"/>
    </row>
    <row r="140" spans="2:12" s="1" customFormat="1" ht="6.95" customHeight="1">
      <c r="B140" s="28"/>
      <c r="L140" s="28"/>
    </row>
    <row r="141" spans="2:12" s="1" customFormat="1" ht="12" customHeight="1">
      <c r="B141" s="28"/>
      <c r="C141" s="23" t="s">
        <v>18</v>
      </c>
      <c r="F141" s="21" t="str">
        <f>F16</f>
        <v>Žilina, parc. č. 449/7, 449/1</v>
      </c>
      <c r="I141" s="23" t="s">
        <v>20</v>
      </c>
      <c r="J141" s="51" t="str">
        <f>IF(J16="","",J16)</f>
        <v>19. 8. 2022</v>
      </c>
      <c r="L141" s="28"/>
    </row>
    <row r="142" spans="2:12" s="1" customFormat="1" ht="6.95" customHeight="1">
      <c r="B142" s="28"/>
      <c r="L142" s="28"/>
    </row>
    <row r="143" spans="2:12" s="1" customFormat="1" ht="40.15" customHeight="1">
      <c r="B143" s="28"/>
      <c r="C143" s="23" t="s">
        <v>22</v>
      </c>
      <c r="F143" s="21" t="str">
        <f>E19</f>
        <v>Ministerstvo vnútra SR, Pribinova 2, Bratislava</v>
      </c>
      <c r="I143" s="23" t="s">
        <v>30</v>
      </c>
      <c r="J143" s="26" t="str">
        <f>E25</f>
        <v>Cobra Bauart s.r.o., Karpatské nám.10A, Bratislava</v>
      </c>
      <c r="L143" s="28"/>
    </row>
    <row r="144" spans="2:12" s="1" customFormat="1" ht="40.15" customHeight="1">
      <c r="B144" s="28"/>
      <c r="C144" s="23" t="s">
        <v>28</v>
      </c>
      <c r="F144" s="21" t="str">
        <f>IF(E22="","",E22)</f>
        <v>Vyplň údaj</v>
      </c>
      <c r="I144" s="23" t="s">
        <v>36</v>
      </c>
      <c r="J144" s="26" t="str">
        <f>E28</f>
        <v>Cobra Bauart s.r.o., Karpatské nám.10A, Bratislava</v>
      </c>
      <c r="L144" s="28"/>
    </row>
    <row r="145" spans="2:65" s="1" customFormat="1" ht="10.35" customHeight="1">
      <c r="B145" s="28"/>
      <c r="L145" s="28"/>
    </row>
    <row r="146" spans="2:65" s="10" customFormat="1" ht="29.25" customHeight="1">
      <c r="B146" s="118"/>
      <c r="C146" s="119" t="s">
        <v>168</v>
      </c>
      <c r="D146" s="120" t="s">
        <v>64</v>
      </c>
      <c r="E146" s="120" t="s">
        <v>60</v>
      </c>
      <c r="F146" s="120" t="s">
        <v>61</v>
      </c>
      <c r="G146" s="120" t="s">
        <v>169</v>
      </c>
      <c r="H146" s="120" t="s">
        <v>170</v>
      </c>
      <c r="I146" s="120" t="s">
        <v>171</v>
      </c>
      <c r="J146" s="121" t="s">
        <v>140</v>
      </c>
      <c r="K146" s="122" t="s">
        <v>172</v>
      </c>
      <c r="L146" s="118"/>
      <c r="M146" s="58" t="s">
        <v>1</v>
      </c>
      <c r="N146" s="59" t="s">
        <v>43</v>
      </c>
      <c r="O146" s="59" t="s">
        <v>173</v>
      </c>
      <c r="P146" s="59" t="s">
        <v>174</v>
      </c>
      <c r="Q146" s="59" t="s">
        <v>175</v>
      </c>
      <c r="R146" s="59" t="s">
        <v>176</v>
      </c>
      <c r="S146" s="59" t="s">
        <v>177</v>
      </c>
      <c r="T146" s="60" t="s">
        <v>178</v>
      </c>
    </row>
    <row r="147" spans="2:65" s="1" customFormat="1" ht="22.9" customHeight="1">
      <c r="B147" s="28"/>
      <c r="C147" s="63" t="s">
        <v>141</v>
      </c>
      <c r="J147" s="123">
        <f>BK147</f>
        <v>0</v>
      </c>
      <c r="L147" s="28"/>
      <c r="M147" s="61"/>
      <c r="N147" s="52"/>
      <c r="O147" s="52"/>
      <c r="P147" s="124">
        <f>P148+P184+P258</f>
        <v>0</v>
      </c>
      <c r="Q147" s="52"/>
      <c r="R147" s="124">
        <f>R148+R184+R258</f>
        <v>2.3009295929999998</v>
      </c>
      <c r="S147" s="52"/>
      <c r="T147" s="125">
        <f>T148+T184+T258</f>
        <v>4.4901100000000005</v>
      </c>
      <c r="AT147" s="13" t="s">
        <v>78</v>
      </c>
      <c r="AU147" s="13" t="s">
        <v>142</v>
      </c>
      <c r="BK147" s="126">
        <f>BK148+BK184+BK258</f>
        <v>0</v>
      </c>
    </row>
    <row r="148" spans="2:65" s="11" customFormat="1" ht="25.9" customHeight="1">
      <c r="B148" s="127"/>
      <c r="D148" s="128" t="s">
        <v>78</v>
      </c>
      <c r="E148" s="129" t="s">
        <v>179</v>
      </c>
      <c r="F148" s="129" t="s">
        <v>180</v>
      </c>
      <c r="I148" s="130"/>
      <c r="J148" s="131">
        <f>BK148</f>
        <v>0</v>
      </c>
      <c r="L148" s="127"/>
      <c r="M148" s="132"/>
      <c r="P148" s="133">
        <f>P149+P153+P164+P168+P182</f>
        <v>0</v>
      </c>
      <c r="R148" s="133">
        <f>R149+R153+R164+R168+R182</f>
        <v>1.8192517689999999</v>
      </c>
      <c r="T148" s="134">
        <f>T149+T153+T164+T168+T182</f>
        <v>4.4476500000000003</v>
      </c>
      <c r="AR148" s="128" t="s">
        <v>83</v>
      </c>
      <c r="AT148" s="135" t="s">
        <v>78</v>
      </c>
      <c r="AU148" s="135" t="s">
        <v>79</v>
      </c>
      <c r="AY148" s="128" t="s">
        <v>181</v>
      </c>
      <c r="BK148" s="136">
        <f>BK149+BK153+BK164+BK168+BK182</f>
        <v>0</v>
      </c>
    </row>
    <row r="149" spans="2:65" s="11" customFormat="1" ht="22.9" customHeight="1">
      <c r="B149" s="127"/>
      <c r="D149" s="128" t="s">
        <v>78</v>
      </c>
      <c r="E149" s="137" t="s">
        <v>94</v>
      </c>
      <c r="F149" s="137" t="s">
        <v>182</v>
      </c>
      <c r="I149" s="130"/>
      <c r="J149" s="138">
        <f>BK149</f>
        <v>0</v>
      </c>
      <c r="L149" s="127"/>
      <c r="M149" s="132"/>
      <c r="P149" s="133">
        <f>SUM(P150:P152)</f>
        <v>0</v>
      </c>
      <c r="R149" s="133">
        <f>SUM(R150:R152)</f>
        <v>0.78495802999999997</v>
      </c>
      <c r="T149" s="134">
        <f>SUM(T150:T152)</f>
        <v>0</v>
      </c>
      <c r="AR149" s="128" t="s">
        <v>83</v>
      </c>
      <c r="AT149" s="135" t="s">
        <v>78</v>
      </c>
      <c r="AU149" s="135" t="s">
        <v>83</v>
      </c>
      <c r="AY149" s="128" t="s">
        <v>181</v>
      </c>
      <c r="BK149" s="136">
        <f>SUM(BK150:BK152)</f>
        <v>0</v>
      </c>
    </row>
    <row r="150" spans="2:65" s="1" customFormat="1" ht="24.2" customHeight="1">
      <c r="B150" s="139"/>
      <c r="C150" s="140" t="s">
        <v>83</v>
      </c>
      <c r="D150" s="140" t="s">
        <v>183</v>
      </c>
      <c r="E150" s="141" t="s">
        <v>3248</v>
      </c>
      <c r="F150" s="142" t="s">
        <v>3249</v>
      </c>
      <c r="G150" s="143" t="s">
        <v>203</v>
      </c>
      <c r="H150" s="144">
        <v>1</v>
      </c>
      <c r="I150" s="145"/>
      <c r="J150" s="144">
        <f>ROUND(I150*H150,3)</f>
        <v>0</v>
      </c>
      <c r="K150" s="146"/>
      <c r="L150" s="28"/>
      <c r="M150" s="147" t="s">
        <v>1</v>
      </c>
      <c r="N150" s="148" t="s">
        <v>45</v>
      </c>
      <c r="P150" s="149">
        <f>O150*H150</f>
        <v>0</v>
      </c>
      <c r="Q150" s="149">
        <v>2.9886030000000001E-2</v>
      </c>
      <c r="R150" s="149">
        <f>Q150*H150</f>
        <v>2.9886030000000001E-2</v>
      </c>
      <c r="S150" s="149">
        <v>0</v>
      </c>
      <c r="T150" s="150">
        <f>S150*H150</f>
        <v>0</v>
      </c>
      <c r="AR150" s="151" t="s">
        <v>103</v>
      </c>
      <c r="AT150" s="151" t="s">
        <v>183</v>
      </c>
      <c r="AU150" s="151" t="s">
        <v>90</v>
      </c>
      <c r="AY150" s="13" t="s">
        <v>181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90</v>
      </c>
      <c r="BK150" s="153">
        <f>ROUND(I150*H150,3)</f>
        <v>0</v>
      </c>
      <c r="BL150" s="13" t="s">
        <v>103</v>
      </c>
      <c r="BM150" s="151" t="s">
        <v>3250</v>
      </c>
    </row>
    <row r="151" spans="2:65" s="1" customFormat="1" ht="24.2" customHeight="1">
      <c r="B151" s="139"/>
      <c r="C151" s="140" t="s">
        <v>90</v>
      </c>
      <c r="D151" s="140" t="s">
        <v>183</v>
      </c>
      <c r="E151" s="141" t="s">
        <v>3251</v>
      </c>
      <c r="F151" s="142" t="s">
        <v>3252</v>
      </c>
      <c r="G151" s="143" t="s">
        <v>194</v>
      </c>
      <c r="H151" s="144">
        <v>9.6</v>
      </c>
      <c r="I151" s="145"/>
      <c r="J151" s="144">
        <f>ROUND(I151*H151,3)</f>
        <v>0</v>
      </c>
      <c r="K151" s="146"/>
      <c r="L151" s="28"/>
      <c r="M151" s="147" t="s">
        <v>1</v>
      </c>
      <c r="N151" s="148" t="s">
        <v>45</v>
      </c>
      <c r="P151" s="149">
        <f>O151*H151</f>
        <v>0</v>
      </c>
      <c r="Q151" s="149">
        <v>7.8619999999999995E-2</v>
      </c>
      <c r="R151" s="149">
        <f>Q151*H151</f>
        <v>0.75475199999999998</v>
      </c>
      <c r="S151" s="149">
        <v>0</v>
      </c>
      <c r="T151" s="150">
        <f>S151*H151</f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90</v>
      </c>
      <c r="BK151" s="153">
        <f>ROUND(I151*H151,3)</f>
        <v>0</v>
      </c>
      <c r="BL151" s="13" t="s">
        <v>103</v>
      </c>
      <c r="BM151" s="151" t="s">
        <v>3253</v>
      </c>
    </row>
    <row r="152" spans="2:65" s="1" customFormat="1" ht="24.2" customHeight="1">
      <c r="B152" s="139"/>
      <c r="C152" s="140" t="s">
        <v>94</v>
      </c>
      <c r="D152" s="140" t="s">
        <v>183</v>
      </c>
      <c r="E152" s="141" t="s">
        <v>3254</v>
      </c>
      <c r="F152" s="142" t="s">
        <v>3255</v>
      </c>
      <c r="G152" s="143" t="s">
        <v>304</v>
      </c>
      <c r="H152" s="144">
        <v>3.2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1E-4</v>
      </c>
      <c r="R152" s="149">
        <f>Q152*H152</f>
        <v>3.2000000000000003E-4</v>
      </c>
      <c r="S152" s="149">
        <v>0</v>
      </c>
      <c r="T152" s="150">
        <f>S152*H152</f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90</v>
      </c>
      <c r="BK152" s="153">
        <f>ROUND(I152*H152,3)</f>
        <v>0</v>
      </c>
      <c r="BL152" s="13" t="s">
        <v>103</v>
      </c>
      <c r="BM152" s="151" t="s">
        <v>3256</v>
      </c>
    </row>
    <row r="153" spans="2:65" s="11" customFormat="1" ht="22.9" customHeight="1">
      <c r="B153" s="127"/>
      <c r="D153" s="128" t="s">
        <v>78</v>
      </c>
      <c r="E153" s="137" t="s">
        <v>109</v>
      </c>
      <c r="F153" s="137" t="s">
        <v>1212</v>
      </c>
      <c r="I153" s="130"/>
      <c r="J153" s="138">
        <f>BK153</f>
        <v>0</v>
      </c>
      <c r="L153" s="127"/>
      <c r="M153" s="132"/>
      <c r="P153" s="133">
        <f>SUM(P154:P163)</f>
        <v>0</v>
      </c>
      <c r="R153" s="133">
        <f>SUM(R154:R163)</f>
        <v>0.64184647999999989</v>
      </c>
      <c r="T153" s="134">
        <f>SUM(T154:T163)</f>
        <v>0</v>
      </c>
      <c r="AR153" s="128" t="s">
        <v>83</v>
      </c>
      <c r="AT153" s="135" t="s">
        <v>78</v>
      </c>
      <c r="AU153" s="135" t="s">
        <v>83</v>
      </c>
      <c r="AY153" s="128" t="s">
        <v>181</v>
      </c>
      <c r="BK153" s="136">
        <f>SUM(BK154:BK163)</f>
        <v>0</v>
      </c>
    </row>
    <row r="154" spans="2:65" s="1" customFormat="1" ht="24.2" customHeight="1">
      <c r="B154" s="139"/>
      <c r="C154" s="140" t="s">
        <v>103</v>
      </c>
      <c r="D154" s="140" t="s">
        <v>183</v>
      </c>
      <c r="E154" s="141" t="s">
        <v>205</v>
      </c>
      <c r="F154" s="142" t="s">
        <v>2124</v>
      </c>
      <c r="G154" s="143" t="s">
        <v>194</v>
      </c>
      <c r="H154" s="144">
        <v>3.56</v>
      </c>
      <c r="I154" s="145"/>
      <c r="J154" s="144">
        <f t="shared" ref="J154:J163" si="0">ROUND(I154*H154,3)</f>
        <v>0</v>
      </c>
      <c r="K154" s="146"/>
      <c r="L154" s="28"/>
      <c r="M154" s="147" t="s">
        <v>1</v>
      </c>
      <c r="N154" s="148" t="s">
        <v>45</v>
      </c>
      <c r="P154" s="149">
        <f t="shared" ref="P154:P163" si="1">O154*H154</f>
        <v>0</v>
      </c>
      <c r="Q154" s="149">
        <v>9.3500000000000007E-3</v>
      </c>
      <c r="R154" s="149">
        <f t="shared" ref="R154:R163" si="2">Q154*H154</f>
        <v>3.3286000000000003E-2</v>
      </c>
      <c r="S154" s="149">
        <v>0</v>
      </c>
      <c r="T154" s="150">
        <f t="shared" ref="T154:T163" si="3">S154*H154</f>
        <v>0</v>
      </c>
      <c r="AR154" s="151" t="s">
        <v>103</v>
      </c>
      <c r="AT154" s="151" t="s">
        <v>183</v>
      </c>
      <c r="AU154" s="151" t="s">
        <v>90</v>
      </c>
      <c r="AY154" s="13" t="s">
        <v>181</v>
      </c>
      <c r="BE154" s="152">
        <f t="shared" ref="BE154:BE163" si="4">IF(N154="základná",J154,0)</f>
        <v>0</v>
      </c>
      <c r="BF154" s="152">
        <f t="shared" ref="BF154:BF163" si="5">IF(N154="znížená",J154,0)</f>
        <v>0</v>
      </c>
      <c r="BG154" s="152">
        <f t="shared" ref="BG154:BG163" si="6">IF(N154="zákl. prenesená",J154,0)</f>
        <v>0</v>
      </c>
      <c r="BH154" s="152">
        <f t="shared" ref="BH154:BH163" si="7">IF(N154="zníž. prenesená",J154,0)</f>
        <v>0</v>
      </c>
      <c r="BI154" s="152">
        <f t="shared" ref="BI154:BI163" si="8">IF(N154="nulová",J154,0)</f>
        <v>0</v>
      </c>
      <c r="BJ154" s="13" t="s">
        <v>90</v>
      </c>
      <c r="BK154" s="153">
        <f t="shared" ref="BK154:BK163" si="9">ROUND(I154*H154,3)</f>
        <v>0</v>
      </c>
      <c r="BL154" s="13" t="s">
        <v>103</v>
      </c>
      <c r="BM154" s="151" t="s">
        <v>3257</v>
      </c>
    </row>
    <row r="155" spans="2:65" s="1" customFormat="1" ht="24.2" customHeight="1">
      <c r="B155" s="139"/>
      <c r="C155" s="140" t="s">
        <v>106</v>
      </c>
      <c r="D155" s="140" t="s">
        <v>183</v>
      </c>
      <c r="E155" s="141" t="s">
        <v>1086</v>
      </c>
      <c r="F155" s="142" t="s">
        <v>2126</v>
      </c>
      <c r="G155" s="143" t="s">
        <v>194</v>
      </c>
      <c r="H155" s="144">
        <v>3.56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45</v>
      </c>
      <c r="P155" s="149">
        <f t="shared" si="1"/>
        <v>0</v>
      </c>
      <c r="Q155" s="149">
        <v>5.1539999999999997E-3</v>
      </c>
      <c r="R155" s="149">
        <f t="shared" si="2"/>
        <v>1.8348239999999998E-2</v>
      </c>
      <c r="S155" s="149">
        <v>0</v>
      </c>
      <c r="T155" s="150">
        <f t="shared" si="3"/>
        <v>0</v>
      </c>
      <c r="AR155" s="151" t="s">
        <v>103</v>
      </c>
      <c r="AT155" s="151" t="s">
        <v>183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3258</v>
      </c>
    </row>
    <row r="156" spans="2:65" s="1" customFormat="1" ht="24.2" customHeight="1">
      <c r="B156" s="139"/>
      <c r="C156" s="140" t="s">
        <v>109</v>
      </c>
      <c r="D156" s="140" t="s">
        <v>183</v>
      </c>
      <c r="E156" s="141" t="s">
        <v>220</v>
      </c>
      <c r="F156" s="142" t="s">
        <v>2128</v>
      </c>
      <c r="G156" s="143" t="s">
        <v>194</v>
      </c>
      <c r="H156" s="144">
        <v>32.4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8.9250000000000006E-3</v>
      </c>
      <c r="R156" s="149">
        <f t="shared" si="2"/>
        <v>0.28916999999999998</v>
      </c>
      <c r="S156" s="149">
        <v>0</v>
      </c>
      <c r="T156" s="150">
        <f t="shared" si="3"/>
        <v>0</v>
      </c>
      <c r="AR156" s="151" t="s">
        <v>103</v>
      </c>
      <c r="AT156" s="151" t="s">
        <v>183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3259</v>
      </c>
    </row>
    <row r="157" spans="2:65" s="1" customFormat="1" ht="24.2" customHeight="1">
      <c r="B157" s="139"/>
      <c r="C157" s="140" t="s">
        <v>208</v>
      </c>
      <c r="D157" s="140" t="s">
        <v>183</v>
      </c>
      <c r="E157" s="141" t="s">
        <v>224</v>
      </c>
      <c r="F157" s="142" t="s">
        <v>225</v>
      </c>
      <c r="G157" s="143" t="s">
        <v>194</v>
      </c>
      <c r="H157" s="144">
        <v>32.4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5.1539999999999997E-3</v>
      </c>
      <c r="R157" s="149">
        <f t="shared" si="2"/>
        <v>0.16698959999999999</v>
      </c>
      <c r="S157" s="149">
        <v>0</v>
      </c>
      <c r="T157" s="150">
        <f t="shared" si="3"/>
        <v>0</v>
      </c>
      <c r="AR157" s="151" t="s">
        <v>103</v>
      </c>
      <c r="AT157" s="151" t="s">
        <v>183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103</v>
      </c>
      <c r="BM157" s="151" t="s">
        <v>3260</v>
      </c>
    </row>
    <row r="158" spans="2:65" s="1" customFormat="1" ht="24.2" customHeight="1">
      <c r="B158" s="139"/>
      <c r="C158" s="140" t="s">
        <v>199</v>
      </c>
      <c r="D158" s="140" t="s">
        <v>183</v>
      </c>
      <c r="E158" s="141" t="s">
        <v>2131</v>
      </c>
      <c r="F158" s="142" t="s">
        <v>2132</v>
      </c>
      <c r="G158" s="143" t="s">
        <v>194</v>
      </c>
      <c r="H158" s="144">
        <v>3.56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2.7539999999999999E-2</v>
      </c>
      <c r="R158" s="149">
        <f t="shared" si="2"/>
        <v>9.8042400000000002E-2</v>
      </c>
      <c r="S158" s="149">
        <v>0</v>
      </c>
      <c r="T158" s="150">
        <f t="shared" si="3"/>
        <v>0</v>
      </c>
      <c r="AR158" s="151" t="s">
        <v>103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3261</v>
      </c>
    </row>
    <row r="159" spans="2:65" s="1" customFormat="1" ht="24.2" customHeight="1">
      <c r="B159" s="139"/>
      <c r="C159" s="140" t="s">
        <v>215</v>
      </c>
      <c r="D159" s="140" t="s">
        <v>183</v>
      </c>
      <c r="E159" s="141" t="s">
        <v>2134</v>
      </c>
      <c r="F159" s="142" t="s">
        <v>2135</v>
      </c>
      <c r="G159" s="143" t="s">
        <v>194</v>
      </c>
      <c r="H159" s="144">
        <v>3.56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45</v>
      </c>
      <c r="P159" s="149">
        <f t="shared" si="1"/>
        <v>0</v>
      </c>
      <c r="Q159" s="149">
        <v>6.0400000000000004E-4</v>
      </c>
      <c r="R159" s="149">
        <f t="shared" si="2"/>
        <v>2.1502400000000003E-3</v>
      </c>
      <c r="S159" s="149">
        <v>0</v>
      </c>
      <c r="T159" s="150">
        <f t="shared" si="3"/>
        <v>0</v>
      </c>
      <c r="AR159" s="151" t="s">
        <v>103</v>
      </c>
      <c r="AT159" s="151" t="s">
        <v>183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103</v>
      </c>
      <c r="BM159" s="151" t="s">
        <v>3262</v>
      </c>
    </row>
    <row r="160" spans="2:65" s="1" customFormat="1" ht="33" customHeight="1">
      <c r="B160" s="139"/>
      <c r="C160" s="140" t="s">
        <v>219</v>
      </c>
      <c r="D160" s="140" t="s">
        <v>183</v>
      </c>
      <c r="E160" s="141" t="s">
        <v>3263</v>
      </c>
      <c r="F160" s="142" t="s">
        <v>2169</v>
      </c>
      <c r="G160" s="143" t="s">
        <v>203</v>
      </c>
      <c r="H160" s="144">
        <v>4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103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103</v>
      </c>
      <c r="BM160" s="151" t="s">
        <v>3264</v>
      </c>
    </row>
    <row r="161" spans="2:65" s="1" customFormat="1" ht="24.2" customHeight="1">
      <c r="B161" s="139"/>
      <c r="C161" s="140" t="s">
        <v>223</v>
      </c>
      <c r="D161" s="140" t="s">
        <v>183</v>
      </c>
      <c r="E161" s="141" t="s">
        <v>2137</v>
      </c>
      <c r="F161" s="142" t="s">
        <v>3265</v>
      </c>
      <c r="G161" s="143" t="s">
        <v>557</v>
      </c>
      <c r="H161" s="144">
        <v>1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45</v>
      </c>
      <c r="P161" s="149">
        <f t="shared" si="1"/>
        <v>0</v>
      </c>
      <c r="Q161" s="149">
        <v>1.8859999999999998E-2</v>
      </c>
      <c r="R161" s="149">
        <f t="shared" si="2"/>
        <v>1.8859999999999998E-2</v>
      </c>
      <c r="S161" s="149">
        <v>0</v>
      </c>
      <c r="T161" s="150">
        <f t="shared" si="3"/>
        <v>0</v>
      </c>
      <c r="AR161" s="151" t="s">
        <v>103</v>
      </c>
      <c r="AT161" s="151" t="s">
        <v>183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103</v>
      </c>
      <c r="BM161" s="151" t="s">
        <v>3266</v>
      </c>
    </row>
    <row r="162" spans="2:65" s="1" customFormat="1" ht="37.9" customHeight="1">
      <c r="B162" s="139"/>
      <c r="C162" s="154" t="s">
        <v>227</v>
      </c>
      <c r="D162" s="154" t="s">
        <v>196</v>
      </c>
      <c r="E162" s="155" t="s">
        <v>3267</v>
      </c>
      <c r="F162" s="156" t="s">
        <v>3268</v>
      </c>
      <c r="G162" s="157" t="s">
        <v>203</v>
      </c>
      <c r="H162" s="158">
        <v>1</v>
      </c>
      <c r="I162" s="159"/>
      <c r="J162" s="158">
        <f t="shared" si="0"/>
        <v>0</v>
      </c>
      <c r="K162" s="160"/>
      <c r="L162" s="161"/>
      <c r="M162" s="162" t="s">
        <v>1</v>
      </c>
      <c r="N162" s="163" t="s">
        <v>45</v>
      </c>
      <c r="P162" s="149">
        <f t="shared" si="1"/>
        <v>0</v>
      </c>
      <c r="Q162" s="149">
        <v>1.4999999999999999E-2</v>
      </c>
      <c r="R162" s="149">
        <f t="shared" si="2"/>
        <v>1.4999999999999999E-2</v>
      </c>
      <c r="S162" s="149">
        <v>0</v>
      </c>
      <c r="T162" s="150">
        <f t="shared" si="3"/>
        <v>0</v>
      </c>
      <c r="AR162" s="151" t="s">
        <v>199</v>
      </c>
      <c r="AT162" s="151" t="s">
        <v>196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103</v>
      </c>
      <c r="BM162" s="151" t="s">
        <v>3269</v>
      </c>
    </row>
    <row r="163" spans="2:65" s="1" customFormat="1" ht="24.2" customHeight="1">
      <c r="B163" s="139"/>
      <c r="C163" s="140" t="s">
        <v>231</v>
      </c>
      <c r="D163" s="140" t="s">
        <v>183</v>
      </c>
      <c r="E163" s="141" t="s">
        <v>3270</v>
      </c>
      <c r="F163" s="142" t="s">
        <v>3271</v>
      </c>
      <c r="G163" s="143" t="s">
        <v>507</v>
      </c>
      <c r="H163" s="144">
        <v>5.3849999999999998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45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103</v>
      </c>
      <c r="AT163" s="151" t="s">
        <v>183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103</v>
      </c>
      <c r="BM163" s="151" t="s">
        <v>3272</v>
      </c>
    </row>
    <row r="164" spans="2:65" s="11" customFormat="1" ht="22.9" customHeight="1">
      <c r="B164" s="127"/>
      <c r="D164" s="128" t="s">
        <v>78</v>
      </c>
      <c r="E164" s="137" t="s">
        <v>199</v>
      </c>
      <c r="F164" s="137" t="s">
        <v>3273</v>
      </c>
      <c r="I164" s="130"/>
      <c r="J164" s="138">
        <f>BK164</f>
        <v>0</v>
      </c>
      <c r="L164" s="127"/>
      <c r="M164" s="132"/>
      <c r="P164" s="133">
        <f>SUM(P165:P167)</f>
        <v>0</v>
      </c>
      <c r="R164" s="133">
        <f>SUM(R165:R167)</f>
        <v>0</v>
      </c>
      <c r="T164" s="134">
        <f>SUM(T165:T167)</f>
        <v>0.14000000000000001</v>
      </c>
      <c r="AR164" s="128" t="s">
        <v>83</v>
      </c>
      <c r="AT164" s="135" t="s">
        <v>78</v>
      </c>
      <c r="AU164" s="135" t="s">
        <v>83</v>
      </c>
      <c r="AY164" s="128" t="s">
        <v>181</v>
      </c>
      <c r="BK164" s="136">
        <f>SUM(BK165:BK167)</f>
        <v>0</v>
      </c>
    </row>
    <row r="165" spans="2:65" s="1" customFormat="1" ht="37.9" customHeight="1">
      <c r="B165" s="139"/>
      <c r="C165" s="140" t="s">
        <v>235</v>
      </c>
      <c r="D165" s="140" t="s">
        <v>183</v>
      </c>
      <c r="E165" s="141" t="s">
        <v>3274</v>
      </c>
      <c r="F165" s="142" t="s">
        <v>3275</v>
      </c>
      <c r="G165" s="143" t="s">
        <v>304</v>
      </c>
      <c r="H165" s="144">
        <v>2.5</v>
      </c>
      <c r="I165" s="145"/>
      <c r="J165" s="144">
        <f>ROUND(I165*H165,3)</f>
        <v>0</v>
      </c>
      <c r="K165" s="146"/>
      <c r="L165" s="28"/>
      <c r="M165" s="147" t="s">
        <v>1</v>
      </c>
      <c r="N165" s="148" t="s">
        <v>45</v>
      </c>
      <c r="P165" s="149">
        <f>O165*H165</f>
        <v>0</v>
      </c>
      <c r="Q165" s="149">
        <v>0</v>
      </c>
      <c r="R165" s="149">
        <f>Q165*H165</f>
        <v>0</v>
      </c>
      <c r="S165" s="149">
        <v>2.8000000000000001E-2</v>
      </c>
      <c r="T165" s="150">
        <f>S165*H165</f>
        <v>7.0000000000000007E-2</v>
      </c>
      <c r="AR165" s="151" t="s">
        <v>103</v>
      </c>
      <c r="AT165" s="151" t="s">
        <v>183</v>
      </c>
      <c r="AU165" s="151" t="s">
        <v>90</v>
      </c>
      <c r="AY165" s="13" t="s">
        <v>181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90</v>
      </c>
      <c r="BK165" s="153">
        <f>ROUND(I165*H165,3)</f>
        <v>0</v>
      </c>
      <c r="BL165" s="13" t="s">
        <v>103</v>
      </c>
      <c r="BM165" s="151" t="s">
        <v>3276</v>
      </c>
    </row>
    <row r="166" spans="2:65" s="1" customFormat="1" ht="24.2" customHeight="1">
      <c r="B166" s="139"/>
      <c r="C166" s="140" t="s">
        <v>239</v>
      </c>
      <c r="D166" s="140" t="s">
        <v>183</v>
      </c>
      <c r="E166" s="141" t="s">
        <v>3277</v>
      </c>
      <c r="F166" s="142" t="s">
        <v>3278</v>
      </c>
      <c r="G166" s="143" t="s">
        <v>304</v>
      </c>
      <c r="H166" s="144">
        <v>2.5</v>
      </c>
      <c r="I166" s="145"/>
      <c r="J166" s="144">
        <f>ROUND(I166*H166,3)</f>
        <v>0</v>
      </c>
      <c r="K166" s="146"/>
      <c r="L166" s="28"/>
      <c r="M166" s="147" t="s">
        <v>1</v>
      </c>
      <c r="N166" s="148" t="s">
        <v>45</v>
      </c>
      <c r="P166" s="149">
        <f>O166*H166</f>
        <v>0</v>
      </c>
      <c r="Q166" s="149">
        <v>0</v>
      </c>
      <c r="R166" s="149">
        <f>Q166*H166</f>
        <v>0</v>
      </c>
      <c r="S166" s="149">
        <v>2.8000000000000001E-2</v>
      </c>
      <c r="T166" s="150">
        <f>S166*H166</f>
        <v>7.0000000000000007E-2</v>
      </c>
      <c r="AR166" s="151" t="s">
        <v>103</v>
      </c>
      <c r="AT166" s="151" t="s">
        <v>183</v>
      </c>
      <c r="AU166" s="151" t="s">
        <v>90</v>
      </c>
      <c r="AY166" s="13" t="s">
        <v>181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90</v>
      </c>
      <c r="BK166" s="153">
        <f>ROUND(I166*H166,3)</f>
        <v>0</v>
      </c>
      <c r="BL166" s="13" t="s">
        <v>103</v>
      </c>
      <c r="BM166" s="151" t="s">
        <v>3279</v>
      </c>
    </row>
    <row r="167" spans="2:65" s="1" customFormat="1" ht="24.2" customHeight="1">
      <c r="B167" s="139"/>
      <c r="C167" s="140" t="s">
        <v>243</v>
      </c>
      <c r="D167" s="140" t="s">
        <v>183</v>
      </c>
      <c r="E167" s="141" t="s">
        <v>3280</v>
      </c>
      <c r="F167" s="142" t="s">
        <v>3281</v>
      </c>
      <c r="G167" s="143" t="s">
        <v>304</v>
      </c>
      <c r="H167" s="144">
        <v>21</v>
      </c>
      <c r="I167" s="145"/>
      <c r="J167" s="144">
        <f>ROUND(I167*H167,3)</f>
        <v>0</v>
      </c>
      <c r="K167" s="146"/>
      <c r="L167" s="28"/>
      <c r="M167" s="147" t="s">
        <v>1</v>
      </c>
      <c r="N167" s="148" t="s">
        <v>45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103</v>
      </c>
      <c r="AT167" s="151" t="s">
        <v>183</v>
      </c>
      <c r="AU167" s="151" t="s">
        <v>90</v>
      </c>
      <c r="AY167" s="13" t="s">
        <v>181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90</v>
      </c>
      <c r="BK167" s="153">
        <f>ROUND(I167*H167,3)</f>
        <v>0</v>
      </c>
      <c r="BL167" s="13" t="s">
        <v>103</v>
      </c>
      <c r="BM167" s="151" t="s">
        <v>3282</v>
      </c>
    </row>
    <row r="168" spans="2:65" s="11" customFormat="1" ht="22.9" customHeight="1">
      <c r="B168" s="127"/>
      <c r="D168" s="128" t="s">
        <v>78</v>
      </c>
      <c r="E168" s="137" t="s">
        <v>215</v>
      </c>
      <c r="F168" s="137" t="s">
        <v>314</v>
      </c>
      <c r="I168" s="130"/>
      <c r="J168" s="138">
        <f>BK168</f>
        <v>0</v>
      </c>
      <c r="L168" s="127"/>
      <c r="M168" s="132"/>
      <c r="P168" s="133">
        <f>SUM(P169:P181)</f>
        <v>0</v>
      </c>
      <c r="R168" s="133">
        <f>SUM(R169:R181)</f>
        <v>0.39244725900000005</v>
      </c>
      <c r="T168" s="134">
        <f>SUM(T169:T181)</f>
        <v>4.3076500000000006</v>
      </c>
      <c r="AR168" s="128" t="s">
        <v>83</v>
      </c>
      <c r="AT168" s="135" t="s">
        <v>78</v>
      </c>
      <c r="AU168" s="135" t="s">
        <v>83</v>
      </c>
      <c r="AY168" s="128" t="s">
        <v>181</v>
      </c>
      <c r="BK168" s="136">
        <f>SUM(BK169:BK181)</f>
        <v>0</v>
      </c>
    </row>
    <row r="169" spans="2:65" s="1" customFormat="1" ht="24.2" customHeight="1">
      <c r="B169" s="139"/>
      <c r="C169" s="140" t="s">
        <v>247</v>
      </c>
      <c r="D169" s="140" t="s">
        <v>183</v>
      </c>
      <c r="E169" s="141" t="s">
        <v>344</v>
      </c>
      <c r="F169" s="142" t="s">
        <v>345</v>
      </c>
      <c r="G169" s="143" t="s">
        <v>194</v>
      </c>
      <c r="H169" s="144">
        <v>9.3000000000000007</v>
      </c>
      <c r="I169" s="145"/>
      <c r="J169" s="144">
        <f t="shared" ref="J169:J181" si="10">ROUND(I169*H169,3)</f>
        <v>0</v>
      </c>
      <c r="K169" s="146"/>
      <c r="L169" s="28"/>
      <c r="M169" s="147" t="s">
        <v>1</v>
      </c>
      <c r="N169" s="148" t="s">
        <v>45</v>
      </c>
      <c r="P169" s="149">
        <f t="shared" ref="P169:P181" si="11">O169*H169</f>
        <v>0</v>
      </c>
      <c r="Q169" s="149">
        <v>4.2198630000000001E-2</v>
      </c>
      <c r="R169" s="149">
        <f t="shared" ref="R169:R181" si="12">Q169*H169</f>
        <v>0.39244725900000005</v>
      </c>
      <c r="S169" s="149">
        <v>0</v>
      </c>
      <c r="T169" s="150">
        <f t="shared" ref="T169:T181" si="13">S169*H169</f>
        <v>0</v>
      </c>
      <c r="AR169" s="151" t="s">
        <v>103</v>
      </c>
      <c r="AT169" s="151" t="s">
        <v>183</v>
      </c>
      <c r="AU169" s="151" t="s">
        <v>90</v>
      </c>
      <c r="AY169" s="13" t="s">
        <v>181</v>
      </c>
      <c r="BE169" s="152">
        <f t="shared" ref="BE169:BE181" si="14">IF(N169="základná",J169,0)</f>
        <v>0</v>
      </c>
      <c r="BF169" s="152">
        <f t="shared" ref="BF169:BF181" si="15">IF(N169="znížená",J169,0)</f>
        <v>0</v>
      </c>
      <c r="BG169" s="152">
        <f t="shared" ref="BG169:BG181" si="16">IF(N169="zákl. prenesená",J169,0)</f>
        <v>0</v>
      </c>
      <c r="BH169" s="152">
        <f t="shared" ref="BH169:BH181" si="17">IF(N169="zníž. prenesená",J169,0)</f>
        <v>0</v>
      </c>
      <c r="BI169" s="152">
        <f t="shared" ref="BI169:BI181" si="18">IF(N169="nulová",J169,0)</f>
        <v>0</v>
      </c>
      <c r="BJ169" s="13" t="s">
        <v>90</v>
      </c>
      <c r="BK169" s="153">
        <f t="shared" ref="BK169:BK181" si="19">ROUND(I169*H169,3)</f>
        <v>0</v>
      </c>
      <c r="BL169" s="13" t="s">
        <v>103</v>
      </c>
      <c r="BM169" s="151" t="s">
        <v>3283</v>
      </c>
    </row>
    <row r="170" spans="2:65" s="1" customFormat="1" ht="44.25" customHeight="1">
      <c r="B170" s="139"/>
      <c r="C170" s="140" t="s">
        <v>251</v>
      </c>
      <c r="D170" s="140" t="s">
        <v>183</v>
      </c>
      <c r="E170" s="141" t="s">
        <v>1118</v>
      </c>
      <c r="F170" s="142" t="s">
        <v>1119</v>
      </c>
      <c r="G170" s="143" t="s">
        <v>186</v>
      </c>
      <c r="H170" s="144">
        <v>0.68200000000000005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1.905</v>
      </c>
      <c r="T170" s="150">
        <f t="shared" si="13"/>
        <v>1.2992100000000002</v>
      </c>
      <c r="AR170" s="151" t="s">
        <v>103</v>
      </c>
      <c r="AT170" s="151" t="s">
        <v>183</v>
      </c>
      <c r="AU170" s="151" t="s">
        <v>90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3284</v>
      </c>
    </row>
    <row r="171" spans="2:65" s="1" customFormat="1" ht="33" customHeight="1">
      <c r="B171" s="139"/>
      <c r="C171" s="140" t="s">
        <v>255</v>
      </c>
      <c r="D171" s="140" t="s">
        <v>183</v>
      </c>
      <c r="E171" s="141" t="s">
        <v>2151</v>
      </c>
      <c r="F171" s="142" t="s">
        <v>2152</v>
      </c>
      <c r="G171" s="143" t="s">
        <v>194</v>
      </c>
      <c r="H171" s="144">
        <v>3.56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0.02</v>
      </c>
      <c r="T171" s="150">
        <f t="shared" si="13"/>
        <v>7.1199999999999999E-2</v>
      </c>
      <c r="AR171" s="151" t="s">
        <v>103</v>
      </c>
      <c r="AT171" s="151" t="s">
        <v>183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3285</v>
      </c>
    </row>
    <row r="172" spans="2:65" s="1" customFormat="1" ht="24.2" customHeight="1">
      <c r="B172" s="139"/>
      <c r="C172" s="140" t="s">
        <v>7</v>
      </c>
      <c r="D172" s="140" t="s">
        <v>183</v>
      </c>
      <c r="E172" s="141" t="s">
        <v>3286</v>
      </c>
      <c r="F172" s="142" t="s">
        <v>3287</v>
      </c>
      <c r="G172" s="143" t="s">
        <v>304</v>
      </c>
      <c r="H172" s="144">
        <v>2.8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3.6999999999999998E-2</v>
      </c>
      <c r="T172" s="150">
        <f t="shared" si="13"/>
        <v>0.10359999999999998</v>
      </c>
      <c r="AR172" s="151" t="s">
        <v>103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3288</v>
      </c>
    </row>
    <row r="173" spans="2:65" s="1" customFormat="1" ht="37.9" customHeight="1">
      <c r="B173" s="139"/>
      <c r="C173" s="140" t="s">
        <v>262</v>
      </c>
      <c r="D173" s="140" t="s">
        <v>183</v>
      </c>
      <c r="E173" s="141" t="s">
        <v>2157</v>
      </c>
      <c r="F173" s="142" t="s">
        <v>2158</v>
      </c>
      <c r="G173" s="143" t="s">
        <v>304</v>
      </c>
      <c r="H173" s="144">
        <v>7.36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2E-3</v>
      </c>
      <c r="T173" s="150">
        <f t="shared" si="13"/>
        <v>1.472E-2</v>
      </c>
      <c r="AR173" s="151" t="s">
        <v>103</v>
      </c>
      <c r="AT173" s="151" t="s">
        <v>183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3289</v>
      </c>
    </row>
    <row r="174" spans="2:65" s="1" customFormat="1" ht="24.2" customHeight="1">
      <c r="B174" s="139"/>
      <c r="C174" s="140" t="s">
        <v>266</v>
      </c>
      <c r="D174" s="140" t="s">
        <v>183</v>
      </c>
      <c r="E174" s="141" t="s">
        <v>2160</v>
      </c>
      <c r="F174" s="142" t="s">
        <v>3290</v>
      </c>
      <c r="G174" s="143" t="s">
        <v>304</v>
      </c>
      <c r="H174" s="144">
        <v>4.32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45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1.0999999999999999E-2</v>
      </c>
      <c r="T174" s="150">
        <f t="shared" si="13"/>
        <v>4.752E-2</v>
      </c>
      <c r="AR174" s="151" t="s">
        <v>103</v>
      </c>
      <c r="AT174" s="151" t="s">
        <v>183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3291</v>
      </c>
    </row>
    <row r="175" spans="2:65" s="1" customFormat="1" ht="33" customHeight="1">
      <c r="B175" s="139"/>
      <c r="C175" s="140" t="s">
        <v>270</v>
      </c>
      <c r="D175" s="140" t="s">
        <v>183</v>
      </c>
      <c r="E175" s="141" t="s">
        <v>2163</v>
      </c>
      <c r="F175" s="142" t="s">
        <v>2164</v>
      </c>
      <c r="G175" s="143" t="s">
        <v>194</v>
      </c>
      <c r="H175" s="144">
        <v>26.36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45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0.05</v>
      </c>
      <c r="T175" s="150">
        <f t="shared" si="13"/>
        <v>1.3180000000000001</v>
      </c>
      <c r="AR175" s="151" t="s">
        <v>103</v>
      </c>
      <c r="AT175" s="151" t="s">
        <v>183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103</v>
      </c>
      <c r="BM175" s="151" t="s">
        <v>3292</v>
      </c>
    </row>
    <row r="176" spans="2:65" s="1" customFormat="1" ht="24.2" customHeight="1">
      <c r="B176" s="139"/>
      <c r="C176" s="140" t="s">
        <v>274</v>
      </c>
      <c r="D176" s="140" t="s">
        <v>183</v>
      </c>
      <c r="E176" s="141" t="s">
        <v>3293</v>
      </c>
      <c r="F176" s="142" t="s">
        <v>3294</v>
      </c>
      <c r="G176" s="143" t="s">
        <v>304</v>
      </c>
      <c r="H176" s="144">
        <v>2.8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3.6999999999999998E-2</v>
      </c>
      <c r="T176" s="150">
        <f t="shared" si="13"/>
        <v>0.10359999999999998</v>
      </c>
      <c r="AR176" s="151" t="s">
        <v>103</v>
      </c>
      <c r="AT176" s="151" t="s">
        <v>183</v>
      </c>
      <c r="AU176" s="151" t="s">
        <v>90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103</v>
      </c>
      <c r="BM176" s="151" t="s">
        <v>3295</v>
      </c>
    </row>
    <row r="177" spans="2:65" s="1" customFormat="1" ht="37.9" customHeight="1">
      <c r="B177" s="139"/>
      <c r="C177" s="140" t="s">
        <v>277</v>
      </c>
      <c r="D177" s="140" t="s">
        <v>183</v>
      </c>
      <c r="E177" s="141" t="s">
        <v>3296</v>
      </c>
      <c r="F177" s="142" t="s">
        <v>3297</v>
      </c>
      <c r="G177" s="143" t="s">
        <v>194</v>
      </c>
      <c r="H177" s="144">
        <v>19.850000000000001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6.8000000000000005E-2</v>
      </c>
      <c r="T177" s="150">
        <f t="shared" si="13"/>
        <v>1.3498000000000001</v>
      </c>
      <c r="AR177" s="151" t="s">
        <v>103</v>
      </c>
      <c r="AT177" s="151" t="s">
        <v>183</v>
      </c>
      <c r="AU177" s="151" t="s">
        <v>90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103</v>
      </c>
      <c r="BM177" s="151" t="s">
        <v>3298</v>
      </c>
    </row>
    <row r="178" spans="2:65" s="1" customFormat="1" ht="16.5" customHeight="1">
      <c r="B178" s="139"/>
      <c r="C178" s="140" t="s">
        <v>281</v>
      </c>
      <c r="D178" s="140" t="s">
        <v>183</v>
      </c>
      <c r="E178" s="141" t="s">
        <v>1131</v>
      </c>
      <c r="F178" s="142" t="s">
        <v>3299</v>
      </c>
      <c r="G178" s="143" t="s">
        <v>507</v>
      </c>
      <c r="H178" s="144">
        <v>5.4960000000000004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103</v>
      </c>
      <c r="AT178" s="151" t="s">
        <v>183</v>
      </c>
      <c r="AU178" s="151" t="s">
        <v>90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103</v>
      </c>
      <c r="BM178" s="151" t="s">
        <v>3300</v>
      </c>
    </row>
    <row r="179" spans="2:65" s="1" customFormat="1" ht="24.2" customHeight="1">
      <c r="B179" s="139"/>
      <c r="C179" s="140" t="s">
        <v>285</v>
      </c>
      <c r="D179" s="140" t="s">
        <v>183</v>
      </c>
      <c r="E179" s="141" t="s">
        <v>1134</v>
      </c>
      <c r="F179" s="142" t="s">
        <v>523</v>
      </c>
      <c r="G179" s="143" t="s">
        <v>507</v>
      </c>
      <c r="H179" s="144">
        <v>4.4809999999999999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103</v>
      </c>
      <c r="AT179" s="151" t="s">
        <v>183</v>
      </c>
      <c r="AU179" s="151" t="s">
        <v>90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103</v>
      </c>
      <c r="BM179" s="151" t="s">
        <v>3301</v>
      </c>
    </row>
    <row r="180" spans="2:65" s="1" customFormat="1" ht="24.2" customHeight="1">
      <c r="B180" s="139"/>
      <c r="C180" s="140" t="s">
        <v>289</v>
      </c>
      <c r="D180" s="140" t="s">
        <v>183</v>
      </c>
      <c r="E180" s="141" t="s">
        <v>1136</v>
      </c>
      <c r="F180" s="142" t="s">
        <v>527</v>
      </c>
      <c r="G180" s="143" t="s">
        <v>507</v>
      </c>
      <c r="H180" s="144">
        <v>4.4809999999999999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45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103</v>
      </c>
      <c r="AT180" s="151" t="s">
        <v>183</v>
      </c>
      <c r="AU180" s="151" t="s">
        <v>90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103</v>
      </c>
      <c r="BM180" s="151" t="s">
        <v>3302</v>
      </c>
    </row>
    <row r="181" spans="2:65" s="1" customFormat="1" ht="24.2" customHeight="1">
      <c r="B181" s="139"/>
      <c r="C181" s="140" t="s">
        <v>293</v>
      </c>
      <c r="D181" s="140" t="s">
        <v>183</v>
      </c>
      <c r="E181" s="141" t="s">
        <v>1141</v>
      </c>
      <c r="F181" s="142" t="s">
        <v>531</v>
      </c>
      <c r="G181" s="143" t="s">
        <v>507</v>
      </c>
      <c r="H181" s="144">
        <v>4.4809999999999999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45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103</v>
      </c>
      <c r="AT181" s="151" t="s">
        <v>183</v>
      </c>
      <c r="AU181" s="151" t="s">
        <v>90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103</v>
      </c>
      <c r="BM181" s="151" t="s">
        <v>3303</v>
      </c>
    </row>
    <row r="182" spans="2:65" s="11" customFormat="1" ht="22.9" customHeight="1">
      <c r="B182" s="127"/>
      <c r="D182" s="128" t="s">
        <v>78</v>
      </c>
      <c r="E182" s="137" t="s">
        <v>533</v>
      </c>
      <c r="F182" s="137" t="s">
        <v>534</v>
      </c>
      <c r="I182" s="130"/>
      <c r="J182" s="138">
        <f>BK182</f>
        <v>0</v>
      </c>
      <c r="L182" s="127"/>
      <c r="M182" s="132"/>
      <c r="P182" s="133">
        <f>P183</f>
        <v>0</v>
      </c>
      <c r="R182" s="133">
        <f>R183</f>
        <v>0</v>
      </c>
      <c r="T182" s="134">
        <f>T183</f>
        <v>0</v>
      </c>
      <c r="AR182" s="128" t="s">
        <v>83</v>
      </c>
      <c r="AT182" s="135" t="s">
        <v>78</v>
      </c>
      <c r="AU182" s="135" t="s">
        <v>83</v>
      </c>
      <c r="AY182" s="128" t="s">
        <v>181</v>
      </c>
      <c r="BK182" s="136">
        <f>BK183</f>
        <v>0</v>
      </c>
    </row>
    <row r="183" spans="2:65" s="1" customFormat="1" ht="24.2" customHeight="1">
      <c r="B183" s="139"/>
      <c r="C183" s="140" t="s">
        <v>297</v>
      </c>
      <c r="D183" s="140" t="s">
        <v>183</v>
      </c>
      <c r="E183" s="141" t="s">
        <v>3304</v>
      </c>
      <c r="F183" s="142" t="s">
        <v>3305</v>
      </c>
      <c r="G183" s="143" t="s">
        <v>507</v>
      </c>
      <c r="H183" s="144">
        <v>1.819</v>
      </c>
      <c r="I183" s="145"/>
      <c r="J183" s="144">
        <f>ROUND(I183*H183,3)</f>
        <v>0</v>
      </c>
      <c r="K183" s="146"/>
      <c r="L183" s="28"/>
      <c r="M183" s="147" t="s">
        <v>1</v>
      </c>
      <c r="N183" s="148" t="s">
        <v>45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103</v>
      </c>
      <c r="AT183" s="151" t="s">
        <v>183</v>
      </c>
      <c r="AU183" s="151" t="s">
        <v>90</v>
      </c>
      <c r="AY183" s="13" t="s">
        <v>181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90</v>
      </c>
      <c r="BK183" s="153">
        <f>ROUND(I183*H183,3)</f>
        <v>0</v>
      </c>
      <c r="BL183" s="13" t="s">
        <v>103</v>
      </c>
      <c r="BM183" s="151" t="s">
        <v>3306</v>
      </c>
    </row>
    <row r="184" spans="2:65" s="11" customFormat="1" ht="25.9" customHeight="1">
      <c r="B184" s="127"/>
      <c r="D184" s="128" t="s">
        <v>78</v>
      </c>
      <c r="E184" s="129" t="s">
        <v>539</v>
      </c>
      <c r="F184" s="129" t="s">
        <v>540</v>
      </c>
      <c r="I184" s="130"/>
      <c r="J184" s="131">
        <f>BK184</f>
        <v>0</v>
      </c>
      <c r="L184" s="127"/>
      <c r="M184" s="132"/>
      <c r="P184" s="133">
        <f>P185+P190+P233+P246+P251</f>
        <v>0</v>
      </c>
      <c r="R184" s="133">
        <f>R185+R190+R233+R246+R251</f>
        <v>0.47356782399999997</v>
      </c>
      <c r="T184" s="134">
        <f>T185+T190+T233+T246+T251</f>
        <v>3.3259999999999998E-2</v>
      </c>
      <c r="AR184" s="128" t="s">
        <v>90</v>
      </c>
      <c r="AT184" s="135" t="s">
        <v>78</v>
      </c>
      <c r="AU184" s="135" t="s">
        <v>79</v>
      </c>
      <c r="AY184" s="128" t="s">
        <v>181</v>
      </c>
      <c r="BK184" s="136">
        <f>BK185+BK190+BK233+BK246+BK251</f>
        <v>0</v>
      </c>
    </row>
    <row r="185" spans="2:65" s="11" customFormat="1" ht="22.9" customHeight="1">
      <c r="B185" s="127"/>
      <c r="D185" s="128" t="s">
        <v>78</v>
      </c>
      <c r="E185" s="137" t="s">
        <v>461</v>
      </c>
      <c r="F185" s="137" t="s">
        <v>541</v>
      </c>
      <c r="I185" s="130"/>
      <c r="J185" s="138">
        <f>BK185</f>
        <v>0</v>
      </c>
      <c r="L185" s="127"/>
      <c r="M185" s="132"/>
      <c r="P185" s="133">
        <f>P186</f>
        <v>0</v>
      </c>
      <c r="R185" s="133">
        <f>R186</f>
        <v>5.9400000000000013E-4</v>
      </c>
      <c r="T185" s="134">
        <f>T186</f>
        <v>0</v>
      </c>
      <c r="AR185" s="128" t="s">
        <v>90</v>
      </c>
      <c r="AT185" s="135" t="s">
        <v>78</v>
      </c>
      <c r="AU185" s="135" t="s">
        <v>83</v>
      </c>
      <c r="AY185" s="128" t="s">
        <v>181</v>
      </c>
      <c r="BK185" s="136">
        <f>BK186</f>
        <v>0</v>
      </c>
    </row>
    <row r="186" spans="2:65" s="11" customFormat="1" ht="20.85" customHeight="1">
      <c r="B186" s="127"/>
      <c r="D186" s="128" t="s">
        <v>78</v>
      </c>
      <c r="E186" s="137" t="s">
        <v>611</v>
      </c>
      <c r="F186" s="137" t="s">
        <v>612</v>
      </c>
      <c r="I186" s="130"/>
      <c r="J186" s="138">
        <f>BK186</f>
        <v>0</v>
      </c>
      <c r="L186" s="127"/>
      <c r="M186" s="132"/>
      <c r="P186" s="133">
        <f>SUM(P187:P189)</f>
        <v>0</v>
      </c>
      <c r="R186" s="133">
        <f>SUM(R187:R189)</f>
        <v>5.9400000000000013E-4</v>
      </c>
      <c r="T186" s="134">
        <f>SUM(T187:T189)</f>
        <v>0</v>
      </c>
      <c r="AR186" s="128" t="s">
        <v>90</v>
      </c>
      <c r="AT186" s="135" t="s">
        <v>78</v>
      </c>
      <c r="AU186" s="135" t="s">
        <v>90</v>
      </c>
      <c r="AY186" s="128" t="s">
        <v>181</v>
      </c>
      <c r="BK186" s="136">
        <f>SUM(BK187:BK189)</f>
        <v>0</v>
      </c>
    </row>
    <row r="187" spans="2:65" s="1" customFormat="1" ht="24.2" customHeight="1">
      <c r="B187" s="139"/>
      <c r="C187" s="140" t="s">
        <v>301</v>
      </c>
      <c r="D187" s="140" t="s">
        <v>183</v>
      </c>
      <c r="E187" s="141" t="s">
        <v>2182</v>
      </c>
      <c r="F187" s="142" t="s">
        <v>2183</v>
      </c>
      <c r="G187" s="143" t="s">
        <v>304</v>
      </c>
      <c r="H187" s="144">
        <v>21</v>
      </c>
      <c r="I187" s="145"/>
      <c r="J187" s="144">
        <f>ROUND(I187*H187,3)</f>
        <v>0</v>
      </c>
      <c r="K187" s="146"/>
      <c r="L187" s="28"/>
      <c r="M187" s="147" t="s">
        <v>1</v>
      </c>
      <c r="N187" s="148" t="s">
        <v>45</v>
      </c>
      <c r="P187" s="149">
        <f>O187*H187</f>
        <v>0</v>
      </c>
      <c r="Q187" s="149">
        <v>9.0000000000000002E-6</v>
      </c>
      <c r="R187" s="149">
        <f>Q187*H187</f>
        <v>1.8900000000000001E-4</v>
      </c>
      <c r="S187" s="149">
        <v>0</v>
      </c>
      <c r="T187" s="150">
        <f>S187*H187</f>
        <v>0</v>
      </c>
      <c r="AR187" s="151" t="s">
        <v>243</v>
      </c>
      <c r="AT187" s="151" t="s">
        <v>183</v>
      </c>
      <c r="AU187" s="151" t="s">
        <v>94</v>
      </c>
      <c r="AY187" s="13" t="s">
        <v>181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90</v>
      </c>
      <c r="BK187" s="153">
        <f>ROUND(I187*H187,3)</f>
        <v>0</v>
      </c>
      <c r="BL187" s="13" t="s">
        <v>243</v>
      </c>
      <c r="BM187" s="151" t="s">
        <v>3307</v>
      </c>
    </row>
    <row r="188" spans="2:65" s="1" customFormat="1" ht="33" customHeight="1">
      <c r="B188" s="139"/>
      <c r="C188" s="154" t="s">
        <v>306</v>
      </c>
      <c r="D188" s="154" t="s">
        <v>196</v>
      </c>
      <c r="E188" s="155" t="s">
        <v>2185</v>
      </c>
      <c r="F188" s="156" t="s">
        <v>2186</v>
      </c>
      <c r="G188" s="157" t="s">
        <v>304</v>
      </c>
      <c r="H188" s="158">
        <v>6.5</v>
      </c>
      <c r="I188" s="159"/>
      <c r="J188" s="158">
        <f>ROUND(I188*H188,3)</f>
        <v>0</v>
      </c>
      <c r="K188" s="160"/>
      <c r="L188" s="161"/>
      <c r="M188" s="162" t="s">
        <v>1</v>
      </c>
      <c r="N188" s="163" t="s">
        <v>45</v>
      </c>
      <c r="P188" s="149">
        <f>O188*H188</f>
        <v>0</v>
      </c>
      <c r="Q188" s="149">
        <v>4.0000000000000003E-5</v>
      </c>
      <c r="R188" s="149">
        <f>Q188*H188</f>
        <v>2.6000000000000003E-4</v>
      </c>
      <c r="S188" s="149">
        <v>0</v>
      </c>
      <c r="T188" s="150">
        <f>S188*H188</f>
        <v>0</v>
      </c>
      <c r="AR188" s="151" t="s">
        <v>306</v>
      </c>
      <c r="AT188" s="151" t="s">
        <v>196</v>
      </c>
      <c r="AU188" s="151" t="s">
        <v>94</v>
      </c>
      <c r="AY188" s="13" t="s">
        <v>181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90</v>
      </c>
      <c r="BK188" s="153">
        <f>ROUND(I188*H188,3)</f>
        <v>0</v>
      </c>
      <c r="BL188" s="13" t="s">
        <v>243</v>
      </c>
      <c r="BM188" s="151" t="s">
        <v>3308</v>
      </c>
    </row>
    <row r="189" spans="2:65" s="1" customFormat="1" ht="33" customHeight="1">
      <c r="B189" s="139"/>
      <c r="C189" s="154" t="s">
        <v>310</v>
      </c>
      <c r="D189" s="154" t="s">
        <v>196</v>
      </c>
      <c r="E189" s="155" t="s">
        <v>2188</v>
      </c>
      <c r="F189" s="156" t="s">
        <v>2189</v>
      </c>
      <c r="G189" s="157" t="s">
        <v>304</v>
      </c>
      <c r="H189" s="158">
        <v>14.5</v>
      </c>
      <c r="I189" s="159"/>
      <c r="J189" s="158">
        <f>ROUND(I189*H189,3)</f>
        <v>0</v>
      </c>
      <c r="K189" s="160"/>
      <c r="L189" s="161"/>
      <c r="M189" s="162" t="s">
        <v>1</v>
      </c>
      <c r="N189" s="163" t="s">
        <v>45</v>
      </c>
      <c r="P189" s="149">
        <f>O189*H189</f>
        <v>0</v>
      </c>
      <c r="Q189" s="149">
        <v>1.0000000000000001E-5</v>
      </c>
      <c r="R189" s="149">
        <f>Q189*H189</f>
        <v>1.45E-4</v>
      </c>
      <c r="S189" s="149">
        <v>0</v>
      </c>
      <c r="T189" s="150">
        <f>S189*H189</f>
        <v>0</v>
      </c>
      <c r="AR189" s="151" t="s">
        <v>306</v>
      </c>
      <c r="AT189" s="151" t="s">
        <v>196</v>
      </c>
      <c r="AU189" s="151" t="s">
        <v>94</v>
      </c>
      <c r="AY189" s="13" t="s">
        <v>181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90</v>
      </c>
      <c r="BK189" s="153">
        <f>ROUND(I189*H189,3)</f>
        <v>0</v>
      </c>
      <c r="BL189" s="13" t="s">
        <v>243</v>
      </c>
      <c r="BM189" s="151" t="s">
        <v>3309</v>
      </c>
    </row>
    <row r="190" spans="2:65" s="11" customFormat="1" ht="22.9" customHeight="1">
      <c r="B190" s="127"/>
      <c r="D190" s="128" t="s">
        <v>78</v>
      </c>
      <c r="E190" s="137" t="s">
        <v>465</v>
      </c>
      <c r="F190" s="137" t="s">
        <v>3310</v>
      </c>
      <c r="I190" s="130"/>
      <c r="J190" s="138">
        <f>BK190</f>
        <v>0</v>
      </c>
      <c r="L190" s="127"/>
      <c r="M190" s="132"/>
      <c r="P190" s="133">
        <f>P191+P201+P210</f>
        <v>0</v>
      </c>
      <c r="R190" s="133">
        <f>R191+R201+R210</f>
        <v>8.7770148999999992E-2</v>
      </c>
      <c r="T190" s="134">
        <f>T191+T201+T210</f>
        <v>3.3259999999999998E-2</v>
      </c>
      <c r="AR190" s="128" t="s">
        <v>90</v>
      </c>
      <c r="AT190" s="135" t="s">
        <v>78</v>
      </c>
      <c r="AU190" s="135" t="s">
        <v>83</v>
      </c>
      <c r="AY190" s="128" t="s">
        <v>181</v>
      </c>
      <c r="BK190" s="136">
        <f>BK191+BK201+BK210</f>
        <v>0</v>
      </c>
    </row>
    <row r="191" spans="2:65" s="11" customFormat="1" ht="20.85" customHeight="1">
      <c r="B191" s="127"/>
      <c r="D191" s="128" t="s">
        <v>78</v>
      </c>
      <c r="E191" s="137" t="s">
        <v>2192</v>
      </c>
      <c r="F191" s="137" t="s">
        <v>2193</v>
      </c>
      <c r="I191" s="130"/>
      <c r="J191" s="138">
        <f>BK191</f>
        <v>0</v>
      </c>
      <c r="L191" s="127"/>
      <c r="M191" s="132"/>
      <c r="P191" s="133">
        <f>SUM(P192:P200)</f>
        <v>0</v>
      </c>
      <c r="R191" s="133">
        <f>SUM(R192:R200)</f>
        <v>2.3092629E-2</v>
      </c>
      <c r="T191" s="134">
        <f>SUM(T192:T200)</f>
        <v>0</v>
      </c>
      <c r="AR191" s="128" t="s">
        <v>90</v>
      </c>
      <c r="AT191" s="135" t="s">
        <v>78</v>
      </c>
      <c r="AU191" s="135" t="s">
        <v>90</v>
      </c>
      <c r="AY191" s="128" t="s">
        <v>181</v>
      </c>
      <c r="BK191" s="136">
        <f>SUM(BK192:BK200)</f>
        <v>0</v>
      </c>
    </row>
    <row r="192" spans="2:65" s="1" customFormat="1" ht="21.75" customHeight="1">
      <c r="B192" s="139"/>
      <c r="C192" s="140" t="s">
        <v>315</v>
      </c>
      <c r="D192" s="140" t="s">
        <v>183</v>
      </c>
      <c r="E192" s="141" t="s">
        <v>2194</v>
      </c>
      <c r="F192" s="142" t="s">
        <v>2195</v>
      </c>
      <c r="G192" s="143" t="s">
        <v>304</v>
      </c>
      <c r="H192" s="144">
        <v>3.45</v>
      </c>
      <c r="I192" s="145"/>
      <c r="J192" s="144">
        <f t="shared" ref="J192:J200" si="20">ROUND(I192*H192,3)</f>
        <v>0</v>
      </c>
      <c r="K192" s="146"/>
      <c r="L192" s="28"/>
      <c r="M192" s="147" t="s">
        <v>1</v>
      </c>
      <c r="N192" s="148" t="s">
        <v>45</v>
      </c>
      <c r="P192" s="149">
        <f t="shared" ref="P192:P200" si="21">O192*H192</f>
        <v>0</v>
      </c>
      <c r="Q192" s="149">
        <v>1.7671200000000001E-3</v>
      </c>
      <c r="R192" s="149">
        <f t="shared" ref="R192:R200" si="22">Q192*H192</f>
        <v>6.0965640000000005E-3</v>
      </c>
      <c r="S192" s="149">
        <v>0</v>
      </c>
      <c r="T192" s="150">
        <f t="shared" ref="T192:T200" si="23">S192*H192</f>
        <v>0</v>
      </c>
      <c r="AR192" s="151" t="s">
        <v>243</v>
      </c>
      <c r="AT192" s="151" t="s">
        <v>183</v>
      </c>
      <c r="AU192" s="151" t="s">
        <v>94</v>
      </c>
      <c r="AY192" s="13" t="s">
        <v>181</v>
      </c>
      <c r="BE192" s="152">
        <f t="shared" ref="BE192:BE200" si="24">IF(N192="základná",J192,0)</f>
        <v>0</v>
      </c>
      <c r="BF192" s="152">
        <f t="shared" ref="BF192:BF200" si="25">IF(N192="znížená",J192,0)</f>
        <v>0</v>
      </c>
      <c r="BG192" s="152">
        <f t="shared" ref="BG192:BG200" si="26">IF(N192="zákl. prenesená",J192,0)</f>
        <v>0</v>
      </c>
      <c r="BH192" s="152">
        <f t="shared" ref="BH192:BH200" si="27">IF(N192="zníž. prenesená",J192,0)</f>
        <v>0</v>
      </c>
      <c r="BI192" s="152">
        <f t="shared" ref="BI192:BI200" si="28">IF(N192="nulová",J192,0)</f>
        <v>0</v>
      </c>
      <c r="BJ192" s="13" t="s">
        <v>90</v>
      </c>
      <c r="BK192" s="153">
        <f t="shared" ref="BK192:BK200" si="29">ROUND(I192*H192,3)</f>
        <v>0</v>
      </c>
      <c r="BL192" s="13" t="s">
        <v>243</v>
      </c>
      <c r="BM192" s="151" t="s">
        <v>3311</v>
      </c>
    </row>
    <row r="193" spans="2:65" s="1" customFormat="1" ht="21.75" customHeight="1">
      <c r="B193" s="139"/>
      <c r="C193" s="140" t="s">
        <v>319</v>
      </c>
      <c r="D193" s="140" t="s">
        <v>183</v>
      </c>
      <c r="E193" s="141" t="s">
        <v>2197</v>
      </c>
      <c r="F193" s="142" t="s">
        <v>2198</v>
      </c>
      <c r="G193" s="143" t="s">
        <v>304</v>
      </c>
      <c r="H193" s="144">
        <v>5.7</v>
      </c>
      <c r="I193" s="145"/>
      <c r="J193" s="144">
        <f t="shared" si="20"/>
        <v>0</v>
      </c>
      <c r="K193" s="146"/>
      <c r="L193" s="28"/>
      <c r="M193" s="147" t="s">
        <v>1</v>
      </c>
      <c r="N193" s="148" t="s">
        <v>45</v>
      </c>
      <c r="P193" s="149">
        <f t="shared" si="21"/>
        <v>0</v>
      </c>
      <c r="Q193" s="149">
        <v>2.6412499999999999E-3</v>
      </c>
      <c r="R193" s="149">
        <f t="shared" si="22"/>
        <v>1.5055125000000001E-2</v>
      </c>
      <c r="S193" s="149">
        <v>0</v>
      </c>
      <c r="T193" s="150">
        <f t="shared" si="23"/>
        <v>0</v>
      </c>
      <c r="AR193" s="151" t="s">
        <v>243</v>
      </c>
      <c r="AT193" s="151" t="s">
        <v>183</v>
      </c>
      <c r="AU193" s="151" t="s">
        <v>94</v>
      </c>
      <c r="AY193" s="13" t="s">
        <v>181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90</v>
      </c>
      <c r="BK193" s="153">
        <f t="shared" si="29"/>
        <v>0</v>
      </c>
      <c r="BL193" s="13" t="s">
        <v>243</v>
      </c>
      <c r="BM193" s="151" t="s">
        <v>3312</v>
      </c>
    </row>
    <row r="194" spans="2:65" s="1" customFormat="1" ht="21.75" customHeight="1">
      <c r="B194" s="139"/>
      <c r="C194" s="140" t="s">
        <v>323</v>
      </c>
      <c r="D194" s="140" t="s">
        <v>183</v>
      </c>
      <c r="E194" s="141" t="s">
        <v>2200</v>
      </c>
      <c r="F194" s="142" t="s">
        <v>2201</v>
      </c>
      <c r="G194" s="143" t="s">
        <v>304</v>
      </c>
      <c r="H194" s="144">
        <v>3</v>
      </c>
      <c r="I194" s="145"/>
      <c r="J194" s="144">
        <f t="shared" si="20"/>
        <v>0</v>
      </c>
      <c r="K194" s="146"/>
      <c r="L194" s="28"/>
      <c r="M194" s="147" t="s">
        <v>1</v>
      </c>
      <c r="N194" s="148" t="s">
        <v>45</v>
      </c>
      <c r="P194" s="149">
        <f t="shared" si="21"/>
        <v>0</v>
      </c>
      <c r="Q194" s="149">
        <v>6.4698000000000002E-4</v>
      </c>
      <c r="R194" s="149">
        <f t="shared" si="22"/>
        <v>1.9409399999999999E-3</v>
      </c>
      <c r="S194" s="149">
        <v>0</v>
      </c>
      <c r="T194" s="150">
        <f t="shared" si="23"/>
        <v>0</v>
      </c>
      <c r="AR194" s="151" t="s">
        <v>243</v>
      </c>
      <c r="AT194" s="151" t="s">
        <v>183</v>
      </c>
      <c r="AU194" s="151" t="s">
        <v>94</v>
      </c>
      <c r="AY194" s="13" t="s">
        <v>181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90</v>
      </c>
      <c r="BK194" s="153">
        <f t="shared" si="29"/>
        <v>0</v>
      </c>
      <c r="BL194" s="13" t="s">
        <v>243</v>
      </c>
      <c r="BM194" s="151" t="s">
        <v>3313</v>
      </c>
    </row>
    <row r="195" spans="2:65" s="1" customFormat="1" ht="21.75" customHeight="1">
      <c r="B195" s="139"/>
      <c r="C195" s="140" t="s">
        <v>327</v>
      </c>
      <c r="D195" s="140" t="s">
        <v>183</v>
      </c>
      <c r="E195" s="141" t="s">
        <v>3314</v>
      </c>
      <c r="F195" s="142" t="s">
        <v>3315</v>
      </c>
      <c r="G195" s="143" t="s">
        <v>557</v>
      </c>
      <c r="H195" s="144">
        <v>5</v>
      </c>
      <c r="I195" s="145"/>
      <c r="J195" s="144">
        <f t="shared" si="20"/>
        <v>0</v>
      </c>
      <c r="K195" s="146"/>
      <c r="L195" s="28"/>
      <c r="M195" s="147" t="s">
        <v>1</v>
      </c>
      <c r="N195" s="148" t="s">
        <v>45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243</v>
      </c>
      <c r="AT195" s="151" t="s">
        <v>183</v>
      </c>
      <c r="AU195" s="151" t="s">
        <v>94</v>
      </c>
      <c r="AY195" s="13" t="s">
        <v>181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90</v>
      </c>
      <c r="BK195" s="153">
        <f t="shared" si="29"/>
        <v>0</v>
      </c>
      <c r="BL195" s="13" t="s">
        <v>243</v>
      </c>
      <c r="BM195" s="151" t="s">
        <v>3316</v>
      </c>
    </row>
    <row r="196" spans="2:65" s="1" customFormat="1" ht="24.2" customHeight="1">
      <c r="B196" s="139"/>
      <c r="C196" s="140" t="s">
        <v>331</v>
      </c>
      <c r="D196" s="140" t="s">
        <v>183</v>
      </c>
      <c r="E196" s="141" t="s">
        <v>2203</v>
      </c>
      <c r="F196" s="142" t="s">
        <v>2204</v>
      </c>
      <c r="G196" s="143" t="s">
        <v>557</v>
      </c>
      <c r="H196" s="144">
        <v>2</v>
      </c>
      <c r="I196" s="145"/>
      <c r="J196" s="144">
        <f t="shared" si="20"/>
        <v>0</v>
      </c>
      <c r="K196" s="146"/>
      <c r="L196" s="28"/>
      <c r="M196" s="147" t="s">
        <v>1</v>
      </c>
      <c r="N196" s="148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243</v>
      </c>
      <c r="AT196" s="151" t="s">
        <v>183</v>
      </c>
      <c r="AU196" s="151" t="s">
        <v>94</v>
      </c>
      <c r="AY196" s="13" t="s">
        <v>181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90</v>
      </c>
      <c r="BK196" s="153">
        <f t="shared" si="29"/>
        <v>0</v>
      </c>
      <c r="BL196" s="13" t="s">
        <v>243</v>
      </c>
      <c r="BM196" s="151" t="s">
        <v>3317</v>
      </c>
    </row>
    <row r="197" spans="2:65" s="1" customFormat="1" ht="24.2" customHeight="1">
      <c r="B197" s="139"/>
      <c r="C197" s="140" t="s">
        <v>335</v>
      </c>
      <c r="D197" s="140" t="s">
        <v>183</v>
      </c>
      <c r="E197" s="141" t="s">
        <v>2206</v>
      </c>
      <c r="F197" s="142" t="s">
        <v>2207</v>
      </c>
      <c r="G197" s="143" t="s">
        <v>557</v>
      </c>
      <c r="H197" s="144">
        <v>1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243</v>
      </c>
      <c r="AT197" s="151" t="s">
        <v>183</v>
      </c>
      <c r="AU197" s="151" t="s">
        <v>94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243</v>
      </c>
      <c r="BM197" s="151" t="s">
        <v>3318</v>
      </c>
    </row>
    <row r="198" spans="2:65" s="1" customFormat="1" ht="24.2" customHeight="1">
      <c r="B198" s="139"/>
      <c r="C198" s="140" t="s">
        <v>339</v>
      </c>
      <c r="D198" s="140" t="s">
        <v>183</v>
      </c>
      <c r="E198" s="141" t="s">
        <v>2209</v>
      </c>
      <c r="F198" s="142" t="s">
        <v>2210</v>
      </c>
      <c r="G198" s="143" t="s">
        <v>304</v>
      </c>
      <c r="H198" s="144">
        <v>7</v>
      </c>
      <c r="I198" s="145"/>
      <c r="J198" s="144">
        <f t="shared" si="20"/>
        <v>0</v>
      </c>
      <c r="K198" s="146"/>
      <c r="L198" s="28"/>
      <c r="M198" s="147" t="s">
        <v>1</v>
      </c>
      <c r="N198" s="148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243</v>
      </c>
      <c r="AT198" s="151" t="s">
        <v>183</v>
      </c>
      <c r="AU198" s="151" t="s">
        <v>94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243</v>
      </c>
      <c r="BM198" s="151" t="s">
        <v>3319</v>
      </c>
    </row>
    <row r="199" spans="2:65" s="1" customFormat="1" ht="24.2" customHeight="1">
      <c r="B199" s="139"/>
      <c r="C199" s="140" t="s">
        <v>343</v>
      </c>
      <c r="D199" s="140" t="s">
        <v>183</v>
      </c>
      <c r="E199" s="141" t="s">
        <v>2212</v>
      </c>
      <c r="F199" s="142" t="s">
        <v>2213</v>
      </c>
      <c r="G199" s="143" t="s">
        <v>304</v>
      </c>
      <c r="H199" s="144">
        <v>6</v>
      </c>
      <c r="I199" s="145"/>
      <c r="J199" s="144">
        <f t="shared" si="20"/>
        <v>0</v>
      </c>
      <c r="K199" s="146"/>
      <c r="L199" s="28"/>
      <c r="M199" s="147" t="s">
        <v>1</v>
      </c>
      <c r="N199" s="148" t="s">
        <v>45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243</v>
      </c>
      <c r="AT199" s="151" t="s">
        <v>183</v>
      </c>
      <c r="AU199" s="151" t="s">
        <v>94</v>
      </c>
      <c r="AY199" s="13" t="s">
        <v>181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90</v>
      </c>
      <c r="BK199" s="153">
        <f t="shared" si="29"/>
        <v>0</v>
      </c>
      <c r="BL199" s="13" t="s">
        <v>243</v>
      </c>
      <c r="BM199" s="151" t="s">
        <v>3320</v>
      </c>
    </row>
    <row r="200" spans="2:65" s="1" customFormat="1" ht="24.2" customHeight="1">
      <c r="B200" s="139"/>
      <c r="C200" s="140" t="s">
        <v>347</v>
      </c>
      <c r="D200" s="140" t="s">
        <v>183</v>
      </c>
      <c r="E200" s="141" t="s">
        <v>2215</v>
      </c>
      <c r="F200" s="142" t="s">
        <v>2216</v>
      </c>
      <c r="G200" s="143" t="s">
        <v>507</v>
      </c>
      <c r="H200" s="144">
        <v>2.3E-2</v>
      </c>
      <c r="I200" s="145"/>
      <c r="J200" s="144">
        <f t="shared" si="20"/>
        <v>0</v>
      </c>
      <c r="K200" s="146"/>
      <c r="L200" s="28"/>
      <c r="M200" s="147" t="s">
        <v>1</v>
      </c>
      <c r="N200" s="148" t="s">
        <v>45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243</v>
      </c>
      <c r="AT200" s="151" t="s">
        <v>183</v>
      </c>
      <c r="AU200" s="151" t="s">
        <v>94</v>
      </c>
      <c r="AY200" s="13" t="s">
        <v>181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90</v>
      </c>
      <c r="BK200" s="153">
        <f t="shared" si="29"/>
        <v>0</v>
      </c>
      <c r="BL200" s="13" t="s">
        <v>243</v>
      </c>
      <c r="BM200" s="151" t="s">
        <v>3321</v>
      </c>
    </row>
    <row r="201" spans="2:65" s="11" customFormat="1" ht="20.85" customHeight="1">
      <c r="B201" s="127"/>
      <c r="D201" s="128" t="s">
        <v>78</v>
      </c>
      <c r="E201" s="137" t="s">
        <v>2218</v>
      </c>
      <c r="F201" s="137" t="s">
        <v>2219</v>
      </c>
      <c r="I201" s="130"/>
      <c r="J201" s="138">
        <f>BK201</f>
        <v>0</v>
      </c>
      <c r="L201" s="127"/>
      <c r="M201" s="132"/>
      <c r="P201" s="133">
        <f>SUM(P202:P209)</f>
        <v>0</v>
      </c>
      <c r="R201" s="133">
        <f>SUM(R202:R209)</f>
        <v>1.4847520000000001E-2</v>
      </c>
      <c r="T201" s="134">
        <f>SUM(T202:T209)</f>
        <v>0</v>
      </c>
      <c r="AR201" s="128" t="s">
        <v>90</v>
      </c>
      <c r="AT201" s="135" t="s">
        <v>78</v>
      </c>
      <c r="AU201" s="135" t="s">
        <v>90</v>
      </c>
      <c r="AY201" s="128" t="s">
        <v>181</v>
      </c>
      <c r="BK201" s="136">
        <f>SUM(BK202:BK209)</f>
        <v>0</v>
      </c>
    </row>
    <row r="202" spans="2:65" s="1" customFormat="1" ht="24.2" customHeight="1">
      <c r="B202" s="139"/>
      <c r="C202" s="140" t="s">
        <v>351</v>
      </c>
      <c r="D202" s="140" t="s">
        <v>183</v>
      </c>
      <c r="E202" s="141" t="s">
        <v>2220</v>
      </c>
      <c r="F202" s="142" t="s">
        <v>2221</v>
      </c>
      <c r="G202" s="143" t="s">
        <v>304</v>
      </c>
      <c r="H202" s="144">
        <v>6.5</v>
      </c>
      <c r="I202" s="145"/>
      <c r="J202" s="144">
        <f t="shared" ref="J202:J209" si="30">ROUND(I202*H202,3)</f>
        <v>0</v>
      </c>
      <c r="K202" s="146"/>
      <c r="L202" s="28"/>
      <c r="M202" s="147" t="s">
        <v>1</v>
      </c>
      <c r="N202" s="148" t="s">
        <v>45</v>
      </c>
      <c r="P202" s="149">
        <f t="shared" ref="P202:P209" si="31">O202*H202</f>
        <v>0</v>
      </c>
      <c r="Q202" s="149">
        <v>3.8220000000000002E-4</v>
      </c>
      <c r="R202" s="149">
        <f t="shared" ref="R202:R209" si="32">Q202*H202</f>
        <v>2.4843E-3</v>
      </c>
      <c r="S202" s="149">
        <v>0</v>
      </c>
      <c r="T202" s="150">
        <f t="shared" ref="T202:T209" si="33">S202*H202</f>
        <v>0</v>
      </c>
      <c r="AR202" s="151" t="s">
        <v>243</v>
      </c>
      <c r="AT202" s="151" t="s">
        <v>183</v>
      </c>
      <c r="AU202" s="151" t="s">
        <v>94</v>
      </c>
      <c r="AY202" s="13" t="s">
        <v>181</v>
      </c>
      <c r="BE202" s="152">
        <f t="shared" ref="BE202:BE209" si="34">IF(N202="základná",J202,0)</f>
        <v>0</v>
      </c>
      <c r="BF202" s="152">
        <f t="shared" ref="BF202:BF209" si="35">IF(N202="znížená",J202,0)</f>
        <v>0</v>
      </c>
      <c r="BG202" s="152">
        <f t="shared" ref="BG202:BG209" si="36">IF(N202="zákl. prenesená",J202,0)</f>
        <v>0</v>
      </c>
      <c r="BH202" s="152">
        <f t="shared" ref="BH202:BH209" si="37">IF(N202="zníž. prenesená",J202,0)</f>
        <v>0</v>
      </c>
      <c r="BI202" s="152">
        <f t="shared" ref="BI202:BI209" si="38">IF(N202="nulová",J202,0)</f>
        <v>0</v>
      </c>
      <c r="BJ202" s="13" t="s">
        <v>90</v>
      </c>
      <c r="BK202" s="153">
        <f t="shared" ref="BK202:BK209" si="39">ROUND(I202*H202,3)</f>
        <v>0</v>
      </c>
      <c r="BL202" s="13" t="s">
        <v>243</v>
      </c>
      <c r="BM202" s="151" t="s">
        <v>3322</v>
      </c>
    </row>
    <row r="203" spans="2:65" s="1" customFormat="1" ht="24.2" customHeight="1">
      <c r="B203" s="139"/>
      <c r="C203" s="140" t="s">
        <v>355</v>
      </c>
      <c r="D203" s="140" t="s">
        <v>183</v>
      </c>
      <c r="E203" s="141" t="s">
        <v>2223</v>
      </c>
      <c r="F203" s="142" t="s">
        <v>2224</v>
      </c>
      <c r="G203" s="143" t="s">
        <v>304</v>
      </c>
      <c r="H203" s="144">
        <v>14.5</v>
      </c>
      <c r="I203" s="145"/>
      <c r="J203" s="144">
        <f t="shared" si="30"/>
        <v>0</v>
      </c>
      <c r="K203" s="146"/>
      <c r="L203" s="28"/>
      <c r="M203" s="147" t="s">
        <v>1</v>
      </c>
      <c r="N203" s="148" t="s">
        <v>45</v>
      </c>
      <c r="P203" s="149">
        <f t="shared" si="31"/>
        <v>0</v>
      </c>
      <c r="Q203" s="149">
        <v>4.8939999999999997E-4</v>
      </c>
      <c r="R203" s="149">
        <f t="shared" si="32"/>
        <v>7.0962999999999998E-3</v>
      </c>
      <c r="S203" s="149">
        <v>0</v>
      </c>
      <c r="T203" s="150">
        <f t="shared" si="33"/>
        <v>0</v>
      </c>
      <c r="AR203" s="151" t="s">
        <v>243</v>
      </c>
      <c r="AT203" s="151" t="s">
        <v>183</v>
      </c>
      <c r="AU203" s="151" t="s">
        <v>94</v>
      </c>
      <c r="AY203" s="13" t="s">
        <v>181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90</v>
      </c>
      <c r="BK203" s="153">
        <f t="shared" si="39"/>
        <v>0</v>
      </c>
      <c r="BL203" s="13" t="s">
        <v>243</v>
      </c>
      <c r="BM203" s="151" t="s">
        <v>3323</v>
      </c>
    </row>
    <row r="204" spans="2:65" s="1" customFormat="1" ht="16.5" customHeight="1">
      <c r="B204" s="139"/>
      <c r="C204" s="140" t="s">
        <v>359</v>
      </c>
      <c r="D204" s="140" t="s">
        <v>183</v>
      </c>
      <c r="E204" s="141" t="s">
        <v>2226</v>
      </c>
      <c r="F204" s="142" t="s">
        <v>2227</v>
      </c>
      <c r="G204" s="143" t="s">
        <v>557</v>
      </c>
      <c r="H204" s="144">
        <v>3</v>
      </c>
      <c r="I204" s="145"/>
      <c r="J204" s="144">
        <f t="shared" si="30"/>
        <v>0</v>
      </c>
      <c r="K204" s="146"/>
      <c r="L204" s="28"/>
      <c r="M204" s="147" t="s">
        <v>1</v>
      </c>
      <c r="N204" s="148" t="s">
        <v>45</v>
      </c>
      <c r="P204" s="149">
        <f t="shared" si="31"/>
        <v>0</v>
      </c>
      <c r="Q204" s="149">
        <v>0</v>
      </c>
      <c r="R204" s="149">
        <f t="shared" si="32"/>
        <v>0</v>
      </c>
      <c r="S204" s="149">
        <v>0</v>
      </c>
      <c r="T204" s="150">
        <f t="shared" si="33"/>
        <v>0</v>
      </c>
      <c r="AR204" s="151" t="s">
        <v>243</v>
      </c>
      <c r="AT204" s="151" t="s">
        <v>183</v>
      </c>
      <c r="AU204" s="151" t="s">
        <v>94</v>
      </c>
      <c r="AY204" s="13" t="s">
        <v>181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90</v>
      </c>
      <c r="BK204" s="153">
        <f t="shared" si="39"/>
        <v>0</v>
      </c>
      <c r="BL204" s="13" t="s">
        <v>243</v>
      </c>
      <c r="BM204" s="151" t="s">
        <v>3324</v>
      </c>
    </row>
    <row r="205" spans="2:65" s="1" customFormat="1" ht="16.5" customHeight="1">
      <c r="B205" s="139"/>
      <c r="C205" s="140" t="s">
        <v>309</v>
      </c>
      <c r="D205" s="140" t="s">
        <v>183</v>
      </c>
      <c r="E205" s="141" t="s">
        <v>2232</v>
      </c>
      <c r="F205" s="142" t="s">
        <v>2233</v>
      </c>
      <c r="G205" s="143" t="s">
        <v>557</v>
      </c>
      <c r="H205" s="144">
        <v>2</v>
      </c>
      <c r="I205" s="145"/>
      <c r="J205" s="144">
        <f t="shared" si="30"/>
        <v>0</v>
      </c>
      <c r="K205" s="146"/>
      <c r="L205" s="28"/>
      <c r="M205" s="147" t="s">
        <v>1</v>
      </c>
      <c r="N205" s="148" t="s">
        <v>45</v>
      </c>
      <c r="P205" s="149">
        <f t="shared" si="31"/>
        <v>0</v>
      </c>
      <c r="Q205" s="149">
        <v>2.0000000000000002E-5</v>
      </c>
      <c r="R205" s="149">
        <f t="shared" si="32"/>
        <v>4.0000000000000003E-5</v>
      </c>
      <c r="S205" s="149">
        <v>0</v>
      </c>
      <c r="T205" s="150">
        <f t="shared" si="33"/>
        <v>0</v>
      </c>
      <c r="AR205" s="151" t="s">
        <v>243</v>
      </c>
      <c r="AT205" s="151" t="s">
        <v>183</v>
      </c>
      <c r="AU205" s="151" t="s">
        <v>94</v>
      </c>
      <c r="AY205" s="13" t="s">
        <v>181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90</v>
      </c>
      <c r="BK205" s="153">
        <f t="shared" si="39"/>
        <v>0</v>
      </c>
      <c r="BL205" s="13" t="s">
        <v>243</v>
      </c>
      <c r="BM205" s="151" t="s">
        <v>3325</v>
      </c>
    </row>
    <row r="206" spans="2:65" s="1" customFormat="1" ht="21.75" customHeight="1">
      <c r="B206" s="139"/>
      <c r="C206" s="154" t="s">
        <v>366</v>
      </c>
      <c r="D206" s="154" t="s">
        <v>196</v>
      </c>
      <c r="E206" s="155" t="s">
        <v>2229</v>
      </c>
      <c r="F206" s="156" t="s">
        <v>2230</v>
      </c>
      <c r="G206" s="157" t="s">
        <v>557</v>
      </c>
      <c r="H206" s="158">
        <v>2</v>
      </c>
      <c r="I206" s="159"/>
      <c r="J206" s="158">
        <f t="shared" si="30"/>
        <v>0</v>
      </c>
      <c r="K206" s="160"/>
      <c r="L206" s="161"/>
      <c r="M206" s="162" t="s">
        <v>1</v>
      </c>
      <c r="N206" s="163" t="s">
        <v>45</v>
      </c>
      <c r="P206" s="149">
        <f t="shared" si="31"/>
        <v>0</v>
      </c>
      <c r="Q206" s="149">
        <v>5.5000000000000003E-4</v>
      </c>
      <c r="R206" s="149">
        <f t="shared" si="32"/>
        <v>1.1000000000000001E-3</v>
      </c>
      <c r="S206" s="149">
        <v>0</v>
      </c>
      <c r="T206" s="150">
        <f t="shared" si="33"/>
        <v>0</v>
      </c>
      <c r="AR206" s="151" t="s">
        <v>306</v>
      </c>
      <c r="AT206" s="151" t="s">
        <v>196</v>
      </c>
      <c r="AU206" s="151" t="s">
        <v>94</v>
      </c>
      <c r="AY206" s="13" t="s">
        <v>181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90</v>
      </c>
      <c r="BK206" s="153">
        <f t="shared" si="39"/>
        <v>0</v>
      </c>
      <c r="BL206" s="13" t="s">
        <v>243</v>
      </c>
      <c r="BM206" s="151" t="s">
        <v>3326</v>
      </c>
    </row>
    <row r="207" spans="2:65" s="1" customFormat="1" ht="24.2" customHeight="1">
      <c r="B207" s="139"/>
      <c r="C207" s="140" t="s">
        <v>370</v>
      </c>
      <c r="D207" s="140" t="s">
        <v>183</v>
      </c>
      <c r="E207" s="141" t="s">
        <v>2235</v>
      </c>
      <c r="F207" s="142" t="s">
        <v>2236</v>
      </c>
      <c r="G207" s="143" t="s">
        <v>304</v>
      </c>
      <c r="H207" s="144">
        <v>21</v>
      </c>
      <c r="I207" s="145"/>
      <c r="J207" s="144">
        <f t="shared" si="30"/>
        <v>0</v>
      </c>
      <c r="K207" s="146"/>
      <c r="L207" s="28"/>
      <c r="M207" s="147" t="s">
        <v>1</v>
      </c>
      <c r="N207" s="148" t="s">
        <v>45</v>
      </c>
      <c r="P207" s="149">
        <f t="shared" si="31"/>
        <v>0</v>
      </c>
      <c r="Q207" s="149">
        <v>1.8652E-4</v>
      </c>
      <c r="R207" s="149">
        <f t="shared" si="32"/>
        <v>3.91692E-3</v>
      </c>
      <c r="S207" s="149">
        <v>0</v>
      </c>
      <c r="T207" s="150">
        <f t="shared" si="33"/>
        <v>0</v>
      </c>
      <c r="AR207" s="151" t="s">
        <v>243</v>
      </c>
      <c r="AT207" s="151" t="s">
        <v>183</v>
      </c>
      <c r="AU207" s="151" t="s">
        <v>94</v>
      </c>
      <c r="AY207" s="13" t="s">
        <v>181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3" t="s">
        <v>90</v>
      </c>
      <c r="BK207" s="153">
        <f t="shared" si="39"/>
        <v>0</v>
      </c>
      <c r="BL207" s="13" t="s">
        <v>243</v>
      </c>
      <c r="BM207" s="151" t="s">
        <v>3327</v>
      </c>
    </row>
    <row r="208" spans="2:65" s="1" customFormat="1" ht="24.2" customHeight="1">
      <c r="B208" s="139"/>
      <c r="C208" s="140" t="s">
        <v>374</v>
      </c>
      <c r="D208" s="140" t="s">
        <v>183</v>
      </c>
      <c r="E208" s="141" t="s">
        <v>2238</v>
      </c>
      <c r="F208" s="142" t="s">
        <v>2239</v>
      </c>
      <c r="G208" s="143" t="s">
        <v>304</v>
      </c>
      <c r="H208" s="144">
        <v>21</v>
      </c>
      <c r="I208" s="145"/>
      <c r="J208" s="144">
        <f t="shared" si="30"/>
        <v>0</v>
      </c>
      <c r="K208" s="146"/>
      <c r="L208" s="28"/>
      <c r="M208" s="147" t="s">
        <v>1</v>
      </c>
      <c r="N208" s="148" t="s">
        <v>45</v>
      </c>
      <c r="P208" s="149">
        <f t="shared" si="31"/>
        <v>0</v>
      </c>
      <c r="Q208" s="149">
        <v>1.0000000000000001E-5</v>
      </c>
      <c r="R208" s="149">
        <f t="shared" si="32"/>
        <v>2.1000000000000001E-4</v>
      </c>
      <c r="S208" s="149">
        <v>0</v>
      </c>
      <c r="T208" s="150">
        <f t="shared" si="33"/>
        <v>0</v>
      </c>
      <c r="AR208" s="151" t="s">
        <v>243</v>
      </c>
      <c r="AT208" s="151" t="s">
        <v>183</v>
      </c>
      <c r="AU208" s="151" t="s">
        <v>94</v>
      </c>
      <c r="AY208" s="13" t="s">
        <v>181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3" t="s">
        <v>90</v>
      </c>
      <c r="BK208" s="153">
        <f t="shared" si="39"/>
        <v>0</v>
      </c>
      <c r="BL208" s="13" t="s">
        <v>243</v>
      </c>
      <c r="BM208" s="151" t="s">
        <v>3328</v>
      </c>
    </row>
    <row r="209" spans="2:65" s="1" customFormat="1" ht="24.2" customHeight="1">
      <c r="B209" s="139"/>
      <c r="C209" s="140" t="s">
        <v>378</v>
      </c>
      <c r="D209" s="140" t="s">
        <v>183</v>
      </c>
      <c r="E209" s="141" t="s">
        <v>2241</v>
      </c>
      <c r="F209" s="142" t="s">
        <v>2242</v>
      </c>
      <c r="G209" s="143" t="s">
        <v>507</v>
      </c>
      <c r="H209" s="144">
        <v>1.4999999999999999E-2</v>
      </c>
      <c r="I209" s="145"/>
      <c r="J209" s="144">
        <f t="shared" si="30"/>
        <v>0</v>
      </c>
      <c r="K209" s="146"/>
      <c r="L209" s="28"/>
      <c r="M209" s="147" t="s">
        <v>1</v>
      </c>
      <c r="N209" s="148" t="s">
        <v>45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243</v>
      </c>
      <c r="AT209" s="151" t="s">
        <v>183</v>
      </c>
      <c r="AU209" s="151" t="s">
        <v>94</v>
      </c>
      <c r="AY209" s="13" t="s">
        <v>181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3" t="s">
        <v>90</v>
      </c>
      <c r="BK209" s="153">
        <f t="shared" si="39"/>
        <v>0</v>
      </c>
      <c r="BL209" s="13" t="s">
        <v>243</v>
      </c>
      <c r="BM209" s="151" t="s">
        <v>3329</v>
      </c>
    </row>
    <row r="210" spans="2:65" s="11" customFormat="1" ht="20.85" customHeight="1">
      <c r="B210" s="127"/>
      <c r="D210" s="128" t="s">
        <v>78</v>
      </c>
      <c r="E210" s="137" t="s">
        <v>2244</v>
      </c>
      <c r="F210" s="137" t="s">
        <v>2245</v>
      </c>
      <c r="I210" s="130"/>
      <c r="J210" s="138">
        <f>BK210</f>
        <v>0</v>
      </c>
      <c r="L210" s="127"/>
      <c r="M210" s="132"/>
      <c r="P210" s="133">
        <f>SUM(P211:P232)</f>
        <v>0</v>
      </c>
      <c r="R210" s="133">
        <f>SUM(R211:R232)</f>
        <v>4.9829999999999999E-2</v>
      </c>
      <c r="T210" s="134">
        <f>SUM(T211:T232)</f>
        <v>3.3259999999999998E-2</v>
      </c>
      <c r="AR210" s="128" t="s">
        <v>90</v>
      </c>
      <c r="AT210" s="135" t="s">
        <v>78</v>
      </c>
      <c r="AU210" s="135" t="s">
        <v>90</v>
      </c>
      <c r="AY210" s="128" t="s">
        <v>181</v>
      </c>
      <c r="BK210" s="136">
        <f>SUM(BK211:BK232)</f>
        <v>0</v>
      </c>
    </row>
    <row r="211" spans="2:65" s="1" customFormat="1" ht="24.2" customHeight="1">
      <c r="B211" s="139"/>
      <c r="C211" s="140" t="s">
        <v>382</v>
      </c>
      <c r="D211" s="140" t="s">
        <v>183</v>
      </c>
      <c r="E211" s="141" t="s">
        <v>2246</v>
      </c>
      <c r="F211" s="142" t="s">
        <v>2247</v>
      </c>
      <c r="G211" s="143" t="s">
        <v>557</v>
      </c>
      <c r="H211" s="144">
        <v>1</v>
      </c>
      <c r="I211" s="145"/>
      <c r="J211" s="144">
        <f t="shared" ref="J211:J232" si="40">ROUND(I211*H211,3)</f>
        <v>0</v>
      </c>
      <c r="K211" s="146"/>
      <c r="L211" s="28"/>
      <c r="M211" s="147" t="s">
        <v>1</v>
      </c>
      <c r="N211" s="148" t="s">
        <v>45</v>
      </c>
      <c r="P211" s="149">
        <f t="shared" ref="P211:P232" si="41">O211*H211</f>
        <v>0</v>
      </c>
      <c r="Q211" s="149">
        <v>2.7999999999999998E-4</v>
      </c>
      <c r="R211" s="149">
        <f t="shared" ref="R211:R232" si="42">Q211*H211</f>
        <v>2.7999999999999998E-4</v>
      </c>
      <c r="S211" s="149">
        <v>0</v>
      </c>
      <c r="T211" s="150">
        <f t="shared" ref="T211:T232" si="43">S211*H211</f>
        <v>0</v>
      </c>
      <c r="AR211" s="151" t="s">
        <v>243</v>
      </c>
      <c r="AT211" s="151" t="s">
        <v>183</v>
      </c>
      <c r="AU211" s="151" t="s">
        <v>94</v>
      </c>
      <c r="AY211" s="13" t="s">
        <v>181</v>
      </c>
      <c r="BE211" s="152">
        <f t="shared" ref="BE211:BE232" si="44">IF(N211="základná",J211,0)</f>
        <v>0</v>
      </c>
      <c r="BF211" s="152">
        <f t="shared" ref="BF211:BF232" si="45">IF(N211="znížená",J211,0)</f>
        <v>0</v>
      </c>
      <c r="BG211" s="152">
        <f t="shared" ref="BG211:BG232" si="46">IF(N211="zákl. prenesená",J211,0)</f>
        <v>0</v>
      </c>
      <c r="BH211" s="152">
        <f t="shared" ref="BH211:BH232" si="47">IF(N211="zníž. prenesená",J211,0)</f>
        <v>0</v>
      </c>
      <c r="BI211" s="152">
        <f t="shared" ref="BI211:BI232" si="48">IF(N211="nulová",J211,0)</f>
        <v>0</v>
      </c>
      <c r="BJ211" s="13" t="s">
        <v>90</v>
      </c>
      <c r="BK211" s="153">
        <f t="shared" ref="BK211:BK232" si="49">ROUND(I211*H211,3)</f>
        <v>0</v>
      </c>
      <c r="BL211" s="13" t="s">
        <v>243</v>
      </c>
      <c r="BM211" s="151" t="s">
        <v>3330</v>
      </c>
    </row>
    <row r="212" spans="2:65" s="1" customFormat="1" ht="37.9" customHeight="1">
      <c r="B212" s="139"/>
      <c r="C212" s="154" t="s">
        <v>350</v>
      </c>
      <c r="D212" s="154" t="s">
        <v>196</v>
      </c>
      <c r="E212" s="155" t="s">
        <v>2249</v>
      </c>
      <c r="F212" s="156" t="s">
        <v>2250</v>
      </c>
      <c r="G212" s="157" t="s">
        <v>2251</v>
      </c>
      <c r="H212" s="158">
        <v>1</v>
      </c>
      <c r="I212" s="159"/>
      <c r="J212" s="158">
        <f t="shared" si="40"/>
        <v>0</v>
      </c>
      <c r="K212" s="160"/>
      <c r="L212" s="161"/>
      <c r="M212" s="162" t="s">
        <v>1</v>
      </c>
      <c r="N212" s="163" t="s">
        <v>45</v>
      </c>
      <c r="P212" s="149">
        <f t="shared" si="41"/>
        <v>0</v>
      </c>
      <c r="Q212" s="149">
        <v>2.9020000000000001E-2</v>
      </c>
      <c r="R212" s="149">
        <f t="shared" si="42"/>
        <v>2.9020000000000001E-2</v>
      </c>
      <c r="S212" s="149">
        <v>0</v>
      </c>
      <c r="T212" s="150">
        <f t="shared" si="43"/>
        <v>0</v>
      </c>
      <c r="AR212" s="151" t="s">
        <v>306</v>
      </c>
      <c r="AT212" s="151" t="s">
        <v>196</v>
      </c>
      <c r="AU212" s="151" t="s">
        <v>94</v>
      </c>
      <c r="AY212" s="13" t="s">
        <v>181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3" t="s">
        <v>90</v>
      </c>
      <c r="BK212" s="153">
        <f t="shared" si="49"/>
        <v>0</v>
      </c>
      <c r="BL212" s="13" t="s">
        <v>243</v>
      </c>
      <c r="BM212" s="151" t="s">
        <v>3331</v>
      </c>
    </row>
    <row r="213" spans="2:65" s="1" customFormat="1" ht="24.2" customHeight="1">
      <c r="B213" s="139"/>
      <c r="C213" s="140" t="s">
        <v>389</v>
      </c>
      <c r="D213" s="140" t="s">
        <v>183</v>
      </c>
      <c r="E213" s="141" t="s">
        <v>2252</v>
      </c>
      <c r="F213" s="142" t="s">
        <v>2253</v>
      </c>
      <c r="G213" s="143" t="s">
        <v>2254</v>
      </c>
      <c r="H213" s="144">
        <v>1</v>
      </c>
      <c r="I213" s="145"/>
      <c r="J213" s="144">
        <f t="shared" si="40"/>
        <v>0</v>
      </c>
      <c r="K213" s="146"/>
      <c r="L213" s="28"/>
      <c r="M213" s="147" t="s">
        <v>1</v>
      </c>
      <c r="N213" s="148" t="s">
        <v>45</v>
      </c>
      <c r="P213" s="149">
        <f t="shared" si="41"/>
        <v>0</v>
      </c>
      <c r="Q213" s="149">
        <v>0</v>
      </c>
      <c r="R213" s="149">
        <f t="shared" si="42"/>
        <v>0</v>
      </c>
      <c r="S213" s="149">
        <v>1.9460000000000002E-2</v>
      </c>
      <c r="T213" s="150">
        <f t="shared" si="43"/>
        <v>1.9460000000000002E-2</v>
      </c>
      <c r="AR213" s="151" t="s">
        <v>243</v>
      </c>
      <c r="AT213" s="151" t="s">
        <v>183</v>
      </c>
      <c r="AU213" s="151" t="s">
        <v>94</v>
      </c>
      <c r="AY213" s="13" t="s">
        <v>181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3" t="s">
        <v>90</v>
      </c>
      <c r="BK213" s="153">
        <f t="shared" si="49"/>
        <v>0</v>
      </c>
      <c r="BL213" s="13" t="s">
        <v>243</v>
      </c>
      <c r="BM213" s="151" t="s">
        <v>3332</v>
      </c>
    </row>
    <row r="214" spans="2:65" s="1" customFormat="1" ht="24.2" customHeight="1">
      <c r="B214" s="139"/>
      <c r="C214" s="140" t="s">
        <v>393</v>
      </c>
      <c r="D214" s="140" t="s">
        <v>183</v>
      </c>
      <c r="E214" s="141" t="s">
        <v>2256</v>
      </c>
      <c r="F214" s="142" t="s">
        <v>2257</v>
      </c>
      <c r="G214" s="143" t="s">
        <v>557</v>
      </c>
      <c r="H214" s="144">
        <v>1</v>
      </c>
      <c r="I214" s="145"/>
      <c r="J214" s="144">
        <f t="shared" si="40"/>
        <v>0</v>
      </c>
      <c r="K214" s="146"/>
      <c r="L214" s="28"/>
      <c r="M214" s="147" t="s">
        <v>1</v>
      </c>
      <c r="N214" s="148" t="s">
        <v>45</v>
      </c>
      <c r="P214" s="149">
        <f t="shared" si="41"/>
        <v>0</v>
      </c>
      <c r="Q214" s="149">
        <v>2.7999999999999998E-4</v>
      </c>
      <c r="R214" s="149">
        <f t="shared" si="42"/>
        <v>2.7999999999999998E-4</v>
      </c>
      <c r="S214" s="149">
        <v>0</v>
      </c>
      <c r="T214" s="150">
        <f t="shared" si="43"/>
        <v>0</v>
      </c>
      <c r="AR214" s="151" t="s">
        <v>243</v>
      </c>
      <c r="AT214" s="151" t="s">
        <v>183</v>
      </c>
      <c r="AU214" s="151" t="s">
        <v>94</v>
      </c>
      <c r="AY214" s="13" t="s">
        <v>181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3" t="s">
        <v>90</v>
      </c>
      <c r="BK214" s="153">
        <f t="shared" si="49"/>
        <v>0</v>
      </c>
      <c r="BL214" s="13" t="s">
        <v>243</v>
      </c>
      <c r="BM214" s="151" t="s">
        <v>3333</v>
      </c>
    </row>
    <row r="215" spans="2:65" s="1" customFormat="1" ht="33" customHeight="1">
      <c r="B215" s="139"/>
      <c r="C215" s="154" t="s">
        <v>397</v>
      </c>
      <c r="D215" s="154" t="s">
        <v>196</v>
      </c>
      <c r="E215" s="155" t="s">
        <v>2262</v>
      </c>
      <c r="F215" s="156" t="s">
        <v>3334</v>
      </c>
      <c r="G215" s="157" t="s">
        <v>557</v>
      </c>
      <c r="H215" s="158">
        <v>1</v>
      </c>
      <c r="I215" s="159"/>
      <c r="J215" s="158">
        <f t="shared" si="40"/>
        <v>0</v>
      </c>
      <c r="K215" s="160"/>
      <c r="L215" s="161"/>
      <c r="M215" s="162" t="s">
        <v>1</v>
      </c>
      <c r="N215" s="163" t="s">
        <v>45</v>
      </c>
      <c r="P215" s="149">
        <f t="shared" si="41"/>
        <v>0</v>
      </c>
      <c r="Q215" s="149">
        <v>1.319E-2</v>
      </c>
      <c r="R215" s="149">
        <f t="shared" si="42"/>
        <v>1.319E-2</v>
      </c>
      <c r="S215" s="149">
        <v>0</v>
      </c>
      <c r="T215" s="150">
        <f t="shared" si="43"/>
        <v>0</v>
      </c>
      <c r="AR215" s="151" t="s">
        <v>306</v>
      </c>
      <c r="AT215" s="151" t="s">
        <v>196</v>
      </c>
      <c r="AU215" s="151" t="s">
        <v>94</v>
      </c>
      <c r="AY215" s="13" t="s">
        <v>181</v>
      </c>
      <c r="BE215" s="152">
        <f t="shared" si="44"/>
        <v>0</v>
      </c>
      <c r="BF215" s="152">
        <f t="shared" si="45"/>
        <v>0</v>
      </c>
      <c r="BG215" s="152">
        <f t="shared" si="46"/>
        <v>0</v>
      </c>
      <c r="BH215" s="152">
        <f t="shared" si="47"/>
        <v>0</v>
      </c>
      <c r="BI215" s="152">
        <f t="shared" si="48"/>
        <v>0</v>
      </c>
      <c r="BJ215" s="13" t="s">
        <v>90</v>
      </c>
      <c r="BK215" s="153">
        <f t="shared" si="49"/>
        <v>0</v>
      </c>
      <c r="BL215" s="13" t="s">
        <v>243</v>
      </c>
      <c r="BM215" s="151" t="s">
        <v>3335</v>
      </c>
    </row>
    <row r="216" spans="2:65" s="1" customFormat="1" ht="37.9" customHeight="1">
      <c r="B216" s="139"/>
      <c r="C216" s="140" t="s">
        <v>401</v>
      </c>
      <c r="D216" s="140" t="s">
        <v>183</v>
      </c>
      <c r="E216" s="141" t="s">
        <v>2270</v>
      </c>
      <c r="F216" s="142" t="s">
        <v>2271</v>
      </c>
      <c r="G216" s="143" t="s">
        <v>557</v>
      </c>
      <c r="H216" s="144">
        <v>2</v>
      </c>
      <c r="I216" s="145"/>
      <c r="J216" s="144">
        <f t="shared" si="40"/>
        <v>0</v>
      </c>
      <c r="K216" s="146"/>
      <c r="L216" s="28"/>
      <c r="M216" s="147" t="s">
        <v>1</v>
      </c>
      <c r="N216" s="148" t="s">
        <v>45</v>
      </c>
      <c r="P216" s="149">
        <f t="shared" si="41"/>
        <v>0</v>
      </c>
      <c r="Q216" s="149">
        <v>4.0000000000000003E-5</v>
      </c>
      <c r="R216" s="149">
        <f t="shared" si="42"/>
        <v>8.0000000000000007E-5</v>
      </c>
      <c r="S216" s="149">
        <v>0</v>
      </c>
      <c r="T216" s="150">
        <f t="shared" si="43"/>
        <v>0</v>
      </c>
      <c r="AR216" s="151" t="s">
        <v>243</v>
      </c>
      <c r="AT216" s="151" t="s">
        <v>183</v>
      </c>
      <c r="AU216" s="151" t="s">
        <v>94</v>
      </c>
      <c r="AY216" s="13" t="s">
        <v>181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90</v>
      </c>
      <c r="BK216" s="153">
        <f t="shared" si="49"/>
        <v>0</v>
      </c>
      <c r="BL216" s="13" t="s">
        <v>243</v>
      </c>
      <c r="BM216" s="151" t="s">
        <v>3336</v>
      </c>
    </row>
    <row r="217" spans="2:65" s="1" customFormat="1" ht="24.2" customHeight="1">
      <c r="B217" s="139"/>
      <c r="C217" s="154" t="s">
        <v>405</v>
      </c>
      <c r="D217" s="154" t="s">
        <v>196</v>
      </c>
      <c r="E217" s="155" t="s">
        <v>2273</v>
      </c>
      <c r="F217" s="156" t="s">
        <v>2274</v>
      </c>
      <c r="G217" s="157" t="s">
        <v>557</v>
      </c>
      <c r="H217" s="158">
        <v>2</v>
      </c>
      <c r="I217" s="159"/>
      <c r="J217" s="158">
        <f t="shared" si="40"/>
        <v>0</v>
      </c>
      <c r="K217" s="160"/>
      <c r="L217" s="161"/>
      <c r="M217" s="162" t="s">
        <v>1</v>
      </c>
      <c r="N217" s="163" t="s">
        <v>45</v>
      </c>
      <c r="P217" s="149">
        <f t="shared" si="41"/>
        <v>0</v>
      </c>
      <c r="Q217" s="149">
        <v>1.6000000000000001E-3</v>
      </c>
      <c r="R217" s="149">
        <f t="shared" si="42"/>
        <v>3.2000000000000002E-3</v>
      </c>
      <c r="S217" s="149">
        <v>0</v>
      </c>
      <c r="T217" s="150">
        <f t="shared" si="43"/>
        <v>0</v>
      </c>
      <c r="AR217" s="151" t="s">
        <v>306</v>
      </c>
      <c r="AT217" s="151" t="s">
        <v>196</v>
      </c>
      <c r="AU217" s="151" t="s">
        <v>94</v>
      </c>
      <c r="AY217" s="13" t="s">
        <v>181</v>
      </c>
      <c r="BE217" s="152">
        <f t="shared" si="44"/>
        <v>0</v>
      </c>
      <c r="BF217" s="152">
        <f t="shared" si="45"/>
        <v>0</v>
      </c>
      <c r="BG217" s="152">
        <f t="shared" si="46"/>
        <v>0</v>
      </c>
      <c r="BH217" s="152">
        <f t="shared" si="47"/>
        <v>0</v>
      </c>
      <c r="BI217" s="152">
        <f t="shared" si="48"/>
        <v>0</v>
      </c>
      <c r="BJ217" s="13" t="s">
        <v>90</v>
      </c>
      <c r="BK217" s="153">
        <f t="shared" si="49"/>
        <v>0</v>
      </c>
      <c r="BL217" s="13" t="s">
        <v>243</v>
      </c>
      <c r="BM217" s="151" t="s">
        <v>3337</v>
      </c>
    </row>
    <row r="218" spans="2:65" s="1" customFormat="1" ht="21.75" customHeight="1">
      <c r="B218" s="139"/>
      <c r="C218" s="140" t="s">
        <v>409</v>
      </c>
      <c r="D218" s="140" t="s">
        <v>183</v>
      </c>
      <c r="E218" s="141" t="s">
        <v>2281</v>
      </c>
      <c r="F218" s="142" t="s">
        <v>2282</v>
      </c>
      <c r="G218" s="143" t="s">
        <v>684</v>
      </c>
      <c r="H218" s="144">
        <v>1</v>
      </c>
      <c r="I218" s="145"/>
      <c r="J218" s="144">
        <f t="shared" si="40"/>
        <v>0</v>
      </c>
      <c r="K218" s="146"/>
      <c r="L218" s="28"/>
      <c r="M218" s="147" t="s">
        <v>1</v>
      </c>
      <c r="N218" s="148" t="s">
        <v>45</v>
      </c>
      <c r="P218" s="149">
        <f t="shared" si="41"/>
        <v>0</v>
      </c>
      <c r="Q218" s="149">
        <v>0</v>
      </c>
      <c r="R218" s="149">
        <f t="shared" si="42"/>
        <v>0</v>
      </c>
      <c r="S218" s="149">
        <v>0</v>
      </c>
      <c r="T218" s="150">
        <f t="shared" si="43"/>
        <v>0</v>
      </c>
      <c r="AR218" s="151" t="s">
        <v>243</v>
      </c>
      <c r="AT218" s="151" t="s">
        <v>183</v>
      </c>
      <c r="AU218" s="151" t="s">
        <v>94</v>
      </c>
      <c r="AY218" s="13" t="s">
        <v>181</v>
      </c>
      <c r="BE218" s="152">
        <f t="shared" si="44"/>
        <v>0</v>
      </c>
      <c r="BF218" s="152">
        <f t="shared" si="45"/>
        <v>0</v>
      </c>
      <c r="BG218" s="152">
        <f t="shared" si="46"/>
        <v>0</v>
      </c>
      <c r="BH218" s="152">
        <f t="shared" si="47"/>
        <v>0</v>
      </c>
      <c r="BI218" s="152">
        <f t="shared" si="48"/>
        <v>0</v>
      </c>
      <c r="BJ218" s="13" t="s">
        <v>90</v>
      </c>
      <c r="BK218" s="153">
        <f t="shared" si="49"/>
        <v>0</v>
      </c>
      <c r="BL218" s="13" t="s">
        <v>243</v>
      </c>
      <c r="BM218" s="151" t="s">
        <v>3338</v>
      </c>
    </row>
    <row r="219" spans="2:65" s="1" customFormat="1" ht="16.5" customHeight="1">
      <c r="B219" s="139"/>
      <c r="C219" s="154" t="s">
        <v>413</v>
      </c>
      <c r="D219" s="154" t="s">
        <v>196</v>
      </c>
      <c r="E219" s="155" t="s">
        <v>2284</v>
      </c>
      <c r="F219" s="156" t="s">
        <v>2285</v>
      </c>
      <c r="G219" s="157" t="s">
        <v>684</v>
      </c>
      <c r="H219" s="158">
        <v>1</v>
      </c>
      <c r="I219" s="159"/>
      <c r="J219" s="158">
        <f t="shared" si="40"/>
        <v>0</v>
      </c>
      <c r="K219" s="160"/>
      <c r="L219" s="161"/>
      <c r="M219" s="162" t="s">
        <v>1</v>
      </c>
      <c r="N219" s="163" t="s">
        <v>45</v>
      </c>
      <c r="P219" s="149">
        <f t="shared" si="41"/>
        <v>0</v>
      </c>
      <c r="Q219" s="149">
        <v>6.4999999999999997E-4</v>
      </c>
      <c r="R219" s="149">
        <f t="shared" si="42"/>
        <v>6.4999999999999997E-4</v>
      </c>
      <c r="S219" s="149">
        <v>0</v>
      </c>
      <c r="T219" s="150">
        <f t="shared" si="43"/>
        <v>0</v>
      </c>
      <c r="AR219" s="151" t="s">
        <v>306</v>
      </c>
      <c r="AT219" s="151" t="s">
        <v>196</v>
      </c>
      <c r="AU219" s="151" t="s">
        <v>94</v>
      </c>
      <c r="AY219" s="13" t="s">
        <v>181</v>
      </c>
      <c r="BE219" s="152">
        <f t="shared" si="44"/>
        <v>0</v>
      </c>
      <c r="BF219" s="152">
        <f t="shared" si="45"/>
        <v>0</v>
      </c>
      <c r="BG219" s="152">
        <f t="shared" si="46"/>
        <v>0</v>
      </c>
      <c r="BH219" s="152">
        <f t="shared" si="47"/>
        <v>0</v>
      </c>
      <c r="BI219" s="152">
        <f t="shared" si="48"/>
        <v>0</v>
      </c>
      <c r="BJ219" s="13" t="s">
        <v>90</v>
      </c>
      <c r="BK219" s="153">
        <f t="shared" si="49"/>
        <v>0</v>
      </c>
      <c r="BL219" s="13" t="s">
        <v>243</v>
      </c>
      <c r="BM219" s="151" t="s">
        <v>3339</v>
      </c>
    </row>
    <row r="220" spans="2:65" s="1" customFormat="1" ht="16.5" customHeight="1">
      <c r="B220" s="139"/>
      <c r="C220" s="140" t="s">
        <v>417</v>
      </c>
      <c r="D220" s="140" t="s">
        <v>183</v>
      </c>
      <c r="E220" s="141" t="s">
        <v>2276</v>
      </c>
      <c r="F220" s="142" t="s">
        <v>2277</v>
      </c>
      <c r="G220" s="143" t="s">
        <v>684</v>
      </c>
      <c r="H220" s="144">
        <v>1</v>
      </c>
      <c r="I220" s="145"/>
      <c r="J220" s="144">
        <f t="shared" si="40"/>
        <v>0</v>
      </c>
      <c r="K220" s="146"/>
      <c r="L220" s="28"/>
      <c r="M220" s="147" t="s">
        <v>1</v>
      </c>
      <c r="N220" s="148" t="s">
        <v>45</v>
      </c>
      <c r="P220" s="149">
        <f t="shared" si="41"/>
        <v>0</v>
      </c>
      <c r="Q220" s="149">
        <v>0</v>
      </c>
      <c r="R220" s="149">
        <f t="shared" si="42"/>
        <v>0</v>
      </c>
      <c r="S220" s="149">
        <v>0</v>
      </c>
      <c r="T220" s="150">
        <f t="shared" si="43"/>
        <v>0</v>
      </c>
      <c r="AR220" s="151" t="s">
        <v>243</v>
      </c>
      <c r="AT220" s="151" t="s">
        <v>183</v>
      </c>
      <c r="AU220" s="151" t="s">
        <v>94</v>
      </c>
      <c r="AY220" s="13" t="s">
        <v>181</v>
      </c>
      <c r="BE220" s="152">
        <f t="shared" si="44"/>
        <v>0</v>
      </c>
      <c r="BF220" s="152">
        <f t="shared" si="45"/>
        <v>0</v>
      </c>
      <c r="BG220" s="152">
        <f t="shared" si="46"/>
        <v>0</v>
      </c>
      <c r="BH220" s="152">
        <f t="shared" si="47"/>
        <v>0</v>
      </c>
      <c r="BI220" s="152">
        <f t="shared" si="48"/>
        <v>0</v>
      </c>
      <c r="BJ220" s="13" t="s">
        <v>90</v>
      </c>
      <c r="BK220" s="153">
        <f t="shared" si="49"/>
        <v>0</v>
      </c>
      <c r="BL220" s="13" t="s">
        <v>243</v>
      </c>
      <c r="BM220" s="151" t="s">
        <v>3340</v>
      </c>
    </row>
    <row r="221" spans="2:65" s="1" customFormat="1" ht="24.2" customHeight="1">
      <c r="B221" s="139"/>
      <c r="C221" s="154" t="s">
        <v>421</v>
      </c>
      <c r="D221" s="154" t="s">
        <v>196</v>
      </c>
      <c r="E221" s="155" t="s">
        <v>2279</v>
      </c>
      <c r="F221" s="156" t="s">
        <v>2280</v>
      </c>
      <c r="G221" s="157" t="s">
        <v>684</v>
      </c>
      <c r="H221" s="158">
        <v>1</v>
      </c>
      <c r="I221" s="159"/>
      <c r="J221" s="158">
        <f t="shared" si="40"/>
        <v>0</v>
      </c>
      <c r="K221" s="160"/>
      <c r="L221" s="161"/>
      <c r="M221" s="162" t="s">
        <v>1</v>
      </c>
      <c r="N221" s="163" t="s">
        <v>45</v>
      </c>
      <c r="P221" s="149">
        <f t="shared" si="41"/>
        <v>0</v>
      </c>
      <c r="Q221" s="149">
        <v>0</v>
      </c>
      <c r="R221" s="149">
        <f t="shared" si="42"/>
        <v>0</v>
      </c>
      <c r="S221" s="149">
        <v>0</v>
      </c>
      <c r="T221" s="150">
        <f t="shared" si="43"/>
        <v>0</v>
      </c>
      <c r="AR221" s="151" t="s">
        <v>306</v>
      </c>
      <c r="AT221" s="151" t="s">
        <v>196</v>
      </c>
      <c r="AU221" s="151" t="s">
        <v>94</v>
      </c>
      <c r="AY221" s="13" t="s">
        <v>181</v>
      </c>
      <c r="BE221" s="152">
        <f t="shared" si="44"/>
        <v>0</v>
      </c>
      <c r="BF221" s="152">
        <f t="shared" si="45"/>
        <v>0</v>
      </c>
      <c r="BG221" s="152">
        <f t="shared" si="46"/>
        <v>0</v>
      </c>
      <c r="BH221" s="152">
        <f t="shared" si="47"/>
        <v>0</v>
      </c>
      <c r="BI221" s="152">
        <f t="shared" si="48"/>
        <v>0</v>
      </c>
      <c r="BJ221" s="13" t="s">
        <v>90</v>
      </c>
      <c r="BK221" s="153">
        <f t="shared" si="49"/>
        <v>0</v>
      </c>
      <c r="BL221" s="13" t="s">
        <v>243</v>
      </c>
      <c r="BM221" s="151" t="s">
        <v>3341</v>
      </c>
    </row>
    <row r="222" spans="2:65" s="1" customFormat="1" ht="21.75" customHeight="1">
      <c r="B222" s="139"/>
      <c r="C222" s="140" t="s">
        <v>425</v>
      </c>
      <c r="D222" s="140" t="s">
        <v>183</v>
      </c>
      <c r="E222" s="141" t="s">
        <v>2265</v>
      </c>
      <c r="F222" s="142" t="s">
        <v>2266</v>
      </c>
      <c r="G222" s="143" t="s">
        <v>557</v>
      </c>
      <c r="H222" s="144">
        <v>3</v>
      </c>
      <c r="I222" s="145"/>
      <c r="J222" s="144">
        <f t="shared" si="40"/>
        <v>0</v>
      </c>
      <c r="K222" s="146"/>
      <c r="L222" s="28"/>
      <c r="M222" s="147" t="s">
        <v>1</v>
      </c>
      <c r="N222" s="148" t="s">
        <v>45</v>
      </c>
      <c r="P222" s="149">
        <f t="shared" si="41"/>
        <v>0</v>
      </c>
      <c r="Q222" s="149">
        <v>8.0000000000000007E-5</v>
      </c>
      <c r="R222" s="149">
        <f t="shared" si="42"/>
        <v>2.4000000000000003E-4</v>
      </c>
      <c r="S222" s="149">
        <v>0</v>
      </c>
      <c r="T222" s="150">
        <f t="shared" si="43"/>
        <v>0</v>
      </c>
      <c r="AR222" s="151" t="s">
        <v>243</v>
      </c>
      <c r="AT222" s="151" t="s">
        <v>183</v>
      </c>
      <c r="AU222" s="151" t="s">
        <v>94</v>
      </c>
      <c r="AY222" s="13" t="s">
        <v>181</v>
      </c>
      <c r="BE222" s="152">
        <f t="shared" si="44"/>
        <v>0</v>
      </c>
      <c r="BF222" s="152">
        <f t="shared" si="45"/>
        <v>0</v>
      </c>
      <c r="BG222" s="152">
        <f t="shared" si="46"/>
        <v>0</v>
      </c>
      <c r="BH222" s="152">
        <f t="shared" si="47"/>
        <v>0</v>
      </c>
      <c r="BI222" s="152">
        <f t="shared" si="48"/>
        <v>0</v>
      </c>
      <c r="BJ222" s="13" t="s">
        <v>90</v>
      </c>
      <c r="BK222" s="153">
        <f t="shared" si="49"/>
        <v>0</v>
      </c>
      <c r="BL222" s="13" t="s">
        <v>243</v>
      </c>
      <c r="BM222" s="151" t="s">
        <v>3342</v>
      </c>
    </row>
    <row r="223" spans="2:65" s="1" customFormat="1" ht="16.5" customHeight="1">
      <c r="B223" s="139"/>
      <c r="C223" s="154" t="s">
        <v>429</v>
      </c>
      <c r="D223" s="154" t="s">
        <v>196</v>
      </c>
      <c r="E223" s="155" t="s">
        <v>2268</v>
      </c>
      <c r="F223" s="156" t="s">
        <v>2269</v>
      </c>
      <c r="G223" s="157" t="s">
        <v>557</v>
      </c>
      <c r="H223" s="158">
        <v>3</v>
      </c>
      <c r="I223" s="159"/>
      <c r="J223" s="158">
        <f t="shared" si="40"/>
        <v>0</v>
      </c>
      <c r="K223" s="160"/>
      <c r="L223" s="161"/>
      <c r="M223" s="162" t="s">
        <v>1</v>
      </c>
      <c r="N223" s="163" t="s">
        <v>45</v>
      </c>
      <c r="P223" s="149">
        <f t="shared" si="41"/>
        <v>0</v>
      </c>
      <c r="Q223" s="149">
        <v>2.7E-4</v>
      </c>
      <c r="R223" s="149">
        <f t="shared" si="42"/>
        <v>8.0999999999999996E-4</v>
      </c>
      <c r="S223" s="149">
        <v>0</v>
      </c>
      <c r="T223" s="150">
        <f t="shared" si="43"/>
        <v>0</v>
      </c>
      <c r="AR223" s="151" t="s">
        <v>306</v>
      </c>
      <c r="AT223" s="151" t="s">
        <v>196</v>
      </c>
      <c r="AU223" s="151" t="s">
        <v>94</v>
      </c>
      <c r="AY223" s="13" t="s">
        <v>181</v>
      </c>
      <c r="BE223" s="152">
        <f t="shared" si="44"/>
        <v>0</v>
      </c>
      <c r="BF223" s="152">
        <f t="shared" si="45"/>
        <v>0</v>
      </c>
      <c r="BG223" s="152">
        <f t="shared" si="46"/>
        <v>0</v>
      </c>
      <c r="BH223" s="152">
        <f t="shared" si="47"/>
        <v>0</v>
      </c>
      <c r="BI223" s="152">
        <f t="shared" si="48"/>
        <v>0</v>
      </c>
      <c r="BJ223" s="13" t="s">
        <v>90</v>
      </c>
      <c r="BK223" s="153">
        <f t="shared" si="49"/>
        <v>0</v>
      </c>
      <c r="BL223" s="13" t="s">
        <v>243</v>
      </c>
      <c r="BM223" s="151" t="s">
        <v>3343</v>
      </c>
    </row>
    <row r="224" spans="2:65" s="1" customFormat="1" ht="16.5" customHeight="1">
      <c r="B224" s="139"/>
      <c r="C224" s="140" t="s">
        <v>433</v>
      </c>
      <c r="D224" s="140" t="s">
        <v>183</v>
      </c>
      <c r="E224" s="141" t="s">
        <v>3344</v>
      </c>
      <c r="F224" s="142" t="s">
        <v>3345</v>
      </c>
      <c r="G224" s="143" t="s">
        <v>1028</v>
      </c>
      <c r="H224" s="144">
        <v>4</v>
      </c>
      <c r="I224" s="145"/>
      <c r="J224" s="144">
        <f t="shared" si="40"/>
        <v>0</v>
      </c>
      <c r="K224" s="146"/>
      <c r="L224" s="28"/>
      <c r="M224" s="147" t="s">
        <v>1</v>
      </c>
      <c r="N224" s="148" t="s">
        <v>45</v>
      </c>
      <c r="P224" s="149">
        <f t="shared" si="41"/>
        <v>0</v>
      </c>
      <c r="Q224" s="149">
        <v>0</v>
      </c>
      <c r="R224" s="149">
        <f t="shared" si="42"/>
        <v>0</v>
      </c>
      <c r="S224" s="149">
        <v>0</v>
      </c>
      <c r="T224" s="150">
        <f t="shared" si="43"/>
        <v>0</v>
      </c>
      <c r="AR224" s="151" t="s">
        <v>243</v>
      </c>
      <c r="AT224" s="151" t="s">
        <v>183</v>
      </c>
      <c r="AU224" s="151" t="s">
        <v>94</v>
      </c>
      <c r="AY224" s="13" t="s">
        <v>181</v>
      </c>
      <c r="BE224" s="152">
        <f t="shared" si="44"/>
        <v>0</v>
      </c>
      <c r="BF224" s="152">
        <f t="shared" si="45"/>
        <v>0</v>
      </c>
      <c r="BG224" s="152">
        <f t="shared" si="46"/>
        <v>0</v>
      </c>
      <c r="BH224" s="152">
        <f t="shared" si="47"/>
        <v>0</v>
      </c>
      <c r="BI224" s="152">
        <f t="shared" si="48"/>
        <v>0</v>
      </c>
      <c r="BJ224" s="13" t="s">
        <v>90</v>
      </c>
      <c r="BK224" s="153">
        <f t="shared" si="49"/>
        <v>0</v>
      </c>
      <c r="BL224" s="13" t="s">
        <v>243</v>
      </c>
      <c r="BM224" s="151" t="s">
        <v>3346</v>
      </c>
    </row>
    <row r="225" spans="2:65" s="1" customFormat="1" ht="24.2" customHeight="1">
      <c r="B225" s="139"/>
      <c r="C225" s="140" t="s">
        <v>437</v>
      </c>
      <c r="D225" s="140" t="s">
        <v>183</v>
      </c>
      <c r="E225" s="141" t="s">
        <v>3347</v>
      </c>
      <c r="F225" s="142" t="s">
        <v>3348</v>
      </c>
      <c r="G225" s="143" t="s">
        <v>1028</v>
      </c>
      <c r="H225" s="144">
        <v>4</v>
      </c>
      <c r="I225" s="145"/>
      <c r="J225" s="144">
        <f t="shared" si="40"/>
        <v>0</v>
      </c>
      <c r="K225" s="146"/>
      <c r="L225" s="28"/>
      <c r="M225" s="147" t="s">
        <v>1</v>
      </c>
      <c r="N225" s="148" t="s">
        <v>45</v>
      </c>
      <c r="P225" s="149">
        <f t="shared" si="41"/>
        <v>0</v>
      </c>
      <c r="Q225" s="149">
        <v>8.0000000000000007E-5</v>
      </c>
      <c r="R225" s="149">
        <f t="shared" si="42"/>
        <v>3.2000000000000003E-4</v>
      </c>
      <c r="S225" s="149">
        <v>0</v>
      </c>
      <c r="T225" s="150">
        <f t="shared" si="43"/>
        <v>0</v>
      </c>
      <c r="AR225" s="151" t="s">
        <v>243</v>
      </c>
      <c r="AT225" s="151" t="s">
        <v>183</v>
      </c>
      <c r="AU225" s="151" t="s">
        <v>94</v>
      </c>
      <c r="AY225" s="13" t="s">
        <v>181</v>
      </c>
      <c r="BE225" s="152">
        <f t="shared" si="44"/>
        <v>0</v>
      </c>
      <c r="BF225" s="152">
        <f t="shared" si="45"/>
        <v>0</v>
      </c>
      <c r="BG225" s="152">
        <f t="shared" si="46"/>
        <v>0</v>
      </c>
      <c r="BH225" s="152">
        <f t="shared" si="47"/>
        <v>0</v>
      </c>
      <c r="BI225" s="152">
        <f t="shared" si="48"/>
        <v>0</v>
      </c>
      <c r="BJ225" s="13" t="s">
        <v>90</v>
      </c>
      <c r="BK225" s="153">
        <f t="shared" si="49"/>
        <v>0</v>
      </c>
      <c r="BL225" s="13" t="s">
        <v>243</v>
      </c>
      <c r="BM225" s="151" t="s">
        <v>3349</v>
      </c>
    </row>
    <row r="226" spans="2:65" s="1" customFormat="1" ht="16.5" customHeight="1">
      <c r="B226" s="139"/>
      <c r="C226" s="140" t="s">
        <v>441</v>
      </c>
      <c r="D226" s="140" t="s">
        <v>183</v>
      </c>
      <c r="E226" s="141" t="s">
        <v>3350</v>
      </c>
      <c r="F226" s="142" t="s">
        <v>3351</v>
      </c>
      <c r="G226" s="143" t="s">
        <v>203</v>
      </c>
      <c r="H226" s="144">
        <v>4</v>
      </c>
      <c r="I226" s="145"/>
      <c r="J226" s="144">
        <f t="shared" si="40"/>
        <v>0</v>
      </c>
      <c r="K226" s="146"/>
      <c r="L226" s="28"/>
      <c r="M226" s="147" t="s">
        <v>1</v>
      </c>
      <c r="N226" s="148" t="s">
        <v>45</v>
      </c>
      <c r="P226" s="149">
        <f t="shared" si="41"/>
        <v>0</v>
      </c>
      <c r="Q226" s="149">
        <v>0</v>
      </c>
      <c r="R226" s="149">
        <f t="shared" si="42"/>
        <v>0</v>
      </c>
      <c r="S226" s="149">
        <v>2.5999999999999999E-3</v>
      </c>
      <c r="T226" s="150">
        <f t="shared" si="43"/>
        <v>1.04E-2</v>
      </c>
      <c r="AR226" s="151" t="s">
        <v>243</v>
      </c>
      <c r="AT226" s="151" t="s">
        <v>183</v>
      </c>
      <c r="AU226" s="151" t="s">
        <v>94</v>
      </c>
      <c r="AY226" s="13" t="s">
        <v>181</v>
      </c>
      <c r="BE226" s="152">
        <f t="shared" si="44"/>
        <v>0</v>
      </c>
      <c r="BF226" s="152">
        <f t="shared" si="45"/>
        <v>0</v>
      </c>
      <c r="BG226" s="152">
        <f t="shared" si="46"/>
        <v>0</v>
      </c>
      <c r="BH226" s="152">
        <f t="shared" si="47"/>
        <v>0</v>
      </c>
      <c r="BI226" s="152">
        <f t="shared" si="48"/>
        <v>0</v>
      </c>
      <c r="BJ226" s="13" t="s">
        <v>90</v>
      </c>
      <c r="BK226" s="153">
        <f t="shared" si="49"/>
        <v>0</v>
      </c>
      <c r="BL226" s="13" t="s">
        <v>243</v>
      </c>
      <c r="BM226" s="151" t="s">
        <v>3352</v>
      </c>
    </row>
    <row r="227" spans="2:65" s="1" customFormat="1" ht="16.5" customHeight="1">
      <c r="B227" s="139"/>
      <c r="C227" s="140" t="s">
        <v>445</v>
      </c>
      <c r="D227" s="140" t="s">
        <v>183</v>
      </c>
      <c r="E227" s="141" t="s">
        <v>3353</v>
      </c>
      <c r="F227" s="142" t="s">
        <v>3354</v>
      </c>
      <c r="G227" s="143" t="s">
        <v>203</v>
      </c>
      <c r="H227" s="144">
        <v>4</v>
      </c>
      <c r="I227" s="145"/>
      <c r="J227" s="144">
        <f t="shared" si="40"/>
        <v>0</v>
      </c>
      <c r="K227" s="146"/>
      <c r="L227" s="28"/>
      <c r="M227" s="147" t="s">
        <v>1</v>
      </c>
      <c r="N227" s="148" t="s">
        <v>45</v>
      </c>
      <c r="P227" s="149">
        <f t="shared" si="41"/>
        <v>0</v>
      </c>
      <c r="Q227" s="149">
        <v>1.2E-4</v>
      </c>
      <c r="R227" s="149">
        <f t="shared" si="42"/>
        <v>4.8000000000000001E-4</v>
      </c>
      <c r="S227" s="149">
        <v>0</v>
      </c>
      <c r="T227" s="150">
        <f t="shared" si="43"/>
        <v>0</v>
      </c>
      <c r="AR227" s="151" t="s">
        <v>243</v>
      </c>
      <c r="AT227" s="151" t="s">
        <v>183</v>
      </c>
      <c r="AU227" s="151" t="s">
        <v>94</v>
      </c>
      <c r="AY227" s="13" t="s">
        <v>181</v>
      </c>
      <c r="BE227" s="152">
        <f t="shared" si="44"/>
        <v>0</v>
      </c>
      <c r="BF227" s="152">
        <f t="shared" si="45"/>
        <v>0</v>
      </c>
      <c r="BG227" s="152">
        <f t="shared" si="46"/>
        <v>0</v>
      </c>
      <c r="BH227" s="152">
        <f t="shared" si="47"/>
        <v>0</v>
      </c>
      <c r="BI227" s="152">
        <f t="shared" si="48"/>
        <v>0</v>
      </c>
      <c r="BJ227" s="13" t="s">
        <v>90</v>
      </c>
      <c r="BK227" s="153">
        <f t="shared" si="49"/>
        <v>0</v>
      </c>
      <c r="BL227" s="13" t="s">
        <v>243</v>
      </c>
      <c r="BM227" s="151" t="s">
        <v>3355</v>
      </c>
    </row>
    <row r="228" spans="2:65" s="1" customFormat="1" ht="24.2" customHeight="1">
      <c r="B228" s="139"/>
      <c r="C228" s="140" t="s">
        <v>449</v>
      </c>
      <c r="D228" s="140" t="s">
        <v>183</v>
      </c>
      <c r="E228" s="141" t="s">
        <v>3356</v>
      </c>
      <c r="F228" s="142" t="s">
        <v>3357</v>
      </c>
      <c r="G228" s="143" t="s">
        <v>203</v>
      </c>
      <c r="H228" s="144">
        <v>4</v>
      </c>
      <c r="I228" s="145"/>
      <c r="J228" s="144">
        <f t="shared" si="40"/>
        <v>0</v>
      </c>
      <c r="K228" s="146"/>
      <c r="L228" s="28"/>
      <c r="M228" s="147" t="s">
        <v>1</v>
      </c>
      <c r="N228" s="148" t="s">
        <v>45</v>
      </c>
      <c r="P228" s="149">
        <f t="shared" si="41"/>
        <v>0</v>
      </c>
      <c r="Q228" s="149">
        <v>0</v>
      </c>
      <c r="R228" s="149">
        <f t="shared" si="42"/>
        <v>0</v>
      </c>
      <c r="S228" s="149">
        <v>8.4999999999999995E-4</v>
      </c>
      <c r="T228" s="150">
        <f t="shared" si="43"/>
        <v>3.3999999999999998E-3</v>
      </c>
      <c r="AR228" s="151" t="s">
        <v>243</v>
      </c>
      <c r="AT228" s="151" t="s">
        <v>183</v>
      </c>
      <c r="AU228" s="151" t="s">
        <v>94</v>
      </c>
      <c r="AY228" s="13" t="s">
        <v>181</v>
      </c>
      <c r="BE228" s="152">
        <f t="shared" si="44"/>
        <v>0</v>
      </c>
      <c r="BF228" s="152">
        <f t="shared" si="45"/>
        <v>0</v>
      </c>
      <c r="BG228" s="152">
        <f t="shared" si="46"/>
        <v>0</v>
      </c>
      <c r="BH228" s="152">
        <f t="shared" si="47"/>
        <v>0</v>
      </c>
      <c r="BI228" s="152">
        <f t="shared" si="48"/>
        <v>0</v>
      </c>
      <c r="BJ228" s="13" t="s">
        <v>90</v>
      </c>
      <c r="BK228" s="153">
        <f t="shared" si="49"/>
        <v>0</v>
      </c>
      <c r="BL228" s="13" t="s">
        <v>243</v>
      </c>
      <c r="BM228" s="151" t="s">
        <v>3358</v>
      </c>
    </row>
    <row r="229" spans="2:65" s="1" customFormat="1" ht="24.2" customHeight="1">
      <c r="B229" s="139"/>
      <c r="C229" s="140" t="s">
        <v>453</v>
      </c>
      <c r="D229" s="140" t="s">
        <v>183</v>
      </c>
      <c r="E229" s="141" t="s">
        <v>3359</v>
      </c>
      <c r="F229" s="142" t="s">
        <v>3360</v>
      </c>
      <c r="G229" s="143" t="s">
        <v>203</v>
      </c>
      <c r="H229" s="144">
        <v>4</v>
      </c>
      <c r="I229" s="145"/>
      <c r="J229" s="144">
        <f t="shared" si="40"/>
        <v>0</v>
      </c>
      <c r="K229" s="146"/>
      <c r="L229" s="28"/>
      <c r="M229" s="147" t="s">
        <v>1</v>
      </c>
      <c r="N229" s="148" t="s">
        <v>45</v>
      </c>
      <c r="P229" s="149">
        <f t="shared" si="41"/>
        <v>0</v>
      </c>
      <c r="Q229" s="149">
        <v>1.7000000000000001E-4</v>
      </c>
      <c r="R229" s="149">
        <f t="shared" si="42"/>
        <v>6.8000000000000005E-4</v>
      </c>
      <c r="S229" s="149">
        <v>0</v>
      </c>
      <c r="T229" s="150">
        <f t="shared" si="43"/>
        <v>0</v>
      </c>
      <c r="AR229" s="151" t="s">
        <v>243</v>
      </c>
      <c r="AT229" s="151" t="s">
        <v>183</v>
      </c>
      <c r="AU229" s="151" t="s">
        <v>94</v>
      </c>
      <c r="AY229" s="13" t="s">
        <v>181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3" t="s">
        <v>90</v>
      </c>
      <c r="BK229" s="153">
        <f t="shared" si="49"/>
        <v>0</v>
      </c>
      <c r="BL229" s="13" t="s">
        <v>243</v>
      </c>
      <c r="BM229" s="151" t="s">
        <v>3361</v>
      </c>
    </row>
    <row r="230" spans="2:65" s="1" customFormat="1" ht="24.2" customHeight="1">
      <c r="B230" s="139"/>
      <c r="C230" s="140" t="s">
        <v>457</v>
      </c>
      <c r="D230" s="140" t="s">
        <v>183</v>
      </c>
      <c r="E230" s="141" t="s">
        <v>2286</v>
      </c>
      <c r="F230" s="142" t="s">
        <v>3362</v>
      </c>
      <c r="G230" s="143" t="s">
        <v>1028</v>
      </c>
      <c r="H230" s="144">
        <v>1</v>
      </c>
      <c r="I230" s="145"/>
      <c r="J230" s="144">
        <f t="shared" si="40"/>
        <v>0</v>
      </c>
      <c r="K230" s="146"/>
      <c r="L230" s="28"/>
      <c r="M230" s="147" t="s">
        <v>1</v>
      </c>
      <c r="N230" s="148" t="s">
        <v>45</v>
      </c>
      <c r="P230" s="149">
        <f t="shared" si="41"/>
        <v>0</v>
      </c>
      <c r="Q230" s="149">
        <v>5.9999999999999995E-4</v>
      </c>
      <c r="R230" s="149">
        <f t="shared" si="42"/>
        <v>5.9999999999999995E-4</v>
      </c>
      <c r="S230" s="149">
        <v>0</v>
      </c>
      <c r="T230" s="150">
        <f t="shared" si="43"/>
        <v>0</v>
      </c>
      <c r="AR230" s="151" t="s">
        <v>243</v>
      </c>
      <c r="AT230" s="151" t="s">
        <v>183</v>
      </c>
      <c r="AU230" s="151" t="s">
        <v>94</v>
      </c>
      <c r="AY230" s="13" t="s">
        <v>181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3" t="s">
        <v>90</v>
      </c>
      <c r="BK230" s="153">
        <f t="shared" si="49"/>
        <v>0</v>
      </c>
      <c r="BL230" s="13" t="s">
        <v>243</v>
      </c>
      <c r="BM230" s="151" t="s">
        <v>3363</v>
      </c>
    </row>
    <row r="231" spans="2:65" s="1" customFormat="1" ht="24.2" customHeight="1">
      <c r="B231" s="139"/>
      <c r="C231" s="154" t="s">
        <v>461</v>
      </c>
      <c r="D231" s="154" t="s">
        <v>196</v>
      </c>
      <c r="E231" s="155" t="s">
        <v>2289</v>
      </c>
      <c r="F231" s="156" t="s">
        <v>3364</v>
      </c>
      <c r="G231" s="157" t="s">
        <v>203</v>
      </c>
      <c r="H231" s="158">
        <v>1</v>
      </c>
      <c r="I231" s="159"/>
      <c r="J231" s="158">
        <f t="shared" si="40"/>
        <v>0</v>
      </c>
      <c r="K231" s="160"/>
      <c r="L231" s="161"/>
      <c r="M231" s="162" t="s">
        <v>1</v>
      </c>
      <c r="N231" s="163" t="s">
        <v>45</v>
      </c>
      <c r="P231" s="149">
        <f t="shared" si="41"/>
        <v>0</v>
      </c>
      <c r="Q231" s="149">
        <v>0</v>
      </c>
      <c r="R231" s="149">
        <f t="shared" si="42"/>
        <v>0</v>
      </c>
      <c r="S231" s="149">
        <v>0</v>
      </c>
      <c r="T231" s="150">
        <f t="shared" si="43"/>
        <v>0</v>
      </c>
      <c r="AR231" s="151" t="s">
        <v>306</v>
      </c>
      <c r="AT231" s="151" t="s">
        <v>196</v>
      </c>
      <c r="AU231" s="151" t="s">
        <v>94</v>
      </c>
      <c r="AY231" s="13" t="s">
        <v>181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3" t="s">
        <v>90</v>
      </c>
      <c r="BK231" s="153">
        <f t="shared" si="49"/>
        <v>0</v>
      </c>
      <c r="BL231" s="13" t="s">
        <v>243</v>
      </c>
      <c r="BM231" s="151" t="s">
        <v>3365</v>
      </c>
    </row>
    <row r="232" spans="2:65" s="1" customFormat="1" ht="24.2" customHeight="1">
      <c r="B232" s="139"/>
      <c r="C232" s="140" t="s">
        <v>465</v>
      </c>
      <c r="D232" s="140" t="s">
        <v>183</v>
      </c>
      <c r="E232" s="141" t="s">
        <v>2292</v>
      </c>
      <c r="F232" s="142" t="s">
        <v>2293</v>
      </c>
      <c r="G232" s="143" t="s">
        <v>507</v>
      </c>
      <c r="H232" s="144">
        <v>0.05</v>
      </c>
      <c r="I232" s="145"/>
      <c r="J232" s="144">
        <f t="shared" si="40"/>
        <v>0</v>
      </c>
      <c r="K232" s="146"/>
      <c r="L232" s="28"/>
      <c r="M232" s="147" t="s">
        <v>1</v>
      </c>
      <c r="N232" s="148" t="s">
        <v>45</v>
      </c>
      <c r="P232" s="149">
        <f t="shared" si="41"/>
        <v>0</v>
      </c>
      <c r="Q232" s="149">
        <v>0</v>
      </c>
      <c r="R232" s="149">
        <f t="shared" si="42"/>
        <v>0</v>
      </c>
      <c r="S232" s="149">
        <v>0</v>
      </c>
      <c r="T232" s="150">
        <f t="shared" si="43"/>
        <v>0</v>
      </c>
      <c r="AR232" s="151" t="s">
        <v>243</v>
      </c>
      <c r="AT232" s="151" t="s">
        <v>183</v>
      </c>
      <c r="AU232" s="151" t="s">
        <v>94</v>
      </c>
      <c r="AY232" s="13" t="s">
        <v>181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3" t="s">
        <v>90</v>
      </c>
      <c r="BK232" s="153">
        <f t="shared" si="49"/>
        <v>0</v>
      </c>
      <c r="BL232" s="13" t="s">
        <v>243</v>
      </c>
      <c r="BM232" s="151" t="s">
        <v>3366</v>
      </c>
    </row>
    <row r="233" spans="2:65" s="11" customFormat="1" ht="22.9" customHeight="1">
      <c r="B233" s="127"/>
      <c r="D233" s="128" t="s">
        <v>78</v>
      </c>
      <c r="E233" s="137" t="s">
        <v>481</v>
      </c>
      <c r="F233" s="137" t="s">
        <v>642</v>
      </c>
      <c r="I233" s="130"/>
      <c r="J233" s="138">
        <f>BK233</f>
        <v>0</v>
      </c>
      <c r="L233" s="127"/>
      <c r="M233" s="132"/>
      <c r="P233" s="133">
        <f>P234+P239</f>
        <v>0</v>
      </c>
      <c r="R233" s="133">
        <f>R234+R239</f>
        <v>6.6400000000000001E-3</v>
      </c>
      <c r="T233" s="134">
        <f>T234+T239</f>
        <v>0</v>
      </c>
      <c r="AR233" s="128" t="s">
        <v>90</v>
      </c>
      <c r="AT233" s="135" t="s">
        <v>78</v>
      </c>
      <c r="AU233" s="135" t="s">
        <v>83</v>
      </c>
      <c r="AY233" s="128" t="s">
        <v>181</v>
      </c>
      <c r="BK233" s="136">
        <f>BK234+BK239</f>
        <v>0</v>
      </c>
    </row>
    <row r="234" spans="2:65" s="11" customFormat="1" ht="20.85" customHeight="1">
      <c r="B234" s="127"/>
      <c r="D234" s="128" t="s">
        <v>78</v>
      </c>
      <c r="E234" s="137" t="s">
        <v>697</v>
      </c>
      <c r="F234" s="137" t="s">
        <v>698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3.0000000000000001E-5</v>
      </c>
      <c r="T234" s="134">
        <f>SUM(T235:T238)</f>
        <v>0</v>
      </c>
      <c r="AR234" s="128" t="s">
        <v>90</v>
      </c>
      <c r="AT234" s="135" t="s">
        <v>78</v>
      </c>
      <c r="AU234" s="135" t="s">
        <v>90</v>
      </c>
      <c r="AY234" s="128" t="s">
        <v>181</v>
      </c>
      <c r="BK234" s="136">
        <f>SUM(BK235:BK238)</f>
        <v>0</v>
      </c>
    </row>
    <row r="235" spans="2:65" s="1" customFormat="1" ht="16.5" customHeight="1">
      <c r="B235" s="139"/>
      <c r="C235" s="140" t="s">
        <v>469</v>
      </c>
      <c r="D235" s="140" t="s">
        <v>183</v>
      </c>
      <c r="E235" s="141" t="s">
        <v>3367</v>
      </c>
      <c r="F235" s="142" t="s">
        <v>3368</v>
      </c>
      <c r="G235" s="143" t="s">
        <v>557</v>
      </c>
      <c r="H235" s="144">
        <v>1</v>
      </c>
      <c r="I235" s="145"/>
      <c r="J235" s="144">
        <f>ROUND(I235*H235,3)</f>
        <v>0</v>
      </c>
      <c r="K235" s="146"/>
      <c r="L235" s="28"/>
      <c r="M235" s="147" t="s">
        <v>1</v>
      </c>
      <c r="N235" s="148" t="s">
        <v>45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243</v>
      </c>
      <c r="AT235" s="151" t="s">
        <v>183</v>
      </c>
      <c r="AU235" s="151" t="s">
        <v>94</v>
      </c>
      <c r="AY235" s="13" t="s">
        <v>181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3" t="s">
        <v>90</v>
      </c>
      <c r="BK235" s="153">
        <f>ROUND(I235*H235,3)</f>
        <v>0</v>
      </c>
      <c r="BL235" s="13" t="s">
        <v>243</v>
      </c>
      <c r="BM235" s="151" t="s">
        <v>3369</v>
      </c>
    </row>
    <row r="236" spans="2:65" s="1" customFormat="1" ht="37.9" customHeight="1">
      <c r="B236" s="139"/>
      <c r="C236" s="154" t="s">
        <v>473</v>
      </c>
      <c r="D236" s="154" t="s">
        <v>196</v>
      </c>
      <c r="E236" s="155" t="s">
        <v>2301</v>
      </c>
      <c r="F236" s="156" t="s">
        <v>3370</v>
      </c>
      <c r="G236" s="157" t="s">
        <v>557</v>
      </c>
      <c r="H236" s="158">
        <v>1</v>
      </c>
      <c r="I236" s="159"/>
      <c r="J236" s="158">
        <f>ROUND(I236*H236,3)</f>
        <v>0</v>
      </c>
      <c r="K236" s="160"/>
      <c r="L236" s="161"/>
      <c r="M236" s="162" t="s">
        <v>1</v>
      </c>
      <c r="N236" s="163" t="s">
        <v>45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306</v>
      </c>
      <c r="AT236" s="151" t="s">
        <v>196</v>
      </c>
      <c r="AU236" s="151" t="s">
        <v>94</v>
      </c>
      <c r="AY236" s="13" t="s">
        <v>181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3" t="s">
        <v>90</v>
      </c>
      <c r="BK236" s="153">
        <f>ROUND(I236*H236,3)</f>
        <v>0</v>
      </c>
      <c r="BL236" s="13" t="s">
        <v>243</v>
      </c>
      <c r="BM236" s="151" t="s">
        <v>3371</v>
      </c>
    </row>
    <row r="237" spans="2:65" s="1" customFormat="1" ht="16.5" customHeight="1">
      <c r="B237" s="139"/>
      <c r="C237" s="140" t="s">
        <v>477</v>
      </c>
      <c r="D237" s="140" t="s">
        <v>183</v>
      </c>
      <c r="E237" s="141" t="s">
        <v>2304</v>
      </c>
      <c r="F237" s="142" t="s">
        <v>2305</v>
      </c>
      <c r="G237" s="143" t="s">
        <v>557</v>
      </c>
      <c r="H237" s="144">
        <v>1</v>
      </c>
      <c r="I237" s="145"/>
      <c r="J237" s="144">
        <f>ROUND(I237*H237,3)</f>
        <v>0</v>
      </c>
      <c r="K237" s="146"/>
      <c r="L237" s="28"/>
      <c r="M237" s="147" t="s">
        <v>1</v>
      </c>
      <c r="N237" s="148" t="s">
        <v>45</v>
      </c>
      <c r="P237" s="149">
        <f>O237*H237</f>
        <v>0</v>
      </c>
      <c r="Q237" s="149">
        <v>3.0000000000000001E-5</v>
      </c>
      <c r="R237" s="149">
        <f>Q237*H237</f>
        <v>3.0000000000000001E-5</v>
      </c>
      <c r="S237" s="149">
        <v>0</v>
      </c>
      <c r="T237" s="150">
        <f>S237*H237</f>
        <v>0</v>
      </c>
      <c r="AR237" s="151" t="s">
        <v>243</v>
      </c>
      <c r="AT237" s="151" t="s">
        <v>183</v>
      </c>
      <c r="AU237" s="151" t="s">
        <v>94</v>
      </c>
      <c r="AY237" s="13" t="s">
        <v>181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3" t="s">
        <v>90</v>
      </c>
      <c r="BK237" s="153">
        <f>ROUND(I237*H237,3)</f>
        <v>0</v>
      </c>
      <c r="BL237" s="13" t="s">
        <v>243</v>
      </c>
      <c r="BM237" s="151" t="s">
        <v>3372</v>
      </c>
    </row>
    <row r="238" spans="2:65" s="1" customFormat="1" ht="24.2" customHeight="1">
      <c r="B238" s="139"/>
      <c r="C238" s="140" t="s">
        <v>481</v>
      </c>
      <c r="D238" s="140" t="s">
        <v>183</v>
      </c>
      <c r="E238" s="141" t="s">
        <v>2310</v>
      </c>
      <c r="F238" s="142" t="s">
        <v>2311</v>
      </c>
      <c r="G238" s="143" t="s">
        <v>507</v>
      </c>
      <c r="H238" s="144">
        <v>1.4E-2</v>
      </c>
      <c r="I238" s="145"/>
      <c r="J238" s="144">
        <f>ROUND(I238*H238,3)</f>
        <v>0</v>
      </c>
      <c r="K238" s="146"/>
      <c r="L238" s="28"/>
      <c r="M238" s="147" t="s">
        <v>1</v>
      </c>
      <c r="N238" s="148" t="s">
        <v>45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243</v>
      </c>
      <c r="AT238" s="151" t="s">
        <v>183</v>
      </c>
      <c r="AU238" s="151" t="s">
        <v>94</v>
      </c>
      <c r="AY238" s="13" t="s">
        <v>181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3" t="s">
        <v>90</v>
      </c>
      <c r="BK238" s="153">
        <f>ROUND(I238*H238,3)</f>
        <v>0</v>
      </c>
      <c r="BL238" s="13" t="s">
        <v>243</v>
      </c>
      <c r="BM238" s="151" t="s">
        <v>3373</v>
      </c>
    </row>
    <row r="239" spans="2:65" s="11" customFormat="1" ht="20.85" customHeight="1">
      <c r="B239" s="127"/>
      <c r="D239" s="128" t="s">
        <v>78</v>
      </c>
      <c r="E239" s="137" t="s">
        <v>936</v>
      </c>
      <c r="F239" s="137" t="s">
        <v>937</v>
      </c>
      <c r="I239" s="130"/>
      <c r="J239" s="138">
        <f>BK239</f>
        <v>0</v>
      </c>
      <c r="L239" s="127"/>
      <c r="M239" s="132"/>
      <c r="P239" s="133">
        <f>SUM(P240:P245)</f>
        <v>0</v>
      </c>
      <c r="R239" s="133">
        <f>SUM(R240:R245)</f>
        <v>6.6100000000000004E-3</v>
      </c>
      <c r="T239" s="134">
        <f>SUM(T240:T245)</f>
        <v>0</v>
      </c>
      <c r="AR239" s="128" t="s">
        <v>90</v>
      </c>
      <c r="AT239" s="135" t="s">
        <v>78</v>
      </c>
      <c r="AU239" s="135" t="s">
        <v>90</v>
      </c>
      <c r="AY239" s="128" t="s">
        <v>181</v>
      </c>
      <c r="BK239" s="136">
        <f>SUM(BK240:BK245)</f>
        <v>0</v>
      </c>
    </row>
    <row r="240" spans="2:65" s="1" customFormat="1" ht="24.2" customHeight="1">
      <c r="B240" s="139"/>
      <c r="C240" s="140" t="s">
        <v>485</v>
      </c>
      <c r="D240" s="140" t="s">
        <v>183</v>
      </c>
      <c r="E240" s="141" t="s">
        <v>2317</v>
      </c>
      <c r="F240" s="142" t="s">
        <v>2318</v>
      </c>
      <c r="G240" s="143" t="s">
        <v>557</v>
      </c>
      <c r="H240" s="144">
        <v>1</v>
      </c>
      <c r="I240" s="145"/>
      <c r="J240" s="144">
        <f t="shared" ref="J240:J245" si="50">ROUND(I240*H240,3)</f>
        <v>0</v>
      </c>
      <c r="K240" s="146"/>
      <c r="L240" s="28"/>
      <c r="M240" s="147" t="s">
        <v>1</v>
      </c>
      <c r="N240" s="148" t="s">
        <v>45</v>
      </c>
      <c r="P240" s="149">
        <f t="shared" ref="P240:P245" si="51">O240*H240</f>
        <v>0</v>
      </c>
      <c r="Q240" s="149">
        <v>0</v>
      </c>
      <c r="R240" s="149">
        <f t="shared" ref="R240:R245" si="52">Q240*H240</f>
        <v>0</v>
      </c>
      <c r="S240" s="149">
        <v>0</v>
      </c>
      <c r="T240" s="150">
        <f t="shared" ref="T240:T245" si="53">S240*H240</f>
        <v>0</v>
      </c>
      <c r="AR240" s="151" t="s">
        <v>243</v>
      </c>
      <c r="AT240" s="151" t="s">
        <v>183</v>
      </c>
      <c r="AU240" s="151" t="s">
        <v>94</v>
      </c>
      <c r="AY240" s="13" t="s">
        <v>181</v>
      </c>
      <c r="BE240" s="152">
        <f t="shared" ref="BE240:BE245" si="54">IF(N240="základná",J240,0)</f>
        <v>0</v>
      </c>
      <c r="BF240" s="152">
        <f t="shared" ref="BF240:BF245" si="55">IF(N240="znížená",J240,0)</f>
        <v>0</v>
      </c>
      <c r="BG240" s="152">
        <f t="shared" ref="BG240:BG245" si="56">IF(N240="zákl. prenesená",J240,0)</f>
        <v>0</v>
      </c>
      <c r="BH240" s="152">
        <f t="shared" ref="BH240:BH245" si="57">IF(N240="zníž. prenesená",J240,0)</f>
        <v>0</v>
      </c>
      <c r="BI240" s="152">
        <f t="shared" ref="BI240:BI245" si="58">IF(N240="nulová",J240,0)</f>
        <v>0</v>
      </c>
      <c r="BJ240" s="13" t="s">
        <v>90</v>
      </c>
      <c r="BK240" s="153">
        <f t="shared" ref="BK240:BK245" si="59">ROUND(I240*H240,3)</f>
        <v>0</v>
      </c>
      <c r="BL240" s="13" t="s">
        <v>243</v>
      </c>
      <c r="BM240" s="151" t="s">
        <v>3374</v>
      </c>
    </row>
    <row r="241" spans="2:65" s="1" customFormat="1" ht="21.75" customHeight="1">
      <c r="B241" s="139"/>
      <c r="C241" s="154" t="s">
        <v>489</v>
      </c>
      <c r="D241" s="154" t="s">
        <v>196</v>
      </c>
      <c r="E241" s="155" t="s">
        <v>2320</v>
      </c>
      <c r="F241" s="156" t="s">
        <v>2321</v>
      </c>
      <c r="G241" s="157" t="s">
        <v>557</v>
      </c>
      <c r="H241" s="158">
        <v>1</v>
      </c>
      <c r="I241" s="159"/>
      <c r="J241" s="158">
        <f t="shared" si="50"/>
        <v>0</v>
      </c>
      <c r="K241" s="160"/>
      <c r="L241" s="161"/>
      <c r="M241" s="162" t="s">
        <v>1</v>
      </c>
      <c r="N241" s="163" t="s">
        <v>45</v>
      </c>
      <c r="P241" s="149">
        <f t="shared" si="51"/>
        <v>0</v>
      </c>
      <c r="Q241" s="149">
        <v>1.25E-3</v>
      </c>
      <c r="R241" s="149">
        <f t="shared" si="52"/>
        <v>1.25E-3</v>
      </c>
      <c r="S241" s="149">
        <v>0</v>
      </c>
      <c r="T241" s="150">
        <f t="shared" si="53"/>
        <v>0</v>
      </c>
      <c r="AR241" s="151" t="s">
        <v>306</v>
      </c>
      <c r="AT241" s="151" t="s">
        <v>196</v>
      </c>
      <c r="AU241" s="151" t="s">
        <v>94</v>
      </c>
      <c r="AY241" s="13" t="s">
        <v>181</v>
      </c>
      <c r="BE241" s="152">
        <f t="shared" si="54"/>
        <v>0</v>
      </c>
      <c r="BF241" s="152">
        <f t="shared" si="55"/>
        <v>0</v>
      </c>
      <c r="BG241" s="152">
        <f t="shared" si="56"/>
        <v>0</v>
      </c>
      <c r="BH241" s="152">
        <f t="shared" si="57"/>
        <v>0</v>
      </c>
      <c r="BI241" s="152">
        <f t="shared" si="58"/>
        <v>0</v>
      </c>
      <c r="BJ241" s="13" t="s">
        <v>90</v>
      </c>
      <c r="BK241" s="153">
        <f t="shared" si="59"/>
        <v>0</v>
      </c>
      <c r="BL241" s="13" t="s">
        <v>243</v>
      </c>
      <c r="BM241" s="151" t="s">
        <v>3375</v>
      </c>
    </row>
    <row r="242" spans="2:65" s="1" customFormat="1" ht="16.5" customHeight="1">
      <c r="B242" s="139"/>
      <c r="C242" s="140" t="s">
        <v>493</v>
      </c>
      <c r="D242" s="140" t="s">
        <v>183</v>
      </c>
      <c r="E242" s="141" t="s">
        <v>2329</v>
      </c>
      <c r="F242" s="142" t="s">
        <v>2330</v>
      </c>
      <c r="G242" s="143" t="s">
        <v>304</v>
      </c>
      <c r="H242" s="144">
        <v>10</v>
      </c>
      <c r="I242" s="145"/>
      <c r="J242" s="144">
        <f t="shared" si="50"/>
        <v>0</v>
      </c>
      <c r="K242" s="146"/>
      <c r="L242" s="28"/>
      <c r="M242" s="147" t="s">
        <v>1</v>
      </c>
      <c r="N242" s="148" t="s">
        <v>45</v>
      </c>
      <c r="P242" s="149">
        <f t="shared" si="51"/>
        <v>0</v>
      </c>
      <c r="Q242" s="149">
        <v>0</v>
      </c>
      <c r="R242" s="149">
        <f t="shared" si="52"/>
        <v>0</v>
      </c>
      <c r="S242" s="149">
        <v>0</v>
      </c>
      <c r="T242" s="150">
        <f t="shared" si="53"/>
        <v>0</v>
      </c>
      <c r="AR242" s="151" t="s">
        <v>243</v>
      </c>
      <c r="AT242" s="151" t="s">
        <v>183</v>
      </c>
      <c r="AU242" s="151" t="s">
        <v>94</v>
      </c>
      <c r="AY242" s="13" t="s">
        <v>181</v>
      </c>
      <c r="BE242" s="152">
        <f t="shared" si="54"/>
        <v>0</v>
      </c>
      <c r="BF242" s="152">
        <f t="shared" si="55"/>
        <v>0</v>
      </c>
      <c r="BG242" s="152">
        <f t="shared" si="56"/>
        <v>0</v>
      </c>
      <c r="BH242" s="152">
        <f t="shared" si="57"/>
        <v>0</v>
      </c>
      <c r="BI242" s="152">
        <f t="shared" si="58"/>
        <v>0</v>
      </c>
      <c r="BJ242" s="13" t="s">
        <v>90</v>
      </c>
      <c r="BK242" s="153">
        <f t="shared" si="59"/>
        <v>0</v>
      </c>
      <c r="BL242" s="13" t="s">
        <v>243</v>
      </c>
      <c r="BM242" s="151" t="s">
        <v>3376</v>
      </c>
    </row>
    <row r="243" spans="2:65" s="1" customFormat="1" ht="16.5" customHeight="1">
      <c r="B243" s="139"/>
      <c r="C243" s="154" t="s">
        <v>497</v>
      </c>
      <c r="D243" s="154" t="s">
        <v>196</v>
      </c>
      <c r="E243" s="155" t="s">
        <v>2332</v>
      </c>
      <c r="F243" s="156" t="s">
        <v>3377</v>
      </c>
      <c r="G243" s="157" t="s">
        <v>304</v>
      </c>
      <c r="H243" s="158">
        <v>10</v>
      </c>
      <c r="I243" s="159"/>
      <c r="J243" s="158">
        <f t="shared" si="50"/>
        <v>0</v>
      </c>
      <c r="K243" s="160"/>
      <c r="L243" s="161"/>
      <c r="M243" s="162" t="s">
        <v>1</v>
      </c>
      <c r="N243" s="163" t="s">
        <v>45</v>
      </c>
      <c r="P243" s="149">
        <f t="shared" si="51"/>
        <v>0</v>
      </c>
      <c r="Q243" s="149">
        <v>5.2999999999999998E-4</v>
      </c>
      <c r="R243" s="149">
        <f t="shared" si="52"/>
        <v>5.3E-3</v>
      </c>
      <c r="S243" s="149">
        <v>0</v>
      </c>
      <c r="T243" s="150">
        <f t="shared" si="53"/>
        <v>0</v>
      </c>
      <c r="AR243" s="151" t="s">
        <v>306</v>
      </c>
      <c r="AT243" s="151" t="s">
        <v>196</v>
      </c>
      <c r="AU243" s="151" t="s">
        <v>94</v>
      </c>
      <c r="AY243" s="13" t="s">
        <v>181</v>
      </c>
      <c r="BE243" s="152">
        <f t="shared" si="54"/>
        <v>0</v>
      </c>
      <c r="BF243" s="152">
        <f t="shared" si="55"/>
        <v>0</v>
      </c>
      <c r="BG243" s="152">
        <f t="shared" si="56"/>
        <v>0</v>
      </c>
      <c r="BH243" s="152">
        <f t="shared" si="57"/>
        <v>0</v>
      </c>
      <c r="BI243" s="152">
        <f t="shared" si="58"/>
        <v>0</v>
      </c>
      <c r="BJ243" s="13" t="s">
        <v>90</v>
      </c>
      <c r="BK243" s="153">
        <f t="shared" si="59"/>
        <v>0</v>
      </c>
      <c r="BL243" s="13" t="s">
        <v>243</v>
      </c>
      <c r="BM243" s="151" t="s">
        <v>3378</v>
      </c>
    </row>
    <row r="244" spans="2:65" s="1" customFormat="1" ht="24.2" customHeight="1">
      <c r="B244" s="139"/>
      <c r="C244" s="140" t="s">
        <v>501</v>
      </c>
      <c r="D244" s="140" t="s">
        <v>183</v>
      </c>
      <c r="E244" s="141" t="s">
        <v>2323</v>
      </c>
      <c r="F244" s="142" t="s">
        <v>2324</v>
      </c>
      <c r="G244" s="143" t="s">
        <v>557</v>
      </c>
      <c r="H244" s="144">
        <v>1</v>
      </c>
      <c r="I244" s="145"/>
      <c r="J244" s="144">
        <f t="shared" si="50"/>
        <v>0</v>
      </c>
      <c r="K244" s="146"/>
      <c r="L244" s="28"/>
      <c r="M244" s="147" t="s">
        <v>1</v>
      </c>
      <c r="N244" s="148" t="s">
        <v>45</v>
      </c>
      <c r="P244" s="149">
        <f t="shared" si="51"/>
        <v>0</v>
      </c>
      <c r="Q244" s="149">
        <v>0</v>
      </c>
      <c r="R244" s="149">
        <f t="shared" si="52"/>
        <v>0</v>
      </c>
      <c r="S244" s="149">
        <v>0</v>
      </c>
      <c r="T244" s="150">
        <f t="shared" si="53"/>
        <v>0</v>
      </c>
      <c r="AR244" s="151" t="s">
        <v>243</v>
      </c>
      <c r="AT244" s="151" t="s">
        <v>183</v>
      </c>
      <c r="AU244" s="151" t="s">
        <v>94</v>
      </c>
      <c r="AY244" s="13" t="s">
        <v>181</v>
      </c>
      <c r="BE244" s="152">
        <f t="shared" si="54"/>
        <v>0</v>
      </c>
      <c r="BF244" s="152">
        <f t="shared" si="55"/>
        <v>0</v>
      </c>
      <c r="BG244" s="152">
        <f t="shared" si="56"/>
        <v>0</v>
      </c>
      <c r="BH244" s="152">
        <f t="shared" si="57"/>
        <v>0</v>
      </c>
      <c r="BI244" s="152">
        <f t="shared" si="58"/>
        <v>0</v>
      </c>
      <c r="BJ244" s="13" t="s">
        <v>90</v>
      </c>
      <c r="BK244" s="153">
        <f t="shared" si="59"/>
        <v>0</v>
      </c>
      <c r="BL244" s="13" t="s">
        <v>243</v>
      </c>
      <c r="BM244" s="151" t="s">
        <v>3379</v>
      </c>
    </row>
    <row r="245" spans="2:65" s="1" customFormat="1" ht="24.2" customHeight="1">
      <c r="B245" s="139"/>
      <c r="C245" s="154" t="s">
        <v>504</v>
      </c>
      <c r="D245" s="154" t="s">
        <v>196</v>
      </c>
      <c r="E245" s="155" t="s">
        <v>2326</v>
      </c>
      <c r="F245" s="156" t="s">
        <v>3380</v>
      </c>
      <c r="G245" s="157" t="s">
        <v>203</v>
      </c>
      <c r="H245" s="158">
        <v>1</v>
      </c>
      <c r="I245" s="159"/>
      <c r="J245" s="158">
        <f t="shared" si="50"/>
        <v>0</v>
      </c>
      <c r="K245" s="160"/>
      <c r="L245" s="161"/>
      <c r="M245" s="162" t="s">
        <v>1</v>
      </c>
      <c r="N245" s="163" t="s">
        <v>45</v>
      </c>
      <c r="P245" s="149">
        <f t="shared" si="51"/>
        <v>0</v>
      </c>
      <c r="Q245" s="149">
        <v>6.0000000000000002E-5</v>
      </c>
      <c r="R245" s="149">
        <f t="shared" si="52"/>
        <v>6.0000000000000002E-5</v>
      </c>
      <c r="S245" s="149">
        <v>0</v>
      </c>
      <c r="T245" s="150">
        <f t="shared" si="53"/>
        <v>0</v>
      </c>
      <c r="AR245" s="151" t="s">
        <v>306</v>
      </c>
      <c r="AT245" s="151" t="s">
        <v>196</v>
      </c>
      <c r="AU245" s="151" t="s">
        <v>94</v>
      </c>
      <c r="AY245" s="13" t="s">
        <v>181</v>
      </c>
      <c r="BE245" s="152">
        <f t="shared" si="54"/>
        <v>0</v>
      </c>
      <c r="BF245" s="152">
        <f t="shared" si="55"/>
        <v>0</v>
      </c>
      <c r="BG245" s="152">
        <f t="shared" si="56"/>
        <v>0</v>
      </c>
      <c r="BH245" s="152">
        <f t="shared" si="57"/>
        <v>0</v>
      </c>
      <c r="BI245" s="152">
        <f t="shared" si="58"/>
        <v>0</v>
      </c>
      <c r="BJ245" s="13" t="s">
        <v>90</v>
      </c>
      <c r="BK245" s="153">
        <f t="shared" si="59"/>
        <v>0</v>
      </c>
      <c r="BL245" s="13" t="s">
        <v>243</v>
      </c>
      <c r="BM245" s="151" t="s">
        <v>3381</v>
      </c>
    </row>
    <row r="246" spans="2:65" s="11" customFormat="1" ht="22.9" customHeight="1">
      <c r="B246" s="127"/>
      <c r="D246" s="128" t="s">
        <v>78</v>
      </c>
      <c r="E246" s="137" t="s">
        <v>485</v>
      </c>
      <c r="F246" s="137" t="s">
        <v>2335</v>
      </c>
      <c r="I246" s="130"/>
      <c r="J246" s="138">
        <f>BK246</f>
        <v>0</v>
      </c>
      <c r="L246" s="127"/>
      <c r="M246" s="132"/>
      <c r="P246" s="133">
        <f>P247</f>
        <v>0</v>
      </c>
      <c r="R246" s="133">
        <f>R247</f>
        <v>9.77576E-2</v>
      </c>
      <c r="T246" s="134">
        <f>T247</f>
        <v>0</v>
      </c>
      <c r="AR246" s="128" t="s">
        <v>90</v>
      </c>
      <c r="AT246" s="135" t="s">
        <v>78</v>
      </c>
      <c r="AU246" s="135" t="s">
        <v>83</v>
      </c>
      <c r="AY246" s="128" t="s">
        <v>181</v>
      </c>
      <c r="BK246" s="136">
        <f>BK247</f>
        <v>0</v>
      </c>
    </row>
    <row r="247" spans="2:65" s="11" customFormat="1" ht="20.85" customHeight="1">
      <c r="B247" s="127"/>
      <c r="D247" s="128" t="s">
        <v>78</v>
      </c>
      <c r="E247" s="137" t="s">
        <v>2336</v>
      </c>
      <c r="F247" s="137" t="s">
        <v>2337</v>
      </c>
      <c r="I247" s="130"/>
      <c r="J247" s="138">
        <f>BK247</f>
        <v>0</v>
      </c>
      <c r="L247" s="127"/>
      <c r="M247" s="132"/>
      <c r="P247" s="133">
        <f>SUM(P248:P250)</f>
        <v>0</v>
      </c>
      <c r="R247" s="133">
        <f>SUM(R248:R250)</f>
        <v>9.77576E-2</v>
      </c>
      <c r="T247" s="134">
        <f>SUM(T248:T250)</f>
        <v>0</v>
      </c>
      <c r="AR247" s="128" t="s">
        <v>90</v>
      </c>
      <c r="AT247" s="135" t="s">
        <v>78</v>
      </c>
      <c r="AU247" s="135" t="s">
        <v>90</v>
      </c>
      <c r="AY247" s="128" t="s">
        <v>181</v>
      </c>
      <c r="BK247" s="136">
        <f>SUM(BK248:BK250)</f>
        <v>0</v>
      </c>
    </row>
    <row r="248" spans="2:65" s="1" customFormat="1" ht="16.5" customHeight="1">
      <c r="B248" s="139"/>
      <c r="C248" s="140" t="s">
        <v>509</v>
      </c>
      <c r="D248" s="140" t="s">
        <v>183</v>
      </c>
      <c r="E248" s="141" t="s">
        <v>2338</v>
      </c>
      <c r="F248" s="142" t="s">
        <v>2339</v>
      </c>
      <c r="G248" s="143" t="s">
        <v>194</v>
      </c>
      <c r="H248" s="144">
        <v>3.56</v>
      </c>
      <c r="I248" s="145"/>
      <c r="J248" s="144">
        <f>ROUND(I248*H248,3)</f>
        <v>0</v>
      </c>
      <c r="K248" s="146"/>
      <c r="L248" s="28"/>
      <c r="M248" s="147" t="s">
        <v>1</v>
      </c>
      <c r="N248" s="148" t="s">
        <v>45</v>
      </c>
      <c r="P248" s="149">
        <f>O248*H248</f>
        <v>0</v>
      </c>
      <c r="Q248" s="149">
        <v>4.9100000000000003E-3</v>
      </c>
      <c r="R248" s="149">
        <f>Q248*H248</f>
        <v>1.7479600000000001E-2</v>
      </c>
      <c r="S248" s="149">
        <v>0</v>
      </c>
      <c r="T248" s="150">
        <f>S248*H248</f>
        <v>0</v>
      </c>
      <c r="AR248" s="151" t="s">
        <v>243</v>
      </c>
      <c r="AT248" s="151" t="s">
        <v>183</v>
      </c>
      <c r="AU248" s="151" t="s">
        <v>94</v>
      </c>
      <c r="AY248" s="13" t="s">
        <v>181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3" t="s">
        <v>90</v>
      </c>
      <c r="BK248" s="153">
        <f>ROUND(I248*H248,3)</f>
        <v>0</v>
      </c>
      <c r="BL248" s="13" t="s">
        <v>243</v>
      </c>
      <c r="BM248" s="151" t="s">
        <v>3382</v>
      </c>
    </row>
    <row r="249" spans="2:65" s="1" customFormat="1" ht="16.5" customHeight="1">
      <c r="B249" s="139"/>
      <c r="C249" s="154" t="s">
        <v>513</v>
      </c>
      <c r="D249" s="154" t="s">
        <v>196</v>
      </c>
      <c r="E249" s="155" t="s">
        <v>2340</v>
      </c>
      <c r="F249" s="156" t="s">
        <v>2341</v>
      </c>
      <c r="G249" s="157" t="s">
        <v>194</v>
      </c>
      <c r="H249" s="158">
        <v>3.9159999999999999</v>
      </c>
      <c r="I249" s="159"/>
      <c r="J249" s="158">
        <f>ROUND(I249*H249,3)</f>
        <v>0</v>
      </c>
      <c r="K249" s="160"/>
      <c r="L249" s="161"/>
      <c r="M249" s="162" t="s">
        <v>1</v>
      </c>
      <c r="N249" s="163" t="s">
        <v>45</v>
      </c>
      <c r="P249" s="149">
        <f>O249*H249</f>
        <v>0</v>
      </c>
      <c r="Q249" s="149">
        <v>2.0500000000000001E-2</v>
      </c>
      <c r="R249" s="149">
        <f>Q249*H249</f>
        <v>8.0278000000000002E-2</v>
      </c>
      <c r="S249" s="149">
        <v>0</v>
      </c>
      <c r="T249" s="150">
        <f>S249*H249</f>
        <v>0</v>
      </c>
      <c r="AR249" s="151" t="s">
        <v>306</v>
      </c>
      <c r="AT249" s="151" t="s">
        <v>196</v>
      </c>
      <c r="AU249" s="151" t="s">
        <v>94</v>
      </c>
      <c r="AY249" s="13" t="s">
        <v>181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3" t="s">
        <v>90</v>
      </c>
      <c r="BK249" s="153">
        <f>ROUND(I249*H249,3)</f>
        <v>0</v>
      </c>
      <c r="BL249" s="13" t="s">
        <v>243</v>
      </c>
      <c r="BM249" s="151" t="s">
        <v>3383</v>
      </c>
    </row>
    <row r="250" spans="2:65" s="1" customFormat="1" ht="24.2" customHeight="1">
      <c r="B250" s="139"/>
      <c r="C250" s="140" t="s">
        <v>517</v>
      </c>
      <c r="D250" s="140" t="s">
        <v>183</v>
      </c>
      <c r="E250" s="141" t="s">
        <v>2342</v>
      </c>
      <c r="F250" s="142" t="s">
        <v>2343</v>
      </c>
      <c r="G250" s="143" t="s">
        <v>507</v>
      </c>
      <c r="H250" s="144">
        <v>9.8000000000000004E-2</v>
      </c>
      <c r="I250" s="145"/>
      <c r="J250" s="144">
        <f>ROUND(I250*H250,3)</f>
        <v>0</v>
      </c>
      <c r="K250" s="146"/>
      <c r="L250" s="28"/>
      <c r="M250" s="147" t="s">
        <v>1</v>
      </c>
      <c r="N250" s="148" t="s">
        <v>45</v>
      </c>
      <c r="P250" s="149">
        <f>O250*H250</f>
        <v>0</v>
      </c>
      <c r="Q250" s="149">
        <v>0</v>
      </c>
      <c r="R250" s="149">
        <f>Q250*H250</f>
        <v>0</v>
      </c>
      <c r="S250" s="149">
        <v>0</v>
      </c>
      <c r="T250" s="150">
        <f>S250*H250</f>
        <v>0</v>
      </c>
      <c r="AR250" s="151" t="s">
        <v>243</v>
      </c>
      <c r="AT250" s="151" t="s">
        <v>183</v>
      </c>
      <c r="AU250" s="151" t="s">
        <v>94</v>
      </c>
      <c r="AY250" s="13" t="s">
        <v>181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3" t="s">
        <v>90</v>
      </c>
      <c r="BK250" s="153">
        <f>ROUND(I250*H250,3)</f>
        <v>0</v>
      </c>
      <c r="BL250" s="13" t="s">
        <v>243</v>
      </c>
      <c r="BM250" s="151" t="s">
        <v>3384</v>
      </c>
    </row>
    <row r="251" spans="2:65" s="11" customFormat="1" ht="22.9" customHeight="1">
      <c r="B251" s="127"/>
      <c r="D251" s="128" t="s">
        <v>78</v>
      </c>
      <c r="E251" s="137" t="s">
        <v>489</v>
      </c>
      <c r="F251" s="137" t="s">
        <v>955</v>
      </c>
      <c r="I251" s="130"/>
      <c r="J251" s="138">
        <f>BK251</f>
        <v>0</v>
      </c>
      <c r="L251" s="127"/>
      <c r="M251" s="132"/>
      <c r="P251" s="133">
        <f>P252+P256</f>
        <v>0</v>
      </c>
      <c r="R251" s="133">
        <f>R252+R256</f>
        <v>0.28080607499999999</v>
      </c>
      <c r="T251" s="134">
        <f>T252+T256</f>
        <v>0</v>
      </c>
      <c r="AR251" s="128" t="s">
        <v>90</v>
      </c>
      <c r="AT251" s="135" t="s">
        <v>78</v>
      </c>
      <c r="AU251" s="135" t="s">
        <v>83</v>
      </c>
      <c r="AY251" s="128" t="s">
        <v>181</v>
      </c>
      <c r="BK251" s="136">
        <f>BK252+BK256</f>
        <v>0</v>
      </c>
    </row>
    <row r="252" spans="2:65" s="11" customFormat="1" ht="20.85" customHeight="1">
      <c r="B252" s="127"/>
      <c r="D252" s="128" t="s">
        <v>78</v>
      </c>
      <c r="E252" s="137" t="s">
        <v>1178</v>
      </c>
      <c r="F252" s="137" t="s">
        <v>2345</v>
      </c>
      <c r="I252" s="130"/>
      <c r="J252" s="138">
        <f>BK252</f>
        <v>0</v>
      </c>
      <c r="L252" s="127"/>
      <c r="M252" s="132"/>
      <c r="P252" s="133">
        <f>SUM(P253:P255)</f>
        <v>0</v>
      </c>
      <c r="R252" s="133">
        <f>SUM(R253:R255)</f>
        <v>0.27573457499999998</v>
      </c>
      <c r="T252" s="134">
        <f>SUM(T253:T255)</f>
        <v>0</v>
      </c>
      <c r="AR252" s="128" t="s">
        <v>90</v>
      </c>
      <c r="AT252" s="135" t="s">
        <v>78</v>
      </c>
      <c r="AU252" s="135" t="s">
        <v>90</v>
      </c>
      <c r="AY252" s="128" t="s">
        <v>181</v>
      </c>
      <c r="BK252" s="136">
        <f>SUM(BK253:BK255)</f>
        <v>0</v>
      </c>
    </row>
    <row r="253" spans="2:65" s="1" customFormat="1" ht="24.2" customHeight="1">
      <c r="B253" s="139"/>
      <c r="C253" s="140" t="s">
        <v>521</v>
      </c>
      <c r="D253" s="140" t="s">
        <v>183</v>
      </c>
      <c r="E253" s="141" t="s">
        <v>1180</v>
      </c>
      <c r="F253" s="142" t="s">
        <v>2346</v>
      </c>
      <c r="G253" s="143" t="s">
        <v>194</v>
      </c>
      <c r="H253" s="144">
        <v>16.350000000000001</v>
      </c>
      <c r="I253" s="145"/>
      <c r="J253" s="144">
        <f>ROUND(I253*H253,3)</f>
        <v>0</v>
      </c>
      <c r="K253" s="146"/>
      <c r="L253" s="28"/>
      <c r="M253" s="147" t="s">
        <v>1</v>
      </c>
      <c r="N253" s="148" t="s">
        <v>45</v>
      </c>
      <c r="P253" s="149">
        <f>O253*H253</f>
        <v>0</v>
      </c>
      <c r="Q253" s="149">
        <v>3.3644999999999999E-3</v>
      </c>
      <c r="R253" s="149">
        <f>Q253*H253</f>
        <v>5.5009575000000005E-2</v>
      </c>
      <c r="S253" s="149">
        <v>0</v>
      </c>
      <c r="T253" s="150">
        <f>S253*H253</f>
        <v>0</v>
      </c>
      <c r="AR253" s="151" t="s">
        <v>243</v>
      </c>
      <c r="AT253" s="151" t="s">
        <v>183</v>
      </c>
      <c r="AU253" s="151" t="s">
        <v>94</v>
      </c>
      <c r="AY253" s="13" t="s">
        <v>181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3" t="s">
        <v>90</v>
      </c>
      <c r="BK253" s="153">
        <f>ROUND(I253*H253,3)</f>
        <v>0</v>
      </c>
      <c r="BL253" s="13" t="s">
        <v>243</v>
      </c>
      <c r="BM253" s="151" t="s">
        <v>3385</v>
      </c>
    </row>
    <row r="254" spans="2:65" s="1" customFormat="1" ht="16.5" customHeight="1">
      <c r="B254" s="139"/>
      <c r="C254" s="154" t="s">
        <v>525</v>
      </c>
      <c r="D254" s="154" t="s">
        <v>196</v>
      </c>
      <c r="E254" s="155" t="s">
        <v>1183</v>
      </c>
      <c r="F254" s="156" t="s">
        <v>2348</v>
      </c>
      <c r="G254" s="157" t="s">
        <v>194</v>
      </c>
      <c r="H254" s="158">
        <v>16.350000000000001</v>
      </c>
      <c r="I254" s="159"/>
      <c r="J254" s="158">
        <f>ROUND(I254*H254,3)</f>
        <v>0</v>
      </c>
      <c r="K254" s="160"/>
      <c r="L254" s="161"/>
      <c r="M254" s="162" t="s">
        <v>1</v>
      </c>
      <c r="N254" s="163" t="s">
        <v>45</v>
      </c>
      <c r="P254" s="149">
        <f>O254*H254</f>
        <v>0</v>
      </c>
      <c r="Q254" s="149">
        <v>1.35E-2</v>
      </c>
      <c r="R254" s="149">
        <f>Q254*H254</f>
        <v>0.220725</v>
      </c>
      <c r="S254" s="149">
        <v>0</v>
      </c>
      <c r="T254" s="150">
        <f>S254*H254</f>
        <v>0</v>
      </c>
      <c r="AR254" s="151" t="s">
        <v>306</v>
      </c>
      <c r="AT254" s="151" t="s">
        <v>196</v>
      </c>
      <c r="AU254" s="151" t="s">
        <v>94</v>
      </c>
      <c r="AY254" s="13" t="s">
        <v>181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3" t="s">
        <v>90</v>
      </c>
      <c r="BK254" s="153">
        <f>ROUND(I254*H254,3)</f>
        <v>0</v>
      </c>
      <c r="BL254" s="13" t="s">
        <v>243</v>
      </c>
      <c r="BM254" s="151" t="s">
        <v>3386</v>
      </c>
    </row>
    <row r="255" spans="2:65" s="1" customFormat="1" ht="24.2" customHeight="1">
      <c r="B255" s="139"/>
      <c r="C255" s="140" t="s">
        <v>529</v>
      </c>
      <c r="D255" s="140" t="s">
        <v>183</v>
      </c>
      <c r="E255" s="141" t="s">
        <v>2350</v>
      </c>
      <c r="F255" s="142" t="s">
        <v>2351</v>
      </c>
      <c r="G255" s="143" t="s">
        <v>507</v>
      </c>
      <c r="H255" s="144">
        <v>0.27600000000000002</v>
      </c>
      <c r="I255" s="145"/>
      <c r="J255" s="144">
        <f>ROUND(I255*H255,3)</f>
        <v>0</v>
      </c>
      <c r="K255" s="146"/>
      <c r="L255" s="28"/>
      <c r="M255" s="147" t="s">
        <v>1</v>
      </c>
      <c r="N255" s="148" t="s">
        <v>45</v>
      </c>
      <c r="P255" s="149">
        <f>O255*H255</f>
        <v>0</v>
      </c>
      <c r="Q255" s="149">
        <v>0</v>
      </c>
      <c r="R255" s="149">
        <f>Q255*H255</f>
        <v>0</v>
      </c>
      <c r="S255" s="149">
        <v>0</v>
      </c>
      <c r="T255" s="150">
        <f>S255*H255</f>
        <v>0</v>
      </c>
      <c r="AR255" s="151" t="s">
        <v>243</v>
      </c>
      <c r="AT255" s="151" t="s">
        <v>183</v>
      </c>
      <c r="AU255" s="151" t="s">
        <v>94</v>
      </c>
      <c r="AY255" s="13" t="s">
        <v>181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3" t="s">
        <v>90</v>
      </c>
      <c r="BK255" s="153">
        <f>ROUND(I255*H255,3)</f>
        <v>0</v>
      </c>
      <c r="BL255" s="13" t="s">
        <v>243</v>
      </c>
      <c r="BM255" s="151" t="s">
        <v>3387</v>
      </c>
    </row>
    <row r="256" spans="2:65" s="11" customFormat="1" ht="20.85" customHeight="1">
      <c r="B256" s="127"/>
      <c r="D256" s="128" t="s">
        <v>78</v>
      </c>
      <c r="E256" s="137" t="s">
        <v>970</v>
      </c>
      <c r="F256" s="137" t="s">
        <v>971</v>
      </c>
      <c r="I256" s="130"/>
      <c r="J256" s="138">
        <f>BK256</f>
        <v>0</v>
      </c>
      <c r="L256" s="127"/>
      <c r="M256" s="132"/>
      <c r="P256" s="133">
        <f>P257</f>
        <v>0</v>
      </c>
      <c r="R256" s="133">
        <f>R257</f>
        <v>5.0715000000000005E-3</v>
      </c>
      <c r="T256" s="134">
        <f>T257</f>
        <v>0</v>
      </c>
      <c r="AR256" s="128" t="s">
        <v>90</v>
      </c>
      <c r="AT256" s="135" t="s">
        <v>78</v>
      </c>
      <c r="AU256" s="135" t="s">
        <v>90</v>
      </c>
      <c r="AY256" s="128" t="s">
        <v>181</v>
      </c>
      <c r="BK256" s="136">
        <f>BK257</f>
        <v>0</v>
      </c>
    </row>
    <row r="257" spans="2:65" s="1" customFormat="1" ht="24.2" customHeight="1">
      <c r="B257" s="139"/>
      <c r="C257" s="140" t="s">
        <v>535</v>
      </c>
      <c r="D257" s="140" t="s">
        <v>183</v>
      </c>
      <c r="E257" s="141" t="s">
        <v>2353</v>
      </c>
      <c r="F257" s="142" t="s">
        <v>3388</v>
      </c>
      <c r="G257" s="143" t="s">
        <v>194</v>
      </c>
      <c r="H257" s="144">
        <v>28.175000000000001</v>
      </c>
      <c r="I257" s="145"/>
      <c r="J257" s="144">
        <f>ROUND(I257*H257,3)</f>
        <v>0</v>
      </c>
      <c r="K257" s="146"/>
      <c r="L257" s="28"/>
      <c r="M257" s="147" t="s">
        <v>1</v>
      </c>
      <c r="N257" s="148" t="s">
        <v>45</v>
      </c>
      <c r="P257" s="149">
        <f>O257*H257</f>
        <v>0</v>
      </c>
      <c r="Q257" s="149">
        <v>1.8000000000000001E-4</v>
      </c>
      <c r="R257" s="149">
        <f>Q257*H257</f>
        <v>5.0715000000000005E-3</v>
      </c>
      <c r="S257" s="149">
        <v>0</v>
      </c>
      <c r="T257" s="150">
        <f>S257*H257</f>
        <v>0</v>
      </c>
      <c r="AR257" s="151" t="s">
        <v>243</v>
      </c>
      <c r="AT257" s="151" t="s">
        <v>183</v>
      </c>
      <c r="AU257" s="151" t="s">
        <v>94</v>
      </c>
      <c r="AY257" s="13" t="s">
        <v>181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3" t="s">
        <v>90</v>
      </c>
      <c r="BK257" s="153">
        <f>ROUND(I257*H257,3)</f>
        <v>0</v>
      </c>
      <c r="BL257" s="13" t="s">
        <v>243</v>
      </c>
      <c r="BM257" s="151" t="s">
        <v>3389</v>
      </c>
    </row>
    <row r="258" spans="2:65" s="11" customFormat="1" ht="25.9" customHeight="1">
      <c r="B258" s="127"/>
      <c r="D258" s="128" t="s">
        <v>78</v>
      </c>
      <c r="E258" s="129" t="s">
        <v>196</v>
      </c>
      <c r="F258" s="129" t="s">
        <v>986</v>
      </c>
      <c r="I258" s="130"/>
      <c r="J258" s="131">
        <f>BK258</f>
        <v>0</v>
      </c>
      <c r="L258" s="127"/>
      <c r="M258" s="132"/>
      <c r="P258" s="133">
        <f>P259</f>
        <v>0</v>
      </c>
      <c r="R258" s="133">
        <f>R259</f>
        <v>8.1099999999999992E-3</v>
      </c>
      <c r="T258" s="134">
        <f>T259</f>
        <v>9.1999999999999998E-3</v>
      </c>
      <c r="AR258" s="128" t="s">
        <v>90</v>
      </c>
      <c r="AT258" s="135" t="s">
        <v>78</v>
      </c>
      <c r="AU258" s="135" t="s">
        <v>79</v>
      </c>
      <c r="AY258" s="128" t="s">
        <v>181</v>
      </c>
      <c r="BK258" s="136">
        <f>BK259</f>
        <v>0</v>
      </c>
    </row>
    <row r="259" spans="2:65" s="11" customFormat="1" ht="22.9" customHeight="1">
      <c r="B259" s="127"/>
      <c r="D259" s="128" t="s">
        <v>78</v>
      </c>
      <c r="E259" s="137" t="s">
        <v>987</v>
      </c>
      <c r="F259" s="137" t="s">
        <v>988</v>
      </c>
      <c r="I259" s="130"/>
      <c r="J259" s="138">
        <f>BK259</f>
        <v>0</v>
      </c>
      <c r="L259" s="127"/>
      <c r="M259" s="132"/>
      <c r="P259" s="133">
        <f>SUM(P260:P275)</f>
        <v>0</v>
      </c>
      <c r="R259" s="133">
        <f>SUM(R260:R275)</f>
        <v>8.1099999999999992E-3</v>
      </c>
      <c r="T259" s="134">
        <f>SUM(T260:T275)</f>
        <v>9.1999999999999998E-3</v>
      </c>
      <c r="AR259" s="128" t="s">
        <v>94</v>
      </c>
      <c r="AT259" s="135" t="s">
        <v>78</v>
      </c>
      <c r="AU259" s="135" t="s">
        <v>83</v>
      </c>
      <c r="AY259" s="128" t="s">
        <v>181</v>
      </c>
      <c r="BK259" s="136">
        <f>SUM(BK260:BK275)</f>
        <v>0</v>
      </c>
    </row>
    <row r="260" spans="2:65" s="1" customFormat="1" ht="24.2" customHeight="1">
      <c r="B260" s="139"/>
      <c r="C260" s="140" t="s">
        <v>544</v>
      </c>
      <c r="D260" s="140" t="s">
        <v>183</v>
      </c>
      <c r="E260" s="141" t="s">
        <v>2355</v>
      </c>
      <c r="F260" s="142" t="s">
        <v>2356</v>
      </c>
      <c r="G260" s="143" t="s">
        <v>304</v>
      </c>
      <c r="H260" s="144">
        <v>8</v>
      </c>
      <c r="I260" s="145"/>
      <c r="J260" s="144">
        <f t="shared" ref="J260:J275" si="60">ROUND(I260*H260,3)</f>
        <v>0</v>
      </c>
      <c r="K260" s="146"/>
      <c r="L260" s="28"/>
      <c r="M260" s="147" t="s">
        <v>1</v>
      </c>
      <c r="N260" s="148" t="s">
        <v>45</v>
      </c>
      <c r="P260" s="149">
        <f t="shared" ref="P260:P275" si="61">O260*H260</f>
        <v>0</v>
      </c>
      <c r="Q260" s="149">
        <v>0</v>
      </c>
      <c r="R260" s="149">
        <f t="shared" ref="R260:R275" si="62">Q260*H260</f>
        <v>0</v>
      </c>
      <c r="S260" s="149">
        <v>1.3999999999999999E-4</v>
      </c>
      <c r="T260" s="150">
        <f t="shared" ref="T260:T275" si="63">S260*H260</f>
        <v>1.1199999999999999E-3</v>
      </c>
      <c r="AR260" s="151" t="s">
        <v>433</v>
      </c>
      <c r="AT260" s="151" t="s">
        <v>183</v>
      </c>
      <c r="AU260" s="151" t="s">
        <v>90</v>
      </c>
      <c r="AY260" s="13" t="s">
        <v>181</v>
      </c>
      <c r="BE260" s="152">
        <f t="shared" ref="BE260:BE275" si="64">IF(N260="základná",J260,0)</f>
        <v>0</v>
      </c>
      <c r="BF260" s="152">
        <f t="shared" ref="BF260:BF275" si="65">IF(N260="znížená",J260,0)</f>
        <v>0</v>
      </c>
      <c r="BG260" s="152">
        <f t="shared" ref="BG260:BG275" si="66">IF(N260="zákl. prenesená",J260,0)</f>
        <v>0</v>
      </c>
      <c r="BH260" s="152">
        <f t="shared" ref="BH260:BH275" si="67">IF(N260="zníž. prenesená",J260,0)</f>
        <v>0</v>
      </c>
      <c r="BI260" s="152">
        <f t="shared" ref="BI260:BI275" si="68">IF(N260="nulová",J260,0)</f>
        <v>0</v>
      </c>
      <c r="BJ260" s="13" t="s">
        <v>90</v>
      </c>
      <c r="BK260" s="153">
        <f t="shared" ref="BK260:BK275" si="69">ROUND(I260*H260,3)</f>
        <v>0</v>
      </c>
      <c r="BL260" s="13" t="s">
        <v>433</v>
      </c>
      <c r="BM260" s="151" t="s">
        <v>3390</v>
      </c>
    </row>
    <row r="261" spans="2:65" s="1" customFormat="1" ht="24.2" customHeight="1">
      <c r="B261" s="139"/>
      <c r="C261" s="140" t="s">
        <v>548</v>
      </c>
      <c r="D261" s="140" t="s">
        <v>183</v>
      </c>
      <c r="E261" s="141" t="s">
        <v>2358</v>
      </c>
      <c r="F261" s="142" t="s">
        <v>2359</v>
      </c>
      <c r="G261" s="143" t="s">
        <v>304</v>
      </c>
      <c r="H261" s="144">
        <v>8</v>
      </c>
      <c r="I261" s="145"/>
      <c r="J261" s="144">
        <f t="shared" si="60"/>
        <v>0</v>
      </c>
      <c r="K261" s="146"/>
      <c r="L261" s="28"/>
      <c r="M261" s="147" t="s">
        <v>1</v>
      </c>
      <c r="N261" s="148" t="s">
        <v>45</v>
      </c>
      <c r="P261" s="149">
        <f t="shared" si="61"/>
        <v>0</v>
      </c>
      <c r="Q261" s="149">
        <v>0</v>
      </c>
      <c r="R261" s="149">
        <f t="shared" si="62"/>
        <v>0</v>
      </c>
      <c r="S261" s="149">
        <v>0</v>
      </c>
      <c r="T261" s="150">
        <f t="shared" si="63"/>
        <v>0</v>
      </c>
      <c r="AR261" s="151" t="s">
        <v>433</v>
      </c>
      <c r="AT261" s="151" t="s">
        <v>183</v>
      </c>
      <c r="AU261" s="151" t="s">
        <v>90</v>
      </c>
      <c r="AY261" s="13" t="s">
        <v>181</v>
      </c>
      <c r="BE261" s="152">
        <f t="shared" si="64"/>
        <v>0</v>
      </c>
      <c r="BF261" s="152">
        <f t="shared" si="65"/>
        <v>0</v>
      </c>
      <c r="BG261" s="152">
        <f t="shared" si="66"/>
        <v>0</v>
      </c>
      <c r="BH261" s="152">
        <f t="shared" si="67"/>
        <v>0</v>
      </c>
      <c r="BI261" s="152">
        <f t="shared" si="68"/>
        <v>0</v>
      </c>
      <c r="BJ261" s="13" t="s">
        <v>90</v>
      </c>
      <c r="BK261" s="153">
        <f t="shared" si="69"/>
        <v>0</v>
      </c>
      <c r="BL261" s="13" t="s">
        <v>433</v>
      </c>
      <c r="BM261" s="151" t="s">
        <v>3391</v>
      </c>
    </row>
    <row r="262" spans="2:65" s="1" customFormat="1" ht="21.75" customHeight="1">
      <c r="B262" s="139"/>
      <c r="C262" s="154" t="s">
        <v>554</v>
      </c>
      <c r="D262" s="154" t="s">
        <v>196</v>
      </c>
      <c r="E262" s="155" t="s">
        <v>2361</v>
      </c>
      <c r="F262" s="156" t="s">
        <v>2362</v>
      </c>
      <c r="G262" s="157" t="s">
        <v>304</v>
      </c>
      <c r="H262" s="158">
        <v>8</v>
      </c>
      <c r="I262" s="159"/>
      <c r="J262" s="158">
        <f t="shared" si="60"/>
        <v>0</v>
      </c>
      <c r="K262" s="160"/>
      <c r="L262" s="161"/>
      <c r="M262" s="162" t="s">
        <v>1</v>
      </c>
      <c r="N262" s="163" t="s">
        <v>45</v>
      </c>
      <c r="P262" s="149">
        <f t="shared" si="61"/>
        <v>0</v>
      </c>
      <c r="Q262" s="149">
        <v>1.3999999999999999E-4</v>
      </c>
      <c r="R262" s="149">
        <f t="shared" si="62"/>
        <v>1.1199999999999999E-3</v>
      </c>
      <c r="S262" s="149">
        <v>0</v>
      </c>
      <c r="T262" s="150">
        <f t="shared" si="63"/>
        <v>0</v>
      </c>
      <c r="AR262" s="151" t="s">
        <v>1437</v>
      </c>
      <c r="AT262" s="151" t="s">
        <v>196</v>
      </c>
      <c r="AU262" s="151" t="s">
        <v>90</v>
      </c>
      <c r="AY262" s="13" t="s">
        <v>181</v>
      </c>
      <c r="BE262" s="152">
        <f t="shared" si="64"/>
        <v>0</v>
      </c>
      <c r="BF262" s="152">
        <f t="shared" si="65"/>
        <v>0</v>
      </c>
      <c r="BG262" s="152">
        <f t="shared" si="66"/>
        <v>0</v>
      </c>
      <c r="BH262" s="152">
        <f t="shared" si="67"/>
        <v>0</v>
      </c>
      <c r="BI262" s="152">
        <f t="shared" si="68"/>
        <v>0</v>
      </c>
      <c r="BJ262" s="13" t="s">
        <v>90</v>
      </c>
      <c r="BK262" s="153">
        <f t="shared" si="69"/>
        <v>0</v>
      </c>
      <c r="BL262" s="13" t="s">
        <v>433</v>
      </c>
      <c r="BM262" s="151" t="s">
        <v>3392</v>
      </c>
    </row>
    <row r="263" spans="2:65" s="1" customFormat="1" ht="24.2" customHeight="1">
      <c r="B263" s="139"/>
      <c r="C263" s="140" t="s">
        <v>558</v>
      </c>
      <c r="D263" s="140" t="s">
        <v>183</v>
      </c>
      <c r="E263" s="141" t="s">
        <v>2364</v>
      </c>
      <c r="F263" s="142" t="s">
        <v>2365</v>
      </c>
      <c r="G263" s="143" t="s">
        <v>304</v>
      </c>
      <c r="H263" s="144">
        <v>15</v>
      </c>
      <c r="I263" s="145"/>
      <c r="J263" s="144">
        <f t="shared" si="60"/>
        <v>0</v>
      </c>
      <c r="K263" s="146"/>
      <c r="L263" s="28"/>
      <c r="M263" s="147" t="s">
        <v>1</v>
      </c>
      <c r="N263" s="148" t="s">
        <v>45</v>
      </c>
      <c r="P263" s="149">
        <f t="shared" si="61"/>
        <v>0</v>
      </c>
      <c r="Q263" s="149">
        <v>0</v>
      </c>
      <c r="R263" s="149">
        <f t="shared" si="62"/>
        <v>0</v>
      </c>
      <c r="S263" s="149">
        <v>1.9000000000000001E-4</v>
      </c>
      <c r="T263" s="150">
        <f t="shared" si="63"/>
        <v>2.8500000000000001E-3</v>
      </c>
      <c r="AR263" s="151" t="s">
        <v>433</v>
      </c>
      <c r="AT263" s="151" t="s">
        <v>183</v>
      </c>
      <c r="AU263" s="151" t="s">
        <v>90</v>
      </c>
      <c r="AY263" s="13" t="s">
        <v>181</v>
      </c>
      <c r="BE263" s="152">
        <f t="shared" si="64"/>
        <v>0</v>
      </c>
      <c r="BF263" s="152">
        <f t="shared" si="65"/>
        <v>0</v>
      </c>
      <c r="BG263" s="152">
        <f t="shared" si="66"/>
        <v>0</v>
      </c>
      <c r="BH263" s="152">
        <f t="shared" si="67"/>
        <v>0</v>
      </c>
      <c r="BI263" s="152">
        <f t="shared" si="68"/>
        <v>0</v>
      </c>
      <c r="BJ263" s="13" t="s">
        <v>90</v>
      </c>
      <c r="BK263" s="153">
        <f t="shared" si="69"/>
        <v>0</v>
      </c>
      <c r="BL263" s="13" t="s">
        <v>433</v>
      </c>
      <c r="BM263" s="151" t="s">
        <v>3393</v>
      </c>
    </row>
    <row r="264" spans="2:65" s="1" customFormat="1" ht="24.2" customHeight="1">
      <c r="B264" s="139"/>
      <c r="C264" s="140" t="s">
        <v>562</v>
      </c>
      <c r="D264" s="140" t="s">
        <v>183</v>
      </c>
      <c r="E264" s="141" t="s">
        <v>2367</v>
      </c>
      <c r="F264" s="142" t="s">
        <v>2368</v>
      </c>
      <c r="G264" s="143" t="s">
        <v>304</v>
      </c>
      <c r="H264" s="144">
        <v>15</v>
      </c>
      <c r="I264" s="145"/>
      <c r="J264" s="144">
        <f t="shared" si="60"/>
        <v>0</v>
      </c>
      <c r="K264" s="146"/>
      <c r="L264" s="28"/>
      <c r="M264" s="147" t="s">
        <v>1</v>
      </c>
      <c r="N264" s="148" t="s">
        <v>45</v>
      </c>
      <c r="P264" s="149">
        <f t="shared" si="61"/>
        <v>0</v>
      </c>
      <c r="Q264" s="149">
        <v>0</v>
      </c>
      <c r="R264" s="149">
        <f t="shared" si="62"/>
        <v>0</v>
      </c>
      <c r="S264" s="149">
        <v>0</v>
      </c>
      <c r="T264" s="150">
        <f t="shared" si="63"/>
        <v>0</v>
      </c>
      <c r="AR264" s="151" t="s">
        <v>433</v>
      </c>
      <c r="AT264" s="151" t="s">
        <v>183</v>
      </c>
      <c r="AU264" s="151" t="s">
        <v>90</v>
      </c>
      <c r="AY264" s="13" t="s">
        <v>181</v>
      </c>
      <c r="BE264" s="152">
        <f t="shared" si="64"/>
        <v>0</v>
      </c>
      <c r="BF264" s="152">
        <f t="shared" si="65"/>
        <v>0</v>
      </c>
      <c r="BG264" s="152">
        <f t="shared" si="66"/>
        <v>0</v>
      </c>
      <c r="BH264" s="152">
        <f t="shared" si="67"/>
        <v>0</v>
      </c>
      <c r="BI264" s="152">
        <f t="shared" si="68"/>
        <v>0</v>
      </c>
      <c r="BJ264" s="13" t="s">
        <v>90</v>
      </c>
      <c r="BK264" s="153">
        <f t="shared" si="69"/>
        <v>0</v>
      </c>
      <c r="BL264" s="13" t="s">
        <v>433</v>
      </c>
      <c r="BM264" s="151" t="s">
        <v>3394</v>
      </c>
    </row>
    <row r="265" spans="2:65" s="1" customFormat="1" ht="21.75" customHeight="1">
      <c r="B265" s="139"/>
      <c r="C265" s="154" t="s">
        <v>566</v>
      </c>
      <c r="D265" s="154" t="s">
        <v>196</v>
      </c>
      <c r="E265" s="155" t="s">
        <v>2370</v>
      </c>
      <c r="F265" s="156" t="s">
        <v>2371</v>
      </c>
      <c r="G265" s="157" t="s">
        <v>304</v>
      </c>
      <c r="H265" s="158">
        <v>15</v>
      </c>
      <c r="I265" s="159"/>
      <c r="J265" s="158">
        <f t="shared" si="60"/>
        <v>0</v>
      </c>
      <c r="K265" s="160"/>
      <c r="L265" s="161"/>
      <c r="M265" s="162" t="s">
        <v>1</v>
      </c>
      <c r="N265" s="163" t="s">
        <v>45</v>
      </c>
      <c r="P265" s="149">
        <f t="shared" si="61"/>
        <v>0</v>
      </c>
      <c r="Q265" s="149">
        <v>1.9000000000000001E-4</v>
      </c>
      <c r="R265" s="149">
        <f t="shared" si="62"/>
        <v>2.8500000000000001E-3</v>
      </c>
      <c r="S265" s="149">
        <v>0</v>
      </c>
      <c r="T265" s="150">
        <f t="shared" si="63"/>
        <v>0</v>
      </c>
      <c r="AR265" s="151" t="s">
        <v>306</v>
      </c>
      <c r="AT265" s="151" t="s">
        <v>196</v>
      </c>
      <c r="AU265" s="151" t="s">
        <v>90</v>
      </c>
      <c r="AY265" s="13" t="s">
        <v>181</v>
      </c>
      <c r="BE265" s="152">
        <f t="shared" si="64"/>
        <v>0</v>
      </c>
      <c r="BF265" s="152">
        <f t="shared" si="65"/>
        <v>0</v>
      </c>
      <c r="BG265" s="152">
        <f t="shared" si="66"/>
        <v>0</v>
      </c>
      <c r="BH265" s="152">
        <f t="shared" si="67"/>
        <v>0</v>
      </c>
      <c r="BI265" s="152">
        <f t="shared" si="68"/>
        <v>0</v>
      </c>
      <c r="BJ265" s="13" t="s">
        <v>90</v>
      </c>
      <c r="BK265" s="153">
        <f t="shared" si="69"/>
        <v>0</v>
      </c>
      <c r="BL265" s="13" t="s">
        <v>243</v>
      </c>
      <c r="BM265" s="151" t="s">
        <v>3395</v>
      </c>
    </row>
    <row r="266" spans="2:65" s="1" customFormat="1" ht="33" customHeight="1">
      <c r="B266" s="139"/>
      <c r="C266" s="140" t="s">
        <v>570</v>
      </c>
      <c r="D266" s="140" t="s">
        <v>183</v>
      </c>
      <c r="E266" s="141" t="s">
        <v>2373</v>
      </c>
      <c r="F266" s="142" t="s">
        <v>2374</v>
      </c>
      <c r="G266" s="143" t="s">
        <v>304</v>
      </c>
      <c r="H266" s="144">
        <v>23</v>
      </c>
      <c r="I266" s="145"/>
      <c r="J266" s="144">
        <f t="shared" si="60"/>
        <v>0</v>
      </c>
      <c r="K266" s="146"/>
      <c r="L266" s="28"/>
      <c r="M266" s="147" t="s">
        <v>1</v>
      </c>
      <c r="N266" s="148" t="s">
        <v>45</v>
      </c>
      <c r="P266" s="149">
        <f t="shared" si="61"/>
        <v>0</v>
      </c>
      <c r="Q266" s="149">
        <v>0</v>
      </c>
      <c r="R266" s="149">
        <f t="shared" si="62"/>
        <v>0</v>
      </c>
      <c r="S266" s="149">
        <v>2.2000000000000001E-4</v>
      </c>
      <c r="T266" s="150">
        <f t="shared" si="63"/>
        <v>5.0600000000000003E-3</v>
      </c>
      <c r="AR266" s="151" t="s">
        <v>433</v>
      </c>
      <c r="AT266" s="151" t="s">
        <v>183</v>
      </c>
      <c r="AU266" s="151" t="s">
        <v>90</v>
      </c>
      <c r="AY266" s="13" t="s">
        <v>181</v>
      </c>
      <c r="BE266" s="152">
        <f t="shared" si="64"/>
        <v>0</v>
      </c>
      <c r="BF266" s="152">
        <f t="shared" si="65"/>
        <v>0</v>
      </c>
      <c r="BG266" s="152">
        <f t="shared" si="66"/>
        <v>0</v>
      </c>
      <c r="BH266" s="152">
        <f t="shared" si="67"/>
        <v>0</v>
      </c>
      <c r="BI266" s="152">
        <f t="shared" si="68"/>
        <v>0</v>
      </c>
      <c r="BJ266" s="13" t="s">
        <v>90</v>
      </c>
      <c r="BK266" s="153">
        <f t="shared" si="69"/>
        <v>0</v>
      </c>
      <c r="BL266" s="13" t="s">
        <v>433</v>
      </c>
      <c r="BM266" s="151" t="s">
        <v>3396</v>
      </c>
    </row>
    <row r="267" spans="2:65" s="1" customFormat="1" ht="24.2" customHeight="1">
      <c r="B267" s="139"/>
      <c r="C267" s="140" t="s">
        <v>574</v>
      </c>
      <c r="D267" s="140" t="s">
        <v>183</v>
      </c>
      <c r="E267" s="141" t="s">
        <v>2376</v>
      </c>
      <c r="F267" s="142" t="s">
        <v>2377</v>
      </c>
      <c r="G267" s="143" t="s">
        <v>304</v>
      </c>
      <c r="H267" s="144">
        <v>23</v>
      </c>
      <c r="I267" s="145"/>
      <c r="J267" s="144">
        <f t="shared" si="60"/>
        <v>0</v>
      </c>
      <c r="K267" s="146"/>
      <c r="L267" s="28"/>
      <c r="M267" s="147" t="s">
        <v>1</v>
      </c>
      <c r="N267" s="148" t="s">
        <v>45</v>
      </c>
      <c r="P267" s="149">
        <f t="shared" si="61"/>
        <v>0</v>
      </c>
      <c r="Q267" s="149">
        <v>0</v>
      </c>
      <c r="R267" s="149">
        <f t="shared" si="62"/>
        <v>0</v>
      </c>
      <c r="S267" s="149">
        <v>0</v>
      </c>
      <c r="T267" s="150">
        <f t="shared" si="63"/>
        <v>0</v>
      </c>
      <c r="AR267" s="151" t="s">
        <v>433</v>
      </c>
      <c r="AT267" s="151" t="s">
        <v>183</v>
      </c>
      <c r="AU267" s="151" t="s">
        <v>90</v>
      </c>
      <c r="AY267" s="13" t="s">
        <v>181</v>
      </c>
      <c r="BE267" s="152">
        <f t="shared" si="64"/>
        <v>0</v>
      </c>
      <c r="BF267" s="152">
        <f t="shared" si="65"/>
        <v>0</v>
      </c>
      <c r="BG267" s="152">
        <f t="shared" si="66"/>
        <v>0</v>
      </c>
      <c r="BH267" s="152">
        <f t="shared" si="67"/>
        <v>0</v>
      </c>
      <c r="BI267" s="152">
        <f t="shared" si="68"/>
        <v>0</v>
      </c>
      <c r="BJ267" s="13" t="s">
        <v>90</v>
      </c>
      <c r="BK267" s="153">
        <f t="shared" si="69"/>
        <v>0</v>
      </c>
      <c r="BL267" s="13" t="s">
        <v>433</v>
      </c>
      <c r="BM267" s="151" t="s">
        <v>3397</v>
      </c>
    </row>
    <row r="268" spans="2:65" s="1" customFormat="1" ht="24.2" customHeight="1">
      <c r="B268" s="139"/>
      <c r="C268" s="154" t="s">
        <v>578</v>
      </c>
      <c r="D268" s="154" t="s">
        <v>196</v>
      </c>
      <c r="E268" s="155" t="s">
        <v>1848</v>
      </c>
      <c r="F268" s="156" t="s">
        <v>1849</v>
      </c>
      <c r="G268" s="157" t="s">
        <v>304</v>
      </c>
      <c r="H268" s="158">
        <v>23</v>
      </c>
      <c r="I268" s="159"/>
      <c r="J268" s="158">
        <f t="shared" si="60"/>
        <v>0</v>
      </c>
      <c r="K268" s="160"/>
      <c r="L268" s="161"/>
      <c r="M268" s="162" t="s">
        <v>1</v>
      </c>
      <c r="N268" s="163" t="s">
        <v>45</v>
      </c>
      <c r="P268" s="149">
        <f t="shared" si="61"/>
        <v>0</v>
      </c>
      <c r="Q268" s="149">
        <v>1.7000000000000001E-4</v>
      </c>
      <c r="R268" s="149">
        <f t="shared" si="62"/>
        <v>3.9100000000000003E-3</v>
      </c>
      <c r="S268" s="149">
        <v>0</v>
      </c>
      <c r="T268" s="150">
        <f t="shared" si="63"/>
        <v>0</v>
      </c>
      <c r="AR268" s="151" t="s">
        <v>703</v>
      </c>
      <c r="AT268" s="151" t="s">
        <v>196</v>
      </c>
      <c r="AU268" s="151" t="s">
        <v>90</v>
      </c>
      <c r="AY268" s="13" t="s">
        <v>181</v>
      </c>
      <c r="BE268" s="152">
        <f t="shared" si="64"/>
        <v>0</v>
      </c>
      <c r="BF268" s="152">
        <f t="shared" si="65"/>
        <v>0</v>
      </c>
      <c r="BG268" s="152">
        <f t="shared" si="66"/>
        <v>0</v>
      </c>
      <c r="BH268" s="152">
        <f t="shared" si="67"/>
        <v>0</v>
      </c>
      <c r="BI268" s="152">
        <f t="shared" si="68"/>
        <v>0</v>
      </c>
      <c r="BJ268" s="13" t="s">
        <v>90</v>
      </c>
      <c r="BK268" s="153">
        <f t="shared" si="69"/>
        <v>0</v>
      </c>
      <c r="BL268" s="13" t="s">
        <v>703</v>
      </c>
      <c r="BM268" s="151" t="s">
        <v>3398</v>
      </c>
    </row>
    <row r="269" spans="2:65" s="1" customFormat="1" ht="24.2" customHeight="1">
      <c r="B269" s="139"/>
      <c r="C269" s="154" t="s">
        <v>533</v>
      </c>
      <c r="D269" s="154" t="s">
        <v>196</v>
      </c>
      <c r="E269" s="155" t="s">
        <v>2380</v>
      </c>
      <c r="F269" s="156" t="s">
        <v>2381</v>
      </c>
      <c r="G269" s="157" t="s">
        <v>203</v>
      </c>
      <c r="H269" s="158">
        <v>23</v>
      </c>
      <c r="I269" s="159"/>
      <c r="J269" s="158">
        <f t="shared" si="60"/>
        <v>0</v>
      </c>
      <c r="K269" s="160"/>
      <c r="L269" s="161"/>
      <c r="M269" s="162" t="s">
        <v>1</v>
      </c>
      <c r="N269" s="163" t="s">
        <v>45</v>
      </c>
      <c r="P269" s="149">
        <f t="shared" si="61"/>
        <v>0</v>
      </c>
      <c r="Q269" s="149">
        <v>1.0000000000000001E-5</v>
      </c>
      <c r="R269" s="149">
        <f t="shared" si="62"/>
        <v>2.3000000000000001E-4</v>
      </c>
      <c r="S269" s="149">
        <v>0</v>
      </c>
      <c r="T269" s="150">
        <f t="shared" si="63"/>
        <v>0</v>
      </c>
      <c r="AR269" s="151" t="s">
        <v>703</v>
      </c>
      <c r="AT269" s="151" t="s">
        <v>196</v>
      </c>
      <c r="AU269" s="151" t="s">
        <v>90</v>
      </c>
      <c r="AY269" s="13" t="s">
        <v>181</v>
      </c>
      <c r="BE269" s="152">
        <f t="shared" si="64"/>
        <v>0</v>
      </c>
      <c r="BF269" s="152">
        <f t="shared" si="65"/>
        <v>0</v>
      </c>
      <c r="BG269" s="152">
        <f t="shared" si="66"/>
        <v>0</v>
      </c>
      <c r="BH269" s="152">
        <f t="shared" si="67"/>
        <v>0</v>
      </c>
      <c r="BI269" s="152">
        <f t="shared" si="68"/>
        <v>0</v>
      </c>
      <c r="BJ269" s="13" t="s">
        <v>90</v>
      </c>
      <c r="BK269" s="153">
        <f t="shared" si="69"/>
        <v>0</v>
      </c>
      <c r="BL269" s="13" t="s">
        <v>703</v>
      </c>
      <c r="BM269" s="151" t="s">
        <v>3399</v>
      </c>
    </row>
    <row r="270" spans="2:65" s="1" customFormat="1" ht="37.9" customHeight="1">
      <c r="B270" s="139"/>
      <c r="C270" s="140" t="s">
        <v>584</v>
      </c>
      <c r="D270" s="140" t="s">
        <v>183</v>
      </c>
      <c r="E270" s="141" t="s">
        <v>2383</v>
      </c>
      <c r="F270" s="142" t="s">
        <v>2384</v>
      </c>
      <c r="G270" s="143" t="s">
        <v>203</v>
      </c>
      <c r="H270" s="144">
        <v>1</v>
      </c>
      <c r="I270" s="145"/>
      <c r="J270" s="144">
        <f t="shared" si="60"/>
        <v>0</v>
      </c>
      <c r="K270" s="146"/>
      <c r="L270" s="28"/>
      <c r="M270" s="147" t="s">
        <v>1</v>
      </c>
      <c r="N270" s="148" t="s">
        <v>45</v>
      </c>
      <c r="P270" s="149">
        <f t="shared" si="61"/>
        <v>0</v>
      </c>
      <c r="Q270" s="149">
        <v>0</v>
      </c>
      <c r="R270" s="149">
        <f t="shared" si="62"/>
        <v>0</v>
      </c>
      <c r="S270" s="149">
        <v>1E-4</v>
      </c>
      <c r="T270" s="150">
        <f t="shared" si="63"/>
        <v>1E-4</v>
      </c>
      <c r="AR270" s="151" t="s">
        <v>433</v>
      </c>
      <c r="AT270" s="151" t="s">
        <v>183</v>
      </c>
      <c r="AU270" s="151" t="s">
        <v>90</v>
      </c>
      <c r="AY270" s="13" t="s">
        <v>181</v>
      </c>
      <c r="BE270" s="152">
        <f t="shared" si="64"/>
        <v>0</v>
      </c>
      <c r="BF270" s="152">
        <f t="shared" si="65"/>
        <v>0</v>
      </c>
      <c r="BG270" s="152">
        <f t="shared" si="66"/>
        <v>0</v>
      </c>
      <c r="BH270" s="152">
        <f t="shared" si="67"/>
        <v>0</v>
      </c>
      <c r="BI270" s="152">
        <f t="shared" si="68"/>
        <v>0</v>
      </c>
      <c r="BJ270" s="13" t="s">
        <v>90</v>
      </c>
      <c r="BK270" s="153">
        <f t="shared" si="69"/>
        <v>0</v>
      </c>
      <c r="BL270" s="13" t="s">
        <v>433</v>
      </c>
      <c r="BM270" s="151" t="s">
        <v>3400</v>
      </c>
    </row>
    <row r="271" spans="2:65" s="1" customFormat="1" ht="33" customHeight="1">
      <c r="B271" s="139"/>
      <c r="C271" s="140" t="s">
        <v>587</v>
      </c>
      <c r="D271" s="140" t="s">
        <v>183</v>
      </c>
      <c r="E271" s="141" t="s">
        <v>2386</v>
      </c>
      <c r="F271" s="142" t="s">
        <v>2387</v>
      </c>
      <c r="G271" s="143" t="s">
        <v>203</v>
      </c>
      <c r="H271" s="144">
        <v>1</v>
      </c>
      <c r="I271" s="145"/>
      <c r="J271" s="144">
        <f t="shared" si="60"/>
        <v>0</v>
      </c>
      <c r="K271" s="146"/>
      <c r="L271" s="28"/>
      <c r="M271" s="147" t="s">
        <v>1</v>
      </c>
      <c r="N271" s="148" t="s">
        <v>45</v>
      </c>
      <c r="P271" s="149">
        <f t="shared" si="61"/>
        <v>0</v>
      </c>
      <c r="Q271" s="149">
        <v>0</v>
      </c>
      <c r="R271" s="149">
        <f t="shared" si="62"/>
        <v>0</v>
      </c>
      <c r="S271" s="149">
        <v>0</v>
      </c>
      <c r="T271" s="150">
        <f t="shared" si="63"/>
        <v>0</v>
      </c>
      <c r="AR271" s="151" t="s">
        <v>433</v>
      </c>
      <c r="AT271" s="151" t="s">
        <v>183</v>
      </c>
      <c r="AU271" s="151" t="s">
        <v>90</v>
      </c>
      <c r="AY271" s="13" t="s">
        <v>181</v>
      </c>
      <c r="BE271" s="152">
        <f t="shared" si="64"/>
        <v>0</v>
      </c>
      <c r="BF271" s="152">
        <f t="shared" si="65"/>
        <v>0</v>
      </c>
      <c r="BG271" s="152">
        <f t="shared" si="66"/>
        <v>0</v>
      </c>
      <c r="BH271" s="152">
        <f t="shared" si="67"/>
        <v>0</v>
      </c>
      <c r="BI271" s="152">
        <f t="shared" si="68"/>
        <v>0</v>
      </c>
      <c r="BJ271" s="13" t="s">
        <v>90</v>
      </c>
      <c r="BK271" s="153">
        <f t="shared" si="69"/>
        <v>0</v>
      </c>
      <c r="BL271" s="13" t="s">
        <v>433</v>
      </c>
      <c r="BM271" s="151" t="s">
        <v>3401</v>
      </c>
    </row>
    <row r="272" spans="2:65" s="1" customFormat="1" ht="16.5" customHeight="1">
      <c r="B272" s="139"/>
      <c r="C272" s="154" t="s">
        <v>591</v>
      </c>
      <c r="D272" s="154" t="s">
        <v>196</v>
      </c>
      <c r="E272" s="155" t="s">
        <v>2389</v>
      </c>
      <c r="F272" s="156" t="s">
        <v>2390</v>
      </c>
      <c r="G272" s="157" t="s">
        <v>203</v>
      </c>
      <c r="H272" s="158">
        <v>1</v>
      </c>
      <c r="I272" s="159"/>
      <c r="J272" s="158">
        <f t="shared" si="60"/>
        <v>0</v>
      </c>
      <c r="K272" s="160"/>
      <c r="L272" s="161"/>
      <c r="M272" s="162" t="s">
        <v>1</v>
      </c>
      <c r="N272" s="163" t="s">
        <v>45</v>
      </c>
      <c r="P272" s="149">
        <f t="shared" si="61"/>
        <v>0</v>
      </c>
      <c r="Q272" s="149">
        <v>0</v>
      </c>
      <c r="R272" s="149">
        <f t="shared" si="62"/>
        <v>0</v>
      </c>
      <c r="S272" s="149">
        <v>0</v>
      </c>
      <c r="T272" s="150">
        <f t="shared" si="63"/>
        <v>0</v>
      </c>
      <c r="AR272" s="151" t="s">
        <v>1437</v>
      </c>
      <c r="AT272" s="151" t="s">
        <v>196</v>
      </c>
      <c r="AU272" s="151" t="s">
        <v>90</v>
      </c>
      <c r="AY272" s="13" t="s">
        <v>181</v>
      </c>
      <c r="BE272" s="152">
        <f t="shared" si="64"/>
        <v>0</v>
      </c>
      <c r="BF272" s="152">
        <f t="shared" si="65"/>
        <v>0</v>
      </c>
      <c r="BG272" s="152">
        <f t="shared" si="66"/>
        <v>0</v>
      </c>
      <c r="BH272" s="152">
        <f t="shared" si="67"/>
        <v>0</v>
      </c>
      <c r="BI272" s="152">
        <f t="shared" si="68"/>
        <v>0</v>
      </c>
      <c r="BJ272" s="13" t="s">
        <v>90</v>
      </c>
      <c r="BK272" s="153">
        <f t="shared" si="69"/>
        <v>0</v>
      </c>
      <c r="BL272" s="13" t="s">
        <v>433</v>
      </c>
      <c r="BM272" s="151" t="s">
        <v>3402</v>
      </c>
    </row>
    <row r="273" spans="2:65" s="1" customFormat="1" ht="24.2" customHeight="1">
      <c r="B273" s="139"/>
      <c r="C273" s="140" t="s">
        <v>595</v>
      </c>
      <c r="D273" s="140" t="s">
        <v>183</v>
      </c>
      <c r="E273" s="141" t="s">
        <v>2392</v>
      </c>
      <c r="F273" s="142" t="s">
        <v>2393</v>
      </c>
      <c r="G273" s="143" t="s">
        <v>203</v>
      </c>
      <c r="H273" s="144">
        <v>1</v>
      </c>
      <c r="I273" s="145"/>
      <c r="J273" s="144">
        <f t="shared" si="60"/>
        <v>0</v>
      </c>
      <c r="K273" s="146"/>
      <c r="L273" s="28"/>
      <c r="M273" s="147" t="s">
        <v>1</v>
      </c>
      <c r="N273" s="148" t="s">
        <v>45</v>
      </c>
      <c r="P273" s="149">
        <f t="shared" si="61"/>
        <v>0</v>
      </c>
      <c r="Q273" s="149">
        <v>0</v>
      </c>
      <c r="R273" s="149">
        <f t="shared" si="62"/>
        <v>0</v>
      </c>
      <c r="S273" s="149">
        <v>6.9999999999999994E-5</v>
      </c>
      <c r="T273" s="150">
        <f t="shared" si="63"/>
        <v>6.9999999999999994E-5</v>
      </c>
      <c r="AR273" s="151" t="s">
        <v>433</v>
      </c>
      <c r="AT273" s="151" t="s">
        <v>183</v>
      </c>
      <c r="AU273" s="151" t="s">
        <v>90</v>
      </c>
      <c r="AY273" s="13" t="s">
        <v>181</v>
      </c>
      <c r="BE273" s="152">
        <f t="shared" si="64"/>
        <v>0</v>
      </c>
      <c r="BF273" s="152">
        <f t="shared" si="65"/>
        <v>0</v>
      </c>
      <c r="BG273" s="152">
        <f t="shared" si="66"/>
        <v>0</v>
      </c>
      <c r="BH273" s="152">
        <f t="shared" si="67"/>
        <v>0</v>
      </c>
      <c r="BI273" s="152">
        <f t="shared" si="68"/>
        <v>0</v>
      </c>
      <c r="BJ273" s="13" t="s">
        <v>90</v>
      </c>
      <c r="BK273" s="153">
        <f t="shared" si="69"/>
        <v>0</v>
      </c>
      <c r="BL273" s="13" t="s">
        <v>433</v>
      </c>
      <c r="BM273" s="151" t="s">
        <v>3403</v>
      </c>
    </row>
    <row r="274" spans="2:65" s="1" customFormat="1" ht="33" customHeight="1">
      <c r="B274" s="139"/>
      <c r="C274" s="140" t="s">
        <v>599</v>
      </c>
      <c r="D274" s="140" t="s">
        <v>183</v>
      </c>
      <c r="E274" s="141" t="s">
        <v>2395</v>
      </c>
      <c r="F274" s="142" t="s">
        <v>2396</v>
      </c>
      <c r="G274" s="143" t="s">
        <v>203</v>
      </c>
      <c r="H274" s="144">
        <v>1</v>
      </c>
      <c r="I274" s="145"/>
      <c r="J274" s="144">
        <f t="shared" si="60"/>
        <v>0</v>
      </c>
      <c r="K274" s="146"/>
      <c r="L274" s="28"/>
      <c r="M274" s="147" t="s">
        <v>1</v>
      </c>
      <c r="N274" s="148" t="s">
        <v>45</v>
      </c>
      <c r="P274" s="149">
        <f t="shared" si="61"/>
        <v>0</v>
      </c>
      <c r="Q274" s="149">
        <v>0</v>
      </c>
      <c r="R274" s="149">
        <f t="shared" si="62"/>
        <v>0</v>
      </c>
      <c r="S274" s="149">
        <v>0</v>
      </c>
      <c r="T274" s="150">
        <f t="shared" si="63"/>
        <v>0</v>
      </c>
      <c r="AR274" s="151" t="s">
        <v>433</v>
      </c>
      <c r="AT274" s="151" t="s">
        <v>183</v>
      </c>
      <c r="AU274" s="151" t="s">
        <v>90</v>
      </c>
      <c r="AY274" s="13" t="s">
        <v>181</v>
      </c>
      <c r="BE274" s="152">
        <f t="shared" si="64"/>
        <v>0</v>
      </c>
      <c r="BF274" s="152">
        <f t="shared" si="65"/>
        <v>0</v>
      </c>
      <c r="BG274" s="152">
        <f t="shared" si="66"/>
        <v>0</v>
      </c>
      <c r="BH274" s="152">
        <f t="shared" si="67"/>
        <v>0</v>
      </c>
      <c r="BI274" s="152">
        <f t="shared" si="68"/>
        <v>0</v>
      </c>
      <c r="BJ274" s="13" t="s">
        <v>90</v>
      </c>
      <c r="BK274" s="153">
        <f t="shared" si="69"/>
        <v>0</v>
      </c>
      <c r="BL274" s="13" t="s">
        <v>433</v>
      </c>
      <c r="BM274" s="151" t="s">
        <v>3404</v>
      </c>
    </row>
    <row r="275" spans="2:65" s="1" customFormat="1" ht="16.5" customHeight="1">
      <c r="B275" s="139"/>
      <c r="C275" s="154" t="s">
        <v>603</v>
      </c>
      <c r="D275" s="154" t="s">
        <v>196</v>
      </c>
      <c r="E275" s="155" t="s">
        <v>2398</v>
      </c>
      <c r="F275" s="156" t="s">
        <v>2399</v>
      </c>
      <c r="G275" s="157" t="s">
        <v>203</v>
      </c>
      <c r="H275" s="158">
        <v>1</v>
      </c>
      <c r="I275" s="159"/>
      <c r="J275" s="158">
        <f t="shared" si="60"/>
        <v>0</v>
      </c>
      <c r="K275" s="160"/>
      <c r="L275" s="161"/>
      <c r="M275" s="169" t="s">
        <v>1</v>
      </c>
      <c r="N275" s="170" t="s">
        <v>45</v>
      </c>
      <c r="O275" s="166"/>
      <c r="P275" s="167">
        <f t="shared" si="61"/>
        <v>0</v>
      </c>
      <c r="Q275" s="167">
        <v>0</v>
      </c>
      <c r="R275" s="167">
        <f t="shared" si="62"/>
        <v>0</v>
      </c>
      <c r="S275" s="167">
        <v>0</v>
      </c>
      <c r="T275" s="168">
        <f t="shared" si="63"/>
        <v>0</v>
      </c>
      <c r="AR275" s="151" t="s">
        <v>1437</v>
      </c>
      <c r="AT275" s="151" t="s">
        <v>196</v>
      </c>
      <c r="AU275" s="151" t="s">
        <v>90</v>
      </c>
      <c r="AY275" s="13" t="s">
        <v>181</v>
      </c>
      <c r="BE275" s="152">
        <f t="shared" si="64"/>
        <v>0</v>
      </c>
      <c r="BF275" s="152">
        <f t="shared" si="65"/>
        <v>0</v>
      </c>
      <c r="BG275" s="152">
        <f t="shared" si="66"/>
        <v>0</v>
      </c>
      <c r="BH275" s="152">
        <f t="shared" si="67"/>
        <v>0</v>
      </c>
      <c r="BI275" s="152">
        <f t="shared" si="68"/>
        <v>0</v>
      </c>
      <c r="BJ275" s="13" t="s">
        <v>90</v>
      </c>
      <c r="BK275" s="153">
        <f t="shared" si="69"/>
        <v>0</v>
      </c>
      <c r="BL275" s="13" t="s">
        <v>433</v>
      </c>
      <c r="BM275" s="151" t="s">
        <v>3405</v>
      </c>
    </row>
    <row r="276" spans="2:65" s="1" customFormat="1" ht="6.95" customHeight="1">
      <c r="B276" s="43"/>
      <c r="C276" s="44"/>
      <c r="D276" s="44"/>
      <c r="E276" s="44"/>
      <c r="F276" s="44"/>
      <c r="G276" s="44"/>
      <c r="H276" s="44"/>
      <c r="I276" s="44"/>
      <c r="J276" s="44"/>
      <c r="K276" s="44"/>
      <c r="L276" s="28"/>
    </row>
  </sheetData>
  <autoFilter ref="C146:K275"/>
  <mergeCells count="15">
    <mergeCell ref="E133:H133"/>
    <mergeCell ref="E137:H137"/>
    <mergeCell ref="E135:H135"/>
    <mergeCell ref="E139:H13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90"/>
  <sheetViews>
    <sheetView showGridLines="0" showZeros="0" topLeftCell="A373" workbookViewId="0">
      <selection activeCell="F392" sqref="F39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137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ROUND(J148,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ROUND((SUM(BE148:BE389)),  2)</f>
        <v>0</v>
      </c>
      <c r="G37" s="96"/>
      <c r="H37" s="96"/>
      <c r="I37" s="97">
        <v>0.2</v>
      </c>
      <c r="J37" s="95">
        <f>ROUND(((SUM(BE148:BE389))*I37),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ROUND((SUM(BF148:BF389)),  2)</f>
        <v>0</v>
      </c>
      <c r="G38" s="96"/>
      <c r="H38" s="96"/>
      <c r="I38" s="97">
        <v>0.2</v>
      </c>
      <c r="J38" s="95">
        <f>ROUND(((SUM(BF148:BF389))*I38),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ROUND((SUM(BG148:BG389)),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ROUND((SUM(BH148:BH389)),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ROUND((SUM(BI148:BI389)),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1 - Stavebná časť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J148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J149</f>
        <v>0</v>
      </c>
      <c r="L101" s="110"/>
    </row>
    <row r="102" spans="2:47" s="9" customFormat="1" ht="19.899999999999999" customHeight="1">
      <c r="B102" s="114"/>
      <c r="D102" s="115" t="s">
        <v>144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>
      <c r="B103" s="114"/>
      <c r="D103" s="115" t="s">
        <v>145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>
      <c r="B104" s="114"/>
      <c r="D104" s="115" t="s">
        <v>146</v>
      </c>
      <c r="E104" s="116"/>
      <c r="F104" s="116"/>
      <c r="G104" s="116"/>
      <c r="H104" s="116"/>
      <c r="I104" s="116"/>
      <c r="J104" s="117">
        <f>J185</f>
        <v>0</v>
      </c>
      <c r="L104" s="114"/>
    </row>
    <row r="105" spans="2:47" s="9" customFormat="1" ht="19.899999999999999" customHeight="1">
      <c r="B105" s="114"/>
      <c r="D105" s="115" t="s">
        <v>147</v>
      </c>
      <c r="E105" s="116"/>
      <c r="F105" s="116"/>
      <c r="G105" s="116"/>
      <c r="H105" s="116"/>
      <c r="I105" s="116"/>
      <c r="J105" s="117">
        <f>J241</f>
        <v>0</v>
      </c>
      <c r="L105" s="114"/>
    </row>
    <row r="106" spans="2:47" s="8" customFormat="1" ht="24.95" customHeight="1">
      <c r="B106" s="110"/>
      <c r="D106" s="111" t="s">
        <v>148</v>
      </c>
      <c r="E106" s="112"/>
      <c r="F106" s="112"/>
      <c r="G106" s="112"/>
      <c r="H106" s="112"/>
      <c r="I106" s="112"/>
      <c r="J106" s="113">
        <f>J243</f>
        <v>0</v>
      </c>
      <c r="L106" s="110"/>
    </row>
    <row r="107" spans="2:47" s="9" customFormat="1" ht="19.899999999999999" customHeight="1">
      <c r="B107" s="114"/>
      <c r="D107" s="115" t="s">
        <v>149</v>
      </c>
      <c r="E107" s="116"/>
      <c r="F107" s="116"/>
      <c r="G107" s="116"/>
      <c r="H107" s="116"/>
      <c r="I107" s="116"/>
      <c r="J107" s="117">
        <f>J244</f>
        <v>0</v>
      </c>
      <c r="L107" s="114"/>
    </row>
    <row r="108" spans="2:47" s="9" customFormat="1" ht="14.85" customHeight="1">
      <c r="B108" s="114"/>
      <c r="D108" s="115" t="s">
        <v>150</v>
      </c>
      <c r="E108" s="116"/>
      <c r="F108" s="116"/>
      <c r="G108" s="116"/>
      <c r="H108" s="116"/>
      <c r="I108" s="116"/>
      <c r="J108" s="117">
        <f>J245</f>
        <v>0</v>
      </c>
      <c r="L108" s="114"/>
    </row>
    <row r="109" spans="2:47" s="9" customFormat="1" ht="14.85" customHeight="1">
      <c r="B109" s="114"/>
      <c r="D109" s="115" t="s">
        <v>151</v>
      </c>
      <c r="E109" s="116"/>
      <c r="F109" s="116"/>
      <c r="G109" s="116"/>
      <c r="H109" s="116"/>
      <c r="I109" s="116"/>
      <c r="J109" s="117">
        <f>J248</f>
        <v>0</v>
      </c>
      <c r="L109" s="114"/>
    </row>
    <row r="110" spans="2:47" s="9" customFormat="1" ht="14.85" customHeight="1">
      <c r="B110" s="114"/>
      <c r="D110" s="115" t="s">
        <v>152</v>
      </c>
      <c r="E110" s="116"/>
      <c r="F110" s="116"/>
      <c r="G110" s="116"/>
      <c r="H110" s="116"/>
      <c r="I110" s="116"/>
      <c r="J110" s="117">
        <f>J264</f>
        <v>0</v>
      </c>
      <c r="L110" s="114"/>
    </row>
    <row r="111" spans="2:47" s="9" customFormat="1" ht="19.899999999999999" customHeight="1">
      <c r="B111" s="114"/>
      <c r="D111" s="115" t="s">
        <v>153</v>
      </c>
      <c r="E111" s="116"/>
      <c r="F111" s="116"/>
      <c r="G111" s="116"/>
      <c r="H111" s="116"/>
      <c r="I111" s="116"/>
      <c r="J111" s="117">
        <f>J273</f>
        <v>0</v>
      </c>
      <c r="L111" s="114"/>
    </row>
    <row r="112" spans="2:47" s="9" customFormat="1" ht="14.85" customHeight="1">
      <c r="B112" s="114"/>
      <c r="D112" s="115" t="s">
        <v>154</v>
      </c>
      <c r="E112" s="116"/>
      <c r="F112" s="116"/>
      <c r="G112" s="116"/>
      <c r="H112" s="116"/>
      <c r="I112" s="116"/>
      <c r="J112" s="117">
        <f>J274</f>
        <v>0</v>
      </c>
      <c r="L112" s="114"/>
    </row>
    <row r="113" spans="2:12" s="9" customFormat="1" ht="14.85" customHeight="1">
      <c r="B113" s="114"/>
      <c r="D113" s="115" t="s">
        <v>155</v>
      </c>
      <c r="E113" s="116"/>
      <c r="F113" s="116"/>
      <c r="G113" s="116"/>
      <c r="H113" s="116"/>
      <c r="I113" s="116"/>
      <c r="J113" s="117">
        <f>J279</f>
        <v>0</v>
      </c>
      <c r="L113" s="114"/>
    </row>
    <row r="114" spans="2:12" s="9" customFormat="1" ht="14.85" customHeight="1">
      <c r="B114" s="114"/>
      <c r="D114" s="115" t="s">
        <v>156</v>
      </c>
      <c r="E114" s="116"/>
      <c r="F114" s="116"/>
      <c r="G114" s="116"/>
      <c r="H114" s="116"/>
      <c r="I114" s="116"/>
      <c r="J114" s="117">
        <f>J281</f>
        <v>0</v>
      </c>
      <c r="L114" s="114"/>
    </row>
    <row r="115" spans="2:12" s="9" customFormat="1" ht="14.85" customHeight="1">
      <c r="B115" s="114"/>
      <c r="D115" s="115" t="s">
        <v>157</v>
      </c>
      <c r="E115" s="116"/>
      <c r="F115" s="116"/>
      <c r="G115" s="116"/>
      <c r="H115" s="116"/>
      <c r="I115" s="116"/>
      <c r="J115" s="117">
        <f>J289</f>
        <v>0</v>
      </c>
      <c r="L115" s="114"/>
    </row>
    <row r="116" spans="2:12" s="9" customFormat="1" ht="14.85" customHeight="1">
      <c r="B116" s="114"/>
      <c r="D116" s="115" t="s">
        <v>158</v>
      </c>
      <c r="E116" s="116"/>
      <c r="F116" s="116"/>
      <c r="G116" s="116"/>
      <c r="H116" s="116"/>
      <c r="I116" s="116"/>
      <c r="J116" s="117">
        <f>J324</f>
        <v>0</v>
      </c>
      <c r="L116" s="114"/>
    </row>
    <row r="117" spans="2:12" s="9" customFormat="1" ht="14.85" customHeight="1">
      <c r="B117" s="114"/>
      <c r="D117" s="115" t="s">
        <v>159</v>
      </c>
      <c r="E117" s="116"/>
      <c r="F117" s="116"/>
      <c r="G117" s="116"/>
      <c r="H117" s="116"/>
      <c r="I117" s="116"/>
      <c r="J117" s="117">
        <f>J355</f>
        <v>0</v>
      </c>
      <c r="L117" s="114"/>
    </row>
    <row r="118" spans="2:12" s="9" customFormat="1" ht="19.899999999999999" customHeight="1">
      <c r="B118" s="114"/>
      <c r="D118" s="115" t="s">
        <v>160</v>
      </c>
      <c r="E118" s="116"/>
      <c r="F118" s="116"/>
      <c r="G118" s="116"/>
      <c r="H118" s="116"/>
      <c r="I118" s="116"/>
      <c r="J118" s="117">
        <f>J360</f>
        <v>0</v>
      </c>
      <c r="L118" s="114"/>
    </row>
    <row r="119" spans="2:12" s="9" customFormat="1" ht="14.85" customHeight="1">
      <c r="B119" s="114"/>
      <c r="D119" s="115" t="s">
        <v>161</v>
      </c>
      <c r="E119" s="116"/>
      <c r="F119" s="116"/>
      <c r="G119" s="116"/>
      <c r="H119" s="116"/>
      <c r="I119" s="116"/>
      <c r="J119" s="117">
        <f>J361</f>
        <v>0</v>
      </c>
      <c r="L119" s="114"/>
    </row>
    <row r="120" spans="2:12" s="9" customFormat="1" ht="14.85" customHeight="1">
      <c r="B120" s="114"/>
      <c r="D120" s="115" t="s">
        <v>162</v>
      </c>
      <c r="E120" s="116"/>
      <c r="F120" s="116"/>
      <c r="G120" s="116"/>
      <c r="H120" s="116"/>
      <c r="I120" s="116"/>
      <c r="J120" s="117">
        <f>J365</f>
        <v>0</v>
      </c>
      <c r="L120" s="114"/>
    </row>
    <row r="121" spans="2:12" s="9" customFormat="1" ht="14.85" customHeight="1">
      <c r="B121" s="114"/>
      <c r="D121" s="115" t="s">
        <v>163</v>
      </c>
      <c r="E121" s="116"/>
      <c r="F121" s="116"/>
      <c r="G121" s="116"/>
      <c r="H121" s="116"/>
      <c r="I121" s="116"/>
      <c r="J121" s="117">
        <f>J368</f>
        <v>0</v>
      </c>
      <c r="L121" s="114"/>
    </row>
    <row r="122" spans="2:12" s="8" customFormat="1" ht="24.95" customHeight="1">
      <c r="B122" s="110"/>
      <c r="D122" s="111" t="s">
        <v>164</v>
      </c>
      <c r="E122" s="112"/>
      <c r="F122" s="112"/>
      <c r="G122" s="112"/>
      <c r="H122" s="112"/>
      <c r="I122" s="112"/>
      <c r="J122" s="113">
        <f>J370</f>
        <v>0</v>
      </c>
      <c r="L122" s="110"/>
    </row>
    <row r="123" spans="2:12" s="9" customFormat="1" ht="19.899999999999999" customHeight="1">
      <c r="B123" s="114"/>
      <c r="D123" s="115" t="s">
        <v>165</v>
      </c>
      <c r="E123" s="116"/>
      <c r="F123" s="116"/>
      <c r="G123" s="116"/>
      <c r="H123" s="116"/>
      <c r="I123" s="116"/>
      <c r="J123" s="117">
        <f>J371</f>
        <v>0</v>
      </c>
      <c r="L123" s="114"/>
    </row>
    <row r="124" spans="2:12" s="9" customFormat="1" ht="19.899999999999999" customHeight="1">
      <c r="B124" s="114"/>
      <c r="D124" s="115" t="s">
        <v>166</v>
      </c>
      <c r="E124" s="116"/>
      <c r="F124" s="116"/>
      <c r="G124" s="116"/>
      <c r="H124" s="116"/>
      <c r="I124" s="116"/>
      <c r="J124" s="117">
        <f>J374</f>
        <v>0</v>
      </c>
      <c r="L124" s="114"/>
    </row>
    <row r="125" spans="2:12" s="1" customFormat="1" ht="21.75" customHeight="1">
      <c r="B125" s="28"/>
      <c r="L125" s="28"/>
    </row>
    <row r="126" spans="2:12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28"/>
    </row>
    <row r="130" spans="2:12" s="1" customFormat="1" ht="6.95" customHeight="1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28"/>
    </row>
    <row r="131" spans="2:12" s="1" customFormat="1" ht="24.95" customHeight="1">
      <c r="B131" s="28"/>
      <c r="C131" s="17" t="s">
        <v>167</v>
      </c>
      <c r="L131" s="28"/>
    </row>
    <row r="132" spans="2:12" s="1" customFormat="1" ht="6.95" customHeight="1">
      <c r="B132" s="28"/>
      <c r="L132" s="28"/>
    </row>
    <row r="133" spans="2:12" s="1" customFormat="1" ht="12" customHeight="1">
      <c r="B133" s="28"/>
      <c r="C133" s="23" t="s">
        <v>14</v>
      </c>
      <c r="L133" s="28"/>
    </row>
    <row r="134" spans="2:12" s="1" customFormat="1" ht="16.5" customHeight="1">
      <c r="B134" s="28"/>
      <c r="E134" s="241" t="str">
        <f>E7</f>
        <v xml:space="preserve"> KRPZ Žilina a OOPZ Žilina, ul. Kuzmányho</v>
      </c>
      <c r="F134" s="242"/>
      <c r="G134" s="242"/>
      <c r="H134" s="242"/>
      <c r="L134" s="28"/>
    </row>
    <row r="135" spans="2:12" ht="12" customHeight="1">
      <c r="B135" s="16"/>
      <c r="C135" s="23" t="s">
        <v>132</v>
      </c>
      <c r="L135" s="16"/>
    </row>
    <row r="136" spans="2:12" ht="23.25" customHeight="1">
      <c r="B136" s="16"/>
      <c r="E136" s="241" t="s">
        <v>133</v>
      </c>
      <c r="F136" s="203"/>
      <c r="G136" s="203"/>
      <c r="H136" s="203"/>
      <c r="L136" s="16"/>
    </row>
    <row r="137" spans="2:12" ht="12" customHeight="1">
      <c r="B137" s="16"/>
      <c r="C137" s="23" t="s">
        <v>134</v>
      </c>
      <c r="L137" s="16"/>
    </row>
    <row r="138" spans="2:12" s="1" customFormat="1" ht="16.5" customHeight="1">
      <c r="B138" s="28"/>
      <c r="E138" s="229" t="s">
        <v>135</v>
      </c>
      <c r="F138" s="243"/>
      <c r="G138" s="243"/>
      <c r="H138" s="243"/>
      <c r="L138" s="28"/>
    </row>
    <row r="139" spans="2:12" s="1" customFormat="1" ht="12" customHeight="1">
      <c r="B139" s="28"/>
      <c r="C139" s="23" t="s">
        <v>136</v>
      </c>
      <c r="L139" s="28"/>
    </row>
    <row r="140" spans="2:12" s="1" customFormat="1" ht="16.5" customHeight="1">
      <c r="B140" s="28"/>
      <c r="E140" s="224" t="str">
        <f>E13</f>
        <v>1 - Stavebná časť</v>
      </c>
      <c r="F140" s="243"/>
      <c r="G140" s="243"/>
      <c r="H140" s="243"/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18</v>
      </c>
      <c r="F142" s="21" t="str">
        <f>F16</f>
        <v>Žilina, parc. č. 449/7, 449/1</v>
      </c>
      <c r="I142" s="23" t="s">
        <v>20</v>
      </c>
      <c r="J142" s="51" t="str">
        <f>IF(J16="","",J16)</f>
        <v>19. 8. 2022</v>
      </c>
      <c r="L142" s="28"/>
    </row>
    <row r="143" spans="2:12" s="1" customFormat="1" ht="6.95" customHeight="1">
      <c r="B143" s="28"/>
      <c r="L143" s="28"/>
    </row>
    <row r="144" spans="2:12" s="1" customFormat="1" ht="40.15" customHeight="1">
      <c r="B144" s="28"/>
      <c r="C144" s="23" t="s">
        <v>22</v>
      </c>
      <c r="F144" s="21" t="str">
        <f>E19</f>
        <v>Ministerstvo vnútra SR, Pribinova 2, Bratislava</v>
      </c>
      <c r="I144" s="23" t="s">
        <v>30</v>
      </c>
      <c r="J144" s="26" t="str">
        <f>E25</f>
        <v>Cobra Bauart s.r.o., Karpatské nám.10A, Bratislava</v>
      </c>
      <c r="L144" s="28"/>
    </row>
    <row r="145" spans="2:65" s="1" customFormat="1" ht="40.15" customHeight="1">
      <c r="B145" s="28"/>
      <c r="C145" s="23" t="s">
        <v>28</v>
      </c>
      <c r="F145" s="21" t="str">
        <f>IF(E22="","",E22)</f>
        <v>Vyplň údaj</v>
      </c>
      <c r="I145" s="23" t="s">
        <v>36</v>
      </c>
      <c r="J145" s="26" t="str">
        <f>E28</f>
        <v>Cobra Bauart s.r.o., Karpatské nám.10A, Bratislava</v>
      </c>
      <c r="L145" s="28"/>
    </row>
    <row r="146" spans="2:65" s="1" customFormat="1" ht="10.35" customHeight="1">
      <c r="B146" s="28"/>
      <c r="L146" s="28"/>
    </row>
    <row r="147" spans="2:65" s="10" customFormat="1" ht="29.25" customHeight="1">
      <c r="B147" s="118"/>
      <c r="C147" s="119" t="s">
        <v>168</v>
      </c>
      <c r="D147" s="120" t="s">
        <v>64</v>
      </c>
      <c r="E147" s="120" t="s">
        <v>60</v>
      </c>
      <c r="F147" s="120" t="s">
        <v>61</v>
      </c>
      <c r="G147" s="120" t="s">
        <v>169</v>
      </c>
      <c r="H147" s="120" t="s">
        <v>170</v>
      </c>
      <c r="I147" s="120" t="s">
        <v>171</v>
      </c>
      <c r="J147" s="121" t="s">
        <v>140</v>
      </c>
      <c r="K147" s="122" t="s">
        <v>172</v>
      </c>
      <c r="L147" s="118"/>
      <c r="M147" s="58" t="s">
        <v>1</v>
      </c>
      <c r="N147" s="59" t="s">
        <v>43</v>
      </c>
      <c r="O147" s="59" t="s">
        <v>173</v>
      </c>
      <c r="P147" s="59" t="s">
        <v>174</v>
      </c>
      <c r="Q147" s="59" t="s">
        <v>175</v>
      </c>
      <c r="R147" s="59" t="s">
        <v>176</v>
      </c>
      <c r="S147" s="59" t="s">
        <v>177</v>
      </c>
      <c r="T147" s="60" t="s">
        <v>178</v>
      </c>
    </row>
    <row r="148" spans="2:65" s="1" customFormat="1" ht="22.9" customHeight="1">
      <c r="B148" s="28"/>
      <c r="C148" s="63" t="s">
        <v>141</v>
      </c>
      <c r="J148" s="123">
        <f>BK148</f>
        <v>0</v>
      </c>
      <c r="L148" s="28"/>
      <c r="M148" s="61"/>
      <c r="N148" s="52"/>
      <c r="O148" s="52"/>
      <c r="P148" s="124">
        <f>P149+P243+P370</f>
        <v>0</v>
      </c>
      <c r="Q148" s="52"/>
      <c r="R148" s="124">
        <f>R149+R243+R370</f>
        <v>503.61462872360011</v>
      </c>
      <c r="S148" s="52"/>
      <c r="T148" s="125">
        <f>T149+T243+T370</f>
        <v>418.27295599999997</v>
      </c>
      <c r="AT148" s="13" t="s">
        <v>78</v>
      </c>
      <c r="AU148" s="13" t="s">
        <v>142</v>
      </c>
      <c r="BK148" s="126">
        <f>BK149+BK243+BK370</f>
        <v>0</v>
      </c>
    </row>
    <row r="149" spans="2:65" s="11" customFormat="1" ht="25.9" customHeight="1">
      <c r="B149" s="127"/>
      <c r="D149" s="128" t="s">
        <v>78</v>
      </c>
      <c r="E149" s="129" t="s">
        <v>179</v>
      </c>
      <c r="F149" s="129" t="s">
        <v>180</v>
      </c>
      <c r="I149" s="130"/>
      <c r="J149" s="131">
        <f>BK149</f>
        <v>0</v>
      </c>
      <c r="L149" s="127"/>
      <c r="M149" s="132"/>
      <c r="P149" s="133">
        <f>P150+P153+P185+P241</f>
        <v>0</v>
      </c>
      <c r="R149" s="133">
        <f>R150+R153+R185+R241</f>
        <v>420.08948034000008</v>
      </c>
      <c r="T149" s="134">
        <f>T150+T153+T185+T241</f>
        <v>415.13765999999998</v>
      </c>
      <c r="AR149" s="128" t="s">
        <v>83</v>
      </c>
      <c r="AT149" s="135" t="s">
        <v>78</v>
      </c>
      <c r="AU149" s="135" t="s">
        <v>79</v>
      </c>
      <c r="AY149" s="128" t="s">
        <v>181</v>
      </c>
      <c r="BK149" s="136">
        <f>BK150+BK153+BK185+BK241</f>
        <v>0</v>
      </c>
    </row>
    <row r="150" spans="2:65" s="11" customFormat="1" ht="22.9" customHeight="1">
      <c r="B150" s="127"/>
      <c r="D150" s="128" t="s">
        <v>78</v>
      </c>
      <c r="E150" s="137" t="s">
        <v>94</v>
      </c>
      <c r="F150" s="137" t="s">
        <v>182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44.61015012</v>
      </c>
      <c r="T150" s="134">
        <f>SUM(T151:T152)</f>
        <v>0</v>
      </c>
      <c r="AR150" s="128" t="s">
        <v>83</v>
      </c>
      <c r="AT150" s="135" t="s">
        <v>78</v>
      </c>
      <c r="AU150" s="135" t="s">
        <v>83</v>
      </c>
      <c r="AY150" s="128" t="s">
        <v>181</v>
      </c>
      <c r="BK150" s="136">
        <f>SUM(BK151:BK152)</f>
        <v>0</v>
      </c>
    </row>
    <row r="151" spans="2:65" s="1" customFormat="1" ht="33" customHeight="1">
      <c r="B151" s="139"/>
      <c r="C151" s="140" t="s">
        <v>83</v>
      </c>
      <c r="D151" s="140" t="s">
        <v>183</v>
      </c>
      <c r="E151" s="141" t="s">
        <v>184</v>
      </c>
      <c r="F151" s="142" t="s">
        <v>185</v>
      </c>
      <c r="G151" s="143" t="s">
        <v>186</v>
      </c>
      <c r="H151" s="144">
        <v>48.51</v>
      </c>
      <c r="I151" s="145"/>
      <c r="J151" s="144">
        <f>ROUND(I151*H151,3)</f>
        <v>0</v>
      </c>
      <c r="K151" s="146"/>
      <c r="L151" s="28"/>
      <c r="M151" s="147" t="s">
        <v>1</v>
      </c>
      <c r="N151" s="148" t="s">
        <v>45</v>
      </c>
      <c r="P151" s="149">
        <f>O151*H151</f>
        <v>0</v>
      </c>
      <c r="Q151" s="149">
        <v>0.84748999999999997</v>
      </c>
      <c r="R151" s="149">
        <f>Q151*H151</f>
        <v>41.111739899999996</v>
      </c>
      <c r="S151" s="149">
        <v>0</v>
      </c>
      <c r="T151" s="150">
        <f>S151*H151</f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90</v>
      </c>
      <c r="BK151" s="153">
        <f>ROUND(I151*H151,3)</f>
        <v>0</v>
      </c>
      <c r="BL151" s="13" t="s">
        <v>103</v>
      </c>
      <c r="BM151" s="151" t="s">
        <v>187</v>
      </c>
    </row>
    <row r="152" spans="2:65" s="1" customFormat="1" ht="37.9" customHeight="1">
      <c r="B152" s="139"/>
      <c r="C152" s="140" t="s">
        <v>90</v>
      </c>
      <c r="D152" s="140" t="s">
        <v>183</v>
      </c>
      <c r="E152" s="141" t="s">
        <v>188</v>
      </c>
      <c r="F152" s="142" t="s">
        <v>189</v>
      </c>
      <c r="G152" s="143" t="s">
        <v>186</v>
      </c>
      <c r="H152" s="144">
        <v>4.9820000000000002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0.70221</v>
      </c>
      <c r="R152" s="149">
        <f>Q152*H152</f>
        <v>3.4984102200000002</v>
      </c>
      <c r="S152" s="149">
        <v>0</v>
      </c>
      <c r="T152" s="150">
        <f>S152*H152</f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90</v>
      </c>
      <c r="BK152" s="153">
        <f>ROUND(I152*H152,3)</f>
        <v>0</v>
      </c>
      <c r="BL152" s="13" t="s">
        <v>103</v>
      </c>
      <c r="BM152" s="151" t="s">
        <v>190</v>
      </c>
    </row>
    <row r="153" spans="2:65" s="11" customFormat="1" ht="22.9" customHeight="1">
      <c r="B153" s="127"/>
      <c r="D153" s="128" t="s">
        <v>78</v>
      </c>
      <c r="E153" s="137" t="s">
        <v>109</v>
      </c>
      <c r="F153" s="137" t="s">
        <v>191</v>
      </c>
      <c r="I153" s="130"/>
      <c r="J153" s="138">
        <f>BK153</f>
        <v>0</v>
      </c>
      <c r="L153" s="127"/>
      <c r="M153" s="132"/>
      <c r="P153" s="133">
        <f>SUM(P154:P184)</f>
        <v>0</v>
      </c>
      <c r="R153" s="133">
        <f>SUM(R154:R184)</f>
        <v>179.38579955599999</v>
      </c>
      <c r="T153" s="134">
        <f>SUM(T154:T184)</f>
        <v>0</v>
      </c>
      <c r="AR153" s="128" t="s">
        <v>83</v>
      </c>
      <c r="AT153" s="135" t="s">
        <v>78</v>
      </c>
      <c r="AU153" s="135" t="s">
        <v>83</v>
      </c>
      <c r="AY153" s="128" t="s">
        <v>181</v>
      </c>
      <c r="BK153" s="136">
        <f>SUM(BK154:BK184)</f>
        <v>0</v>
      </c>
    </row>
    <row r="154" spans="2:65" s="1" customFormat="1" ht="37.9" customHeight="1">
      <c r="B154" s="139"/>
      <c r="C154" s="140" t="s">
        <v>94</v>
      </c>
      <c r="D154" s="140" t="s">
        <v>183</v>
      </c>
      <c r="E154" s="141" t="s">
        <v>192</v>
      </c>
      <c r="F154" s="142" t="s">
        <v>193</v>
      </c>
      <c r="G154" s="143" t="s">
        <v>194</v>
      </c>
      <c r="H154" s="144">
        <v>1344</v>
      </c>
      <c r="I154" s="145"/>
      <c r="J154" s="144">
        <f t="shared" ref="J154:J184" si="0">ROUND(I154*H154,3)</f>
        <v>0</v>
      </c>
      <c r="K154" s="146"/>
      <c r="L154" s="28"/>
      <c r="M154" s="147" t="s">
        <v>1</v>
      </c>
      <c r="N154" s="148" t="s">
        <v>45</v>
      </c>
      <c r="P154" s="149">
        <f t="shared" ref="P154:P184" si="1">O154*H154</f>
        <v>0</v>
      </c>
      <c r="Q154" s="149">
        <v>1.9000000000000001E-4</v>
      </c>
      <c r="R154" s="149">
        <f t="shared" ref="R154:R184" si="2">Q154*H154</f>
        <v>0.25536000000000003</v>
      </c>
      <c r="S154" s="149">
        <v>0</v>
      </c>
      <c r="T154" s="150">
        <f t="shared" ref="T154:T184" si="3">S154*H154</f>
        <v>0</v>
      </c>
      <c r="AR154" s="151" t="s">
        <v>103</v>
      </c>
      <c r="AT154" s="151" t="s">
        <v>183</v>
      </c>
      <c r="AU154" s="151" t="s">
        <v>90</v>
      </c>
      <c r="AY154" s="13" t="s">
        <v>181</v>
      </c>
      <c r="BE154" s="152">
        <f t="shared" ref="BE154:BE184" si="4">IF(N154="základná",J154,0)</f>
        <v>0</v>
      </c>
      <c r="BF154" s="152">
        <f t="shared" ref="BF154:BF184" si="5">IF(N154="znížená",J154,0)</f>
        <v>0</v>
      </c>
      <c r="BG154" s="152">
        <f t="shared" ref="BG154:BG184" si="6">IF(N154="zákl. prenesená",J154,0)</f>
        <v>0</v>
      </c>
      <c r="BH154" s="152">
        <f t="shared" ref="BH154:BH184" si="7">IF(N154="zníž. prenesená",J154,0)</f>
        <v>0</v>
      </c>
      <c r="BI154" s="152">
        <f t="shared" ref="BI154:BI184" si="8">IF(N154="nulová",J154,0)</f>
        <v>0</v>
      </c>
      <c r="BJ154" s="13" t="s">
        <v>90</v>
      </c>
      <c r="BK154" s="153">
        <f t="shared" ref="BK154:BK184" si="9">ROUND(I154*H154,3)</f>
        <v>0</v>
      </c>
      <c r="BL154" s="13" t="s">
        <v>103</v>
      </c>
      <c r="BM154" s="151" t="s">
        <v>195</v>
      </c>
    </row>
    <row r="155" spans="2:65" s="1" customFormat="1" ht="16.5" customHeight="1">
      <c r="B155" s="139"/>
      <c r="C155" s="154" t="s">
        <v>103</v>
      </c>
      <c r="D155" s="154" t="s">
        <v>196</v>
      </c>
      <c r="E155" s="155" t="s">
        <v>197</v>
      </c>
      <c r="F155" s="156" t="s">
        <v>198</v>
      </c>
      <c r="G155" s="157" t="s">
        <v>194</v>
      </c>
      <c r="H155" s="158">
        <v>1344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1.3999999999999999E-4</v>
      </c>
      <c r="R155" s="149">
        <f t="shared" si="2"/>
        <v>0.18815999999999999</v>
      </c>
      <c r="S155" s="149">
        <v>0</v>
      </c>
      <c r="T155" s="150">
        <f t="shared" si="3"/>
        <v>0</v>
      </c>
      <c r="AR155" s="151" t="s">
        <v>199</v>
      </c>
      <c r="AT155" s="151" t="s">
        <v>196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200</v>
      </c>
    </row>
    <row r="156" spans="2:65" s="1" customFormat="1" ht="21.75" customHeight="1">
      <c r="B156" s="139"/>
      <c r="C156" s="154" t="s">
        <v>106</v>
      </c>
      <c r="D156" s="154" t="s">
        <v>196</v>
      </c>
      <c r="E156" s="155" t="s">
        <v>201</v>
      </c>
      <c r="F156" s="156" t="s">
        <v>202</v>
      </c>
      <c r="G156" s="157" t="s">
        <v>203</v>
      </c>
      <c r="H156" s="158">
        <v>20</v>
      </c>
      <c r="I156" s="159"/>
      <c r="J156" s="158">
        <f t="shared" si="0"/>
        <v>0</v>
      </c>
      <c r="K156" s="160"/>
      <c r="L156" s="161"/>
      <c r="M156" s="162" t="s">
        <v>1</v>
      </c>
      <c r="N156" s="163" t="s">
        <v>45</v>
      </c>
      <c r="P156" s="149">
        <f t="shared" si="1"/>
        <v>0</v>
      </c>
      <c r="Q156" s="149">
        <v>2.2000000000000001E-4</v>
      </c>
      <c r="R156" s="149">
        <f t="shared" si="2"/>
        <v>4.4000000000000003E-3</v>
      </c>
      <c r="S156" s="149">
        <v>0</v>
      </c>
      <c r="T156" s="150">
        <f t="shared" si="3"/>
        <v>0</v>
      </c>
      <c r="AR156" s="151" t="s">
        <v>199</v>
      </c>
      <c r="AT156" s="151" t="s">
        <v>196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204</v>
      </c>
    </row>
    <row r="157" spans="2:65" s="1" customFormat="1" ht="37.9" customHeight="1">
      <c r="B157" s="139"/>
      <c r="C157" s="140" t="s">
        <v>109</v>
      </c>
      <c r="D157" s="140" t="s">
        <v>183</v>
      </c>
      <c r="E157" s="141" t="s">
        <v>205</v>
      </c>
      <c r="F157" s="142" t="s">
        <v>206</v>
      </c>
      <c r="G157" s="143" t="s">
        <v>194</v>
      </c>
      <c r="H157" s="144">
        <v>55.83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9.3500000000000007E-3</v>
      </c>
      <c r="R157" s="149">
        <f t="shared" si="2"/>
        <v>0.52201050000000004</v>
      </c>
      <c r="S157" s="149">
        <v>0</v>
      </c>
      <c r="T157" s="150">
        <f t="shared" si="3"/>
        <v>0</v>
      </c>
      <c r="AR157" s="151" t="s">
        <v>103</v>
      </c>
      <c r="AT157" s="151" t="s">
        <v>183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103</v>
      </c>
      <c r="BM157" s="151" t="s">
        <v>207</v>
      </c>
    </row>
    <row r="158" spans="2:65" s="1" customFormat="1" ht="33" customHeight="1">
      <c r="B158" s="139"/>
      <c r="C158" s="140" t="s">
        <v>208</v>
      </c>
      <c r="D158" s="140" t="s">
        <v>183</v>
      </c>
      <c r="E158" s="141" t="s">
        <v>209</v>
      </c>
      <c r="F158" s="142" t="s">
        <v>210</v>
      </c>
      <c r="G158" s="143" t="s">
        <v>194</v>
      </c>
      <c r="H158" s="144">
        <v>785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3.5869999999999999E-2</v>
      </c>
      <c r="R158" s="149">
        <f t="shared" si="2"/>
        <v>28.15795</v>
      </c>
      <c r="S158" s="149">
        <v>0</v>
      </c>
      <c r="T158" s="150">
        <f t="shared" si="3"/>
        <v>0</v>
      </c>
      <c r="AR158" s="151" t="s">
        <v>103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211</v>
      </c>
    </row>
    <row r="159" spans="2:65" s="1" customFormat="1" ht="33" customHeight="1">
      <c r="B159" s="139"/>
      <c r="C159" s="140" t="s">
        <v>199</v>
      </c>
      <c r="D159" s="140" t="s">
        <v>183</v>
      </c>
      <c r="E159" s="141" t="s">
        <v>212</v>
      </c>
      <c r="F159" s="142" t="s">
        <v>213</v>
      </c>
      <c r="G159" s="143" t="s">
        <v>194</v>
      </c>
      <c r="H159" s="144">
        <v>500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45</v>
      </c>
      <c r="P159" s="149">
        <f t="shared" si="1"/>
        <v>0</v>
      </c>
      <c r="Q159" s="149">
        <v>1.321E-2</v>
      </c>
      <c r="R159" s="149">
        <f t="shared" si="2"/>
        <v>6.6049999999999995</v>
      </c>
      <c r="S159" s="149">
        <v>0</v>
      </c>
      <c r="T159" s="150">
        <f t="shared" si="3"/>
        <v>0</v>
      </c>
      <c r="AR159" s="151" t="s">
        <v>103</v>
      </c>
      <c r="AT159" s="151" t="s">
        <v>183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103</v>
      </c>
      <c r="BM159" s="151" t="s">
        <v>214</v>
      </c>
    </row>
    <row r="160" spans="2:65" s="1" customFormat="1" ht="33" customHeight="1">
      <c r="B160" s="139"/>
      <c r="C160" s="140" t="s">
        <v>215</v>
      </c>
      <c r="D160" s="140" t="s">
        <v>183</v>
      </c>
      <c r="E160" s="141" t="s">
        <v>216</v>
      </c>
      <c r="F160" s="142" t="s">
        <v>217</v>
      </c>
      <c r="G160" s="143" t="s">
        <v>194</v>
      </c>
      <c r="H160" s="144">
        <v>500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8.9300000000000004E-3</v>
      </c>
      <c r="R160" s="149">
        <f t="shared" si="2"/>
        <v>4.4649999999999999</v>
      </c>
      <c r="S160" s="149">
        <v>0</v>
      </c>
      <c r="T160" s="150">
        <f t="shared" si="3"/>
        <v>0</v>
      </c>
      <c r="AR160" s="151" t="s">
        <v>103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103</v>
      </c>
      <c r="BM160" s="151" t="s">
        <v>218</v>
      </c>
    </row>
    <row r="161" spans="2:65" s="1" customFormat="1" ht="33" customHeight="1">
      <c r="B161" s="139"/>
      <c r="C161" s="140" t="s">
        <v>219</v>
      </c>
      <c r="D161" s="140" t="s">
        <v>183</v>
      </c>
      <c r="E161" s="141" t="s">
        <v>220</v>
      </c>
      <c r="F161" s="142" t="s">
        <v>221</v>
      </c>
      <c r="G161" s="143" t="s">
        <v>194</v>
      </c>
      <c r="H161" s="144">
        <v>13.284000000000001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45</v>
      </c>
      <c r="P161" s="149">
        <f t="shared" si="1"/>
        <v>0</v>
      </c>
      <c r="Q161" s="149">
        <v>8.9300000000000004E-3</v>
      </c>
      <c r="R161" s="149">
        <f t="shared" si="2"/>
        <v>0.11862612000000002</v>
      </c>
      <c r="S161" s="149">
        <v>0</v>
      </c>
      <c r="T161" s="150">
        <f t="shared" si="3"/>
        <v>0</v>
      </c>
      <c r="AR161" s="151" t="s">
        <v>103</v>
      </c>
      <c r="AT161" s="151" t="s">
        <v>183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103</v>
      </c>
      <c r="BM161" s="151" t="s">
        <v>222</v>
      </c>
    </row>
    <row r="162" spans="2:65" s="1" customFormat="1" ht="24.2" customHeight="1">
      <c r="B162" s="139"/>
      <c r="C162" s="140" t="s">
        <v>223</v>
      </c>
      <c r="D162" s="140" t="s">
        <v>183</v>
      </c>
      <c r="E162" s="141" t="s">
        <v>224</v>
      </c>
      <c r="F162" s="142" t="s">
        <v>225</v>
      </c>
      <c r="G162" s="143" t="s">
        <v>194</v>
      </c>
      <c r="H162" s="144">
        <v>13.284000000000001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45</v>
      </c>
      <c r="P162" s="149">
        <f t="shared" si="1"/>
        <v>0</v>
      </c>
      <c r="Q162" s="149">
        <v>5.1539999999999997E-3</v>
      </c>
      <c r="R162" s="149">
        <f t="shared" si="2"/>
        <v>6.8465735999999999E-2</v>
      </c>
      <c r="S162" s="149">
        <v>0</v>
      </c>
      <c r="T162" s="150">
        <f t="shared" si="3"/>
        <v>0</v>
      </c>
      <c r="AR162" s="151" t="s">
        <v>103</v>
      </c>
      <c r="AT162" s="151" t="s">
        <v>183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103</v>
      </c>
      <c r="BM162" s="151" t="s">
        <v>226</v>
      </c>
    </row>
    <row r="163" spans="2:65" s="1" customFormat="1" ht="24.2" customHeight="1">
      <c r="B163" s="139"/>
      <c r="C163" s="140" t="s">
        <v>227</v>
      </c>
      <c r="D163" s="140" t="s">
        <v>183</v>
      </c>
      <c r="E163" s="141" t="s">
        <v>228</v>
      </c>
      <c r="F163" s="142" t="s">
        <v>229</v>
      </c>
      <c r="G163" s="143" t="s">
        <v>194</v>
      </c>
      <c r="H163" s="144">
        <v>36.520000000000003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45</v>
      </c>
      <c r="P163" s="149">
        <f t="shared" si="1"/>
        <v>0</v>
      </c>
      <c r="Q163" s="149">
        <v>2.9199999999999999E-3</v>
      </c>
      <c r="R163" s="149">
        <f t="shared" si="2"/>
        <v>0.10663840000000001</v>
      </c>
      <c r="S163" s="149">
        <v>0</v>
      </c>
      <c r="T163" s="150">
        <f t="shared" si="3"/>
        <v>0</v>
      </c>
      <c r="AR163" s="151" t="s">
        <v>103</v>
      </c>
      <c r="AT163" s="151" t="s">
        <v>183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103</v>
      </c>
      <c r="BM163" s="151" t="s">
        <v>230</v>
      </c>
    </row>
    <row r="164" spans="2:65" s="1" customFormat="1" ht="37.9" customHeight="1">
      <c r="B164" s="139"/>
      <c r="C164" s="140" t="s">
        <v>231</v>
      </c>
      <c r="D164" s="140" t="s">
        <v>183</v>
      </c>
      <c r="E164" s="141" t="s">
        <v>232</v>
      </c>
      <c r="F164" s="142" t="s">
        <v>233</v>
      </c>
      <c r="G164" s="143" t="s">
        <v>194</v>
      </c>
      <c r="H164" s="144">
        <v>3703.72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45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103</v>
      </c>
      <c r="AT164" s="151" t="s">
        <v>183</v>
      </c>
      <c r="AU164" s="151" t="s">
        <v>90</v>
      </c>
      <c r="AY164" s="13" t="s">
        <v>181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90</v>
      </c>
      <c r="BK164" s="153">
        <f t="shared" si="9"/>
        <v>0</v>
      </c>
      <c r="BL164" s="13" t="s">
        <v>103</v>
      </c>
      <c r="BM164" s="151" t="s">
        <v>234</v>
      </c>
    </row>
    <row r="165" spans="2:65" s="1" customFormat="1" ht="37.9" customHeight="1">
      <c r="B165" s="139"/>
      <c r="C165" s="140" t="s">
        <v>235</v>
      </c>
      <c r="D165" s="140" t="s">
        <v>183</v>
      </c>
      <c r="E165" s="141" t="s">
        <v>236</v>
      </c>
      <c r="F165" s="142" t="s">
        <v>237</v>
      </c>
      <c r="G165" s="143" t="s">
        <v>194</v>
      </c>
      <c r="H165" s="144">
        <v>111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45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103</v>
      </c>
      <c r="AT165" s="151" t="s">
        <v>183</v>
      </c>
      <c r="AU165" s="151" t="s">
        <v>90</v>
      </c>
      <c r="AY165" s="13" t="s">
        <v>181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90</v>
      </c>
      <c r="BK165" s="153">
        <f t="shared" si="9"/>
        <v>0</v>
      </c>
      <c r="BL165" s="13" t="s">
        <v>103</v>
      </c>
      <c r="BM165" s="151" t="s">
        <v>238</v>
      </c>
    </row>
    <row r="166" spans="2:65" s="1" customFormat="1" ht="33" customHeight="1">
      <c r="B166" s="139"/>
      <c r="C166" s="140" t="s">
        <v>239</v>
      </c>
      <c r="D166" s="140" t="s">
        <v>183</v>
      </c>
      <c r="E166" s="141" t="s">
        <v>240</v>
      </c>
      <c r="F166" s="142" t="s">
        <v>241</v>
      </c>
      <c r="G166" s="143" t="s">
        <v>194</v>
      </c>
      <c r="H166" s="144">
        <v>111</v>
      </c>
      <c r="I166" s="145"/>
      <c r="J166" s="144">
        <f t="shared" si="0"/>
        <v>0</v>
      </c>
      <c r="K166" s="146"/>
      <c r="L166" s="28"/>
      <c r="M166" s="147" t="s">
        <v>1</v>
      </c>
      <c r="N166" s="148" t="s">
        <v>45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103</v>
      </c>
      <c r="AT166" s="151" t="s">
        <v>183</v>
      </c>
      <c r="AU166" s="151" t="s">
        <v>90</v>
      </c>
      <c r="AY166" s="13" t="s">
        <v>181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90</v>
      </c>
      <c r="BK166" s="153">
        <f t="shared" si="9"/>
        <v>0</v>
      </c>
      <c r="BL166" s="13" t="s">
        <v>103</v>
      </c>
      <c r="BM166" s="151" t="s">
        <v>242</v>
      </c>
    </row>
    <row r="167" spans="2:65" s="1" customFormat="1" ht="24.2" customHeight="1">
      <c r="B167" s="139"/>
      <c r="C167" s="140" t="s">
        <v>243</v>
      </c>
      <c r="D167" s="140" t="s">
        <v>183</v>
      </c>
      <c r="E167" s="141" t="s">
        <v>244</v>
      </c>
      <c r="F167" s="142" t="s">
        <v>245</v>
      </c>
      <c r="G167" s="143" t="s">
        <v>194</v>
      </c>
      <c r="H167" s="144">
        <v>111</v>
      </c>
      <c r="I167" s="145"/>
      <c r="J167" s="144">
        <f t="shared" si="0"/>
        <v>0</v>
      </c>
      <c r="K167" s="146"/>
      <c r="L167" s="28"/>
      <c r="M167" s="147" t="s">
        <v>1</v>
      </c>
      <c r="N167" s="148" t="s">
        <v>45</v>
      </c>
      <c r="P167" s="149">
        <f t="shared" si="1"/>
        <v>0</v>
      </c>
      <c r="Q167" s="149">
        <v>4.2000000000000002E-4</v>
      </c>
      <c r="R167" s="149">
        <f t="shared" si="2"/>
        <v>4.6620000000000002E-2</v>
      </c>
      <c r="S167" s="149">
        <v>0</v>
      </c>
      <c r="T167" s="150">
        <f t="shared" si="3"/>
        <v>0</v>
      </c>
      <c r="AR167" s="151" t="s">
        <v>103</v>
      </c>
      <c r="AT167" s="151" t="s">
        <v>183</v>
      </c>
      <c r="AU167" s="151" t="s">
        <v>90</v>
      </c>
      <c r="AY167" s="13" t="s">
        <v>181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90</v>
      </c>
      <c r="BK167" s="153">
        <f t="shared" si="9"/>
        <v>0</v>
      </c>
      <c r="BL167" s="13" t="s">
        <v>103</v>
      </c>
      <c r="BM167" s="151" t="s">
        <v>246</v>
      </c>
    </row>
    <row r="168" spans="2:65" s="1" customFormat="1" ht="33" customHeight="1">
      <c r="B168" s="139"/>
      <c r="C168" s="140" t="s">
        <v>247</v>
      </c>
      <c r="D168" s="140" t="s">
        <v>183</v>
      </c>
      <c r="E168" s="141" t="s">
        <v>248</v>
      </c>
      <c r="F168" s="142" t="s">
        <v>249</v>
      </c>
      <c r="G168" s="143" t="s">
        <v>194</v>
      </c>
      <c r="H168" s="144">
        <v>86.1</v>
      </c>
      <c r="I168" s="145"/>
      <c r="J168" s="144">
        <f t="shared" si="0"/>
        <v>0</v>
      </c>
      <c r="K168" s="146"/>
      <c r="L168" s="28"/>
      <c r="M168" s="147" t="s">
        <v>1</v>
      </c>
      <c r="N168" s="148" t="s">
        <v>45</v>
      </c>
      <c r="P168" s="149">
        <f t="shared" si="1"/>
        <v>0</v>
      </c>
      <c r="Q168" s="149">
        <v>1.4619999999999999E-2</v>
      </c>
      <c r="R168" s="149">
        <f t="shared" si="2"/>
        <v>1.2587819999999998</v>
      </c>
      <c r="S168" s="149">
        <v>0</v>
      </c>
      <c r="T168" s="150">
        <f t="shared" si="3"/>
        <v>0</v>
      </c>
      <c r="AR168" s="151" t="s">
        <v>103</v>
      </c>
      <c r="AT168" s="151" t="s">
        <v>183</v>
      </c>
      <c r="AU168" s="151" t="s">
        <v>90</v>
      </c>
      <c r="AY168" s="13" t="s">
        <v>181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3" t="s">
        <v>90</v>
      </c>
      <c r="BK168" s="153">
        <f t="shared" si="9"/>
        <v>0</v>
      </c>
      <c r="BL168" s="13" t="s">
        <v>103</v>
      </c>
      <c r="BM168" s="151" t="s">
        <v>250</v>
      </c>
    </row>
    <row r="169" spans="2:65" s="1" customFormat="1" ht="24.2" customHeight="1">
      <c r="B169" s="139"/>
      <c r="C169" s="140" t="s">
        <v>251</v>
      </c>
      <c r="D169" s="140" t="s">
        <v>183</v>
      </c>
      <c r="E169" s="141" t="s">
        <v>252</v>
      </c>
      <c r="F169" s="142" t="s">
        <v>253</v>
      </c>
      <c r="G169" s="143" t="s">
        <v>194</v>
      </c>
      <c r="H169" s="144">
        <v>24.9</v>
      </c>
      <c r="I169" s="145"/>
      <c r="J169" s="144">
        <f t="shared" si="0"/>
        <v>0</v>
      </c>
      <c r="K169" s="146"/>
      <c r="L169" s="28"/>
      <c r="M169" s="147" t="s">
        <v>1</v>
      </c>
      <c r="N169" s="148" t="s">
        <v>45</v>
      </c>
      <c r="P169" s="149">
        <f t="shared" si="1"/>
        <v>0</v>
      </c>
      <c r="Q169" s="149">
        <v>1.023E-2</v>
      </c>
      <c r="R169" s="149">
        <f t="shared" si="2"/>
        <v>0.25472699999999998</v>
      </c>
      <c r="S169" s="149">
        <v>0</v>
      </c>
      <c r="T169" s="150">
        <f t="shared" si="3"/>
        <v>0</v>
      </c>
      <c r="AR169" s="151" t="s">
        <v>103</v>
      </c>
      <c r="AT169" s="151" t="s">
        <v>183</v>
      </c>
      <c r="AU169" s="151" t="s">
        <v>90</v>
      </c>
      <c r="AY169" s="13" t="s">
        <v>181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3" t="s">
        <v>90</v>
      </c>
      <c r="BK169" s="153">
        <f t="shared" si="9"/>
        <v>0</v>
      </c>
      <c r="BL169" s="13" t="s">
        <v>103</v>
      </c>
      <c r="BM169" s="151" t="s">
        <v>254</v>
      </c>
    </row>
    <row r="170" spans="2:65" s="1" customFormat="1" ht="24.2" customHeight="1">
      <c r="B170" s="139"/>
      <c r="C170" s="140" t="s">
        <v>255</v>
      </c>
      <c r="D170" s="140" t="s">
        <v>183</v>
      </c>
      <c r="E170" s="141" t="s">
        <v>256</v>
      </c>
      <c r="F170" s="142" t="s">
        <v>257</v>
      </c>
      <c r="G170" s="143" t="s">
        <v>194</v>
      </c>
      <c r="H170" s="144">
        <v>18.559999999999999</v>
      </c>
      <c r="I170" s="145"/>
      <c r="J170" s="144">
        <f t="shared" si="0"/>
        <v>0</v>
      </c>
      <c r="K170" s="146"/>
      <c r="L170" s="28"/>
      <c r="M170" s="147" t="s">
        <v>1</v>
      </c>
      <c r="N170" s="148" t="s">
        <v>45</v>
      </c>
      <c r="P170" s="149">
        <f t="shared" si="1"/>
        <v>0</v>
      </c>
      <c r="Q170" s="149">
        <v>1.0864E-2</v>
      </c>
      <c r="R170" s="149">
        <f t="shared" si="2"/>
        <v>0.20163583999999998</v>
      </c>
      <c r="S170" s="149">
        <v>0</v>
      </c>
      <c r="T170" s="150">
        <f t="shared" si="3"/>
        <v>0</v>
      </c>
      <c r="AR170" s="151" t="s">
        <v>103</v>
      </c>
      <c r="AT170" s="151" t="s">
        <v>183</v>
      </c>
      <c r="AU170" s="151" t="s">
        <v>90</v>
      </c>
      <c r="AY170" s="13" t="s">
        <v>181</v>
      </c>
      <c r="BE170" s="152">
        <f t="shared" si="4"/>
        <v>0</v>
      </c>
      <c r="BF170" s="152">
        <f t="shared" si="5"/>
        <v>0</v>
      </c>
      <c r="BG170" s="152">
        <f t="shared" si="6"/>
        <v>0</v>
      </c>
      <c r="BH170" s="152">
        <f t="shared" si="7"/>
        <v>0</v>
      </c>
      <c r="BI170" s="152">
        <f t="shared" si="8"/>
        <v>0</v>
      </c>
      <c r="BJ170" s="13" t="s">
        <v>90</v>
      </c>
      <c r="BK170" s="153">
        <f t="shared" si="9"/>
        <v>0</v>
      </c>
      <c r="BL170" s="13" t="s">
        <v>103</v>
      </c>
      <c r="BM170" s="151" t="s">
        <v>258</v>
      </c>
    </row>
    <row r="171" spans="2:65" s="1" customFormat="1" ht="24.2" customHeight="1">
      <c r="B171" s="139"/>
      <c r="C171" s="140" t="s">
        <v>7</v>
      </c>
      <c r="D171" s="140" t="s">
        <v>183</v>
      </c>
      <c r="E171" s="141" t="s">
        <v>259</v>
      </c>
      <c r="F171" s="142" t="s">
        <v>260</v>
      </c>
      <c r="G171" s="143" t="s">
        <v>194</v>
      </c>
      <c r="H171" s="144">
        <v>139.6</v>
      </c>
      <c r="I171" s="145"/>
      <c r="J171" s="144">
        <f t="shared" si="0"/>
        <v>0</v>
      </c>
      <c r="K171" s="146"/>
      <c r="L171" s="28"/>
      <c r="M171" s="147" t="s">
        <v>1</v>
      </c>
      <c r="N171" s="148" t="s">
        <v>45</v>
      </c>
      <c r="P171" s="149">
        <f t="shared" si="1"/>
        <v>0</v>
      </c>
      <c r="Q171" s="149">
        <v>1.9758999999999999E-2</v>
      </c>
      <c r="R171" s="149">
        <f t="shared" si="2"/>
        <v>2.7583563999999998</v>
      </c>
      <c r="S171" s="149">
        <v>0</v>
      </c>
      <c r="T171" s="150">
        <f t="shared" si="3"/>
        <v>0</v>
      </c>
      <c r="AR171" s="151" t="s">
        <v>103</v>
      </c>
      <c r="AT171" s="151" t="s">
        <v>183</v>
      </c>
      <c r="AU171" s="151" t="s">
        <v>90</v>
      </c>
      <c r="AY171" s="13" t="s">
        <v>181</v>
      </c>
      <c r="BE171" s="152">
        <f t="shared" si="4"/>
        <v>0</v>
      </c>
      <c r="BF171" s="152">
        <f t="shared" si="5"/>
        <v>0</v>
      </c>
      <c r="BG171" s="152">
        <f t="shared" si="6"/>
        <v>0</v>
      </c>
      <c r="BH171" s="152">
        <f t="shared" si="7"/>
        <v>0</v>
      </c>
      <c r="BI171" s="152">
        <f t="shared" si="8"/>
        <v>0</v>
      </c>
      <c r="BJ171" s="13" t="s">
        <v>90</v>
      </c>
      <c r="BK171" s="153">
        <f t="shared" si="9"/>
        <v>0</v>
      </c>
      <c r="BL171" s="13" t="s">
        <v>103</v>
      </c>
      <c r="BM171" s="151" t="s">
        <v>261</v>
      </c>
    </row>
    <row r="172" spans="2:65" s="1" customFormat="1" ht="24.2" customHeight="1">
      <c r="B172" s="139"/>
      <c r="C172" s="140" t="s">
        <v>262</v>
      </c>
      <c r="D172" s="140" t="s">
        <v>183</v>
      </c>
      <c r="E172" s="141" t="s">
        <v>263</v>
      </c>
      <c r="F172" s="142" t="s">
        <v>264</v>
      </c>
      <c r="G172" s="143" t="s">
        <v>194</v>
      </c>
      <c r="H172" s="144">
        <v>2779.12</v>
      </c>
      <c r="I172" s="145"/>
      <c r="J172" s="144">
        <f t="shared" si="0"/>
        <v>0</v>
      </c>
      <c r="K172" s="146"/>
      <c r="L172" s="28"/>
      <c r="M172" s="147" t="s">
        <v>1</v>
      </c>
      <c r="N172" s="148" t="s">
        <v>45</v>
      </c>
      <c r="P172" s="149">
        <f t="shared" si="1"/>
        <v>0</v>
      </c>
      <c r="Q172" s="149">
        <v>3.9784E-2</v>
      </c>
      <c r="R172" s="149">
        <f t="shared" si="2"/>
        <v>110.56451007999999</v>
      </c>
      <c r="S172" s="149">
        <v>0</v>
      </c>
      <c r="T172" s="150">
        <f t="shared" si="3"/>
        <v>0</v>
      </c>
      <c r="AR172" s="151" t="s">
        <v>103</v>
      </c>
      <c r="AT172" s="151" t="s">
        <v>183</v>
      </c>
      <c r="AU172" s="151" t="s">
        <v>90</v>
      </c>
      <c r="AY172" s="13" t="s">
        <v>181</v>
      </c>
      <c r="BE172" s="152">
        <f t="shared" si="4"/>
        <v>0</v>
      </c>
      <c r="BF172" s="152">
        <f t="shared" si="5"/>
        <v>0</v>
      </c>
      <c r="BG172" s="152">
        <f t="shared" si="6"/>
        <v>0</v>
      </c>
      <c r="BH172" s="152">
        <f t="shared" si="7"/>
        <v>0</v>
      </c>
      <c r="BI172" s="152">
        <f t="shared" si="8"/>
        <v>0</v>
      </c>
      <c r="BJ172" s="13" t="s">
        <v>90</v>
      </c>
      <c r="BK172" s="153">
        <f t="shared" si="9"/>
        <v>0</v>
      </c>
      <c r="BL172" s="13" t="s">
        <v>103</v>
      </c>
      <c r="BM172" s="151" t="s">
        <v>265</v>
      </c>
    </row>
    <row r="173" spans="2:65" s="1" customFormat="1" ht="24.2" customHeight="1">
      <c r="B173" s="139"/>
      <c r="C173" s="140" t="s">
        <v>266</v>
      </c>
      <c r="D173" s="140" t="s">
        <v>183</v>
      </c>
      <c r="E173" s="141" t="s">
        <v>267</v>
      </c>
      <c r="F173" s="142" t="s">
        <v>268</v>
      </c>
      <c r="G173" s="143" t="s">
        <v>194</v>
      </c>
      <c r="H173" s="144">
        <v>33.997999999999998</v>
      </c>
      <c r="I173" s="145"/>
      <c r="J173" s="144">
        <f t="shared" si="0"/>
        <v>0</v>
      </c>
      <c r="K173" s="146"/>
      <c r="L173" s="28"/>
      <c r="M173" s="147" t="s">
        <v>1</v>
      </c>
      <c r="N173" s="148" t="s">
        <v>45</v>
      </c>
      <c r="P173" s="149">
        <f t="shared" si="1"/>
        <v>0</v>
      </c>
      <c r="Q173" s="149">
        <v>1.7510000000000001E-2</v>
      </c>
      <c r="R173" s="149">
        <f t="shared" si="2"/>
        <v>0.59530497999999998</v>
      </c>
      <c r="S173" s="149">
        <v>0</v>
      </c>
      <c r="T173" s="150">
        <f t="shared" si="3"/>
        <v>0</v>
      </c>
      <c r="AR173" s="151" t="s">
        <v>103</v>
      </c>
      <c r="AT173" s="151" t="s">
        <v>183</v>
      </c>
      <c r="AU173" s="151" t="s">
        <v>90</v>
      </c>
      <c r="AY173" s="13" t="s">
        <v>181</v>
      </c>
      <c r="BE173" s="152">
        <f t="shared" si="4"/>
        <v>0</v>
      </c>
      <c r="BF173" s="152">
        <f t="shared" si="5"/>
        <v>0</v>
      </c>
      <c r="BG173" s="152">
        <f t="shared" si="6"/>
        <v>0</v>
      </c>
      <c r="BH173" s="152">
        <f t="shared" si="7"/>
        <v>0</v>
      </c>
      <c r="BI173" s="152">
        <f t="shared" si="8"/>
        <v>0</v>
      </c>
      <c r="BJ173" s="13" t="s">
        <v>90</v>
      </c>
      <c r="BK173" s="153">
        <f t="shared" si="9"/>
        <v>0</v>
      </c>
      <c r="BL173" s="13" t="s">
        <v>103</v>
      </c>
      <c r="BM173" s="151" t="s">
        <v>269</v>
      </c>
    </row>
    <row r="174" spans="2:65" s="1" customFormat="1" ht="24.2" customHeight="1">
      <c r="B174" s="139"/>
      <c r="C174" s="140" t="s">
        <v>270</v>
      </c>
      <c r="D174" s="140" t="s">
        <v>183</v>
      </c>
      <c r="E174" s="141" t="s">
        <v>271</v>
      </c>
      <c r="F174" s="142" t="s">
        <v>272</v>
      </c>
      <c r="G174" s="143" t="s">
        <v>194</v>
      </c>
      <c r="H174" s="144">
        <v>785</v>
      </c>
      <c r="I174" s="145"/>
      <c r="J174" s="144">
        <f t="shared" si="0"/>
        <v>0</v>
      </c>
      <c r="K174" s="146"/>
      <c r="L174" s="28"/>
      <c r="M174" s="147" t="s">
        <v>1</v>
      </c>
      <c r="N174" s="148" t="s">
        <v>45</v>
      </c>
      <c r="P174" s="149">
        <f t="shared" si="1"/>
        <v>0</v>
      </c>
      <c r="Q174" s="149">
        <v>1.9736500000000001E-2</v>
      </c>
      <c r="R174" s="149">
        <f t="shared" si="2"/>
        <v>15.493152500000001</v>
      </c>
      <c r="S174" s="149">
        <v>0</v>
      </c>
      <c r="T174" s="150">
        <f t="shared" si="3"/>
        <v>0</v>
      </c>
      <c r="AR174" s="151" t="s">
        <v>103</v>
      </c>
      <c r="AT174" s="151" t="s">
        <v>183</v>
      </c>
      <c r="AU174" s="151" t="s">
        <v>90</v>
      </c>
      <c r="AY174" s="13" t="s">
        <v>181</v>
      </c>
      <c r="BE174" s="152">
        <f t="shared" si="4"/>
        <v>0</v>
      </c>
      <c r="BF174" s="152">
        <f t="shared" si="5"/>
        <v>0</v>
      </c>
      <c r="BG174" s="152">
        <f t="shared" si="6"/>
        <v>0</v>
      </c>
      <c r="BH174" s="152">
        <f t="shared" si="7"/>
        <v>0</v>
      </c>
      <c r="BI174" s="152">
        <f t="shared" si="8"/>
        <v>0</v>
      </c>
      <c r="BJ174" s="13" t="s">
        <v>90</v>
      </c>
      <c r="BK174" s="153">
        <f t="shared" si="9"/>
        <v>0</v>
      </c>
      <c r="BL174" s="13" t="s">
        <v>103</v>
      </c>
      <c r="BM174" s="151" t="s">
        <v>273</v>
      </c>
    </row>
    <row r="175" spans="2:65" s="1" customFormat="1" ht="21.75" customHeight="1">
      <c r="B175" s="139"/>
      <c r="C175" s="140" t="s">
        <v>274</v>
      </c>
      <c r="D175" s="140" t="s">
        <v>183</v>
      </c>
      <c r="E175" s="141" t="s">
        <v>275</v>
      </c>
      <c r="F175" s="142" t="s">
        <v>276</v>
      </c>
      <c r="G175" s="143" t="s">
        <v>194</v>
      </c>
      <c r="H175" s="144">
        <v>972.5</v>
      </c>
      <c r="I175" s="145"/>
      <c r="J175" s="144">
        <f t="shared" si="0"/>
        <v>0</v>
      </c>
      <c r="K175" s="146"/>
      <c r="L175" s="28"/>
      <c r="M175" s="147" t="s">
        <v>1</v>
      </c>
      <c r="N175" s="148" t="s">
        <v>45</v>
      </c>
      <c r="P175" s="149">
        <f t="shared" si="1"/>
        <v>0</v>
      </c>
      <c r="Q175" s="149">
        <v>0</v>
      </c>
      <c r="R175" s="149">
        <f t="shared" si="2"/>
        <v>0</v>
      </c>
      <c r="S175" s="149">
        <v>0</v>
      </c>
      <c r="T175" s="150">
        <f t="shared" si="3"/>
        <v>0</v>
      </c>
      <c r="AR175" s="151" t="s">
        <v>103</v>
      </c>
      <c r="AT175" s="151" t="s">
        <v>183</v>
      </c>
      <c r="AU175" s="151" t="s">
        <v>90</v>
      </c>
      <c r="AY175" s="13" t="s">
        <v>181</v>
      </c>
      <c r="BE175" s="152">
        <f t="shared" si="4"/>
        <v>0</v>
      </c>
      <c r="BF175" s="152">
        <f t="shared" si="5"/>
        <v>0</v>
      </c>
      <c r="BG175" s="152">
        <f t="shared" si="6"/>
        <v>0</v>
      </c>
      <c r="BH175" s="152">
        <f t="shared" si="7"/>
        <v>0</v>
      </c>
      <c r="BI175" s="152">
        <f t="shared" si="8"/>
        <v>0</v>
      </c>
      <c r="BJ175" s="13" t="s">
        <v>90</v>
      </c>
      <c r="BK175" s="153">
        <f t="shared" si="9"/>
        <v>0</v>
      </c>
      <c r="BL175" s="13" t="s">
        <v>103</v>
      </c>
      <c r="BM175" s="151" t="s">
        <v>7</v>
      </c>
    </row>
    <row r="176" spans="2:65" s="1" customFormat="1" ht="37.9" customHeight="1">
      <c r="B176" s="139"/>
      <c r="C176" s="140" t="s">
        <v>277</v>
      </c>
      <c r="D176" s="140" t="s">
        <v>183</v>
      </c>
      <c r="E176" s="141" t="s">
        <v>278</v>
      </c>
      <c r="F176" s="142" t="s">
        <v>279</v>
      </c>
      <c r="G176" s="143" t="s">
        <v>194</v>
      </c>
      <c r="H176" s="144">
        <v>52</v>
      </c>
      <c r="I176" s="145"/>
      <c r="J176" s="144">
        <f t="shared" si="0"/>
        <v>0</v>
      </c>
      <c r="K176" s="146"/>
      <c r="L176" s="28"/>
      <c r="M176" s="147" t="s">
        <v>1</v>
      </c>
      <c r="N176" s="148" t="s">
        <v>45</v>
      </c>
      <c r="P176" s="149">
        <f t="shared" si="1"/>
        <v>0</v>
      </c>
      <c r="Q176" s="149">
        <v>6.4000000000000003E-3</v>
      </c>
      <c r="R176" s="149">
        <f t="shared" si="2"/>
        <v>0.33280000000000004</v>
      </c>
      <c r="S176" s="149">
        <v>0</v>
      </c>
      <c r="T176" s="150">
        <f t="shared" si="3"/>
        <v>0</v>
      </c>
      <c r="AR176" s="151" t="s">
        <v>103</v>
      </c>
      <c r="AT176" s="151" t="s">
        <v>183</v>
      </c>
      <c r="AU176" s="151" t="s">
        <v>90</v>
      </c>
      <c r="AY176" s="13" t="s">
        <v>181</v>
      </c>
      <c r="BE176" s="152">
        <f t="shared" si="4"/>
        <v>0</v>
      </c>
      <c r="BF176" s="152">
        <f t="shared" si="5"/>
        <v>0</v>
      </c>
      <c r="BG176" s="152">
        <f t="shared" si="6"/>
        <v>0</v>
      </c>
      <c r="BH176" s="152">
        <f t="shared" si="7"/>
        <v>0</v>
      </c>
      <c r="BI176" s="152">
        <f t="shared" si="8"/>
        <v>0</v>
      </c>
      <c r="BJ176" s="13" t="s">
        <v>90</v>
      </c>
      <c r="BK176" s="153">
        <f t="shared" si="9"/>
        <v>0</v>
      </c>
      <c r="BL176" s="13" t="s">
        <v>103</v>
      </c>
      <c r="BM176" s="151" t="s">
        <v>280</v>
      </c>
    </row>
    <row r="177" spans="2:65" s="1" customFormat="1" ht="37.9" customHeight="1">
      <c r="B177" s="139"/>
      <c r="C177" s="140" t="s">
        <v>281</v>
      </c>
      <c r="D177" s="140" t="s">
        <v>183</v>
      </c>
      <c r="E177" s="141" t="s">
        <v>282</v>
      </c>
      <c r="F177" s="142" t="s">
        <v>283</v>
      </c>
      <c r="G177" s="143" t="s">
        <v>194</v>
      </c>
      <c r="H177" s="144">
        <v>52</v>
      </c>
      <c r="I177" s="145"/>
      <c r="J177" s="144">
        <f t="shared" si="0"/>
        <v>0</v>
      </c>
      <c r="K177" s="146"/>
      <c r="L177" s="28"/>
      <c r="M177" s="147" t="s">
        <v>1</v>
      </c>
      <c r="N177" s="148" t="s">
        <v>45</v>
      </c>
      <c r="P177" s="149">
        <f t="shared" si="1"/>
        <v>0</v>
      </c>
      <c r="Q177" s="149">
        <v>3.3E-3</v>
      </c>
      <c r="R177" s="149">
        <f t="shared" si="2"/>
        <v>0.1716</v>
      </c>
      <c r="S177" s="149">
        <v>0</v>
      </c>
      <c r="T177" s="150">
        <f t="shared" si="3"/>
        <v>0</v>
      </c>
      <c r="AR177" s="151" t="s">
        <v>103</v>
      </c>
      <c r="AT177" s="151" t="s">
        <v>183</v>
      </c>
      <c r="AU177" s="151" t="s">
        <v>90</v>
      </c>
      <c r="AY177" s="13" t="s">
        <v>181</v>
      </c>
      <c r="BE177" s="152">
        <f t="shared" si="4"/>
        <v>0</v>
      </c>
      <c r="BF177" s="152">
        <f t="shared" si="5"/>
        <v>0</v>
      </c>
      <c r="BG177" s="152">
        <f t="shared" si="6"/>
        <v>0</v>
      </c>
      <c r="BH177" s="152">
        <f t="shared" si="7"/>
        <v>0</v>
      </c>
      <c r="BI177" s="152">
        <f t="shared" si="8"/>
        <v>0</v>
      </c>
      <c r="BJ177" s="13" t="s">
        <v>90</v>
      </c>
      <c r="BK177" s="153">
        <f t="shared" si="9"/>
        <v>0</v>
      </c>
      <c r="BL177" s="13" t="s">
        <v>103</v>
      </c>
      <c r="BM177" s="151" t="s">
        <v>284</v>
      </c>
    </row>
    <row r="178" spans="2:65" s="1" customFormat="1" ht="37.9" customHeight="1">
      <c r="B178" s="139"/>
      <c r="C178" s="140" t="s">
        <v>285</v>
      </c>
      <c r="D178" s="140" t="s">
        <v>183</v>
      </c>
      <c r="E178" s="141" t="s">
        <v>286</v>
      </c>
      <c r="F178" s="142" t="s">
        <v>287</v>
      </c>
      <c r="G178" s="143" t="s">
        <v>194</v>
      </c>
      <c r="H178" s="144">
        <v>52</v>
      </c>
      <c r="I178" s="145"/>
      <c r="J178" s="144">
        <f t="shared" si="0"/>
        <v>0</v>
      </c>
      <c r="K178" s="146"/>
      <c r="L178" s="28"/>
      <c r="M178" s="147" t="s">
        <v>1</v>
      </c>
      <c r="N178" s="148" t="s">
        <v>45</v>
      </c>
      <c r="P178" s="149">
        <f t="shared" si="1"/>
        <v>0</v>
      </c>
      <c r="Q178" s="149">
        <v>4.0000000000000002E-4</v>
      </c>
      <c r="R178" s="149">
        <f t="shared" si="2"/>
        <v>2.0800000000000003E-2</v>
      </c>
      <c r="S178" s="149">
        <v>0</v>
      </c>
      <c r="T178" s="150">
        <f t="shared" si="3"/>
        <v>0</v>
      </c>
      <c r="AR178" s="151" t="s">
        <v>103</v>
      </c>
      <c r="AT178" s="151" t="s">
        <v>183</v>
      </c>
      <c r="AU178" s="151" t="s">
        <v>90</v>
      </c>
      <c r="AY178" s="13" t="s">
        <v>181</v>
      </c>
      <c r="BE178" s="152">
        <f t="shared" si="4"/>
        <v>0</v>
      </c>
      <c r="BF178" s="152">
        <f t="shared" si="5"/>
        <v>0</v>
      </c>
      <c r="BG178" s="152">
        <f t="shared" si="6"/>
        <v>0</v>
      </c>
      <c r="BH178" s="152">
        <f t="shared" si="7"/>
        <v>0</v>
      </c>
      <c r="BI178" s="152">
        <f t="shared" si="8"/>
        <v>0</v>
      </c>
      <c r="BJ178" s="13" t="s">
        <v>90</v>
      </c>
      <c r="BK178" s="153">
        <f t="shared" si="9"/>
        <v>0</v>
      </c>
      <c r="BL178" s="13" t="s">
        <v>103</v>
      </c>
      <c r="BM178" s="151" t="s">
        <v>288</v>
      </c>
    </row>
    <row r="179" spans="2:65" s="1" customFormat="1" ht="24.2" customHeight="1">
      <c r="B179" s="139"/>
      <c r="C179" s="140" t="s">
        <v>289</v>
      </c>
      <c r="D179" s="140" t="s">
        <v>183</v>
      </c>
      <c r="E179" s="141" t="s">
        <v>290</v>
      </c>
      <c r="F179" s="142" t="s">
        <v>291</v>
      </c>
      <c r="G179" s="143" t="s">
        <v>194</v>
      </c>
      <c r="H179" s="144">
        <v>52</v>
      </c>
      <c r="I179" s="145"/>
      <c r="J179" s="144">
        <f t="shared" si="0"/>
        <v>0</v>
      </c>
      <c r="K179" s="146"/>
      <c r="L179" s="28"/>
      <c r="M179" s="147" t="s">
        <v>1</v>
      </c>
      <c r="N179" s="148" t="s">
        <v>45</v>
      </c>
      <c r="P179" s="149">
        <f t="shared" si="1"/>
        <v>0</v>
      </c>
      <c r="Q179" s="149">
        <v>5.1500000000000001E-3</v>
      </c>
      <c r="R179" s="149">
        <f t="shared" si="2"/>
        <v>0.26779999999999998</v>
      </c>
      <c r="S179" s="149">
        <v>0</v>
      </c>
      <c r="T179" s="150">
        <f t="shared" si="3"/>
        <v>0</v>
      </c>
      <c r="AR179" s="151" t="s">
        <v>103</v>
      </c>
      <c r="AT179" s="151" t="s">
        <v>183</v>
      </c>
      <c r="AU179" s="151" t="s">
        <v>90</v>
      </c>
      <c r="AY179" s="13" t="s">
        <v>181</v>
      </c>
      <c r="BE179" s="152">
        <f t="shared" si="4"/>
        <v>0</v>
      </c>
      <c r="BF179" s="152">
        <f t="shared" si="5"/>
        <v>0</v>
      </c>
      <c r="BG179" s="152">
        <f t="shared" si="6"/>
        <v>0</v>
      </c>
      <c r="BH179" s="152">
        <f t="shared" si="7"/>
        <v>0</v>
      </c>
      <c r="BI179" s="152">
        <f t="shared" si="8"/>
        <v>0</v>
      </c>
      <c r="BJ179" s="13" t="s">
        <v>90</v>
      </c>
      <c r="BK179" s="153">
        <f t="shared" si="9"/>
        <v>0</v>
      </c>
      <c r="BL179" s="13" t="s">
        <v>103</v>
      </c>
      <c r="BM179" s="151" t="s">
        <v>292</v>
      </c>
    </row>
    <row r="180" spans="2:65" s="1" customFormat="1" ht="33" customHeight="1">
      <c r="B180" s="139"/>
      <c r="C180" s="140" t="s">
        <v>293</v>
      </c>
      <c r="D180" s="140" t="s">
        <v>183</v>
      </c>
      <c r="E180" s="141" t="s">
        <v>294</v>
      </c>
      <c r="F180" s="142" t="s">
        <v>295</v>
      </c>
      <c r="G180" s="143" t="s">
        <v>194</v>
      </c>
      <c r="H180" s="144">
        <v>52</v>
      </c>
      <c r="I180" s="145"/>
      <c r="J180" s="144">
        <f t="shared" si="0"/>
        <v>0</v>
      </c>
      <c r="K180" s="146"/>
      <c r="L180" s="28"/>
      <c r="M180" s="147" t="s">
        <v>1</v>
      </c>
      <c r="N180" s="148" t="s">
        <v>45</v>
      </c>
      <c r="P180" s="149">
        <f t="shared" si="1"/>
        <v>0</v>
      </c>
      <c r="Q180" s="149">
        <v>4.15E-3</v>
      </c>
      <c r="R180" s="149">
        <f t="shared" si="2"/>
        <v>0.21579999999999999</v>
      </c>
      <c r="S180" s="149">
        <v>0</v>
      </c>
      <c r="T180" s="150">
        <f t="shared" si="3"/>
        <v>0</v>
      </c>
      <c r="AR180" s="151" t="s">
        <v>103</v>
      </c>
      <c r="AT180" s="151" t="s">
        <v>183</v>
      </c>
      <c r="AU180" s="151" t="s">
        <v>90</v>
      </c>
      <c r="AY180" s="13" t="s">
        <v>181</v>
      </c>
      <c r="BE180" s="152">
        <f t="shared" si="4"/>
        <v>0</v>
      </c>
      <c r="BF180" s="152">
        <f t="shared" si="5"/>
        <v>0</v>
      </c>
      <c r="BG180" s="152">
        <f t="shared" si="6"/>
        <v>0</v>
      </c>
      <c r="BH180" s="152">
        <f t="shared" si="7"/>
        <v>0</v>
      </c>
      <c r="BI180" s="152">
        <f t="shared" si="8"/>
        <v>0</v>
      </c>
      <c r="BJ180" s="13" t="s">
        <v>90</v>
      </c>
      <c r="BK180" s="153">
        <f t="shared" si="9"/>
        <v>0</v>
      </c>
      <c r="BL180" s="13" t="s">
        <v>103</v>
      </c>
      <c r="BM180" s="151" t="s">
        <v>296</v>
      </c>
    </row>
    <row r="181" spans="2:65" s="1" customFormat="1" ht="37.9" customHeight="1">
      <c r="B181" s="139"/>
      <c r="C181" s="140" t="s">
        <v>297</v>
      </c>
      <c r="D181" s="140" t="s">
        <v>183</v>
      </c>
      <c r="E181" s="141" t="s">
        <v>298</v>
      </c>
      <c r="F181" s="142" t="s">
        <v>299</v>
      </c>
      <c r="G181" s="143" t="s">
        <v>194</v>
      </c>
      <c r="H181" s="144">
        <v>52</v>
      </c>
      <c r="I181" s="145"/>
      <c r="J181" s="144">
        <f t="shared" si="0"/>
        <v>0</v>
      </c>
      <c r="K181" s="146"/>
      <c r="L181" s="28"/>
      <c r="M181" s="147" t="s">
        <v>1</v>
      </c>
      <c r="N181" s="148" t="s">
        <v>45</v>
      </c>
      <c r="P181" s="149">
        <f t="shared" si="1"/>
        <v>0</v>
      </c>
      <c r="Q181" s="149">
        <v>1.7000000000000001E-2</v>
      </c>
      <c r="R181" s="149">
        <f t="shared" si="2"/>
        <v>0.88400000000000012</v>
      </c>
      <c r="S181" s="149">
        <v>0</v>
      </c>
      <c r="T181" s="150">
        <f t="shared" si="3"/>
        <v>0</v>
      </c>
      <c r="AR181" s="151" t="s">
        <v>103</v>
      </c>
      <c r="AT181" s="151" t="s">
        <v>183</v>
      </c>
      <c r="AU181" s="151" t="s">
        <v>90</v>
      </c>
      <c r="AY181" s="13" t="s">
        <v>181</v>
      </c>
      <c r="BE181" s="152">
        <f t="shared" si="4"/>
        <v>0</v>
      </c>
      <c r="BF181" s="152">
        <f t="shared" si="5"/>
        <v>0</v>
      </c>
      <c r="BG181" s="152">
        <f t="shared" si="6"/>
        <v>0</v>
      </c>
      <c r="BH181" s="152">
        <f t="shared" si="7"/>
        <v>0</v>
      </c>
      <c r="BI181" s="152">
        <f t="shared" si="8"/>
        <v>0</v>
      </c>
      <c r="BJ181" s="13" t="s">
        <v>90</v>
      </c>
      <c r="BK181" s="153">
        <f t="shared" si="9"/>
        <v>0</v>
      </c>
      <c r="BL181" s="13" t="s">
        <v>103</v>
      </c>
      <c r="BM181" s="151" t="s">
        <v>300</v>
      </c>
    </row>
    <row r="182" spans="2:65" s="1" customFormat="1" ht="24.2" customHeight="1">
      <c r="B182" s="139"/>
      <c r="C182" s="140" t="s">
        <v>301</v>
      </c>
      <c r="D182" s="140" t="s">
        <v>183</v>
      </c>
      <c r="E182" s="141" t="s">
        <v>302</v>
      </c>
      <c r="F182" s="142" t="s">
        <v>303</v>
      </c>
      <c r="G182" s="143" t="s">
        <v>304</v>
      </c>
      <c r="H182" s="144">
        <v>730</v>
      </c>
      <c r="I182" s="145"/>
      <c r="J182" s="144">
        <f t="shared" si="0"/>
        <v>0</v>
      </c>
      <c r="K182" s="146"/>
      <c r="L182" s="28"/>
      <c r="M182" s="147" t="s">
        <v>1</v>
      </c>
      <c r="N182" s="148" t="s">
        <v>45</v>
      </c>
      <c r="P182" s="149">
        <f t="shared" si="1"/>
        <v>0</v>
      </c>
      <c r="Q182" s="149">
        <v>7.9399999999999991E-3</v>
      </c>
      <c r="R182" s="149">
        <f t="shared" si="2"/>
        <v>5.7961999999999998</v>
      </c>
      <c r="S182" s="149">
        <v>0</v>
      </c>
      <c r="T182" s="150">
        <f t="shared" si="3"/>
        <v>0</v>
      </c>
      <c r="AR182" s="151" t="s">
        <v>103</v>
      </c>
      <c r="AT182" s="151" t="s">
        <v>183</v>
      </c>
      <c r="AU182" s="151" t="s">
        <v>90</v>
      </c>
      <c r="AY182" s="13" t="s">
        <v>181</v>
      </c>
      <c r="BE182" s="152">
        <f t="shared" si="4"/>
        <v>0</v>
      </c>
      <c r="BF182" s="152">
        <f t="shared" si="5"/>
        <v>0</v>
      </c>
      <c r="BG182" s="152">
        <f t="shared" si="6"/>
        <v>0</v>
      </c>
      <c r="BH182" s="152">
        <f t="shared" si="7"/>
        <v>0</v>
      </c>
      <c r="BI182" s="152">
        <f t="shared" si="8"/>
        <v>0</v>
      </c>
      <c r="BJ182" s="13" t="s">
        <v>90</v>
      </c>
      <c r="BK182" s="153">
        <f t="shared" si="9"/>
        <v>0</v>
      </c>
      <c r="BL182" s="13" t="s">
        <v>103</v>
      </c>
      <c r="BM182" s="151" t="s">
        <v>305</v>
      </c>
    </row>
    <row r="183" spans="2:65" s="1" customFormat="1" ht="16.5" customHeight="1">
      <c r="B183" s="139"/>
      <c r="C183" s="154" t="s">
        <v>306</v>
      </c>
      <c r="D183" s="154" t="s">
        <v>196</v>
      </c>
      <c r="E183" s="155" t="s">
        <v>307</v>
      </c>
      <c r="F183" s="156" t="s">
        <v>308</v>
      </c>
      <c r="G183" s="157" t="s">
        <v>304</v>
      </c>
      <c r="H183" s="158">
        <v>730</v>
      </c>
      <c r="I183" s="159"/>
      <c r="J183" s="158">
        <f t="shared" si="0"/>
        <v>0</v>
      </c>
      <c r="K183" s="160"/>
      <c r="L183" s="161"/>
      <c r="M183" s="162" t="s">
        <v>1</v>
      </c>
      <c r="N183" s="163" t="s">
        <v>45</v>
      </c>
      <c r="P183" s="149">
        <f t="shared" si="1"/>
        <v>0</v>
      </c>
      <c r="Q183" s="149">
        <v>0</v>
      </c>
      <c r="R183" s="149">
        <f t="shared" si="2"/>
        <v>0</v>
      </c>
      <c r="S183" s="149">
        <v>0</v>
      </c>
      <c r="T183" s="150">
        <f t="shared" si="3"/>
        <v>0</v>
      </c>
      <c r="AR183" s="151" t="s">
        <v>199</v>
      </c>
      <c r="AT183" s="151" t="s">
        <v>196</v>
      </c>
      <c r="AU183" s="151" t="s">
        <v>90</v>
      </c>
      <c r="AY183" s="13" t="s">
        <v>181</v>
      </c>
      <c r="BE183" s="152">
        <f t="shared" si="4"/>
        <v>0</v>
      </c>
      <c r="BF183" s="152">
        <f t="shared" si="5"/>
        <v>0</v>
      </c>
      <c r="BG183" s="152">
        <f t="shared" si="6"/>
        <v>0</v>
      </c>
      <c r="BH183" s="152">
        <f t="shared" si="7"/>
        <v>0</v>
      </c>
      <c r="BI183" s="152">
        <f t="shared" si="8"/>
        <v>0</v>
      </c>
      <c r="BJ183" s="13" t="s">
        <v>90</v>
      </c>
      <c r="BK183" s="153">
        <f t="shared" si="9"/>
        <v>0</v>
      </c>
      <c r="BL183" s="13" t="s">
        <v>103</v>
      </c>
      <c r="BM183" s="151" t="s">
        <v>309</v>
      </c>
    </row>
    <row r="184" spans="2:65" s="1" customFormat="1" ht="24.2" customHeight="1">
      <c r="B184" s="139"/>
      <c r="C184" s="154" t="s">
        <v>310</v>
      </c>
      <c r="D184" s="154" t="s">
        <v>196</v>
      </c>
      <c r="E184" s="155" t="s">
        <v>311</v>
      </c>
      <c r="F184" s="156" t="s">
        <v>312</v>
      </c>
      <c r="G184" s="157" t="s">
        <v>203</v>
      </c>
      <c r="H184" s="158">
        <v>321</v>
      </c>
      <c r="I184" s="159"/>
      <c r="J184" s="158">
        <f t="shared" si="0"/>
        <v>0</v>
      </c>
      <c r="K184" s="160"/>
      <c r="L184" s="161"/>
      <c r="M184" s="162" t="s">
        <v>1</v>
      </c>
      <c r="N184" s="163" t="s">
        <v>45</v>
      </c>
      <c r="P184" s="149">
        <f t="shared" si="1"/>
        <v>0</v>
      </c>
      <c r="Q184" s="149">
        <v>1E-4</v>
      </c>
      <c r="R184" s="149">
        <f t="shared" si="2"/>
        <v>3.2100000000000004E-2</v>
      </c>
      <c r="S184" s="149">
        <v>0</v>
      </c>
      <c r="T184" s="150">
        <f t="shared" si="3"/>
        <v>0</v>
      </c>
      <c r="AR184" s="151" t="s">
        <v>199</v>
      </c>
      <c r="AT184" s="151" t="s">
        <v>196</v>
      </c>
      <c r="AU184" s="151" t="s">
        <v>90</v>
      </c>
      <c r="AY184" s="13" t="s">
        <v>181</v>
      </c>
      <c r="BE184" s="152">
        <f t="shared" si="4"/>
        <v>0</v>
      </c>
      <c r="BF184" s="152">
        <f t="shared" si="5"/>
        <v>0</v>
      </c>
      <c r="BG184" s="152">
        <f t="shared" si="6"/>
        <v>0</v>
      </c>
      <c r="BH184" s="152">
        <f t="shared" si="7"/>
        <v>0</v>
      </c>
      <c r="BI184" s="152">
        <f t="shared" si="8"/>
        <v>0</v>
      </c>
      <c r="BJ184" s="13" t="s">
        <v>90</v>
      </c>
      <c r="BK184" s="153">
        <f t="shared" si="9"/>
        <v>0</v>
      </c>
      <c r="BL184" s="13" t="s">
        <v>103</v>
      </c>
      <c r="BM184" s="151" t="s">
        <v>313</v>
      </c>
    </row>
    <row r="185" spans="2:65" s="11" customFormat="1" ht="22.9" customHeight="1">
      <c r="B185" s="127"/>
      <c r="D185" s="128" t="s">
        <v>78</v>
      </c>
      <c r="E185" s="137" t="s">
        <v>215</v>
      </c>
      <c r="F185" s="137" t="s">
        <v>314</v>
      </c>
      <c r="I185" s="130"/>
      <c r="J185" s="138">
        <f>BK185</f>
        <v>0</v>
      </c>
      <c r="L185" s="127"/>
      <c r="M185" s="132"/>
      <c r="P185" s="133">
        <f>SUM(P186:P240)</f>
        <v>0</v>
      </c>
      <c r="R185" s="133">
        <f>SUM(R186:R240)</f>
        <v>196.09353066400007</v>
      </c>
      <c r="T185" s="134">
        <f>SUM(T186:T240)</f>
        <v>415.13765999999998</v>
      </c>
      <c r="AR185" s="128" t="s">
        <v>83</v>
      </c>
      <c r="AT185" s="135" t="s">
        <v>78</v>
      </c>
      <c r="AU185" s="135" t="s">
        <v>83</v>
      </c>
      <c r="AY185" s="128" t="s">
        <v>181</v>
      </c>
      <c r="BK185" s="136">
        <f>SUM(BK186:BK240)</f>
        <v>0</v>
      </c>
    </row>
    <row r="186" spans="2:65" s="1" customFormat="1" ht="37.9" customHeight="1">
      <c r="B186" s="139"/>
      <c r="C186" s="140" t="s">
        <v>315</v>
      </c>
      <c r="D186" s="140" t="s">
        <v>183</v>
      </c>
      <c r="E186" s="141" t="s">
        <v>316</v>
      </c>
      <c r="F186" s="142" t="s">
        <v>317</v>
      </c>
      <c r="G186" s="143" t="s">
        <v>194</v>
      </c>
      <c r="H186" s="144">
        <v>3536</v>
      </c>
      <c r="I186" s="145"/>
      <c r="J186" s="144">
        <f t="shared" ref="J186:J217" si="10">ROUND(I186*H186,3)</f>
        <v>0</v>
      </c>
      <c r="K186" s="146"/>
      <c r="L186" s="28"/>
      <c r="M186" s="147" t="s">
        <v>1</v>
      </c>
      <c r="N186" s="148" t="s">
        <v>45</v>
      </c>
      <c r="P186" s="149">
        <f t="shared" ref="P186:P217" si="11">O186*H186</f>
        <v>0</v>
      </c>
      <c r="Q186" s="149">
        <v>2.3990190000000002E-2</v>
      </c>
      <c r="R186" s="149">
        <f t="shared" ref="R186:R217" si="12">Q186*H186</f>
        <v>84.829311840000003</v>
      </c>
      <c r="S186" s="149">
        <v>0</v>
      </c>
      <c r="T186" s="150">
        <f t="shared" ref="T186:T217" si="13">S186*H186</f>
        <v>0</v>
      </c>
      <c r="AR186" s="151" t="s">
        <v>103</v>
      </c>
      <c r="AT186" s="151" t="s">
        <v>183</v>
      </c>
      <c r="AU186" s="151" t="s">
        <v>90</v>
      </c>
      <c r="AY186" s="13" t="s">
        <v>181</v>
      </c>
      <c r="BE186" s="152">
        <f t="shared" ref="BE186:BE217" si="14">IF(N186="základná",J186,0)</f>
        <v>0</v>
      </c>
      <c r="BF186" s="152">
        <f t="shared" ref="BF186:BF217" si="15">IF(N186="znížená",J186,0)</f>
        <v>0</v>
      </c>
      <c r="BG186" s="152">
        <f t="shared" ref="BG186:BG217" si="16">IF(N186="zákl. prenesená",J186,0)</f>
        <v>0</v>
      </c>
      <c r="BH186" s="152">
        <f t="shared" ref="BH186:BH217" si="17">IF(N186="zníž. prenesená",J186,0)</f>
        <v>0</v>
      </c>
      <c r="BI186" s="152">
        <f t="shared" ref="BI186:BI217" si="18">IF(N186="nulová",J186,0)</f>
        <v>0</v>
      </c>
      <c r="BJ186" s="13" t="s">
        <v>90</v>
      </c>
      <c r="BK186" s="153">
        <f t="shared" ref="BK186:BK217" si="19">ROUND(I186*H186,3)</f>
        <v>0</v>
      </c>
      <c r="BL186" s="13" t="s">
        <v>103</v>
      </c>
      <c r="BM186" s="151" t="s">
        <v>318</v>
      </c>
    </row>
    <row r="187" spans="2:65" s="1" customFormat="1" ht="44.25" customHeight="1">
      <c r="B187" s="139"/>
      <c r="C187" s="140" t="s">
        <v>319</v>
      </c>
      <c r="D187" s="140" t="s">
        <v>183</v>
      </c>
      <c r="E187" s="141" t="s">
        <v>320</v>
      </c>
      <c r="F187" s="142" t="s">
        <v>321</v>
      </c>
      <c r="G187" s="143" t="s">
        <v>194</v>
      </c>
      <c r="H187" s="144">
        <v>10608</v>
      </c>
      <c r="I187" s="145"/>
      <c r="J187" s="144">
        <f t="shared" si="10"/>
        <v>0</v>
      </c>
      <c r="K187" s="146"/>
      <c r="L187" s="28"/>
      <c r="M187" s="147" t="s">
        <v>1</v>
      </c>
      <c r="N187" s="148" t="s">
        <v>45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103</v>
      </c>
      <c r="AT187" s="151" t="s">
        <v>183</v>
      </c>
      <c r="AU187" s="151" t="s">
        <v>90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103</v>
      </c>
      <c r="BM187" s="151" t="s">
        <v>322</v>
      </c>
    </row>
    <row r="188" spans="2:65" s="1" customFormat="1" ht="37.9" customHeight="1">
      <c r="B188" s="139"/>
      <c r="C188" s="140" t="s">
        <v>323</v>
      </c>
      <c r="D188" s="140" t="s">
        <v>183</v>
      </c>
      <c r="E188" s="141" t="s">
        <v>324</v>
      </c>
      <c r="F188" s="142" t="s">
        <v>325</v>
      </c>
      <c r="G188" s="143" t="s">
        <v>194</v>
      </c>
      <c r="H188" s="144">
        <v>3536</v>
      </c>
      <c r="I188" s="145"/>
      <c r="J188" s="144">
        <f t="shared" si="10"/>
        <v>0</v>
      </c>
      <c r="K188" s="146"/>
      <c r="L188" s="28"/>
      <c r="M188" s="147" t="s">
        <v>1</v>
      </c>
      <c r="N188" s="148" t="s">
        <v>45</v>
      </c>
      <c r="P188" s="149">
        <f t="shared" si="11"/>
        <v>0</v>
      </c>
      <c r="Q188" s="149">
        <v>2.3990000000000001E-2</v>
      </c>
      <c r="R188" s="149">
        <f t="shared" si="12"/>
        <v>84.828640000000007</v>
      </c>
      <c r="S188" s="149">
        <v>0</v>
      </c>
      <c r="T188" s="150">
        <f t="shared" si="13"/>
        <v>0</v>
      </c>
      <c r="AR188" s="151" t="s">
        <v>103</v>
      </c>
      <c r="AT188" s="151" t="s">
        <v>183</v>
      </c>
      <c r="AU188" s="151" t="s">
        <v>90</v>
      </c>
      <c r="AY188" s="13" t="s">
        <v>181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90</v>
      </c>
      <c r="BK188" s="153">
        <f t="shared" si="19"/>
        <v>0</v>
      </c>
      <c r="BL188" s="13" t="s">
        <v>103</v>
      </c>
      <c r="BM188" s="151" t="s">
        <v>326</v>
      </c>
    </row>
    <row r="189" spans="2:65" s="1" customFormat="1" ht="24.2" customHeight="1">
      <c r="B189" s="139"/>
      <c r="C189" s="140" t="s">
        <v>327</v>
      </c>
      <c r="D189" s="140" t="s">
        <v>183</v>
      </c>
      <c r="E189" s="141" t="s">
        <v>328</v>
      </c>
      <c r="F189" s="142" t="s">
        <v>329</v>
      </c>
      <c r="G189" s="143" t="s">
        <v>304</v>
      </c>
      <c r="H189" s="144">
        <v>1088</v>
      </c>
      <c r="I189" s="145"/>
      <c r="J189" s="144">
        <f t="shared" si="10"/>
        <v>0</v>
      </c>
      <c r="K189" s="146"/>
      <c r="L189" s="28"/>
      <c r="M189" s="147" t="s">
        <v>1</v>
      </c>
      <c r="N189" s="148" t="s">
        <v>45</v>
      </c>
      <c r="P189" s="149">
        <f t="shared" si="11"/>
        <v>0</v>
      </c>
      <c r="Q189" s="149">
        <v>1.1002400000000001E-2</v>
      </c>
      <c r="R189" s="149">
        <f t="shared" si="12"/>
        <v>11.9706112</v>
      </c>
      <c r="S189" s="149">
        <v>0</v>
      </c>
      <c r="T189" s="150">
        <f t="shared" si="13"/>
        <v>0</v>
      </c>
      <c r="AR189" s="151" t="s">
        <v>103</v>
      </c>
      <c r="AT189" s="151" t="s">
        <v>183</v>
      </c>
      <c r="AU189" s="151" t="s">
        <v>90</v>
      </c>
      <c r="AY189" s="13" t="s">
        <v>181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90</v>
      </c>
      <c r="BK189" s="153">
        <f t="shared" si="19"/>
        <v>0</v>
      </c>
      <c r="BL189" s="13" t="s">
        <v>103</v>
      </c>
      <c r="BM189" s="151" t="s">
        <v>330</v>
      </c>
    </row>
    <row r="190" spans="2:65" s="1" customFormat="1" ht="16.5" customHeight="1">
      <c r="B190" s="139"/>
      <c r="C190" s="140" t="s">
        <v>331</v>
      </c>
      <c r="D190" s="140" t="s">
        <v>183</v>
      </c>
      <c r="E190" s="141" t="s">
        <v>332</v>
      </c>
      <c r="F190" s="142" t="s">
        <v>333</v>
      </c>
      <c r="G190" s="143" t="s">
        <v>194</v>
      </c>
      <c r="H190" s="144">
        <v>4243.2</v>
      </c>
      <c r="I190" s="145"/>
      <c r="J190" s="144">
        <f t="shared" si="10"/>
        <v>0</v>
      </c>
      <c r="K190" s="146"/>
      <c r="L190" s="28"/>
      <c r="M190" s="147" t="s">
        <v>1</v>
      </c>
      <c r="N190" s="148" t="s">
        <v>45</v>
      </c>
      <c r="P190" s="149">
        <f t="shared" si="11"/>
        <v>0</v>
      </c>
      <c r="Q190" s="149">
        <v>5.4945000000000003E-5</v>
      </c>
      <c r="R190" s="149">
        <f t="shared" si="12"/>
        <v>0.23314262399999999</v>
      </c>
      <c r="S190" s="149">
        <v>0</v>
      </c>
      <c r="T190" s="150">
        <f t="shared" si="13"/>
        <v>0</v>
      </c>
      <c r="AR190" s="151" t="s">
        <v>103</v>
      </c>
      <c r="AT190" s="151" t="s">
        <v>183</v>
      </c>
      <c r="AU190" s="151" t="s">
        <v>90</v>
      </c>
      <c r="AY190" s="13" t="s">
        <v>181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90</v>
      </c>
      <c r="BK190" s="153">
        <f t="shared" si="19"/>
        <v>0</v>
      </c>
      <c r="BL190" s="13" t="s">
        <v>103</v>
      </c>
      <c r="BM190" s="151" t="s">
        <v>334</v>
      </c>
    </row>
    <row r="191" spans="2:65" s="1" customFormat="1" ht="16.5" customHeight="1">
      <c r="B191" s="139"/>
      <c r="C191" s="140" t="s">
        <v>335</v>
      </c>
      <c r="D191" s="140" t="s">
        <v>183</v>
      </c>
      <c r="E191" s="141" t="s">
        <v>336</v>
      </c>
      <c r="F191" s="142" t="s">
        <v>337</v>
      </c>
      <c r="G191" s="143" t="s">
        <v>194</v>
      </c>
      <c r="H191" s="144">
        <v>4243.2</v>
      </c>
      <c r="I191" s="145"/>
      <c r="J191" s="144">
        <f t="shared" si="10"/>
        <v>0</v>
      </c>
      <c r="K191" s="146"/>
      <c r="L191" s="28"/>
      <c r="M191" s="147" t="s">
        <v>1</v>
      </c>
      <c r="N191" s="148" t="s">
        <v>45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103</v>
      </c>
      <c r="AT191" s="151" t="s">
        <v>183</v>
      </c>
      <c r="AU191" s="151" t="s">
        <v>90</v>
      </c>
      <c r="AY191" s="13" t="s">
        <v>181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90</v>
      </c>
      <c r="BK191" s="153">
        <f t="shared" si="19"/>
        <v>0</v>
      </c>
      <c r="BL191" s="13" t="s">
        <v>103</v>
      </c>
      <c r="BM191" s="151" t="s">
        <v>338</v>
      </c>
    </row>
    <row r="192" spans="2:65" s="1" customFormat="1" ht="21.75" customHeight="1">
      <c r="B192" s="139"/>
      <c r="C192" s="154" t="s">
        <v>339</v>
      </c>
      <c r="D192" s="154" t="s">
        <v>196</v>
      </c>
      <c r="E192" s="155" t="s">
        <v>340</v>
      </c>
      <c r="F192" s="156" t="s">
        <v>341</v>
      </c>
      <c r="G192" s="157" t="s">
        <v>194</v>
      </c>
      <c r="H192" s="158">
        <v>4243.2</v>
      </c>
      <c r="I192" s="159"/>
      <c r="J192" s="158">
        <f t="shared" si="10"/>
        <v>0</v>
      </c>
      <c r="K192" s="160"/>
      <c r="L192" s="161"/>
      <c r="M192" s="162" t="s">
        <v>1</v>
      </c>
      <c r="N192" s="163" t="s">
        <v>45</v>
      </c>
      <c r="P192" s="149">
        <f t="shared" si="11"/>
        <v>0</v>
      </c>
      <c r="Q192" s="149">
        <v>1.4999999999999999E-4</v>
      </c>
      <c r="R192" s="149">
        <f t="shared" si="12"/>
        <v>0.63647999999999993</v>
      </c>
      <c r="S192" s="149">
        <v>0</v>
      </c>
      <c r="T192" s="150">
        <f t="shared" si="13"/>
        <v>0</v>
      </c>
      <c r="AR192" s="151" t="s">
        <v>199</v>
      </c>
      <c r="AT192" s="151" t="s">
        <v>196</v>
      </c>
      <c r="AU192" s="151" t="s">
        <v>90</v>
      </c>
      <c r="AY192" s="13" t="s">
        <v>181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90</v>
      </c>
      <c r="BK192" s="153">
        <f t="shared" si="19"/>
        <v>0</v>
      </c>
      <c r="BL192" s="13" t="s">
        <v>103</v>
      </c>
      <c r="BM192" s="151" t="s">
        <v>342</v>
      </c>
    </row>
    <row r="193" spans="2:65" s="1" customFormat="1" ht="24.2" customHeight="1">
      <c r="B193" s="139"/>
      <c r="C193" s="140" t="s">
        <v>343</v>
      </c>
      <c r="D193" s="140" t="s">
        <v>183</v>
      </c>
      <c r="E193" s="141" t="s">
        <v>344</v>
      </c>
      <c r="F193" s="142" t="s">
        <v>345</v>
      </c>
      <c r="G193" s="143" t="s">
        <v>194</v>
      </c>
      <c r="H193" s="144">
        <v>300</v>
      </c>
      <c r="I193" s="145"/>
      <c r="J193" s="144">
        <f t="shared" si="10"/>
        <v>0</v>
      </c>
      <c r="K193" s="146"/>
      <c r="L193" s="28"/>
      <c r="M193" s="147" t="s">
        <v>1</v>
      </c>
      <c r="N193" s="148" t="s">
        <v>45</v>
      </c>
      <c r="P193" s="149">
        <f t="shared" si="11"/>
        <v>0</v>
      </c>
      <c r="Q193" s="149">
        <v>4.2198630000000001E-2</v>
      </c>
      <c r="R193" s="149">
        <f t="shared" si="12"/>
        <v>12.659589</v>
      </c>
      <c r="S193" s="149">
        <v>0</v>
      </c>
      <c r="T193" s="150">
        <f t="shared" si="13"/>
        <v>0</v>
      </c>
      <c r="AR193" s="151" t="s">
        <v>103</v>
      </c>
      <c r="AT193" s="151" t="s">
        <v>183</v>
      </c>
      <c r="AU193" s="151" t="s">
        <v>90</v>
      </c>
      <c r="AY193" s="13" t="s">
        <v>181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90</v>
      </c>
      <c r="BK193" s="153">
        <f t="shared" si="19"/>
        <v>0</v>
      </c>
      <c r="BL193" s="13" t="s">
        <v>103</v>
      </c>
      <c r="BM193" s="151" t="s">
        <v>346</v>
      </c>
    </row>
    <row r="194" spans="2:65" s="1" customFormat="1" ht="24.2" customHeight="1">
      <c r="B194" s="139"/>
      <c r="C194" s="140" t="s">
        <v>347</v>
      </c>
      <c r="D194" s="140" t="s">
        <v>183</v>
      </c>
      <c r="E194" s="141" t="s">
        <v>348</v>
      </c>
      <c r="F194" s="142" t="s">
        <v>349</v>
      </c>
      <c r="G194" s="143" t="s">
        <v>194</v>
      </c>
      <c r="H194" s="144">
        <v>1710</v>
      </c>
      <c r="I194" s="145"/>
      <c r="J194" s="144">
        <f t="shared" si="10"/>
        <v>0</v>
      </c>
      <c r="K194" s="146"/>
      <c r="L194" s="28"/>
      <c r="M194" s="147" t="s">
        <v>1</v>
      </c>
      <c r="N194" s="148" t="s">
        <v>45</v>
      </c>
      <c r="P194" s="149">
        <f t="shared" si="11"/>
        <v>0</v>
      </c>
      <c r="Q194" s="149">
        <v>2.0000000000000002E-5</v>
      </c>
      <c r="R194" s="149">
        <f t="shared" si="12"/>
        <v>3.4200000000000001E-2</v>
      </c>
      <c r="S194" s="149">
        <v>0</v>
      </c>
      <c r="T194" s="150">
        <f t="shared" si="13"/>
        <v>0</v>
      </c>
      <c r="AR194" s="151" t="s">
        <v>103</v>
      </c>
      <c r="AT194" s="151" t="s">
        <v>183</v>
      </c>
      <c r="AU194" s="151" t="s">
        <v>90</v>
      </c>
      <c r="AY194" s="13" t="s">
        <v>181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90</v>
      </c>
      <c r="BK194" s="153">
        <f t="shared" si="19"/>
        <v>0</v>
      </c>
      <c r="BL194" s="13" t="s">
        <v>103</v>
      </c>
      <c r="BM194" s="151" t="s">
        <v>350</v>
      </c>
    </row>
    <row r="195" spans="2:65" s="1" customFormat="1" ht="24.2" customHeight="1">
      <c r="B195" s="139"/>
      <c r="C195" s="140" t="s">
        <v>351</v>
      </c>
      <c r="D195" s="140" t="s">
        <v>183</v>
      </c>
      <c r="E195" s="141" t="s">
        <v>352</v>
      </c>
      <c r="F195" s="142" t="s">
        <v>353</v>
      </c>
      <c r="G195" s="143" t="s">
        <v>304</v>
      </c>
      <c r="H195" s="144">
        <v>140.69999999999999</v>
      </c>
      <c r="I195" s="145"/>
      <c r="J195" s="144">
        <f t="shared" si="10"/>
        <v>0</v>
      </c>
      <c r="K195" s="146"/>
      <c r="L195" s="28"/>
      <c r="M195" s="147" t="s">
        <v>1</v>
      </c>
      <c r="N195" s="148" t="s">
        <v>45</v>
      </c>
      <c r="P195" s="149">
        <f t="shared" si="11"/>
        <v>0</v>
      </c>
      <c r="Q195" s="149">
        <v>5.04E-4</v>
      </c>
      <c r="R195" s="149">
        <f t="shared" si="12"/>
        <v>7.0912799999999998E-2</v>
      </c>
      <c r="S195" s="149">
        <v>0</v>
      </c>
      <c r="T195" s="150">
        <f t="shared" si="13"/>
        <v>0</v>
      </c>
      <c r="AR195" s="151" t="s">
        <v>103</v>
      </c>
      <c r="AT195" s="151" t="s">
        <v>183</v>
      </c>
      <c r="AU195" s="151" t="s">
        <v>90</v>
      </c>
      <c r="AY195" s="13" t="s">
        <v>181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90</v>
      </c>
      <c r="BK195" s="153">
        <f t="shared" si="19"/>
        <v>0</v>
      </c>
      <c r="BL195" s="13" t="s">
        <v>103</v>
      </c>
      <c r="BM195" s="151" t="s">
        <v>354</v>
      </c>
    </row>
    <row r="196" spans="2:65" s="1" customFormat="1" ht="37.9" customHeight="1">
      <c r="B196" s="139"/>
      <c r="C196" s="154" t="s">
        <v>355</v>
      </c>
      <c r="D196" s="154" t="s">
        <v>196</v>
      </c>
      <c r="E196" s="155" t="s">
        <v>356</v>
      </c>
      <c r="F196" s="156" t="s">
        <v>357</v>
      </c>
      <c r="G196" s="157" t="s">
        <v>304</v>
      </c>
      <c r="H196" s="158">
        <v>140.69999999999999</v>
      </c>
      <c r="I196" s="159"/>
      <c r="J196" s="158">
        <f t="shared" si="10"/>
        <v>0</v>
      </c>
      <c r="K196" s="160"/>
      <c r="L196" s="161"/>
      <c r="M196" s="162" t="s">
        <v>1</v>
      </c>
      <c r="N196" s="163" t="s">
        <v>45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199</v>
      </c>
      <c r="AT196" s="151" t="s">
        <v>196</v>
      </c>
      <c r="AU196" s="151" t="s">
        <v>90</v>
      </c>
      <c r="AY196" s="13" t="s">
        <v>181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90</v>
      </c>
      <c r="BK196" s="153">
        <f t="shared" si="19"/>
        <v>0</v>
      </c>
      <c r="BL196" s="13" t="s">
        <v>103</v>
      </c>
      <c r="BM196" s="151" t="s">
        <v>358</v>
      </c>
    </row>
    <row r="197" spans="2:65" s="1" customFormat="1" ht="24.2" customHeight="1">
      <c r="B197" s="139"/>
      <c r="C197" s="140" t="s">
        <v>359</v>
      </c>
      <c r="D197" s="140" t="s">
        <v>183</v>
      </c>
      <c r="E197" s="141" t="s">
        <v>360</v>
      </c>
      <c r="F197" s="142" t="s">
        <v>361</v>
      </c>
      <c r="G197" s="143" t="s">
        <v>304</v>
      </c>
      <c r="H197" s="144">
        <v>140.69999999999999</v>
      </c>
      <c r="I197" s="145"/>
      <c r="J197" s="144">
        <f t="shared" si="10"/>
        <v>0</v>
      </c>
      <c r="K197" s="146"/>
      <c r="L197" s="28"/>
      <c r="M197" s="147" t="s">
        <v>1</v>
      </c>
      <c r="N197" s="148" t="s">
        <v>45</v>
      </c>
      <c r="P197" s="149">
        <f t="shared" si="11"/>
        <v>0</v>
      </c>
      <c r="Q197" s="149">
        <v>2.0999999999999999E-5</v>
      </c>
      <c r="R197" s="149">
        <f t="shared" si="12"/>
        <v>2.9546999999999998E-3</v>
      </c>
      <c r="S197" s="149">
        <v>0</v>
      </c>
      <c r="T197" s="150">
        <f t="shared" si="13"/>
        <v>0</v>
      </c>
      <c r="AR197" s="151" t="s">
        <v>103</v>
      </c>
      <c r="AT197" s="151" t="s">
        <v>183</v>
      </c>
      <c r="AU197" s="151" t="s">
        <v>90</v>
      </c>
      <c r="AY197" s="13" t="s">
        <v>181</v>
      </c>
      <c r="BE197" s="152">
        <f t="shared" si="14"/>
        <v>0</v>
      </c>
      <c r="BF197" s="152">
        <f t="shared" si="15"/>
        <v>0</v>
      </c>
      <c r="BG197" s="152">
        <f t="shared" si="16"/>
        <v>0</v>
      </c>
      <c r="BH197" s="152">
        <f t="shared" si="17"/>
        <v>0</v>
      </c>
      <c r="BI197" s="152">
        <f t="shared" si="18"/>
        <v>0</v>
      </c>
      <c r="BJ197" s="13" t="s">
        <v>90</v>
      </c>
      <c r="BK197" s="153">
        <f t="shared" si="19"/>
        <v>0</v>
      </c>
      <c r="BL197" s="13" t="s">
        <v>103</v>
      </c>
      <c r="BM197" s="151" t="s">
        <v>362</v>
      </c>
    </row>
    <row r="198" spans="2:65" s="1" customFormat="1" ht="37.9" customHeight="1">
      <c r="B198" s="139"/>
      <c r="C198" s="154" t="s">
        <v>309</v>
      </c>
      <c r="D198" s="154" t="s">
        <v>196</v>
      </c>
      <c r="E198" s="155" t="s">
        <v>363</v>
      </c>
      <c r="F198" s="156" t="s">
        <v>364</v>
      </c>
      <c r="G198" s="157" t="s">
        <v>304</v>
      </c>
      <c r="H198" s="158">
        <v>140.69999999999999</v>
      </c>
      <c r="I198" s="159"/>
      <c r="J198" s="158">
        <f t="shared" si="10"/>
        <v>0</v>
      </c>
      <c r="K198" s="160"/>
      <c r="L198" s="161"/>
      <c r="M198" s="162" t="s">
        <v>1</v>
      </c>
      <c r="N198" s="163" t="s">
        <v>45</v>
      </c>
      <c r="P198" s="149">
        <f t="shared" si="11"/>
        <v>0</v>
      </c>
      <c r="Q198" s="149">
        <v>2.0000000000000002E-5</v>
      </c>
      <c r="R198" s="149">
        <f t="shared" si="12"/>
        <v>2.8140000000000001E-3</v>
      </c>
      <c r="S198" s="149">
        <v>0</v>
      </c>
      <c r="T198" s="150">
        <f t="shared" si="13"/>
        <v>0</v>
      </c>
      <c r="AR198" s="151" t="s">
        <v>199</v>
      </c>
      <c r="AT198" s="151" t="s">
        <v>196</v>
      </c>
      <c r="AU198" s="151" t="s">
        <v>90</v>
      </c>
      <c r="AY198" s="13" t="s">
        <v>181</v>
      </c>
      <c r="BE198" s="152">
        <f t="shared" si="14"/>
        <v>0</v>
      </c>
      <c r="BF198" s="152">
        <f t="shared" si="15"/>
        <v>0</v>
      </c>
      <c r="BG198" s="152">
        <f t="shared" si="16"/>
        <v>0</v>
      </c>
      <c r="BH198" s="152">
        <f t="shared" si="17"/>
        <v>0</v>
      </c>
      <c r="BI198" s="152">
        <f t="shared" si="18"/>
        <v>0</v>
      </c>
      <c r="BJ198" s="13" t="s">
        <v>90</v>
      </c>
      <c r="BK198" s="153">
        <f t="shared" si="19"/>
        <v>0</v>
      </c>
      <c r="BL198" s="13" t="s">
        <v>103</v>
      </c>
      <c r="BM198" s="151" t="s">
        <v>365</v>
      </c>
    </row>
    <row r="199" spans="2:65" s="1" customFormat="1" ht="16.5" customHeight="1">
      <c r="B199" s="139"/>
      <c r="C199" s="140" t="s">
        <v>366</v>
      </c>
      <c r="D199" s="140" t="s">
        <v>183</v>
      </c>
      <c r="E199" s="141" t="s">
        <v>367</v>
      </c>
      <c r="F199" s="142" t="s">
        <v>368</v>
      </c>
      <c r="G199" s="143" t="s">
        <v>304</v>
      </c>
      <c r="H199" s="144">
        <v>1438</v>
      </c>
      <c r="I199" s="145"/>
      <c r="J199" s="144">
        <f t="shared" si="10"/>
        <v>0</v>
      </c>
      <c r="K199" s="146"/>
      <c r="L199" s="28"/>
      <c r="M199" s="147" t="s">
        <v>1</v>
      </c>
      <c r="N199" s="148" t="s">
        <v>45</v>
      </c>
      <c r="P199" s="149">
        <f t="shared" si="11"/>
        <v>0</v>
      </c>
      <c r="Q199" s="149">
        <v>3.15E-5</v>
      </c>
      <c r="R199" s="149">
        <f t="shared" si="12"/>
        <v>4.5296999999999997E-2</v>
      </c>
      <c r="S199" s="149">
        <v>0</v>
      </c>
      <c r="T199" s="150">
        <f t="shared" si="13"/>
        <v>0</v>
      </c>
      <c r="AR199" s="151" t="s">
        <v>103</v>
      </c>
      <c r="AT199" s="151" t="s">
        <v>183</v>
      </c>
      <c r="AU199" s="151" t="s">
        <v>90</v>
      </c>
      <c r="AY199" s="13" t="s">
        <v>181</v>
      </c>
      <c r="BE199" s="152">
        <f t="shared" si="14"/>
        <v>0</v>
      </c>
      <c r="BF199" s="152">
        <f t="shared" si="15"/>
        <v>0</v>
      </c>
      <c r="BG199" s="152">
        <f t="shared" si="16"/>
        <v>0</v>
      </c>
      <c r="BH199" s="152">
        <f t="shared" si="17"/>
        <v>0</v>
      </c>
      <c r="BI199" s="152">
        <f t="shared" si="18"/>
        <v>0</v>
      </c>
      <c r="BJ199" s="13" t="s">
        <v>90</v>
      </c>
      <c r="BK199" s="153">
        <f t="shared" si="19"/>
        <v>0</v>
      </c>
      <c r="BL199" s="13" t="s">
        <v>103</v>
      </c>
      <c r="BM199" s="151" t="s">
        <v>369</v>
      </c>
    </row>
    <row r="200" spans="2:65" s="1" customFormat="1" ht="24.2" customHeight="1">
      <c r="B200" s="139"/>
      <c r="C200" s="154" t="s">
        <v>370</v>
      </c>
      <c r="D200" s="154" t="s">
        <v>196</v>
      </c>
      <c r="E200" s="155" t="s">
        <v>371</v>
      </c>
      <c r="F200" s="156" t="s">
        <v>372</v>
      </c>
      <c r="G200" s="157" t="s">
        <v>304</v>
      </c>
      <c r="H200" s="158">
        <v>1438</v>
      </c>
      <c r="I200" s="159"/>
      <c r="J200" s="158">
        <f t="shared" si="10"/>
        <v>0</v>
      </c>
      <c r="K200" s="160"/>
      <c r="L200" s="161"/>
      <c r="M200" s="162" t="s">
        <v>1</v>
      </c>
      <c r="N200" s="163" t="s">
        <v>45</v>
      </c>
      <c r="P200" s="149">
        <f t="shared" si="11"/>
        <v>0</v>
      </c>
      <c r="Q200" s="149">
        <v>3.0000000000000001E-5</v>
      </c>
      <c r="R200" s="149">
        <f t="shared" si="12"/>
        <v>4.3139999999999998E-2</v>
      </c>
      <c r="S200" s="149">
        <v>0</v>
      </c>
      <c r="T200" s="150">
        <f t="shared" si="13"/>
        <v>0</v>
      </c>
      <c r="AR200" s="151" t="s">
        <v>199</v>
      </c>
      <c r="AT200" s="151" t="s">
        <v>196</v>
      </c>
      <c r="AU200" s="151" t="s">
        <v>90</v>
      </c>
      <c r="AY200" s="13" t="s">
        <v>181</v>
      </c>
      <c r="BE200" s="152">
        <f t="shared" si="14"/>
        <v>0</v>
      </c>
      <c r="BF200" s="152">
        <f t="shared" si="15"/>
        <v>0</v>
      </c>
      <c r="BG200" s="152">
        <f t="shared" si="16"/>
        <v>0</v>
      </c>
      <c r="BH200" s="152">
        <f t="shared" si="17"/>
        <v>0</v>
      </c>
      <c r="BI200" s="152">
        <f t="shared" si="18"/>
        <v>0</v>
      </c>
      <c r="BJ200" s="13" t="s">
        <v>90</v>
      </c>
      <c r="BK200" s="153">
        <f t="shared" si="19"/>
        <v>0</v>
      </c>
      <c r="BL200" s="13" t="s">
        <v>103</v>
      </c>
      <c r="BM200" s="151" t="s">
        <v>373</v>
      </c>
    </row>
    <row r="201" spans="2:65" s="1" customFormat="1" ht="16.5" customHeight="1">
      <c r="B201" s="139"/>
      <c r="C201" s="140" t="s">
        <v>374</v>
      </c>
      <c r="D201" s="140" t="s">
        <v>183</v>
      </c>
      <c r="E201" s="141" t="s">
        <v>375</v>
      </c>
      <c r="F201" s="142" t="s">
        <v>376</v>
      </c>
      <c r="G201" s="143" t="s">
        <v>304</v>
      </c>
      <c r="H201" s="144">
        <v>765</v>
      </c>
      <c r="I201" s="145"/>
      <c r="J201" s="144">
        <f t="shared" si="10"/>
        <v>0</v>
      </c>
      <c r="K201" s="146"/>
      <c r="L201" s="28"/>
      <c r="M201" s="147" t="s">
        <v>1</v>
      </c>
      <c r="N201" s="148" t="s">
        <v>45</v>
      </c>
      <c r="P201" s="149">
        <f t="shared" si="11"/>
        <v>0</v>
      </c>
      <c r="Q201" s="149">
        <v>2.5999999999999998E-4</v>
      </c>
      <c r="R201" s="149">
        <f t="shared" si="12"/>
        <v>0.19889999999999999</v>
      </c>
      <c r="S201" s="149">
        <v>0</v>
      </c>
      <c r="T201" s="150">
        <f t="shared" si="13"/>
        <v>0</v>
      </c>
      <c r="AR201" s="151" t="s">
        <v>103</v>
      </c>
      <c r="AT201" s="151" t="s">
        <v>183</v>
      </c>
      <c r="AU201" s="151" t="s">
        <v>90</v>
      </c>
      <c r="AY201" s="13" t="s">
        <v>181</v>
      </c>
      <c r="BE201" s="152">
        <f t="shared" si="14"/>
        <v>0</v>
      </c>
      <c r="BF201" s="152">
        <f t="shared" si="15"/>
        <v>0</v>
      </c>
      <c r="BG201" s="152">
        <f t="shared" si="16"/>
        <v>0</v>
      </c>
      <c r="BH201" s="152">
        <f t="shared" si="17"/>
        <v>0</v>
      </c>
      <c r="BI201" s="152">
        <f t="shared" si="18"/>
        <v>0</v>
      </c>
      <c r="BJ201" s="13" t="s">
        <v>90</v>
      </c>
      <c r="BK201" s="153">
        <f t="shared" si="19"/>
        <v>0</v>
      </c>
      <c r="BL201" s="13" t="s">
        <v>103</v>
      </c>
      <c r="BM201" s="151" t="s">
        <v>377</v>
      </c>
    </row>
    <row r="202" spans="2:65" s="1" customFormat="1" ht="24.2" customHeight="1">
      <c r="B202" s="139"/>
      <c r="C202" s="154" t="s">
        <v>378</v>
      </c>
      <c r="D202" s="154" t="s">
        <v>196</v>
      </c>
      <c r="E202" s="155" t="s">
        <v>379</v>
      </c>
      <c r="F202" s="156" t="s">
        <v>380</v>
      </c>
      <c r="G202" s="157" t="s">
        <v>304</v>
      </c>
      <c r="H202" s="158">
        <v>765</v>
      </c>
      <c r="I202" s="159"/>
      <c r="J202" s="158">
        <f t="shared" si="10"/>
        <v>0</v>
      </c>
      <c r="K202" s="160"/>
      <c r="L202" s="161"/>
      <c r="M202" s="162" t="s">
        <v>1</v>
      </c>
      <c r="N202" s="163" t="s">
        <v>45</v>
      </c>
      <c r="P202" s="149">
        <f t="shared" si="11"/>
        <v>0</v>
      </c>
      <c r="Q202" s="149">
        <v>1E-4</v>
      </c>
      <c r="R202" s="149">
        <f t="shared" si="12"/>
        <v>7.6499999999999999E-2</v>
      </c>
      <c r="S202" s="149">
        <v>0</v>
      </c>
      <c r="T202" s="150">
        <f t="shared" si="13"/>
        <v>0</v>
      </c>
      <c r="AR202" s="151" t="s">
        <v>199</v>
      </c>
      <c r="AT202" s="151" t="s">
        <v>196</v>
      </c>
      <c r="AU202" s="151" t="s">
        <v>90</v>
      </c>
      <c r="AY202" s="13" t="s">
        <v>181</v>
      </c>
      <c r="BE202" s="152">
        <f t="shared" si="14"/>
        <v>0</v>
      </c>
      <c r="BF202" s="152">
        <f t="shared" si="15"/>
        <v>0</v>
      </c>
      <c r="BG202" s="152">
        <f t="shared" si="16"/>
        <v>0</v>
      </c>
      <c r="BH202" s="152">
        <f t="shared" si="17"/>
        <v>0</v>
      </c>
      <c r="BI202" s="152">
        <f t="shared" si="18"/>
        <v>0</v>
      </c>
      <c r="BJ202" s="13" t="s">
        <v>90</v>
      </c>
      <c r="BK202" s="153">
        <f t="shared" si="19"/>
        <v>0</v>
      </c>
      <c r="BL202" s="13" t="s">
        <v>103</v>
      </c>
      <c r="BM202" s="151" t="s">
        <v>381</v>
      </c>
    </row>
    <row r="203" spans="2:65" s="1" customFormat="1" ht="16.5" customHeight="1">
      <c r="B203" s="139"/>
      <c r="C203" s="140" t="s">
        <v>382</v>
      </c>
      <c r="D203" s="140" t="s">
        <v>183</v>
      </c>
      <c r="E203" s="141" t="s">
        <v>383</v>
      </c>
      <c r="F203" s="142" t="s">
        <v>384</v>
      </c>
      <c r="G203" s="143" t="s">
        <v>304</v>
      </c>
      <c r="H203" s="144">
        <v>730</v>
      </c>
      <c r="I203" s="145"/>
      <c r="J203" s="144">
        <f t="shared" si="10"/>
        <v>0</v>
      </c>
      <c r="K203" s="146"/>
      <c r="L203" s="28"/>
      <c r="M203" s="147" t="s">
        <v>1</v>
      </c>
      <c r="N203" s="148" t="s">
        <v>45</v>
      </c>
      <c r="P203" s="149">
        <f t="shared" si="11"/>
        <v>0</v>
      </c>
      <c r="Q203" s="149">
        <v>1.6000000000000001E-4</v>
      </c>
      <c r="R203" s="149">
        <f t="shared" si="12"/>
        <v>0.11680000000000001</v>
      </c>
      <c r="S203" s="149">
        <v>0</v>
      </c>
      <c r="T203" s="150">
        <f t="shared" si="13"/>
        <v>0</v>
      </c>
      <c r="AR203" s="151" t="s">
        <v>103</v>
      </c>
      <c r="AT203" s="151" t="s">
        <v>183</v>
      </c>
      <c r="AU203" s="151" t="s">
        <v>90</v>
      </c>
      <c r="AY203" s="13" t="s">
        <v>181</v>
      </c>
      <c r="BE203" s="152">
        <f t="shared" si="14"/>
        <v>0</v>
      </c>
      <c r="BF203" s="152">
        <f t="shared" si="15"/>
        <v>0</v>
      </c>
      <c r="BG203" s="152">
        <f t="shared" si="16"/>
        <v>0</v>
      </c>
      <c r="BH203" s="152">
        <f t="shared" si="17"/>
        <v>0</v>
      </c>
      <c r="BI203" s="152">
        <f t="shared" si="18"/>
        <v>0</v>
      </c>
      <c r="BJ203" s="13" t="s">
        <v>90</v>
      </c>
      <c r="BK203" s="153">
        <f t="shared" si="19"/>
        <v>0</v>
      </c>
      <c r="BL203" s="13" t="s">
        <v>103</v>
      </c>
      <c r="BM203" s="151" t="s">
        <v>385</v>
      </c>
    </row>
    <row r="204" spans="2:65" s="1" customFormat="1" ht="33" customHeight="1">
      <c r="B204" s="139"/>
      <c r="C204" s="154" t="s">
        <v>350</v>
      </c>
      <c r="D204" s="154" t="s">
        <v>196</v>
      </c>
      <c r="E204" s="155" t="s">
        <v>386</v>
      </c>
      <c r="F204" s="156" t="s">
        <v>387</v>
      </c>
      <c r="G204" s="157" t="s">
        <v>304</v>
      </c>
      <c r="H204" s="158">
        <v>730</v>
      </c>
      <c r="I204" s="159"/>
      <c r="J204" s="158">
        <f t="shared" si="10"/>
        <v>0</v>
      </c>
      <c r="K204" s="160"/>
      <c r="L204" s="161"/>
      <c r="M204" s="162" t="s">
        <v>1</v>
      </c>
      <c r="N204" s="163" t="s">
        <v>45</v>
      </c>
      <c r="P204" s="149">
        <f t="shared" si="11"/>
        <v>0</v>
      </c>
      <c r="Q204" s="149">
        <v>9.0000000000000006E-5</v>
      </c>
      <c r="R204" s="149">
        <f t="shared" si="12"/>
        <v>6.5700000000000008E-2</v>
      </c>
      <c r="S204" s="149">
        <v>0</v>
      </c>
      <c r="T204" s="150">
        <f t="shared" si="13"/>
        <v>0</v>
      </c>
      <c r="AR204" s="151" t="s">
        <v>199</v>
      </c>
      <c r="AT204" s="151" t="s">
        <v>196</v>
      </c>
      <c r="AU204" s="151" t="s">
        <v>90</v>
      </c>
      <c r="AY204" s="13" t="s">
        <v>181</v>
      </c>
      <c r="BE204" s="152">
        <f t="shared" si="14"/>
        <v>0</v>
      </c>
      <c r="BF204" s="152">
        <f t="shared" si="15"/>
        <v>0</v>
      </c>
      <c r="BG204" s="152">
        <f t="shared" si="16"/>
        <v>0</v>
      </c>
      <c r="BH204" s="152">
        <f t="shared" si="17"/>
        <v>0</v>
      </c>
      <c r="BI204" s="152">
        <f t="shared" si="18"/>
        <v>0</v>
      </c>
      <c r="BJ204" s="13" t="s">
        <v>90</v>
      </c>
      <c r="BK204" s="153">
        <f t="shared" si="19"/>
        <v>0</v>
      </c>
      <c r="BL204" s="13" t="s">
        <v>103</v>
      </c>
      <c r="BM204" s="151" t="s">
        <v>388</v>
      </c>
    </row>
    <row r="205" spans="2:65" s="1" customFormat="1" ht="16.5" customHeight="1">
      <c r="B205" s="139"/>
      <c r="C205" s="140" t="s">
        <v>389</v>
      </c>
      <c r="D205" s="140" t="s">
        <v>183</v>
      </c>
      <c r="E205" s="141" t="s">
        <v>390</v>
      </c>
      <c r="F205" s="142" t="s">
        <v>391</v>
      </c>
      <c r="G205" s="143" t="s">
        <v>304</v>
      </c>
      <c r="H205" s="144">
        <v>1933</v>
      </c>
      <c r="I205" s="145"/>
      <c r="J205" s="144">
        <f t="shared" si="10"/>
        <v>0</v>
      </c>
      <c r="K205" s="146"/>
      <c r="L205" s="28"/>
      <c r="M205" s="147" t="s">
        <v>1</v>
      </c>
      <c r="N205" s="148" t="s">
        <v>45</v>
      </c>
      <c r="P205" s="149">
        <f t="shared" si="11"/>
        <v>0</v>
      </c>
      <c r="Q205" s="149">
        <v>7.3499999999999998E-5</v>
      </c>
      <c r="R205" s="149">
        <f t="shared" si="12"/>
        <v>0.14207549999999999</v>
      </c>
      <c r="S205" s="149">
        <v>0</v>
      </c>
      <c r="T205" s="150">
        <f t="shared" si="13"/>
        <v>0</v>
      </c>
      <c r="AR205" s="151" t="s">
        <v>103</v>
      </c>
      <c r="AT205" s="151" t="s">
        <v>183</v>
      </c>
      <c r="AU205" s="151" t="s">
        <v>90</v>
      </c>
      <c r="AY205" s="13" t="s">
        <v>181</v>
      </c>
      <c r="BE205" s="152">
        <f t="shared" si="14"/>
        <v>0</v>
      </c>
      <c r="BF205" s="152">
        <f t="shared" si="15"/>
        <v>0</v>
      </c>
      <c r="BG205" s="152">
        <f t="shared" si="16"/>
        <v>0</v>
      </c>
      <c r="BH205" s="152">
        <f t="shared" si="17"/>
        <v>0</v>
      </c>
      <c r="BI205" s="152">
        <f t="shared" si="18"/>
        <v>0</v>
      </c>
      <c r="BJ205" s="13" t="s">
        <v>90</v>
      </c>
      <c r="BK205" s="153">
        <f t="shared" si="19"/>
        <v>0</v>
      </c>
      <c r="BL205" s="13" t="s">
        <v>103</v>
      </c>
      <c r="BM205" s="151" t="s">
        <v>392</v>
      </c>
    </row>
    <row r="206" spans="2:65" s="1" customFormat="1" ht="33" customHeight="1">
      <c r="B206" s="139"/>
      <c r="C206" s="154" t="s">
        <v>393</v>
      </c>
      <c r="D206" s="154" t="s">
        <v>196</v>
      </c>
      <c r="E206" s="155" t="s">
        <v>394</v>
      </c>
      <c r="F206" s="156" t="s">
        <v>395</v>
      </c>
      <c r="G206" s="157" t="s">
        <v>304</v>
      </c>
      <c r="H206" s="158">
        <v>1933</v>
      </c>
      <c r="I206" s="159"/>
      <c r="J206" s="158">
        <f t="shared" si="10"/>
        <v>0</v>
      </c>
      <c r="K206" s="160"/>
      <c r="L206" s="161"/>
      <c r="M206" s="162" t="s">
        <v>1</v>
      </c>
      <c r="N206" s="163" t="s">
        <v>45</v>
      </c>
      <c r="P206" s="149">
        <f t="shared" si="11"/>
        <v>0</v>
      </c>
      <c r="Q206" s="149">
        <v>6.9999999999999994E-5</v>
      </c>
      <c r="R206" s="149">
        <f t="shared" si="12"/>
        <v>0.13530999999999999</v>
      </c>
      <c r="S206" s="149">
        <v>0</v>
      </c>
      <c r="T206" s="150">
        <f t="shared" si="13"/>
        <v>0</v>
      </c>
      <c r="AR206" s="151" t="s">
        <v>199</v>
      </c>
      <c r="AT206" s="151" t="s">
        <v>196</v>
      </c>
      <c r="AU206" s="151" t="s">
        <v>90</v>
      </c>
      <c r="AY206" s="13" t="s">
        <v>181</v>
      </c>
      <c r="BE206" s="152">
        <f t="shared" si="14"/>
        <v>0</v>
      </c>
      <c r="BF206" s="152">
        <f t="shared" si="15"/>
        <v>0</v>
      </c>
      <c r="BG206" s="152">
        <f t="shared" si="16"/>
        <v>0</v>
      </c>
      <c r="BH206" s="152">
        <f t="shared" si="17"/>
        <v>0</v>
      </c>
      <c r="BI206" s="152">
        <f t="shared" si="18"/>
        <v>0</v>
      </c>
      <c r="BJ206" s="13" t="s">
        <v>90</v>
      </c>
      <c r="BK206" s="153">
        <f t="shared" si="19"/>
        <v>0</v>
      </c>
      <c r="BL206" s="13" t="s">
        <v>103</v>
      </c>
      <c r="BM206" s="151" t="s">
        <v>396</v>
      </c>
    </row>
    <row r="207" spans="2:65" s="1" customFormat="1" ht="24.2" customHeight="1">
      <c r="B207" s="139"/>
      <c r="C207" s="140" t="s">
        <v>397</v>
      </c>
      <c r="D207" s="140" t="s">
        <v>183</v>
      </c>
      <c r="E207" s="141" t="s">
        <v>398</v>
      </c>
      <c r="F207" s="142" t="s">
        <v>399</v>
      </c>
      <c r="G207" s="143" t="s">
        <v>203</v>
      </c>
      <c r="H207" s="144">
        <v>2</v>
      </c>
      <c r="I207" s="145"/>
      <c r="J207" s="144">
        <f t="shared" si="10"/>
        <v>0</v>
      </c>
      <c r="K207" s="146"/>
      <c r="L207" s="28"/>
      <c r="M207" s="147" t="s">
        <v>1</v>
      </c>
      <c r="N207" s="148" t="s">
        <v>45</v>
      </c>
      <c r="P207" s="149">
        <f t="shared" si="11"/>
        <v>0</v>
      </c>
      <c r="Q207" s="149">
        <v>2.0999999999999999E-5</v>
      </c>
      <c r="R207" s="149">
        <f t="shared" si="12"/>
        <v>4.1999999999999998E-5</v>
      </c>
      <c r="S207" s="149">
        <v>0</v>
      </c>
      <c r="T207" s="150">
        <f t="shared" si="13"/>
        <v>0</v>
      </c>
      <c r="AR207" s="151" t="s">
        <v>103</v>
      </c>
      <c r="AT207" s="151" t="s">
        <v>183</v>
      </c>
      <c r="AU207" s="151" t="s">
        <v>90</v>
      </c>
      <c r="AY207" s="13" t="s">
        <v>181</v>
      </c>
      <c r="BE207" s="152">
        <f t="shared" si="14"/>
        <v>0</v>
      </c>
      <c r="BF207" s="152">
        <f t="shared" si="15"/>
        <v>0</v>
      </c>
      <c r="BG207" s="152">
        <f t="shared" si="16"/>
        <v>0</v>
      </c>
      <c r="BH207" s="152">
        <f t="shared" si="17"/>
        <v>0</v>
      </c>
      <c r="BI207" s="152">
        <f t="shared" si="18"/>
        <v>0</v>
      </c>
      <c r="BJ207" s="13" t="s">
        <v>90</v>
      </c>
      <c r="BK207" s="153">
        <f t="shared" si="19"/>
        <v>0</v>
      </c>
      <c r="BL207" s="13" t="s">
        <v>103</v>
      </c>
      <c r="BM207" s="151" t="s">
        <v>400</v>
      </c>
    </row>
    <row r="208" spans="2:65" s="1" customFormat="1" ht="24.2" customHeight="1">
      <c r="B208" s="139"/>
      <c r="C208" s="154" t="s">
        <v>401</v>
      </c>
      <c r="D208" s="154" t="s">
        <v>196</v>
      </c>
      <c r="E208" s="155" t="s">
        <v>402</v>
      </c>
      <c r="F208" s="156" t="s">
        <v>403</v>
      </c>
      <c r="G208" s="157" t="s">
        <v>203</v>
      </c>
      <c r="H208" s="158">
        <v>2</v>
      </c>
      <c r="I208" s="159"/>
      <c r="J208" s="158">
        <f t="shared" si="10"/>
        <v>0</v>
      </c>
      <c r="K208" s="160"/>
      <c r="L208" s="161"/>
      <c r="M208" s="162" t="s">
        <v>1</v>
      </c>
      <c r="N208" s="163" t="s">
        <v>45</v>
      </c>
      <c r="P208" s="149">
        <f t="shared" si="11"/>
        <v>0</v>
      </c>
      <c r="Q208" s="149">
        <v>2.5999999999999998E-4</v>
      </c>
      <c r="R208" s="149">
        <f t="shared" si="12"/>
        <v>5.1999999999999995E-4</v>
      </c>
      <c r="S208" s="149">
        <v>0</v>
      </c>
      <c r="T208" s="150">
        <f t="shared" si="13"/>
        <v>0</v>
      </c>
      <c r="AR208" s="151" t="s">
        <v>199</v>
      </c>
      <c r="AT208" s="151" t="s">
        <v>196</v>
      </c>
      <c r="AU208" s="151" t="s">
        <v>90</v>
      </c>
      <c r="AY208" s="13" t="s">
        <v>181</v>
      </c>
      <c r="BE208" s="152">
        <f t="shared" si="14"/>
        <v>0</v>
      </c>
      <c r="BF208" s="152">
        <f t="shared" si="15"/>
        <v>0</v>
      </c>
      <c r="BG208" s="152">
        <f t="shared" si="16"/>
        <v>0</v>
      </c>
      <c r="BH208" s="152">
        <f t="shared" si="17"/>
        <v>0</v>
      </c>
      <c r="BI208" s="152">
        <f t="shared" si="18"/>
        <v>0</v>
      </c>
      <c r="BJ208" s="13" t="s">
        <v>90</v>
      </c>
      <c r="BK208" s="153">
        <f t="shared" si="19"/>
        <v>0</v>
      </c>
      <c r="BL208" s="13" t="s">
        <v>103</v>
      </c>
      <c r="BM208" s="151" t="s">
        <v>404</v>
      </c>
    </row>
    <row r="209" spans="2:65" s="1" customFormat="1" ht="24.2" customHeight="1">
      <c r="B209" s="139"/>
      <c r="C209" s="140" t="s">
        <v>405</v>
      </c>
      <c r="D209" s="140" t="s">
        <v>183</v>
      </c>
      <c r="E209" s="141" t="s">
        <v>406</v>
      </c>
      <c r="F209" s="142" t="s">
        <v>407</v>
      </c>
      <c r="G209" s="143" t="s">
        <v>203</v>
      </c>
      <c r="H209" s="144">
        <v>2</v>
      </c>
      <c r="I209" s="145"/>
      <c r="J209" s="144">
        <f t="shared" si="10"/>
        <v>0</v>
      </c>
      <c r="K209" s="146"/>
      <c r="L209" s="28"/>
      <c r="M209" s="147" t="s">
        <v>1</v>
      </c>
      <c r="N209" s="148" t="s">
        <v>45</v>
      </c>
      <c r="P209" s="149">
        <f t="shared" si="11"/>
        <v>0</v>
      </c>
      <c r="Q209" s="149">
        <v>3.4999999999999997E-5</v>
      </c>
      <c r="R209" s="149">
        <f t="shared" si="12"/>
        <v>6.9999999999999994E-5</v>
      </c>
      <c r="S209" s="149">
        <v>0</v>
      </c>
      <c r="T209" s="150">
        <f t="shared" si="13"/>
        <v>0</v>
      </c>
      <c r="AR209" s="151" t="s">
        <v>103</v>
      </c>
      <c r="AT209" s="151" t="s">
        <v>183</v>
      </c>
      <c r="AU209" s="151" t="s">
        <v>90</v>
      </c>
      <c r="AY209" s="13" t="s">
        <v>181</v>
      </c>
      <c r="BE209" s="152">
        <f t="shared" si="14"/>
        <v>0</v>
      </c>
      <c r="BF209" s="152">
        <f t="shared" si="15"/>
        <v>0</v>
      </c>
      <c r="BG209" s="152">
        <f t="shared" si="16"/>
        <v>0</v>
      </c>
      <c r="BH209" s="152">
        <f t="shared" si="17"/>
        <v>0</v>
      </c>
      <c r="BI209" s="152">
        <f t="shared" si="18"/>
        <v>0</v>
      </c>
      <c r="BJ209" s="13" t="s">
        <v>90</v>
      </c>
      <c r="BK209" s="153">
        <f t="shared" si="19"/>
        <v>0</v>
      </c>
      <c r="BL209" s="13" t="s">
        <v>103</v>
      </c>
      <c r="BM209" s="151" t="s">
        <v>408</v>
      </c>
    </row>
    <row r="210" spans="2:65" s="1" customFormat="1" ht="24.2" customHeight="1">
      <c r="B210" s="139"/>
      <c r="C210" s="154" t="s">
        <v>409</v>
      </c>
      <c r="D210" s="154" t="s">
        <v>196</v>
      </c>
      <c r="E210" s="155" t="s">
        <v>410</v>
      </c>
      <c r="F210" s="156" t="s">
        <v>411</v>
      </c>
      <c r="G210" s="157" t="s">
        <v>203</v>
      </c>
      <c r="H210" s="158">
        <v>1</v>
      </c>
      <c r="I210" s="159"/>
      <c r="J210" s="158">
        <f t="shared" si="10"/>
        <v>0</v>
      </c>
      <c r="K210" s="160"/>
      <c r="L210" s="161"/>
      <c r="M210" s="162" t="s">
        <v>1</v>
      </c>
      <c r="N210" s="163" t="s">
        <v>45</v>
      </c>
      <c r="P210" s="149">
        <f t="shared" si="11"/>
        <v>0</v>
      </c>
      <c r="Q210" s="149">
        <v>2.5999999999999998E-4</v>
      </c>
      <c r="R210" s="149">
        <f t="shared" si="12"/>
        <v>2.5999999999999998E-4</v>
      </c>
      <c r="S210" s="149">
        <v>0</v>
      </c>
      <c r="T210" s="150">
        <f t="shared" si="13"/>
        <v>0</v>
      </c>
      <c r="AR210" s="151" t="s">
        <v>199</v>
      </c>
      <c r="AT210" s="151" t="s">
        <v>196</v>
      </c>
      <c r="AU210" s="151" t="s">
        <v>90</v>
      </c>
      <c r="AY210" s="13" t="s">
        <v>181</v>
      </c>
      <c r="BE210" s="152">
        <f t="shared" si="14"/>
        <v>0</v>
      </c>
      <c r="BF210" s="152">
        <f t="shared" si="15"/>
        <v>0</v>
      </c>
      <c r="BG210" s="152">
        <f t="shared" si="16"/>
        <v>0</v>
      </c>
      <c r="BH210" s="152">
        <f t="shared" si="17"/>
        <v>0</v>
      </c>
      <c r="BI210" s="152">
        <f t="shared" si="18"/>
        <v>0</v>
      </c>
      <c r="BJ210" s="13" t="s">
        <v>90</v>
      </c>
      <c r="BK210" s="153">
        <f t="shared" si="19"/>
        <v>0</v>
      </c>
      <c r="BL210" s="13" t="s">
        <v>103</v>
      </c>
      <c r="BM210" s="151" t="s">
        <v>412</v>
      </c>
    </row>
    <row r="211" spans="2:65" s="1" customFormat="1" ht="24.2" customHeight="1">
      <c r="B211" s="139"/>
      <c r="C211" s="154" t="s">
        <v>413</v>
      </c>
      <c r="D211" s="154" t="s">
        <v>196</v>
      </c>
      <c r="E211" s="155" t="s">
        <v>414</v>
      </c>
      <c r="F211" s="156" t="s">
        <v>415</v>
      </c>
      <c r="G211" s="157" t="s">
        <v>203</v>
      </c>
      <c r="H211" s="158">
        <v>1</v>
      </c>
      <c r="I211" s="159"/>
      <c r="J211" s="158">
        <f t="shared" si="10"/>
        <v>0</v>
      </c>
      <c r="K211" s="160"/>
      <c r="L211" s="161"/>
      <c r="M211" s="162" t="s">
        <v>1</v>
      </c>
      <c r="N211" s="163" t="s">
        <v>45</v>
      </c>
      <c r="P211" s="149">
        <f t="shared" si="11"/>
        <v>0</v>
      </c>
      <c r="Q211" s="149">
        <v>2.5999999999999998E-4</v>
      </c>
      <c r="R211" s="149">
        <f t="shared" si="12"/>
        <v>2.5999999999999998E-4</v>
      </c>
      <c r="S211" s="149">
        <v>0</v>
      </c>
      <c r="T211" s="150">
        <f t="shared" si="13"/>
        <v>0</v>
      </c>
      <c r="AR211" s="151" t="s">
        <v>199</v>
      </c>
      <c r="AT211" s="151" t="s">
        <v>196</v>
      </c>
      <c r="AU211" s="151" t="s">
        <v>90</v>
      </c>
      <c r="AY211" s="13" t="s">
        <v>181</v>
      </c>
      <c r="BE211" s="152">
        <f t="shared" si="14"/>
        <v>0</v>
      </c>
      <c r="BF211" s="152">
        <f t="shared" si="15"/>
        <v>0</v>
      </c>
      <c r="BG211" s="152">
        <f t="shared" si="16"/>
        <v>0</v>
      </c>
      <c r="BH211" s="152">
        <f t="shared" si="17"/>
        <v>0</v>
      </c>
      <c r="BI211" s="152">
        <f t="shared" si="18"/>
        <v>0</v>
      </c>
      <c r="BJ211" s="13" t="s">
        <v>90</v>
      </c>
      <c r="BK211" s="153">
        <f t="shared" si="19"/>
        <v>0</v>
      </c>
      <c r="BL211" s="13" t="s">
        <v>103</v>
      </c>
      <c r="BM211" s="151" t="s">
        <v>416</v>
      </c>
    </row>
    <row r="212" spans="2:65" s="1" customFormat="1" ht="24.2" customHeight="1">
      <c r="B212" s="139"/>
      <c r="C212" s="140" t="s">
        <v>417</v>
      </c>
      <c r="D212" s="140" t="s">
        <v>183</v>
      </c>
      <c r="E212" s="141" t="s">
        <v>418</v>
      </c>
      <c r="F212" s="142" t="s">
        <v>419</v>
      </c>
      <c r="G212" s="143" t="s">
        <v>203</v>
      </c>
      <c r="H212" s="144">
        <v>20</v>
      </c>
      <c r="I212" s="145"/>
      <c r="J212" s="144">
        <f t="shared" si="10"/>
        <v>0</v>
      </c>
      <c r="K212" s="146"/>
      <c r="L212" s="28"/>
      <c r="M212" s="147" t="s">
        <v>1</v>
      </c>
      <c r="N212" s="148" t="s">
        <v>45</v>
      </c>
      <c r="P212" s="149">
        <f t="shared" si="11"/>
        <v>0</v>
      </c>
      <c r="Q212" s="149">
        <v>0</v>
      </c>
      <c r="R212" s="149">
        <f t="shared" si="12"/>
        <v>0</v>
      </c>
      <c r="S212" s="149">
        <v>1.2E-2</v>
      </c>
      <c r="T212" s="150">
        <f t="shared" si="13"/>
        <v>0.24</v>
      </c>
      <c r="AR212" s="151" t="s">
        <v>103</v>
      </c>
      <c r="AT212" s="151" t="s">
        <v>183</v>
      </c>
      <c r="AU212" s="151" t="s">
        <v>90</v>
      </c>
      <c r="AY212" s="13" t="s">
        <v>181</v>
      </c>
      <c r="BE212" s="152">
        <f t="shared" si="14"/>
        <v>0</v>
      </c>
      <c r="BF212" s="152">
        <f t="shared" si="15"/>
        <v>0</v>
      </c>
      <c r="BG212" s="152">
        <f t="shared" si="16"/>
        <v>0</v>
      </c>
      <c r="BH212" s="152">
        <f t="shared" si="17"/>
        <v>0</v>
      </c>
      <c r="BI212" s="152">
        <f t="shared" si="18"/>
        <v>0</v>
      </c>
      <c r="BJ212" s="13" t="s">
        <v>90</v>
      </c>
      <c r="BK212" s="153">
        <f t="shared" si="19"/>
        <v>0</v>
      </c>
      <c r="BL212" s="13" t="s">
        <v>103</v>
      </c>
      <c r="BM212" s="151" t="s">
        <v>420</v>
      </c>
    </row>
    <row r="213" spans="2:65" s="1" customFormat="1" ht="24.2" customHeight="1">
      <c r="B213" s="139"/>
      <c r="C213" s="140" t="s">
        <v>421</v>
      </c>
      <c r="D213" s="140" t="s">
        <v>183</v>
      </c>
      <c r="E213" s="141" t="s">
        <v>422</v>
      </c>
      <c r="F213" s="142" t="s">
        <v>423</v>
      </c>
      <c r="G213" s="143" t="s">
        <v>203</v>
      </c>
      <c r="H213" s="144">
        <v>49</v>
      </c>
      <c r="I213" s="145"/>
      <c r="J213" s="144">
        <f t="shared" si="10"/>
        <v>0</v>
      </c>
      <c r="K213" s="146"/>
      <c r="L213" s="28"/>
      <c r="M213" s="147" t="s">
        <v>1</v>
      </c>
      <c r="N213" s="148" t="s">
        <v>45</v>
      </c>
      <c r="P213" s="149">
        <f t="shared" si="11"/>
        <v>0</v>
      </c>
      <c r="Q213" s="149">
        <v>0</v>
      </c>
      <c r="R213" s="149">
        <f t="shared" si="12"/>
        <v>0</v>
      </c>
      <c r="S213" s="149">
        <v>1.6E-2</v>
      </c>
      <c r="T213" s="150">
        <f t="shared" si="13"/>
        <v>0.78400000000000003</v>
      </c>
      <c r="AR213" s="151" t="s">
        <v>103</v>
      </c>
      <c r="AT213" s="151" t="s">
        <v>183</v>
      </c>
      <c r="AU213" s="151" t="s">
        <v>90</v>
      </c>
      <c r="AY213" s="13" t="s">
        <v>181</v>
      </c>
      <c r="BE213" s="152">
        <f t="shared" si="14"/>
        <v>0</v>
      </c>
      <c r="BF213" s="152">
        <f t="shared" si="15"/>
        <v>0</v>
      </c>
      <c r="BG213" s="152">
        <f t="shared" si="16"/>
        <v>0</v>
      </c>
      <c r="BH213" s="152">
        <f t="shared" si="17"/>
        <v>0</v>
      </c>
      <c r="BI213" s="152">
        <f t="shared" si="18"/>
        <v>0</v>
      </c>
      <c r="BJ213" s="13" t="s">
        <v>90</v>
      </c>
      <c r="BK213" s="153">
        <f t="shared" si="19"/>
        <v>0</v>
      </c>
      <c r="BL213" s="13" t="s">
        <v>103</v>
      </c>
      <c r="BM213" s="151" t="s">
        <v>424</v>
      </c>
    </row>
    <row r="214" spans="2:65" s="1" customFormat="1" ht="24.2" customHeight="1">
      <c r="B214" s="139"/>
      <c r="C214" s="140" t="s">
        <v>425</v>
      </c>
      <c r="D214" s="140" t="s">
        <v>183</v>
      </c>
      <c r="E214" s="141" t="s">
        <v>426</v>
      </c>
      <c r="F214" s="142" t="s">
        <v>427</v>
      </c>
      <c r="G214" s="143" t="s">
        <v>203</v>
      </c>
      <c r="H214" s="144">
        <v>2</v>
      </c>
      <c r="I214" s="145"/>
      <c r="J214" s="144">
        <f t="shared" si="10"/>
        <v>0</v>
      </c>
      <c r="K214" s="146"/>
      <c r="L214" s="28"/>
      <c r="M214" s="147" t="s">
        <v>1</v>
      </c>
      <c r="N214" s="148" t="s">
        <v>45</v>
      </c>
      <c r="P214" s="149">
        <f t="shared" si="11"/>
        <v>0</v>
      </c>
      <c r="Q214" s="149">
        <v>0</v>
      </c>
      <c r="R214" s="149">
        <f t="shared" si="12"/>
        <v>0</v>
      </c>
      <c r="S214" s="149">
        <v>2.7E-2</v>
      </c>
      <c r="T214" s="150">
        <f t="shared" si="13"/>
        <v>5.3999999999999999E-2</v>
      </c>
      <c r="AR214" s="151" t="s">
        <v>103</v>
      </c>
      <c r="AT214" s="151" t="s">
        <v>183</v>
      </c>
      <c r="AU214" s="151" t="s">
        <v>90</v>
      </c>
      <c r="AY214" s="13" t="s">
        <v>181</v>
      </c>
      <c r="BE214" s="152">
        <f t="shared" si="14"/>
        <v>0</v>
      </c>
      <c r="BF214" s="152">
        <f t="shared" si="15"/>
        <v>0</v>
      </c>
      <c r="BG214" s="152">
        <f t="shared" si="16"/>
        <v>0</v>
      </c>
      <c r="BH214" s="152">
        <f t="shared" si="17"/>
        <v>0</v>
      </c>
      <c r="BI214" s="152">
        <f t="shared" si="18"/>
        <v>0</v>
      </c>
      <c r="BJ214" s="13" t="s">
        <v>90</v>
      </c>
      <c r="BK214" s="153">
        <f t="shared" si="19"/>
        <v>0</v>
      </c>
      <c r="BL214" s="13" t="s">
        <v>103</v>
      </c>
      <c r="BM214" s="151" t="s">
        <v>428</v>
      </c>
    </row>
    <row r="215" spans="2:65" s="1" customFormat="1" ht="24.2" customHeight="1">
      <c r="B215" s="139"/>
      <c r="C215" s="140" t="s">
        <v>429</v>
      </c>
      <c r="D215" s="140" t="s">
        <v>183</v>
      </c>
      <c r="E215" s="141" t="s">
        <v>430</v>
      </c>
      <c r="F215" s="142" t="s">
        <v>431</v>
      </c>
      <c r="G215" s="143" t="s">
        <v>194</v>
      </c>
      <c r="H215" s="144">
        <v>7.8</v>
      </c>
      <c r="I215" s="145"/>
      <c r="J215" s="144">
        <f t="shared" si="10"/>
        <v>0</v>
      </c>
      <c r="K215" s="146"/>
      <c r="L215" s="28"/>
      <c r="M215" s="147" t="s">
        <v>1</v>
      </c>
      <c r="N215" s="148" t="s">
        <v>45</v>
      </c>
      <c r="P215" s="149">
        <f t="shared" si="11"/>
        <v>0</v>
      </c>
      <c r="Q215" s="149">
        <v>0</v>
      </c>
      <c r="R215" s="149">
        <f t="shared" si="12"/>
        <v>0</v>
      </c>
      <c r="S215" s="149">
        <v>4.1000000000000002E-2</v>
      </c>
      <c r="T215" s="150">
        <f t="shared" si="13"/>
        <v>0.31980000000000003</v>
      </c>
      <c r="AR215" s="151" t="s">
        <v>103</v>
      </c>
      <c r="AT215" s="151" t="s">
        <v>183</v>
      </c>
      <c r="AU215" s="151" t="s">
        <v>90</v>
      </c>
      <c r="AY215" s="13" t="s">
        <v>181</v>
      </c>
      <c r="BE215" s="152">
        <f t="shared" si="14"/>
        <v>0</v>
      </c>
      <c r="BF215" s="152">
        <f t="shared" si="15"/>
        <v>0</v>
      </c>
      <c r="BG215" s="152">
        <f t="shared" si="16"/>
        <v>0</v>
      </c>
      <c r="BH215" s="152">
        <f t="shared" si="17"/>
        <v>0</v>
      </c>
      <c r="BI215" s="152">
        <f t="shared" si="18"/>
        <v>0</v>
      </c>
      <c r="BJ215" s="13" t="s">
        <v>90</v>
      </c>
      <c r="BK215" s="153">
        <f t="shared" si="19"/>
        <v>0</v>
      </c>
      <c r="BL215" s="13" t="s">
        <v>103</v>
      </c>
      <c r="BM215" s="151" t="s">
        <v>432</v>
      </c>
    </row>
    <row r="216" spans="2:65" s="1" customFormat="1" ht="24.2" customHeight="1">
      <c r="B216" s="139"/>
      <c r="C216" s="140" t="s">
        <v>433</v>
      </c>
      <c r="D216" s="140" t="s">
        <v>183</v>
      </c>
      <c r="E216" s="141" t="s">
        <v>434</v>
      </c>
      <c r="F216" s="142" t="s">
        <v>435</v>
      </c>
      <c r="G216" s="143" t="s">
        <v>194</v>
      </c>
      <c r="H216" s="144">
        <v>80.239999999999995</v>
      </c>
      <c r="I216" s="145"/>
      <c r="J216" s="144">
        <f t="shared" si="10"/>
        <v>0</v>
      </c>
      <c r="K216" s="146"/>
      <c r="L216" s="28"/>
      <c r="M216" s="147" t="s">
        <v>1</v>
      </c>
      <c r="N216" s="148" t="s">
        <v>45</v>
      </c>
      <c r="P216" s="149">
        <f t="shared" si="11"/>
        <v>0</v>
      </c>
      <c r="Q216" s="149">
        <v>0</v>
      </c>
      <c r="R216" s="149">
        <f t="shared" si="12"/>
        <v>0</v>
      </c>
      <c r="S216" s="149">
        <v>3.1E-2</v>
      </c>
      <c r="T216" s="150">
        <f t="shared" si="13"/>
        <v>2.4874399999999999</v>
      </c>
      <c r="AR216" s="151" t="s">
        <v>103</v>
      </c>
      <c r="AT216" s="151" t="s">
        <v>183</v>
      </c>
      <c r="AU216" s="151" t="s">
        <v>90</v>
      </c>
      <c r="AY216" s="13" t="s">
        <v>181</v>
      </c>
      <c r="BE216" s="152">
        <f t="shared" si="14"/>
        <v>0</v>
      </c>
      <c r="BF216" s="152">
        <f t="shared" si="15"/>
        <v>0</v>
      </c>
      <c r="BG216" s="152">
        <f t="shared" si="16"/>
        <v>0</v>
      </c>
      <c r="BH216" s="152">
        <f t="shared" si="17"/>
        <v>0</v>
      </c>
      <c r="BI216" s="152">
        <f t="shared" si="18"/>
        <v>0</v>
      </c>
      <c r="BJ216" s="13" t="s">
        <v>90</v>
      </c>
      <c r="BK216" s="153">
        <f t="shared" si="19"/>
        <v>0</v>
      </c>
      <c r="BL216" s="13" t="s">
        <v>103</v>
      </c>
      <c r="BM216" s="151" t="s">
        <v>436</v>
      </c>
    </row>
    <row r="217" spans="2:65" s="1" customFormat="1" ht="24.2" customHeight="1">
      <c r="B217" s="139"/>
      <c r="C217" s="140" t="s">
        <v>437</v>
      </c>
      <c r="D217" s="140" t="s">
        <v>183</v>
      </c>
      <c r="E217" s="141" t="s">
        <v>438</v>
      </c>
      <c r="F217" s="142" t="s">
        <v>439</v>
      </c>
      <c r="G217" s="143" t="s">
        <v>194</v>
      </c>
      <c r="H217" s="144">
        <v>48.6</v>
      </c>
      <c r="I217" s="145"/>
      <c r="J217" s="144">
        <f t="shared" si="10"/>
        <v>0</v>
      </c>
      <c r="K217" s="146"/>
      <c r="L217" s="28"/>
      <c r="M217" s="147" t="s">
        <v>1</v>
      </c>
      <c r="N217" s="148" t="s">
        <v>45</v>
      </c>
      <c r="P217" s="149">
        <f t="shared" si="11"/>
        <v>0</v>
      </c>
      <c r="Q217" s="149">
        <v>0</v>
      </c>
      <c r="R217" s="149">
        <f t="shared" si="12"/>
        <v>0</v>
      </c>
      <c r="S217" s="149">
        <v>2.7E-2</v>
      </c>
      <c r="T217" s="150">
        <f t="shared" si="13"/>
        <v>1.3122</v>
      </c>
      <c r="AR217" s="151" t="s">
        <v>103</v>
      </c>
      <c r="AT217" s="151" t="s">
        <v>183</v>
      </c>
      <c r="AU217" s="151" t="s">
        <v>90</v>
      </c>
      <c r="AY217" s="13" t="s">
        <v>181</v>
      </c>
      <c r="BE217" s="152">
        <f t="shared" si="14"/>
        <v>0</v>
      </c>
      <c r="BF217" s="152">
        <f t="shared" si="15"/>
        <v>0</v>
      </c>
      <c r="BG217" s="152">
        <f t="shared" si="16"/>
        <v>0</v>
      </c>
      <c r="BH217" s="152">
        <f t="shared" si="17"/>
        <v>0</v>
      </c>
      <c r="BI217" s="152">
        <f t="shared" si="18"/>
        <v>0</v>
      </c>
      <c r="BJ217" s="13" t="s">
        <v>90</v>
      </c>
      <c r="BK217" s="153">
        <f t="shared" si="19"/>
        <v>0</v>
      </c>
      <c r="BL217" s="13" t="s">
        <v>103</v>
      </c>
      <c r="BM217" s="151" t="s">
        <v>440</v>
      </c>
    </row>
    <row r="218" spans="2:65" s="1" customFormat="1" ht="24.2" customHeight="1">
      <c r="B218" s="139"/>
      <c r="C218" s="140" t="s">
        <v>441</v>
      </c>
      <c r="D218" s="140" t="s">
        <v>183</v>
      </c>
      <c r="E218" s="141" t="s">
        <v>442</v>
      </c>
      <c r="F218" s="142" t="s">
        <v>443</v>
      </c>
      <c r="G218" s="143" t="s">
        <v>194</v>
      </c>
      <c r="H218" s="144">
        <v>4.5599999999999996</v>
      </c>
      <c r="I218" s="145"/>
      <c r="J218" s="144">
        <f t="shared" ref="J218:J240" si="20">ROUND(I218*H218,3)</f>
        <v>0</v>
      </c>
      <c r="K218" s="146"/>
      <c r="L218" s="28"/>
      <c r="M218" s="147" t="s">
        <v>1</v>
      </c>
      <c r="N218" s="148" t="s">
        <v>45</v>
      </c>
      <c r="P218" s="149">
        <f t="shared" ref="P218:P240" si="21">O218*H218</f>
        <v>0</v>
      </c>
      <c r="Q218" s="149">
        <v>0</v>
      </c>
      <c r="R218" s="149">
        <f t="shared" ref="R218:R240" si="22">Q218*H218</f>
        <v>0</v>
      </c>
      <c r="S218" s="149">
        <v>2.3E-2</v>
      </c>
      <c r="T218" s="150">
        <f t="shared" ref="T218:T240" si="23">S218*H218</f>
        <v>0.10487999999999999</v>
      </c>
      <c r="AR218" s="151" t="s">
        <v>103</v>
      </c>
      <c r="AT218" s="151" t="s">
        <v>183</v>
      </c>
      <c r="AU218" s="151" t="s">
        <v>90</v>
      </c>
      <c r="AY218" s="13" t="s">
        <v>181</v>
      </c>
      <c r="BE218" s="152">
        <f t="shared" ref="BE218:BE240" si="24">IF(N218="základná",J218,0)</f>
        <v>0</v>
      </c>
      <c r="BF218" s="152">
        <f t="shared" ref="BF218:BF240" si="25">IF(N218="znížená",J218,0)</f>
        <v>0</v>
      </c>
      <c r="BG218" s="152">
        <f t="shared" ref="BG218:BG240" si="26">IF(N218="zákl. prenesená",J218,0)</f>
        <v>0</v>
      </c>
      <c r="BH218" s="152">
        <f t="shared" ref="BH218:BH240" si="27">IF(N218="zníž. prenesená",J218,0)</f>
        <v>0</v>
      </c>
      <c r="BI218" s="152">
        <f t="shared" ref="BI218:BI240" si="28">IF(N218="nulová",J218,0)</f>
        <v>0</v>
      </c>
      <c r="BJ218" s="13" t="s">
        <v>90</v>
      </c>
      <c r="BK218" s="153">
        <f t="shared" ref="BK218:BK240" si="29">ROUND(I218*H218,3)</f>
        <v>0</v>
      </c>
      <c r="BL218" s="13" t="s">
        <v>103</v>
      </c>
      <c r="BM218" s="151" t="s">
        <v>444</v>
      </c>
    </row>
    <row r="219" spans="2:65" s="1" customFormat="1" ht="21.75" customHeight="1">
      <c r="B219" s="139"/>
      <c r="C219" s="140" t="s">
        <v>445</v>
      </c>
      <c r="D219" s="140" t="s">
        <v>183</v>
      </c>
      <c r="E219" s="141" t="s">
        <v>446</v>
      </c>
      <c r="F219" s="142" t="s">
        <v>447</v>
      </c>
      <c r="G219" s="143" t="s">
        <v>203</v>
      </c>
      <c r="H219" s="144">
        <v>7</v>
      </c>
      <c r="I219" s="145"/>
      <c r="J219" s="144">
        <f t="shared" si="20"/>
        <v>0</v>
      </c>
      <c r="K219" s="146"/>
      <c r="L219" s="28"/>
      <c r="M219" s="147" t="s">
        <v>1</v>
      </c>
      <c r="N219" s="148" t="s">
        <v>45</v>
      </c>
      <c r="P219" s="149">
        <f t="shared" si="21"/>
        <v>0</v>
      </c>
      <c r="Q219" s="149">
        <v>0</v>
      </c>
      <c r="R219" s="149">
        <f t="shared" si="22"/>
        <v>0</v>
      </c>
      <c r="S219" s="149">
        <v>6.0000000000000001E-3</v>
      </c>
      <c r="T219" s="150">
        <f t="shared" si="23"/>
        <v>4.2000000000000003E-2</v>
      </c>
      <c r="AR219" s="151" t="s">
        <v>103</v>
      </c>
      <c r="AT219" s="151" t="s">
        <v>183</v>
      </c>
      <c r="AU219" s="151" t="s">
        <v>90</v>
      </c>
      <c r="AY219" s="13" t="s">
        <v>181</v>
      </c>
      <c r="BE219" s="152">
        <f t="shared" si="24"/>
        <v>0</v>
      </c>
      <c r="BF219" s="152">
        <f t="shared" si="25"/>
        <v>0</v>
      </c>
      <c r="BG219" s="152">
        <f t="shared" si="26"/>
        <v>0</v>
      </c>
      <c r="BH219" s="152">
        <f t="shared" si="27"/>
        <v>0</v>
      </c>
      <c r="BI219" s="152">
        <f t="shared" si="28"/>
        <v>0</v>
      </c>
      <c r="BJ219" s="13" t="s">
        <v>90</v>
      </c>
      <c r="BK219" s="153">
        <f t="shared" si="29"/>
        <v>0</v>
      </c>
      <c r="BL219" s="13" t="s">
        <v>103</v>
      </c>
      <c r="BM219" s="151" t="s">
        <v>448</v>
      </c>
    </row>
    <row r="220" spans="2:65" s="1" customFormat="1" ht="21.75" customHeight="1">
      <c r="B220" s="139"/>
      <c r="C220" s="140" t="s">
        <v>449</v>
      </c>
      <c r="D220" s="140" t="s">
        <v>183</v>
      </c>
      <c r="E220" s="141" t="s">
        <v>450</v>
      </c>
      <c r="F220" s="142" t="s">
        <v>451</v>
      </c>
      <c r="G220" s="143" t="s">
        <v>194</v>
      </c>
      <c r="H220" s="144">
        <v>4.78</v>
      </c>
      <c r="I220" s="145"/>
      <c r="J220" s="144">
        <f t="shared" si="20"/>
        <v>0</v>
      </c>
      <c r="K220" s="146"/>
      <c r="L220" s="28"/>
      <c r="M220" s="147" t="s">
        <v>1</v>
      </c>
      <c r="N220" s="148" t="s">
        <v>45</v>
      </c>
      <c r="P220" s="149">
        <f t="shared" si="21"/>
        <v>0</v>
      </c>
      <c r="Q220" s="149">
        <v>0</v>
      </c>
      <c r="R220" s="149">
        <f t="shared" si="22"/>
        <v>0</v>
      </c>
      <c r="S220" s="149">
        <v>0.06</v>
      </c>
      <c r="T220" s="150">
        <f t="shared" si="23"/>
        <v>0.2868</v>
      </c>
      <c r="AR220" s="151" t="s">
        <v>103</v>
      </c>
      <c r="AT220" s="151" t="s">
        <v>183</v>
      </c>
      <c r="AU220" s="151" t="s">
        <v>90</v>
      </c>
      <c r="AY220" s="13" t="s">
        <v>181</v>
      </c>
      <c r="BE220" s="152">
        <f t="shared" si="24"/>
        <v>0</v>
      </c>
      <c r="BF220" s="152">
        <f t="shared" si="25"/>
        <v>0</v>
      </c>
      <c r="BG220" s="152">
        <f t="shared" si="26"/>
        <v>0</v>
      </c>
      <c r="BH220" s="152">
        <f t="shared" si="27"/>
        <v>0</v>
      </c>
      <c r="BI220" s="152">
        <f t="shared" si="28"/>
        <v>0</v>
      </c>
      <c r="BJ220" s="13" t="s">
        <v>90</v>
      </c>
      <c r="BK220" s="153">
        <f t="shared" si="29"/>
        <v>0</v>
      </c>
      <c r="BL220" s="13" t="s">
        <v>103</v>
      </c>
      <c r="BM220" s="151" t="s">
        <v>452</v>
      </c>
    </row>
    <row r="221" spans="2:65" s="1" customFormat="1" ht="21.75" customHeight="1">
      <c r="B221" s="139"/>
      <c r="C221" s="140" t="s">
        <v>453</v>
      </c>
      <c r="D221" s="140" t="s">
        <v>183</v>
      </c>
      <c r="E221" s="141" t="s">
        <v>454</v>
      </c>
      <c r="F221" s="142" t="s">
        <v>455</v>
      </c>
      <c r="G221" s="143" t="s">
        <v>194</v>
      </c>
      <c r="H221" s="144">
        <v>30.87</v>
      </c>
      <c r="I221" s="145"/>
      <c r="J221" s="144">
        <f t="shared" si="20"/>
        <v>0</v>
      </c>
      <c r="K221" s="146"/>
      <c r="L221" s="28"/>
      <c r="M221" s="147" t="s">
        <v>1</v>
      </c>
      <c r="N221" s="148" t="s">
        <v>45</v>
      </c>
      <c r="P221" s="149">
        <f t="shared" si="21"/>
        <v>0</v>
      </c>
      <c r="Q221" s="149">
        <v>0</v>
      </c>
      <c r="R221" s="149">
        <f t="shared" si="22"/>
        <v>0</v>
      </c>
      <c r="S221" s="149">
        <v>6.6000000000000003E-2</v>
      </c>
      <c r="T221" s="150">
        <f t="shared" si="23"/>
        <v>2.03742</v>
      </c>
      <c r="AR221" s="151" t="s">
        <v>103</v>
      </c>
      <c r="AT221" s="151" t="s">
        <v>183</v>
      </c>
      <c r="AU221" s="151" t="s">
        <v>90</v>
      </c>
      <c r="AY221" s="13" t="s">
        <v>181</v>
      </c>
      <c r="BE221" s="152">
        <f t="shared" si="24"/>
        <v>0</v>
      </c>
      <c r="BF221" s="152">
        <f t="shared" si="25"/>
        <v>0</v>
      </c>
      <c r="BG221" s="152">
        <f t="shared" si="26"/>
        <v>0</v>
      </c>
      <c r="BH221" s="152">
        <f t="shared" si="27"/>
        <v>0</v>
      </c>
      <c r="BI221" s="152">
        <f t="shared" si="28"/>
        <v>0</v>
      </c>
      <c r="BJ221" s="13" t="s">
        <v>90</v>
      </c>
      <c r="BK221" s="153">
        <f t="shared" si="29"/>
        <v>0</v>
      </c>
      <c r="BL221" s="13" t="s">
        <v>103</v>
      </c>
      <c r="BM221" s="151" t="s">
        <v>456</v>
      </c>
    </row>
    <row r="222" spans="2:65" s="1" customFormat="1" ht="24.2" customHeight="1">
      <c r="B222" s="139"/>
      <c r="C222" s="140" t="s">
        <v>457</v>
      </c>
      <c r="D222" s="140" t="s">
        <v>183</v>
      </c>
      <c r="E222" s="141" t="s">
        <v>458</v>
      </c>
      <c r="F222" s="142" t="s">
        <v>459</v>
      </c>
      <c r="G222" s="143" t="s">
        <v>203</v>
      </c>
      <c r="H222" s="144">
        <v>49</v>
      </c>
      <c r="I222" s="145"/>
      <c r="J222" s="144">
        <f t="shared" si="20"/>
        <v>0</v>
      </c>
      <c r="K222" s="146"/>
      <c r="L222" s="28"/>
      <c r="M222" s="147" t="s">
        <v>1</v>
      </c>
      <c r="N222" s="148" t="s">
        <v>45</v>
      </c>
      <c r="P222" s="149">
        <f t="shared" si="21"/>
        <v>0</v>
      </c>
      <c r="Q222" s="149">
        <v>0</v>
      </c>
      <c r="R222" s="149">
        <f t="shared" si="22"/>
        <v>0</v>
      </c>
      <c r="S222" s="149">
        <v>1.4E-2</v>
      </c>
      <c r="T222" s="150">
        <f t="shared" si="23"/>
        <v>0.68600000000000005</v>
      </c>
      <c r="AR222" s="151" t="s">
        <v>103</v>
      </c>
      <c r="AT222" s="151" t="s">
        <v>183</v>
      </c>
      <c r="AU222" s="151" t="s">
        <v>90</v>
      </c>
      <c r="AY222" s="13" t="s">
        <v>181</v>
      </c>
      <c r="BE222" s="152">
        <f t="shared" si="24"/>
        <v>0</v>
      </c>
      <c r="BF222" s="152">
        <f t="shared" si="25"/>
        <v>0</v>
      </c>
      <c r="BG222" s="152">
        <f t="shared" si="26"/>
        <v>0</v>
      </c>
      <c r="BH222" s="152">
        <f t="shared" si="27"/>
        <v>0</v>
      </c>
      <c r="BI222" s="152">
        <f t="shared" si="28"/>
        <v>0</v>
      </c>
      <c r="BJ222" s="13" t="s">
        <v>90</v>
      </c>
      <c r="BK222" s="153">
        <f t="shared" si="29"/>
        <v>0</v>
      </c>
      <c r="BL222" s="13" t="s">
        <v>103</v>
      </c>
      <c r="BM222" s="151" t="s">
        <v>460</v>
      </c>
    </row>
    <row r="223" spans="2:65" s="1" customFormat="1" ht="24.2" customHeight="1">
      <c r="B223" s="139"/>
      <c r="C223" s="140" t="s">
        <v>461</v>
      </c>
      <c r="D223" s="140" t="s">
        <v>183</v>
      </c>
      <c r="E223" s="141" t="s">
        <v>462</v>
      </c>
      <c r="F223" s="142" t="s">
        <v>463</v>
      </c>
      <c r="G223" s="143" t="s">
        <v>203</v>
      </c>
      <c r="H223" s="144">
        <v>482</v>
      </c>
      <c r="I223" s="145"/>
      <c r="J223" s="144">
        <f t="shared" si="20"/>
        <v>0</v>
      </c>
      <c r="K223" s="146"/>
      <c r="L223" s="28"/>
      <c r="M223" s="147" t="s">
        <v>1</v>
      </c>
      <c r="N223" s="148" t="s">
        <v>45</v>
      </c>
      <c r="P223" s="149">
        <f t="shared" si="21"/>
        <v>0</v>
      </c>
      <c r="Q223" s="149">
        <v>0</v>
      </c>
      <c r="R223" s="149">
        <f t="shared" si="22"/>
        <v>0</v>
      </c>
      <c r="S223" s="149">
        <v>0.02</v>
      </c>
      <c r="T223" s="150">
        <f t="shared" si="23"/>
        <v>9.64</v>
      </c>
      <c r="AR223" s="151" t="s">
        <v>103</v>
      </c>
      <c r="AT223" s="151" t="s">
        <v>183</v>
      </c>
      <c r="AU223" s="151" t="s">
        <v>90</v>
      </c>
      <c r="AY223" s="13" t="s">
        <v>181</v>
      </c>
      <c r="BE223" s="152">
        <f t="shared" si="24"/>
        <v>0</v>
      </c>
      <c r="BF223" s="152">
        <f t="shared" si="25"/>
        <v>0</v>
      </c>
      <c r="BG223" s="152">
        <f t="shared" si="26"/>
        <v>0</v>
      </c>
      <c r="BH223" s="152">
        <f t="shared" si="27"/>
        <v>0</v>
      </c>
      <c r="BI223" s="152">
        <f t="shared" si="28"/>
        <v>0</v>
      </c>
      <c r="BJ223" s="13" t="s">
        <v>90</v>
      </c>
      <c r="BK223" s="153">
        <f t="shared" si="29"/>
        <v>0</v>
      </c>
      <c r="BL223" s="13" t="s">
        <v>103</v>
      </c>
      <c r="BM223" s="151" t="s">
        <v>464</v>
      </c>
    </row>
    <row r="224" spans="2:65" s="1" customFormat="1" ht="24.2" customHeight="1">
      <c r="B224" s="139"/>
      <c r="C224" s="140" t="s">
        <v>465</v>
      </c>
      <c r="D224" s="140" t="s">
        <v>183</v>
      </c>
      <c r="E224" s="141" t="s">
        <v>466</v>
      </c>
      <c r="F224" s="142" t="s">
        <v>467</v>
      </c>
      <c r="G224" s="143" t="s">
        <v>194</v>
      </c>
      <c r="H224" s="144">
        <v>6.3</v>
      </c>
      <c r="I224" s="145"/>
      <c r="J224" s="144">
        <f t="shared" si="20"/>
        <v>0</v>
      </c>
      <c r="K224" s="146"/>
      <c r="L224" s="28"/>
      <c r="M224" s="147" t="s">
        <v>1</v>
      </c>
      <c r="N224" s="148" t="s">
        <v>45</v>
      </c>
      <c r="P224" s="149">
        <f t="shared" si="21"/>
        <v>0</v>
      </c>
      <c r="Q224" s="149">
        <v>0</v>
      </c>
      <c r="R224" s="149">
        <f t="shared" si="22"/>
        <v>0</v>
      </c>
      <c r="S224" s="149">
        <v>7.3999999999999996E-2</v>
      </c>
      <c r="T224" s="150">
        <f t="shared" si="23"/>
        <v>0.46619999999999995</v>
      </c>
      <c r="AR224" s="151" t="s">
        <v>103</v>
      </c>
      <c r="AT224" s="151" t="s">
        <v>183</v>
      </c>
      <c r="AU224" s="151" t="s">
        <v>90</v>
      </c>
      <c r="AY224" s="13" t="s">
        <v>181</v>
      </c>
      <c r="BE224" s="152">
        <f t="shared" si="24"/>
        <v>0</v>
      </c>
      <c r="BF224" s="152">
        <f t="shared" si="25"/>
        <v>0</v>
      </c>
      <c r="BG224" s="152">
        <f t="shared" si="26"/>
        <v>0</v>
      </c>
      <c r="BH224" s="152">
        <f t="shared" si="27"/>
        <v>0</v>
      </c>
      <c r="BI224" s="152">
        <f t="shared" si="28"/>
        <v>0</v>
      </c>
      <c r="BJ224" s="13" t="s">
        <v>90</v>
      </c>
      <c r="BK224" s="153">
        <f t="shared" si="29"/>
        <v>0</v>
      </c>
      <c r="BL224" s="13" t="s">
        <v>103</v>
      </c>
      <c r="BM224" s="151" t="s">
        <v>468</v>
      </c>
    </row>
    <row r="225" spans="2:65" s="1" customFormat="1" ht="24.2" customHeight="1">
      <c r="B225" s="139"/>
      <c r="C225" s="140" t="s">
        <v>469</v>
      </c>
      <c r="D225" s="140" t="s">
        <v>183</v>
      </c>
      <c r="E225" s="141" t="s">
        <v>470</v>
      </c>
      <c r="F225" s="142" t="s">
        <v>471</v>
      </c>
      <c r="G225" s="143" t="s">
        <v>194</v>
      </c>
      <c r="H225" s="144">
        <v>44</v>
      </c>
      <c r="I225" s="145"/>
      <c r="J225" s="144">
        <f t="shared" si="20"/>
        <v>0</v>
      </c>
      <c r="K225" s="146"/>
      <c r="L225" s="28"/>
      <c r="M225" s="147" t="s">
        <v>1</v>
      </c>
      <c r="N225" s="148" t="s">
        <v>45</v>
      </c>
      <c r="P225" s="149">
        <f t="shared" si="21"/>
        <v>0</v>
      </c>
      <c r="Q225" s="149">
        <v>0</v>
      </c>
      <c r="R225" s="149">
        <f t="shared" si="22"/>
        <v>0</v>
      </c>
      <c r="S225" s="149">
        <v>0.06</v>
      </c>
      <c r="T225" s="150">
        <f t="shared" si="23"/>
        <v>2.6399999999999997</v>
      </c>
      <c r="AR225" s="151" t="s">
        <v>103</v>
      </c>
      <c r="AT225" s="151" t="s">
        <v>183</v>
      </c>
      <c r="AU225" s="151" t="s">
        <v>90</v>
      </c>
      <c r="AY225" s="13" t="s">
        <v>181</v>
      </c>
      <c r="BE225" s="152">
        <f t="shared" si="24"/>
        <v>0</v>
      </c>
      <c r="BF225" s="152">
        <f t="shared" si="25"/>
        <v>0</v>
      </c>
      <c r="BG225" s="152">
        <f t="shared" si="26"/>
        <v>0</v>
      </c>
      <c r="BH225" s="152">
        <f t="shared" si="27"/>
        <v>0</v>
      </c>
      <c r="BI225" s="152">
        <f t="shared" si="28"/>
        <v>0</v>
      </c>
      <c r="BJ225" s="13" t="s">
        <v>90</v>
      </c>
      <c r="BK225" s="153">
        <f t="shared" si="29"/>
        <v>0</v>
      </c>
      <c r="BL225" s="13" t="s">
        <v>103</v>
      </c>
      <c r="BM225" s="151" t="s">
        <v>472</v>
      </c>
    </row>
    <row r="226" spans="2:65" s="1" customFormat="1" ht="24.2" customHeight="1">
      <c r="B226" s="139"/>
      <c r="C226" s="140" t="s">
        <v>473</v>
      </c>
      <c r="D226" s="140" t="s">
        <v>183</v>
      </c>
      <c r="E226" s="141" t="s">
        <v>474</v>
      </c>
      <c r="F226" s="142" t="s">
        <v>475</v>
      </c>
      <c r="G226" s="143" t="s">
        <v>194</v>
      </c>
      <c r="H226" s="144">
        <v>73.11</v>
      </c>
      <c r="I226" s="145"/>
      <c r="J226" s="144">
        <f t="shared" si="20"/>
        <v>0</v>
      </c>
      <c r="K226" s="146"/>
      <c r="L226" s="28"/>
      <c r="M226" s="147" t="s">
        <v>1</v>
      </c>
      <c r="N226" s="148" t="s">
        <v>45</v>
      </c>
      <c r="P226" s="149">
        <f t="shared" si="21"/>
        <v>0</v>
      </c>
      <c r="Q226" s="149">
        <v>0</v>
      </c>
      <c r="R226" s="149">
        <f t="shared" si="22"/>
        <v>0</v>
      </c>
      <c r="S226" s="149">
        <v>5.1999999999999998E-2</v>
      </c>
      <c r="T226" s="150">
        <f t="shared" si="23"/>
        <v>3.80172</v>
      </c>
      <c r="AR226" s="151" t="s">
        <v>103</v>
      </c>
      <c r="AT226" s="151" t="s">
        <v>183</v>
      </c>
      <c r="AU226" s="151" t="s">
        <v>90</v>
      </c>
      <c r="AY226" s="13" t="s">
        <v>181</v>
      </c>
      <c r="BE226" s="152">
        <f t="shared" si="24"/>
        <v>0</v>
      </c>
      <c r="BF226" s="152">
        <f t="shared" si="25"/>
        <v>0</v>
      </c>
      <c r="BG226" s="152">
        <f t="shared" si="26"/>
        <v>0</v>
      </c>
      <c r="BH226" s="152">
        <f t="shared" si="27"/>
        <v>0</v>
      </c>
      <c r="BI226" s="152">
        <f t="shared" si="28"/>
        <v>0</v>
      </c>
      <c r="BJ226" s="13" t="s">
        <v>90</v>
      </c>
      <c r="BK226" s="153">
        <f t="shared" si="29"/>
        <v>0</v>
      </c>
      <c r="BL226" s="13" t="s">
        <v>103</v>
      </c>
      <c r="BM226" s="151" t="s">
        <v>476</v>
      </c>
    </row>
    <row r="227" spans="2:65" s="1" customFormat="1" ht="24.2" customHeight="1">
      <c r="B227" s="139"/>
      <c r="C227" s="140" t="s">
        <v>477</v>
      </c>
      <c r="D227" s="140" t="s">
        <v>183</v>
      </c>
      <c r="E227" s="141" t="s">
        <v>478</v>
      </c>
      <c r="F227" s="142" t="s">
        <v>479</v>
      </c>
      <c r="G227" s="143" t="s">
        <v>194</v>
      </c>
      <c r="H227" s="144">
        <v>987.9</v>
      </c>
      <c r="I227" s="145"/>
      <c r="J227" s="144">
        <f t="shared" si="20"/>
        <v>0</v>
      </c>
      <c r="K227" s="146"/>
      <c r="L227" s="28"/>
      <c r="M227" s="147" t="s">
        <v>1</v>
      </c>
      <c r="N227" s="148" t="s">
        <v>45</v>
      </c>
      <c r="P227" s="149">
        <f t="shared" si="21"/>
        <v>0</v>
      </c>
      <c r="Q227" s="149">
        <v>0</v>
      </c>
      <c r="R227" s="149">
        <f t="shared" si="22"/>
        <v>0</v>
      </c>
      <c r="S227" s="149">
        <v>4.3999999999999997E-2</v>
      </c>
      <c r="T227" s="150">
        <f t="shared" si="23"/>
        <v>43.467599999999997</v>
      </c>
      <c r="AR227" s="151" t="s">
        <v>103</v>
      </c>
      <c r="AT227" s="151" t="s">
        <v>183</v>
      </c>
      <c r="AU227" s="151" t="s">
        <v>90</v>
      </c>
      <c r="AY227" s="13" t="s">
        <v>181</v>
      </c>
      <c r="BE227" s="152">
        <f t="shared" si="24"/>
        <v>0</v>
      </c>
      <c r="BF227" s="152">
        <f t="shared" si="25"/>
        <v>0</v>
      </c>
      <c r="BG227" s="152">
        <f t="shared" si="26"/>
        <v>0</v>
      </c>
      <c r="BH227" s="152">
        <f t="shared" si="27"/>
        <v>0</v>
      </c>
      <c r="BI227" s="152">
        <f t="shared" si="28"/>
        <v>0</v>
      </c>
      <c r="BJ227" s="13" t="s">
        <v>90</v>
      </c>
      <c r="BK227" s="153">
        <f t="shared" si="29"/>
        <v>0</v>
      </c>
      <c r="BL227" s="13" t="s">
        <v>103</v>
      </c>
      <c r="BM227" s="151" t="s">
        <v>480</v>
      </c>
    </row>
    <row r="228" spans="2:65" s="1" customFormat="1" ht="24.2" customHeight="1">
      <c r="B228" s="139"/>
      <c r="C228" s="140" t="s">
        <v>481</v>
      </c>
      <c r="D228" s="140" t="s">
        <v>183</v>
      </c>
      <c r="E228" s="141" t="s">
        <v>482</v>
      </c>
      <c r="F228" s="142" t="s">
        <v>483</v>
      </c>
      <c r="G228" s="143" t="s">
        <v>203</v>
      </c>
      <c r="H228" s="144">
        <v>2</v>
      </c>
      <c r="I228" s="145"/>
      <c r="J228" s="144">
        <f t="shared" si="20"/>
        <v>0</v>
      </c>
      <c r="K228" s="146"/>
      <c r="L228" s="28"/>
      <c r="M228" s="147" t="s">
        <v>1</v>
      </c>
      <c r="N228" s="148" t="s">
        <v>45</v>
      </c>
      <c r="P228" s="149">
        <f t="shared" si="21"/>
        <v>0</v>
      </c>
      <c r="Q228" s="149">
        <v>0</v>
      </c>
      <c r="R228" s="149">
        <f t="shared" si="22"/>
        <v>0</v>
      </c>
      <c r="S228" s="149">
        <v>2.5999999999999999E-2</v>
      </c>
      <c r="T228" s="150">
        <f t="shared" si="23"/>
        <v>5.1999999999999998E-2</v>
      </c>
      <c r="AR228" s="151" t="s">
        <v>103</v>
      </c>
      <c r="AT228" s="151" t="s">
        <v>183</v>
      </c>
      <c r="AU228" s="151" t="s">
        <v>90</v>
      </c>
      <c r="AY228" s="13" t="s">
        <v>181</v>
      </c>
      <c r="BE228" s="152">
        <f t="shared" si="24"/>
        <v>0</v>
      </c>
      <c r="BF228" s="152">
        <f t="shared" si="25"/>
        <v>0</v>
      </c>
      <c r="BG228" s="152">
        <f t="shared" si="26"/>
        <v>0</v>
      </c>
      <c r="BH228" s="152">
        <f t="shared" si="27"/>
        <v>0</v>
      </c>
      <c r="BI228" s="152">
        <f t="shared" si="28"/>
        <v>0</v>
      </c>
      <c r="BJ228" s="13" t="s">
        <v>90</v>
      </c>
      <c r="BK228" s="153">
        <f t="shared" si="29"/>
        <v>0</v>
      </c>
      <c r="BL228" s="13" t="s">
        <v>103</v>
      </c>
      <c r="BM228" s="151" t="s">
        <v>484</v>
      </c>
    </row>
    <row r="229" spans="2:65" s="1" customFormat="1" ht="24.2" customHeight="1">
      <c r="B229" s="139"/>
      <c r="C229" s="140" t="s">
        <v>485</v>
      </c>
      <c r="D229" s="140" t="s">
        <v>183</v>
      </c>
      <c r="E229" s="141" t="s">
        <v>486</v>
      </c>
      <c r="F229" s="142" t="s">
        <v>487</v>
      </c>
      <c r="G229" s="143" t="s">
        <v>203</v>
      </c>
      <c r="H229" s="144">
        <v>7</v>
      </c>
      <c r="I229" s="145"/>
      <c r="J229" s="144">
        <f t="shared" si="20"/>
        <v>0</v>
      </c>
      <c r="K229" s="146"/>
      <c r="L229" s="28"/>
      <c r="M229" s="147" t="s">
        <v>1</v>
      </c>
      <c r="N229" s="148" t="s">
        <v>45</v>
      </c>
      <c r="P229" s="149">
        <f t="shared" si="21"/>
        <v>0</v>
      </c>
      <c r="Q229" s="149">
        <v>0</v>
      </c>
      <c r="R229" s="149">
        <f t="shared" si="22"/>
        <v>0</v>
      </c>
      <c r="S229" s="149">
        <v>0.03</v>
      </c>
      <c r="T229" s="150">
        <f t="shared" si="23"/>
        <v>0.21</v>
      </c>
      <c r="AR229" s="151" t="s">
        <v>103</v>
      </c>
      <c r="AT229" s="151" t="s">
        <v>183</v>
      </c>
      <c r="AU229" s="151" t="s">
        <v>90</v>
      </c>
      <c r="AY229" s="13" t="s">
        <v>181</v>
      </c>
      <c r="BE229" s="152">
        <f t="shared" si="24"/>
        <v>0</v>
      </c>
      <c r="BF229" s="152">
        <f t="shared" si="25"/>
        <v>0</v>
      </c>
      <c r="BG229" s="152">
        <f t="shared" si="26"/>
        <v>0</v>
      </c>
      <c r="BH229" s="152">
        <f t="shared" si="27"/>
        <v>0</v>
      </c>
      <c r="BI229" s="152">
        <f t="shared" si="28"/>
        <v>0</v>
      </c>
      <c r="BJ229" s="13" t="s">
        <v>90</v>
      </c>
      <c r="BK229" s="153">
        <f t="shared" si="29"/>
        <v>0</v>
      </c>
      <c r="BL229" s="13" t="s">
        <v>103</v>
      </c>
      <c r="BM229" s="151" t="s">
        <v>488</v>
      </c>
    </row>
    <row r="230" spans="2:65" s="1" customFormat="1" ht="24.2" customHeight="1">
      <c r="B230" s="139"/>
      <c r="C230" s="140" t="s">
        <v>489</v>
      </c>
      <c r="D230" s="140" t="s">
        <v>183</v>
      </c>
      <c r="E230" s="141" t="s">
        <v>490</v>
      </c>
      <c r="F230" s="142" t="s">
        <v>491</v>
      </c>
      <c r="G230" s="143" t="s">
        <v>194</v>
      </c>
      <c r="H230" s="144">
        <v>4.92</v>
      </c>
      <c r="I230" s="145"/>
      <c r="J230" s="144">
        <f t="shared" si="20"/>
        <v>0</v>
      </c>
      <c r="K230" s="146"/>
      <c r="L230" s="28"/>
      <c r="M230" s="147" t="s">
        <v>1</v>
      </c>
      <c r="N230" s="148" t="s">
        <v>45</v>
      </c>
      <c r="P230" s="149">
        <f t="shared" si="21"/>
        <v>0</v>
      </c>
      <c r="Q230" s="149">
        <v>0</v>
      </c>
      <c r="R230" s="149">
        <f t="shared" si="22"/>
        <v>0</v>
      </c>
      <c r="S230" s="149">
        <v>8.4000000000000005E-2</v>
      </c>
      <c r="T230" s="150">
        <f t="shared" si="23"/>
        <v>0.41328000000000004</v>
      </c>
      <c r="AR230" s="151" t="s">
        <v>103</v>
      </c>
      <c r="AT230" s="151" t="s">
        <v>183</v>
      </c>
      <c r="AU230" s="151" t="s">
        <v>90</v>
      </c>
      <c r="AY230" s="13" t="s">
        <v>181</v>
      </c>
      <c r="BE230" s="152">
        <f t="shared" si="24"/>
        <v>0</v>
      </c>
      <c r="BF230" s="152">
        <f t="shared" si="25"/>
        <v>0</v>
      </c>
      <c r="BG230" s="152">
        <f t="shared" si="26"/>
        <v>0</v>
      </c>
      <c r="BH230" s="152">
        <f t="shared" si="27"/>
        <v>0</v>
      </c>
      <c r="BI230" s="152">
        <f t="shared" si="28"/>
        <v>0</v>
      </c>
      <c r="BJ230" s="13" t="s">
        <v>90</v>
      </c>
      <c r="BK230" s="153">
        <f t="shared" si="29"/>
        <v>0</v>
      </c>
      <c r="BL230" s="13" t="s">
        <v>103</v>
      </c>
      <c r="BM230" s="151" t="s">
        <v>492</v>
      </c>
    </row>
    <row r="231" spans="2:65" s="1" customFormat="1" ht="24.2" customHeight="1">
      <c r="B231" s="139"/>
      <c r="C231" s="140" t="s">
        <v>493</v>
      </c>
      <c r="D231" s="140" t="s">
        <v>183</v>
      </c>
      <c r="E231" s="141" t="s">
        <v>494</v>
      </c>
      <c r="F231" s="142" t="s">
        <v>495</v>
      </c>
      <c r="G231" s="143" t="s">
        <v>194</v>
      </c>
      <c r="H231" s="144">
        <v>31.52</v>
      </c>
      <c r="I231" s="145"/>
      <c r="J231" s="144">
        <f t="shared" si="20"/>
        <v>0</v>
      </c>
      <c r="K231" s="146"/>
      <c r="L231" s="28"/>
      <c r="M231" s="147" t="s">
        <v>1</v>
      </c>
      <c r="N231" s="148" t="s">
        <v>45</v>
      </c>
      <c r="P231" s="149">
        <f t="shared" si="21"/>
        <v>0</v>
      </c>
      <c r="Q231" s="149">
        <v>0</v>
      </c>
      <c r="R231" s="149">
        <f t="shared" si="22"/>
        <v>0</v>
      </c>
      <c r="S231" s="149">
        <v>6.2E-2</v>
      </c>
      <c r="T231" s="150">
        <f t="shared" si="23"/>
        <v>1.95424</v>
      </c>
      <c r="AR231" s="151" t="s">
        <v>103</v>
      </c>
      <c r="AT231" s="151" t="s">
        <v>183</v>
      </c>
      <c r="AU231" s="151" t="s">
        <v>90</v>
      </c>
      <c r="AY231" s="13" t="s">
        <v>181</v>
      </c>
      <c r="BE231" s="152">
        <f t="shared" si="24"/>
        <v>0</v>
      </c>
      <c r="BF231" s="152">
        <f t="shared" si="25"/>
        <v>0</v>
      </c>
      <c r="BG231" s="152">
        <f t="shared" si="26"/>
        <v>0</v>
      </c>
      <c r="BH231" s="152">
        <f t="shared" si="27"/>
        <v>0</v>
      </c>
      <c r="BI231" s="152">
        <f t="shared" si="28"/>
        <v>0</v>
      </c>
      <c r="BJ231" s="13" t="s">
        <v>90</v>
      </c>
      <c r="BK231" s="153">
        <f t="shared" si="29"/>
        <v>0</v>
      </c>
      <c r="BL231" s="13" t="s">
        <v>103</v>
      </c>
      <c r="BM231" s="151" t="s">
        <v>496</v>
      </c>
    </row>
    <row r="232" spans="2:65" s="1" customFormat="1" ht="37.9" customHeight="1">
      <c r="B232" s="139"/>
      <c r="C232" s="140" t="s">
        <v>497</v>
      </c>
      <c r="D232" s="140" t="s">
        <v>183</v>
      </c>
      <c r="E232" s="141" t="s">
        <v>498</v>
      </c>
      <c r="F232" s="142" t="s">
        <v>499</v>
      </c>
      <c r="G232" s="143" t="s">
        <v>194</v>
      </c>
      <c r="H232" s="144">
        <v>52</v>
      </c>
      <c r="I232" s="145"/>
      <c r="J232" s="144">
        <f t="shared" si="20"/>
        <v>0</v>
      </c>
      <c r="K232" s="146"/>
      <c r="L232" s="28"/>
      <c r="M232" s="147" t="s">
        <v>1</v>
      </c>
      <c r="N232" s="148" t="s">
        <v>45</v>
      </c>
      <c r="P232" s="149">
        <f t="shared" si="21"/>
        <v>0</v>
      </c>
      <c r="Q232" s="149">
        <v>0</v>
      </c>
      <c r="R232" s="149">
        <f t="shared" si="22"/>
        <v>0</v>
      </c>
      <c r="S232" s="149">
        <v>8.8999999999999996E-2</v>
      </c>
      <c r="T232" s="150">
        <f t="shared" si="23"/>
        <v>4.6280000000000001</v>
      </c>
      <c r="AR232" s="151" t="s">
        <v>103</v>
      </c>
      <c r="AT232" s="151" t="s">
        <v>183</v>
      </c>
      <c r="AU232" s="151" t="s">
        <v>90</v>
      </c>
      <c r="AY232" s="13" t="s">
        <v>181</v>
      </c>
      <c r="BE232" s="152">
        <f t="shared" si="24"/>
        <v>0</v>
      </c>
      <c r="BF232" s="152">
        <f t="shared" si="25"/>
        <v>0</v>
      </c>
      <c r="BG232" s="152">
        <f t="shared" si="26"/>
        <v>0</v>
      </c>
      <c r="BH232" s="152">
        <f t="shared" si="27"/>
        <v>0</v>
      </c>
      <c r="BI232" s="152">
        <f t="shared" si="28"/>
        <v>0</v>
      </c>
      <c r="BJ232" s="13" t="s">
        <v>90</v>
      </c>
      <c r="BK232" s="153">
        <f t="shared" si="29"/>
        <v>0</v>
      </c>
      <c r="BL232" s="13" t="s">
        <v>103</v>
      </c>
      <c r="BM232" s="151" t="s">
        <v>500</v>
      </c>
    </row>
    <row r="233" spans="2:65" s="1" customFormat="1" ht="24.2" customHeight="1">
      <c r="B233" s="139"/>
      <c r="C233" s="140" t="s">
        <v>501</v>
      </c>
      <c r="D233" s="140" t="s">
        <v>183</v>
      </c>
      <c r="E233" s="141" t="s">
        <v>502</v>
      </c>
      <c r="F233" s="142" t="s">
        <v>503</v>
      </c>
      <c r="G233" s="143" t="s">
        <v>194</v>
      </c>
      <c r="H233" s="144">
        <v>3814.72</v>
      </c>
      <c r="I233" s="145"/>
      <c r="J233" s="144">
        <f t="shared" si="20"/>
        <v>0</v>
      </c>
      <c r="K233" s="146"/>
      <c r="L233" s="28"/>
      <c r="M233" s="147" t="s">
        <v>1</v>
      </c>
      <c r="N233" s="148" t="s">
        <v>45</v>
      </c>
      <c r="P233" s="149">
        <f t="shared" si="21"/>
        <v>0</v>
      </c>
      <c r="Q233" s="149">
        <v>0</v>
      </c>
      <c r="R233" s="149">
        <f t="shared" si="22"/>
        <v>0</v>
      </c>
      <c r="S233" s="149">
        <v>8.8999999999999996E-2</v>
      </c>
      <c r="T233" s="150">
        <f t="shared" si="23"/>
        <v>339.51007999999996</v>
      </c>
      <c r="AR233" s="151" t="s">
        <v>103</v>
      </c>
      <c r="AT233" s="151" t="s">
        <v>183</v>
      </c>
      <c r="AU233" s="151" t="s">
        <v>90</v>
      </c>
      <c r="AY233" s="13" t="s">
        <v>181</v>
      </c>
      <c r="BE233" s="152">
        <f t="shared" si="24"/>
        <v>0</v>
      </c>
      <c r="BF233" s="152">
        <f t="shared" si="25"/>
        <v>0</v>
      </c>
      <c r="BG233" s="152">
        <f t="shared" si="26"/>
        <v>0</v>
      </c>
      <c r="BH233" s="152">
        <f t="shared" si="27"/>
        <v>0</v>
      </c>
      <c r="BI233" s="152">
        <f t="shared" si="28"/>
        <v>0</v>
      </c>
      <c r="BJ233" s="13" t="s">
        <v>90</v>
      </c>
      <c r="BK233" s="153">
        <f t="shared" si="29"/>
        <v>0</v>
      </c>
      <c r="BL233" s="13" t="s">
        <v>103</v>
      </c>
      <c r="BM233" s="151" t="s">
        <v>389</v>
      </c>
    </row>
    <row r="234" spans="2:65" s="1" customFormat="1" ht="24.2" customHeight="1">
      <c r="B234" s="139"/>
      <c r="C234" s="140" t="s">
        <v>504</v>
      </c>
      <c r="D234" s="140" t="s">
        <v>183</v>
      </c>
      <c r="E234" s="141" t="s">
        <v>505</v>
      </c>
      <c r="F234" s="142" t="s">
        <v>506</v>
      </c>
      <c r="G234" s="143" t="s">
        <v>507</v>
      </c>
      <c r="H234" s="144">
        <v>51.706000000000003</v>
      </c>
      <c r="I234" s="145"/>
      <c r="J234" s="144">
        <f t="shared" si="20"/>
        <v>0</v>
      </c>
      <c r="K234" s="146"/>
      <c r="L234" s="28"/>
      <c r="M234" s="147" t="s">
        <v>1</v>
      </c>
      <c r="N234" s="148" t="s">
        <v>45</v>
      </c>
      <c r="P234" s="149">
        <f t="shared" si="21"/>
        <v>0</v>
      </c>
      <c r="Q234" s="149">
        <v>0</v>
      </c>
      <c r="R234" s="149">
        <f t="shared" si="22"/>
        <v>0</v>
      </c>
      <c r="S234" s="149">
        <v>0</v>
      </c>
      <c r="T234" s="150">
        <f t="shared" si="23"/>
        <v>0</v>
      </c>
      <c r="AR234" s="151" t="s">
        <v>103</v>
      </c>
      <c r="AT234" s="151" t="s">
        <v>183</v>
      </c>
      <c r="AU234" s="151" t="s">
        <v>90</v>
      </c>
      <c r="AY234" s="13" t="s">
        <v>181</v>
      </c>
      <c r="BE234" s="152">
        <f t="shared" si="24"/>
        <v>0</v>
      </c>
      <c r="BF234" s="152">
        <f t="shared" si="25"/>
        <v>0</v>
      </c>
      <c r="BG234" s="152">
        <f t="shared" si="26"/>
        <v>0</v>
      </c>
      <c r="BH234" s="152">
        <f t="shared" si="27"/>
        <v>0</v>
      </c>
      <c r="BI234" s="152">
        <f t="shared" si="28"/>
        <v>0</v>
      </c>
      <c r="BJ234" s="13" t="s">
        <v>90</v>
      </c>
      <c r="BK234" s="153">
        <f t="shared" si="29"/>
        <v>0</v>
      </c>
      <c r="BL234" s="13" t="s">
        <v>103</v>
      </c>
      <c r="BM234" s="151" t="s">
        <v>508</v>
      </c>
    </row>
    <row r="235" spans="2:65" s="1" customFormat="1" ht="24.2" customHeight="1">
      <c r="B235" s="139"/>
      <c r="C235" s="140" t="s">
        <v>509</v>
      </c>
      <c r="D235" s="140" t="s">
        <v>183</v>
      </c>
      <c r="E235" s="141" t="s">
        <v>510</v>
      </c>
      <c r="F235" s="142" t="s">
        <v>511</v>
      </c>
      <c r="G235" s="143" t="s">
        <v>507</v>
      </c>
      <c r="H235" s="144">
        <v>51.706000000000003</v>
      </c>
      <c r="I235" s="145"/>
      <c r="J235" s="144">
        <f t="shared" si="20"/>
        <v>0</v>
      </c>
      <c r="K235" s="146"/>
      <c r="L235" s="28"/>
      <c r="M235" s="147" t="s">
        <v>1</v>
      </c>
      <c r="N235" s="148" t="s">
        <v>45</v>
      </c>
      <c r="P235" s="149">
        <f t="shared" si="21"/>
        <v>0</v>
      </c>
      <c r="Q235" s="149">
        <v>0</v>
      </c>
      <c r="R235" s="149">
        <f t="shared" si="22"/>
        <v>0</v>
      </c>
      <c r="S235" s="149">
        <v>0</v>
      </c>
      <c r="T235" s="150">
        <f t="shared" si="23"/>
        <v>0</v>
      </c>
      <c r="AR235" s="151" t="s">
        <v>103</v>
      </c>
      <c r="AT235" s="151" t="s">
        <v>183</v>
      </c>
      <c r="AU235" s="151" t="s">
        <v>90</v>
      </c>
      <c r="AY235" s="13" t="s">
        <v>181</v>
      </c>
      <c r="BE235" s="152">
        <f t="shared" si="24"/>
        <v>0</v>
      </c>
      <c r="BF235" s="152">
        <f t="shared" si="25"/>
        <v>0</v>
      </c>
      <c r="BG235" s="152">
        <f t="shared" si="26"/>
        <v>0</v>
      </c>
      <c r="BH235" s="152">
        <f t="shared" si="27"/>
        <v>0</v>
      </c>
      <c r="BI235" s="152">
        <f t="shared" si="28"/>
        <v>0</v>
      </c>
      <c r="BJ235" s="13" t="s">
        <v>90</v>
      </c>
      <c r="BK235" s="153">
        <f t="shared" si="29"/>
        <v>0</v>
      </c>
      <c r="BL235" s="13" t="s">
        <v>103</v>
      </c>
      <c r="BM235" s="151" t="s">
        <v>512</v>
      </c>
    </row>
    <row r="236" spans="2:65" s="1" customFormat="1" ht="21.75" customHeight="1">
      <c r="B236" s="139"/>
      <c r="C236" s="140" t="s">
        <v>513</v>
      </c>
      <c r="D236" s="140" t="s">
        <v>183</v>
      </c>
      <c r="E236" s="141" t="s">
        <v>514</v>
      </c>
      <c r="F236" s="142" t="s">
        <v>515</v>
      </c>
      <c r="G236" s="143" t="s">
        <v>507</v>
      </c>
      <c r="H236" s="144">
        <v>418.27300000000002</v>
      </c>
      <c r="I236" s="145"/>
      <c r="J236" s="144">
        <f t="shared" si="20"/>
        <v>0</v>
      </c>
      <c r="K236" s="146"/>
      <c r="L236" s="28"/>
      <c r="M236" s="147" t="s">
        <v>1</v>
      </c>
      <c r="N236" s="148" t="s">
        <v>45</v>
      </c>
      <c r="P236" s="149">
        <f t="shared" si="21"/>
        <v>0</v>
      </c>
      <c r="Q236" s="149">
        <v>0</v>
      </c>
      <c r="R236" s="149">
        <f t="shared" si="22"/>
        <v>0</v>
      </c>
      <c r="S236" s="149">
        <v>0</v>
      </c>
      <c r="T236" s="150">
        <f t="shared" si="23"/>
        <v>0</v>
      </c>
      <c r="AR236" s="151" t="s">
        <v>103</v>
      </c>
      <c r="AT236" s="151" t="s">
        <v>183</v>
      </c>
      <c r="AU236" s="151" t="s">
        <v>90</v>
      </c>
      <c r="AY236" s="13" t="s">
        <v>181</v>
      </c>
      <c r="BE236" s="152">
        <f t="shared" si="24"/>
        <v>0</v>
      </c>
      <c r="BF236" s="152">
        <f t="shared" si="25"/>
        <v>0</v>
      </c>
      <c r="BG236" s="152">
        <f t="shared" si="26"/>
        <v>0</v>
      </c>
      <c r="BH236" s="152">
        <f t="shared" si="27"/>
        <v>0</v>
      </c>
      <c r="BI236" s="152">
        <f t="shared" si="28"/>
        <v>0</v>
      </c>
      <c r="BJ236" s="13" t="s">
        <v>90</v>
      </c>
      <c r="BK236" s="153">
        <f t="shared" si="29"/>
        <v>0</v>
      </c>
      <c r="BL236" s="13" t="s">
        <v>103</v>
      </c>
      <c r="BM236" s="151" t="s">
        <v>516</v>
      </c>
    </row>
    <row r="237" spans="2:65" s="1" customFormat="1" ht="24.2" customHeight="1">
      <c r="B237" s="139"/>
      <c r="C237" s="140" t="s">
        <v>517</v>
      </c>
      <c r="D237" s="140" t="s">
        <v>183</v>
      </c>
      <c r="E237" s="141" t="s">
        <v>518</v>
      </c>
      <c r="F237" s="142" t="s">
        <v>519</v>
      </c>
      <c r="G237" s="143" t="s">
        <v>507</v>
      </c>
      <c r="H237" s="144">
        <v>418.27300000000002</v>
      </c>
      <c r="I237" s="145"/>
      <c r="J237" s="144">
        <f t="shared" si="20"/>
        <v>0</v>
      </c>
      <c r="K237" s="146"/>
      <c r="L237" s="28"/>
      <c r="M237" s="147" t="s">
        <v>1</v>
      </c>
      <c r="N237" s="148" t="s">
        <v>45</v>
      </c>
      <c r="P237" s="149">
        <f t="shared" si="21"/>
        <v>0</v>
      </c>
      <c r="Q237" s="149">
        <v>0</v>
      </c>
      <c r="R237" s="149">
        <f t="shared" si="22"/>
        <v>0</v>
      </c>
      <c r="S237" s="149">
        <v>0</v>
      </c>
      <c r="T237" s="150">
        <f t="shared" si="23"/>
        <v>0</v>
      </c>
      <c r="AR237" s="151" t="s">
        <v>103</v>
      </c>
      <c r="AT237" s="151" t="s">
        <v>183</v>
      </c>
      <c r="AU237" s="151" t="s">
        <v>90</v>
      </c>
      <c r="AY237" s="13" t="s">
        <v>181</v>
      </c>
      <c r="BE237" s="152">
        <f t="shared" si="24"/>
        <v>0</v>
      </c>
      <c r="BF237" s="152">
        <f t="shared" si="25"/>
        <v>0</v>
      </c>
      <c r="BG237" s="152">
        <f t="shared" si="26"/>
        <v>0</v>
      </c>
      <c r="BH237" s="152">
        <f t="shared" si="27"/>
        <v>0</v>
      </c>
      <c r="BI237" s="152">
        <f t="shared" si="28"/>
        <v>0</v>
      </c>
      <c r="BJ237" s="13" t="s">
        <v>90</v>
      </c>
      <c r="BK237" s="153">
        <f t="shared" si="29"/>
        <v>0</v>
      </c>
      <c r="BL237" s="13" t="s">
        <v>103</v>
      </c>
      <c r="BM237" s="151" t="s">
        <v>520</v>
      </c>
    </row>
    <row r="238" spans="2:65" s="1" customFormat="1" ht="24.2" customHeight="1">
      <c r="B238" s="139"/>
      <c r="C238" s="140" t="s">
        <v>521</v>
      </c>
      <c r="D238" s="140" t="s">
        <v>183</v>
      </c>
      <c r="E238" s="141" t="s">
        <v>522</v>
      </c>
      <c r="F238" s="142" t="s">
        <v>523</v>
      </c>
      <c r="G238" s="143" t="s">
        <v>507</v>
      </c>
      <c r="H238" s="144">
        <v>418.27300000000002</v>
      </c>
      <c r="I238" s="145"/>
      <c r="J238" s="144">
        <f t="shared" si="20"/>
        <v>0</v>
      </c>
      <c r="K238" s="146"/>
      <c r="L238" s="28"/>
      <c r="M238" s="147" t="s">
        <v>1</v>
      </c>
      <c r="N238" s="148" t="s">
        <v>45</v>
      </c>
      <c r="P238" s="149">
        <f t="shared" si="21"/>
        <v>0</v>
      </c>
      <c r="Q238" s="149">
        <v>0</v>
      </c>
      <c r="R238" s="149">
        <f t="shared" si="22"/>
        <v>0</v>
      </c>
      <c r="S238" s="149">
        <v>0</v>
      </c>
      <c r="T238" s="150">
        <f t="shared" si="23"/>
        <v>0</v>
      </c>
      <c r="AR238" s="151" t="s">
        <v>103</v>
      </c>
      <c r="AT238" s="151" t="s">
        <v>183</v>
      </c>
      <c r="AU238" s="151" t="s">
        <v>90</v>
      </c>
      <c r="AY238" s="13" t="s">
        <v>181</v>
      </c>
      <c r="BE238" s="152">
        <f t="shared" si="24"/>
        <v>0</v>
      </c>
      <c r="BF238" s="152">
        <f t="shared" si="25"/>
        <v>0</v>
      </c>
      <c r="BG238" s="152">
        <f t="shared" si="26"/>
        <v>0</v>
      </c>
      <c r="BH238" s="152">
        <f t="shared" si="27"/>
        <v>0</v>
      </c>
      <c r="BI238" s="152">
        <f t="shared" si="28"/>
        <v>0</v>
      </c>
      <c r="BJ238" s="13" t="s">
        <v>90</v>
      </c>
      <c r="BK238" s="153">
        <f t="shared" si="29"/>
        <v>0</v>
      </c>
      <c r="BL238" s="13" t="s">
        <v>103</v>
      </c>
      <c r="BM238" s="151" t="s">
        <v>524</v>
      </c>
    </row>
    <row r="239" spans="2:65" s="1" customFormat="1" ht="24.2" customHeight="1">
      <c r="B239" s="139"/>
      <c r="C239" s="140" t="s">
        <v>525</v>
      </c>
      <c r="D239" s="140" t="s">
        <v>183</v>
      </c>
      <c r="E239" s="141" t="s">
        <v>526</v>
      </c>
      <c r="F239" s="142" t="s">
        <v>527</v>
      </c>
      <c r="G239" s="143" t="s">
        <v>507</v>
      </c>
      <c r="H239" s="144">
        <v>418.27300000000002</v>
      </c>
      <c r="I239" s="145"/>
      <c r="J239" s="144">
        <f t="shared" si="20"/>
        <v>0</v>
      </c>
      <c r="K239" s="146"/>
      <c r="L239" s="28"/>
      <c r="M239" s="147" t="s">
        <v>1</v>
      </c>
      <c r="N239" s="148" t="s">
        <v>45</v>
      </c>
      <c r="P239" s="149">
        <f t="shared" si="21"/>
        <v>0</v>
      </c>
      <c r="Q239" s="149">
        <v>0</v>
      </c>
      <c r="R239" s="149">
        <f t="shared" si="22"/>
        <v>0</v>
      </c>
      <c r="S239" s="149">
        <v>0</v>
      </c>
      <c r="T239" s="150">
        <f t="shared" si="23"/>
        <v>0</v>
      </c>
      <c r="AR239" s="151" t="s">
        <v>103</v>
      </c>
      <c r="AT239" s="151" t="s">
        <v>183</v>
      </c>
      <c r="AU239" s="151" t="s">
        <v>90</v>
      </c>
      <c r="AY239" s="13" t="s">
        <v>181</v>
      </c>
      <c r="BE239" s="152">
        <f t="shared" si="24"/>
        <v>0</v>
      </c>
      <c r="BF239" s="152">
        <f t="shared" si="25"/>
        <v>0</v>
      </c>
      <c r="BG239" s="152">
        <f t="shared" si="26"/>
        <v>0</v>
      </c>
      <c r="BH239" s="152">
        <f t="shared" si="27"/>
        <v>0</v>
      </c>
      <c r="BI239" s="152">
        <f t="shared" si="28"/>
        <v>0</v>
      </c>
      <c r="BJ239" s="13" t="s">
        <v>90</v>
      </c>
      <c r="BK239" s="153">
        <f t="shared" si="29"/>
        <v>0</v>
      </c>
      <c r="BL239" s="13" t="s">
        <v>103</v>
      </c>
      <c r="BM239" s="151" t="s">
        <v>528</v>
      </c>
    </row>
    <row r="240" spans="2:65" s="1" customFormat="1" ht="24.2" customHeight="1">
      <c r="B240" s="139"/>
      <c r="C240" s="140" t="s">
        <v>529</v>
      </c>
      <c r="D240" s="140" t="s">
        <v>183</v>
      </c>
      <c r="E240" s="141" t="s">
        <v>530</v>
      </c>
      <c r="F240" s="142" t="s">
        <v>531</v>
      </c>
      <c r="G240" s="143" t="s">
        <v>507</v>
      </c>
      <c r="H240" s="144">
        <v>418.27300000000002</v>
      </c>
      <c r="I240" s="145"/>
      <c r="J240" s="144">
        <f t="shared" si="20"/>
        <v>0</v>
      </c>
      <c r="K240" s="146"/>
      <c r="L240" s="28"/>
      <c r="M240" s="147" t="s">
        <v>1</v>
      </c>
      <c r="N240" s="148" t="s">
        <v>45</v>
      </c>
      <c r="P240" s="149">
        <f t="shared" si="21"/>
        <v>0</v>
      </c>
      <c r="Q240" s="149">
        <v>0</v>
      </c>
      <c r="R240" s="149">
        <f t="shared" si="22"/>
        <v>0</v>
      </c>
      <c r="S240" s="149">
        <v>0</v>
      </c>
      <c r="T240" s="150">
        <f t="shared" si="23"/>
        <v>0</v>
      </c>
      <c r="AR240" s="151" t="s">
        <v>103</v>
      </c>
      <c r="AT240" s="151" t="s">
        <v>183</v>
      </c>
      <c r="AU240" s="151" t="s">
        <v>90</v>
      </c>
      <c r="AY240" s="13" t="s">
        <v>181</v>
      </c>
      <c r="BE240" s="152">
        <f t="shared" si="24"/>
        <v>0</v>
      </c>
      <c r="BF240" s="152">
        <f t="shared" si="25"/>
        <v>0</v>
      </c>
      <c r="BG240" s="152">
        <f t="shared" si="26"/>
        <v>0</v>
      </c>
      <c r="BH240" s="152">
        <f t="shared" si="27"/>
        <v>0</v>
      </c>
      <c r="BI240" s="152">
        <f t="shared" si="28"/>
        <v>0</v>
      </c>
      <c r="BJ240" s="13" t="s">
        <v>90</v>
      </c>
      <c r="BK240" s="153">
        <f t="shared" si="29"/>
        <v>0</v>
      </c>
      <c r="BL240" s="13" t="s">
        <v>103</v>
      </c>
      <c r="BM240" s="151" t="s">
        <v>532</v>
      </c>
    </row>
    <row r="241" spans="2:65" s="11" customFormat="1" ht="22.9" customHeight="1">
      <c r="B241" s="127"/>
      <c r="D241" s="128" t="s">
        <v>78</v>
      </c>
      <c r="E241" s="137" t="s">
        <v>533</v>
      </c>
      <c r="F241" s="137" t="s">
        <v>534</v>
      </c>
      <c r="I241" s="130"/>
      <c r="J241" s="138">
        <f>BK241</f>
        <v>0</v>
      </c>
      <c r="L241" s="127"/>
      <c r="M241" s="132"/>
      <c r="P241" s="133">
        <f>P242</f>
        <v>0</v>
      </c>
      <c r="R241" s="133">
        <f>R242</f>
        <v>0</v>
      </c>
      <c r="T241" s="134">
        <f>T242</f>
        <v>0</v>
      </c>
      <c r="AR241" s="128" t="s">
        <v>83</v>
      </c>
      <c r="AT241" s="135" t="s">
        <v>78</v>
      </c>
      <c r="AU241" s="135" t="s">
        <v>83</v>
      </c>
      <c r="AY241" s="128" t="s">
        <v>181</v>
      </c>
      <c r="BK241" s="136">
        <f>BK242</f>
        <v>0</v>
      </c>
    </row>
    <row r="242" spans="2:65" s="1" customFormat="1" ht="24.2" customHeight="1">
      <c r="B242" s="139"/>
      <c r="C242" s="140" t="s">
        <v>535</v>
      </c>
      <c r="D242" s="140" t="s">
        <v>183</v>
      </c>
      <c r="E242" s="141" t="s">
        <v>536</v>
      </c>
      <c r="F242" s="142" t="s">
        <v>537</v>
      </c>
      <c r="G242" s="143" t="s">
        <v>507</v>
      </c>
      <c r="H242" s="144">
        <v>420.089</v>
      </c>
      <c r="I242" s="145"/>
      <c r="J242" s="144">
        <f>ROUND(I242*H242,3)</f>
        <v>0</v>
      </c>
      <c r="K242" s="146"/>
      <c r="L242" s="28"/>
      <c r="M242" s="147" t="s">
        <v>1</v>
      </c>
      <c r="N242" s="148" t="s">
        <v>45</v>
      </c>
      <c r="P242" s="149">
        <f>O242*H242</f>
        <v>0</v>
      </c>
      <c r="Q242" s="149">
        <v>0</v>
      </c>
      <c r="R242" s="149">
        <f>Q242*H242</f>
        <v>0</v>
      </c>
      <c r="S242" s="149">
        <v>0</v>
      </c>
      <c r="T242" s="150">
        <f>S242*H242</f>
        <v>0</v>
      </c>
      <c r="AR242" s="151" t="s">
        <v>103</v>
      </c>
      <c r="AT242" s="151" t="s">
        <v>183</v>
      </c>
      <c r="AU242" s="151" t="s">
        <v>90</v>
      </c>
      <c r="AY242" s="13" t="s">
        <v>181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3" t="s">
        <v>90</v>
      </c>
      <c r="BK242" s="153">
        <f>ROUND(I242*H242,3)</f>
        <v>0</v>
      </c>
      <c r="BL242" s="13" t="s">
        <v>103</v>
      </c>
      <c r="BM242" s="151" t="s">
        <v>538</v>
      </c>
    </row>
    <row r="243" spans="2:65" s="11" customFormat="1" ht="25.9" customHeight="1">
      <c r="B243" s="127"/>
      <c r="D243" s="128" t="s">
        <v>78</v>
      </c>
      <c r="E243" s="129" t="s">
        <v>539</v>
      </c>
      <c r="F243" s="129" t="s">
        <v>540</v>
      </c>
      <c r="I243" s="130"/>
      <c r="J243" s="131">
        <f>BK243</f>
        <v>0</v>
      </c>
      <c r="L243" s="127"/>
      <c r="M243" s="132"/>
      <c r="P243" s="133">
        <f>P244+P273+P360</f>
        <v>0</v>
      </c>
      <c r="R243" s="133">
        <f>R244+R273+R360</f>
        <v>83.524998383599993</v>
      </c>
      <c r="T243" s="134">
        <f>T244+T273+T360</f>
        <v>3.1352959999999999</v>
      </c>
      <c r="AR243" s="128" t="s">
        <v>90</v>
      </c>
      <c r="AT243" s="135" t="s">
        <v>78</v>
      </c>
      <c r="AU243" s="135" t="s">
        <v>79</v>
      </c>
      <c r="AY243" s="128" t="s">
        <v>181</v>
      </c>
      <c r="BK243" s="136">
        <f>BK244+BK273+BK360</f>
        <v>0</v>
      </c>
    </row>
    <row r="244" spans="2:65" s="11" customFormat="1" ht="22.9" customHeight="1">
      <c r="B244" s="127"/>
      <c r="D244" s="128" t="s">
        <v>78</v>
      </c>
      <c r="E244" s="137" t="s">
        <v>461</v>
      </c>
      <c r="F244" s="137" t="s">
        <v>541</v>
      </c>
      <c r="I244" s="130"/>
      <c r="J244" s="138">
        <f>BK244</f>
        <v>0</v>
      </c>
      <c r="L244" s="127"/>
      <c r="M244" s="132"/>
      <c r="P244" s="133">
        <f>P245+P248+P264</f>
        <v>0</v>
      </c>
      <c r="R244" s="133">
        <f>R245+R248+R264</f>
        <v>17.91223858</v>
      </c>
      <c r="T244" s="134">
        <f>T245+T248+T264</f>
        <v>0</v>
      </c>
      <c r="AR244" s="128" t="s">
        <v>90</v>
      </c>
      <c r="AT244" s="135" t="s">
        <v>78</v>
      </c>
      <c r="AU244" s="135" t="s">
        <v>83</v>
      </c>
      <c r="AY244" s="128" t="s">
        <v>181</v>
      </c>
      <c r="BK244" s="136">
        <f>BK245+BK248+BK264</f>
        <v>0</v>
      </c>
    </row>
    <row r="245" spans="2:65" s="11" customFormat="1" ht="20.85" customHeight="1">
      <c r="B245" s="127"/>
      <c r="D245" s="128" t="s">
        <v>78</v>
      </c>
      <c r="E245" s="137" t="s">
        <v>542</v>
      </c>
      <c r="F245" s="137" t="s">
        <v>543</v>
      </c>
      <c r="I245" s="130"/>
      <c r="J245" s="138">
        <f>BK245</f>
        <v>0</v>
      </c>
      <c r="L245" s="127"/>
      <c r="M245" s="132"/>
      <c r="P245" s="133">
        <f>SUM(P246:P247)</f>
        <v>0</v>
      </c>
      <c r="R245" s="133">
        <f>SUM(R246:R247)</f>
        <v>0.38850000000000001</v>
      </c>
      <c r="T245" s="134">
        <f>SUM(T246:T247)</f>
        <v>0</v>
      </c>
      <c r="AR245" s="128" t="s">
        <v>90</v>
      </c>
      <c r="AT245" s="135" t="s">
        <v>78</v>
      </c>
      <c r="AU245" s="135" t="s">
        <v>90</v>
      </c>
      <c r="AY245" s="128" t="s">
        <v>181</v>
      </c>
      <c r="BK245" s="136">
        <f>SUM(BK246:BK247)</f>
        <v>0</v>
      </c>
    </row>
    <row r="246" spans="2:65" s="1" customFormat="1" ht="66.75" customHeight="1">
      <c r="B246" s="139"/>
      <c r="C246" s="140" t="s">
        <v>544</v>
      </c>
      <c r="D246" s="140" t="s">
        <v>183</v>
      </c>
      <c r="E246" s="141" t="s">
        <v>545</v>
      </c>
      <c r="F246" s="142" t="s">
        <v>546</v>
      </c>
      <c r="G246" s="143" t="s">
        <v>194</v>
      </c>
      <c r="H246" s="144">
        <v>111</v>
      </c>
      <c r="I246" s="145"/>
      <c r="J246" s="144">
        <f>ROUND(I246*H246,3)</f>
        <v>0</v>
      </c>
      <c r="K246" s="146"/>
      <c r="L246" s="28"/>
      <c r="M246" s="147" t="s">
        <v>1</v>
      </c>
      <c r="N246" s="148" t="s">
        <v>45</v>
      </c>
      <c r="P246" s="149">
        <f>O246*H246</f>
        <v>0</v>
      </c>
      <c r="Q246" s="149">
        <v>3.5000000000000001E-3</v>
      </c>
      <c r="R246" s="149">
        <f>Q246*H246</f>
        <v>0.38850000000000001</v>
      </c>
      <c r="S246" s="149">
        <v>0</v>
      </c>
      <c r="T246" s="150">
        <f>S246*H246</f>
        <v>0</v>
      </c>
      <c r="AR246" s="151" t="s">
        <v>243</v>
      </c>
      <c r="AT246" s="151" t="s">
        <v>183</v>
      </c>
      <c r="AU246" s="151" t="s">
        <v>94</v>
      </c>
      <c r="AY246" s="13" t="s">
        <v>181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3" t="s">
        <v>90</v>
      </c>
      <c r="BK246" s="153">
        <f>ROUND(I246*H246,3)</f>
        <v>0</v>
      </c>
      <c r="BL246" s="13" t="s">
        <v>243</v>
      </c>
      <c r="BM246" s="151" t="s">
        <v>547</v>
      </c>
    </row>
    <row r="247" spans="2:65" s="1" customFormat="1" ht="24.2" customHeight="1">
      <c r="B247" s="139"/>
      <c r="C247" s="140" t="s">
        <v>548</v>
      </c>
      <c r="D247" s="140" t="s">
        <v>183</v>
      </c>
      <c r="E247" s="141" t="s">
        <v>549</v>
      </c>
      <c r="F247" s="142" t="s">
        <v>550</v>
      </c>
      <c r="G247" s="143" t="s">
        <v>507</v>
      </c>
      <c r="H247" s="144">
        <v>0.38900000000000001</v>
      </c>
      <c r="I247" s="145"/>
      <c r="J247" s="144">
        <f>ROUND(I247*H247,3)</f>
        <v>0</v>
      </c>
      <c r="K247" s="146"/>
      <c r="L247" s="28"/>
      <c r="M247" s="147" t="s">
        <v>1</v>
      </c>
      <c r="N247" s="148" t="s">
        <v>45</v>
      </c>
      <c r="P247" s="149">
        <f>O247*H247</f>
        <v>0</v>
      </c>
      <c r="Q247" s="149">
        <v>0</v>
      </c>
      <c r="R247" s="149">
        <f>Q247*H247</f>
        <v>0</v>
      </c>
      <c r="S247" s="149">
        <v>0</v>
      </c>
      <c r="T247" s="150">
        <f>S247*H247</f>
        <v>0</v>
      </c>
      <c r="AR247" s="151" t="s">
        <v>243</v>
      </c>
      <c r="AT247" s="151" t="s">
        <v>183</v>
      </c>
      <c r="AU247" s="151" t="s">
        <v>94</v>
      </c>
      <c r="AY247" s="13" t="s">
        <v>181</v>
      </c>
      <c r="BE247" s="152">
        <f>IF(N247="základná",J247,0)</f>
        <v>0</v>
      </c>
      <c r="BF247" s="152">
        <f>IF(N247="znížená",J247,0)</f>
        <v>0</v>
      </c>
      <c r="BG247" s="152">
        <f>IF(N247="zákl. prenesená",J247,0)</f>
        <v>0</v>
      </c>
      <c r="BH247" s="152">
        <f>IF(N247="zníž. prenesená",J247,0)</f>
        <v>0</v>
      </c>
      <c r="BI247" s="152">
        <f>IF(N247="nulová",J247,0)</f>
        <v>0</v>
      </c>
      <c r="BJ247" s="13" t="s">
        <v>90</v>
      </c>
      <c r="BK247" s="153">
        <f>ROUND(I247*H247,3)</f>
        <v>0</v>
      </c>
      <c r="BL247" s="13" t="s">
        <v>243</v>
      </c>
      <c r="BM247" s="151" t="s">
        <v>551</v>
      </c>
    </row>
    <row r="248" spans="2:65" s="11" customFormat="1" ht="20.85" customHeight="1">
      <c r="B248" s="127"/>
      <c r="D248" s="128" t="s">
        <v>78</v>
      </c>
      <c r="E248" s="137" t="s">
        <v>552</v>
      </c>
      <c r="F248" s="137" t="s">
        <v>553</v>
      </c>
      <c r="I248" s="130"/>
      <c r="J248" s="138">
        <f>BK248</f>
        <v>0</v>
      </c>
      <c r="L248" s="127"/>
      <c r="M248" s="132"/>
      <c r="P248" s="133">
        <f>SUM(P249:P263)</f>
        <v>0</v>
      </c>
      <c r="R248" s="133">
        <f>SUM(R249:R263)</f>
        <v>3.8480017799999997</v>
      </c>
      <c r="T248" s="134">
        <f>SUM(T249:T263)</f>
        <v>0</v>
      </c>
      <c r="AR248" s="128" t="s">
        <v>90</v>
      </c>
      <c r="AT248" s="135" t="s">
        <v>78</v>
      </c>
      <c r="AU248" s="135" t="s">
        <v>90</v>
      </c>
      <c r="AY248" s="128" t="s">
        <v>181</v>
      </c>
      <c r="BK248" s="136">
        <f>SUM(BK249:BK263)</f>
        <v>0</v>
      </c>
    </row>
    <row r="249" spans="2:65" s="1" customFormat="1" ht="16.5" customHeight="1">
      <c r="B249" s="139"/>
      <c r="C249" s="140" t="s">
        <v>554</v>
      </c>
      <c r="D249" s="140" t="s">
        <v>183</v>
      </c>
      <c r="E249" s="141" t="s">
        <v>555</v>
      </c>
      <c r="F249" s="142" t="s">
        <v>556</v>
      </c>
      <c r="G249" s="143" t="s">
        <v>557</v>
      </c>
      <c r="H249" s="144">
        <v>18</v>
      </c>
      <c r="I249" s="145"/>
      <c r="J249" s="144">
        <f t="shared" ref="J249:J263" si="30">ROUND(I249*H249,3)</f>
        <v>0</v>
      </c>
      <c r="K249" s="146"/>
      <c r="L249" s="28"/>
      <c r="M249" s="147" t="s">
        <v>1</v>
      </c>
      <c r="N249" s="148" t="s">
        <v>45</v>
      </c>
      <c r="P249" s="149">
        <f t="shared" ref="P249:P263" si="31">O249*H249</f>
        <v>0</v>
      </c>
      <c r="Q249" s="149">
        <v>0</v>
      </c>
      <c r="R249" s="149">
        <f t="shared" ref="R249:R263" si="32">Q249*H249</f>
        <v>0</v>
      </c>
      <c r="S249" s="149">
        <v>0</v>
      </c>
      <c r="T249" s="150">
        <f t="shared" ref="T249:T263" si="33">S249*H249</f>
        <v>0</v>
      </c>
      <c r="AR249" s="151" t="s">
        <v>243</v>
      </c>
      <c r="AT249" s="151" t="s">
        <v>183</v>
      </c>
      <c r="AU249" s="151" t="s">
        <v>94</v>
      </c>
      <c r="AY249" s="13" t="s">
        <v>181</v>
      </c>
      <c r="BE249" s="152">
        <f t="shared" ref="BE249:BE263" si="34">IF(N249="základná",J249,0)</f>
        <v>0</v>
      </c>
      <c r="BF249" s="152">
        <f t="shared" ref="BF249:BF263" si="35">IF(N249="znížená",J249,0)</f>
        <v>0</v>
      </c>
      <c r="BG249" s="152">
        <f t="shared" ref="BG249:BG263" si="36">IF(N249="zákl. prenesená",J249,0)</f>
        <v>0</v>
      </c>
      <c r="BH249" s="152">
        <f t="shared" ref="BH249:BH263" si="37">IF(N249="zníž. prenesená",J249,0)</f>
        <v>0</v>
      </c>
      <c r="BI249" s="152">
        <f t="shared" ref="BI249:BI263" si="38">IF(N249="nulová",J249,0)</f>
        <v>0</v>
      </c>
      <c r="BJ249" s="13" t="s">
        <v>90</v>
      </c>
      <c r="BK249" s="153">
        <f t="shared" ref="BK249:BK263" si="39">ROUND(I249*H249,3)</f>
        <v>0</v>
      </c>
      <c r="BL249" s="13" t="s">
        <v>243</v>
      </c>
      <c r="BM249" s="151" t="s">
        <v>429</v>
      </c>
    </row>
    <row r="250" spans="2:65" s="1" customFormat="1" ht="24.2" customHeight="1">
      <c r="B250" s="139"/>
      <c r="C250" s="140" t="s">
        <v>558</v>
      </c>
      <c r="D250" s="140" t="s">
        <v>183</v>
      </c>
      <c r="E250" s="141" t="s">
        <v>559</v>
      </c>
      <c r="F250" s="142" t="s">
        <v>560</v>
      </c>
      <c r="G250" s="143" t="s">
        <v>203</v>
      </c>
      <c r="H250" s="144">
        <v>39</v>
      </c>
      <c r="I250" s="145"/>
      <c r="J250" s="144">
        <f t="shared" si="30"/>
        <v>0</v>
      </c>
      <c r="K250" s="146"/>
      <c r="L250" s="28"/>
      <c r="M250" s="147" t="s">
        <v>1</v>
      </c>
      <c r="N250" s="148" t="s">
        <v>45</v>
      </c>
      <c r="P250" s="149">
        <f t="shared" si="31"/>
        <v>0</v>
      </c>
      <c r="Q250" s="149">
        <v>0</v>
      </c>
      <c r="R250" s="149">
        <f t="shared" si="32"/>
        <v>0</v>
      </c>
      <c r="S250" s="149">
        <v>0</v>
      </c>
      <c r="T250" s="150">
        <f t="shared" si="33"/>
        <v>0</v>
      </c>
      <c r="AR250" s="151" t="s">
        <v>243</v>
      </c>
      <c r="AT250" s="151" t="s">
        <v>183</v>
      </c>
      <c r="AU250" s="151" t="s">
        <v>94</v>
      </c>
      <c r="AY250" s="13" t="s">
        <v>181</v>
      </c>
      <c r="BE250" s="152">
        <f t="shared" si="34"/>
        <v>0</v>
      </c>
      <c r="BF250" s="152">
        <f t="shared" si="35"/>
        <v>0</v>
      </c>
      <c r="BG250" s="152">
        <f t="shared" si="36"/>
        <v>0</v>
      </c>
      <c r="BH250" s="152">
        <f t="shared" si="37"/>
        <v>0</v>
      </c>
      <c r="BI250" s="152">
        <f t="shared" si="38"/>
        <v>0</v>
      </c>
      <c r="BJ250" s="13" t="s">
        <v>90</v>
      </c>
      <c r="BK250" s="153">
        <f t="shared" si="39"/>
        <v>0</v>
      </c>
      <c r="BL250" s="13" t="s">
        <v>243</v>
      </c>
      <c r="BM250" s="151" t="s">
        <v>561</v>
      </c>
    </row>
    <row r="251" spans="2:65" s="1" customFormat="1" ht="37.9" customHeight="1">
      <c r="B251" s="139"/>
      <c r="C251" s="140" t="s">
        <v>562</v>
      </c>
      <c r="D251" s="140" t="s">
        <v>183</v>
      </c>
      <c r="E251" s="141" t="s">
        <v>563</v>
      </c>
      <c r="F251" s="142" t="s">
        <v>564</v>
      </c>
      <c r="G251" s="143" t="s">
        <v>194</v>
      </c>
      <c r="H251" s="144">
        <v>1219.0999999999999</v>
      </c>
      <c r="I251" s="145"/>
      <c r="J251" s="144">
        <f t="shared" si="30"/>
        <v>0</v>
      </c>
      <c r="K251" s="146"/>
      <c r="L251" s="28"/>
      <c r="M251" s="147" t="s">
        <v>1</v>
      </c>
      <c r="N251" s="148" t="s">
        <v>45</v>
      </c>
      <c r="P251" s="149">
        <f t="shared" si="31"/>
        <v>0</v>
      </c>
      <c r="Q251" s="149">
        <v>0</v>
      </c>
      <c r="R251" s="149">
        <f t="shared" si="32"/>
        <v>0</v>
      </c>
      <c r="S251" s="149">
        <v>0</v>
      </c>
      <c r="T251" s="150">
        <f t="shared" si="33"/>
        <v>0</v>
      </c>
      <c r="AR251" s="151" t="s">
        <v>243</v>
      </c>
      <c r="AT251" s="151" t="s">
        <v>183</v>
      </c>
      <c r="AU251" s="151" t="s">
        <v>94</v>
      </c>
      <c r="AY251" s="13" t="s">
        <v>181</v>
      </c>
      <c r="BE251" s="152">
        <f t="shared" si="34"/>
        <v>0</v>
      </c>
      <c r="BF251" s="152">
        <f t="shared" si="35"/>
        <v>0</v>
      </c>
      <c r="BG251" s="152">
        <f t="shared" si="36"/>
        <v>0</v>
      </c>
      <c r="BH251" s="152">
        <f t="shared" si="37"/>
        <v>0</v>
      </c>
      <c r="BI251" s="152">
        <f t="shared" si="38"/>
        <v>0</v>
      </c>
      <c r="BJ251" s="13" t="s">
        <v>90</v>
      </c>
      <c r="BK251" s="153">
        <f t="shared" si="39"/>
        <v>0</v>
      </c>
      <c r="BL251" s="13" t="s">
        <v>243</v>
      </c>
      <c r="BM251" s="151" t="s">
        <v>565</v>
      </c>
    </row>
    <row r="252" spans="2:65" s="1" customFormat="1" ht="44.25" customHeight="1">
      <c r="B252" s="139"/>
      <c r="C252" s="154" t="s">
        <v>566</v>
      </c>
      <c r="D252" s="154" t="s">
        <v>196</v>
      </c>
      <c r="E252" s="155" t="s">
        <v>567</v>
      </c>
      <c r="F252" s="156" t="s">
        <v>568</v>
      </c>
      <c r="G252" s="157" t="s">
        <v>194</v>
      </c>
      <c r="H252" s="158">
        <v>1341.01</v>
      </c>
      <c r="I252" s="159"/>
      <c r="J252" s="158">
        <f t="shared" si="30"/>
        <v>0</v>
      </c>
      <c r="K252" s="160"/>
      <c r="L252" s="161"/>
      <c r="M252" s="162" t="s">
        <v>1</v>
      </c>
      <c r="N252" s="163" t="s">
        <v>45</v>
      </c>
      <c r="P252" s="149">
        <f t="shared" si="31"/>
        <v>0</v>
      </c>
      <c r="Q252" s="149">
        <v>1.9E-3</v>
      </c>
      <c r="R252" s="149">
        <f t="shared" si="32"/>
        <v>2.5479189999999998</v>
      </c>
      <c r="S252" s="149">
        <v>0</v>
      </c>
      <c r="T252" s="150">
        <f t="shared" si="33"/>
        <v>0</v>
      </c>
      <c r="AR252" s="151" t="s">
        <v>306</v>
      </c>
      <c r="AT252" s="151" t="s">
        <v>196</v>
      </c>
      <c r="AU252" s="151" t="s">
        <v>94</v>
      </c>
      <c r="AY252" s="13" t="s">
        <v>181</v>
      </c>
      <c r="BE252" s="152">
        <f t="shared" si="34"/>
        <v>0</v>
      </c>
      <c r="BF252" s="152">
        <f t="shared" si="35"/>
        <v>0</v>
      </c>
      <c r="BG252" s="152">
        <f t="shared" si="36"/>
        <v>0</v>
      </c>
      <c r="BH252" s="152">
        <f t="shared" si="37"/>
        <v>0</v>
      </c>
      <c r="BI252" s="152">
        <f t="shared" si="38"/>
        <v>0</v>
      </c>
      <c r="BJ252" s="13" t="s">
        <v>90</v>
      </c>
      <c r="BK252" s="153">
        <f t="shared" si="39"/>
        <v>0</v>
      </c>
      <c r="BL252" s="13" t="s">
        <v>243</v>
      </c>
      <c r="BM252" s="151" t="s">
        <v>569</v>
      </c>
    </row>
    <row r="253" spans="2:65" s="1" customFormat="1" ht="24.2" customHeight="1">
      <c r="B253" s="139"/>
      <c r="C253" s="140" t="s">
        <v>570</v>
      </c>
      <c r="D253" s="140" t="s">
        <v>183</v>
      </c>
      <c r="E253" s="141" t="s">
        <v>571</v>
      </c>
      <c r="F253" s="142" t="s">
        <v>572</v>
      </c>
      <c r="G253" s="143" t="s">
        <v>194</v>
      </c>
      <c r="H253" s="144">
        <v>1219.0999999999999</v>
      </c>
      <c r="I253" s="145"/>
      <c r="J253" s="144">
        <f t="shared" si="30"/>
        <v>0</v>
      </c>
      <c r="K253" s="146"/>
      <c r="L253" s="28"/>
      <c r="M253" s="147" t="s">
        <v>1</v>
      </c>
      <c r="N253" s="148" t="s">
        <v>45</v>
      </c>
      <c r="P253" s="149">
        <f t="shared" si="31"/>
        <v>0</v>
      </c>
      <c r="Q253" s="149">
        <v>0</v>
      </c>
      <c r="R253" s="149">
        <f t="shared" si="32"/>
        <v>0</v>
      </c>
      <c r="S253" s="149">
        <v>0</v>
      </c>
      <c r="T253" s="150">
        <f t="shared" si="33"/>
        <v>0</v>
      </c>
      <c r="AR253" s="151" t="s">
        <v>243</v>
      </c>
      <c r="AT253" s="151" t="s">
        <v>183</v>
      </c>
      <c r="AU253" s="151" t="s">
        <v>94</v>
      </c>
      <c r="AY253" s="13" t="s">
        <v>181</v>
      </c>
      <c r="BE253" s="152">
        <f t="shared" si="34"/>
        <v>0</v>
      </c>
      <c r="BF253" s="152">
        <f t="shared" si="35"/>
        <v>0</v>
      </c>
      <c r="BG253" s="152">
        <f t="shared" si="36"/>
        <v>0</v>
      </c>
      <c r="BH253" s="152">
        <f t="shared" si="37"/>
        <v>0</v>
      </c>
      <c r="BI253" s="152">
        <f t="shared" si="38"/>
        <v>0</v>
      </c>
      <c r="BJ253" s="13" t="s">
        <v>90</v>
      </c>
      <c r="BK253" s="153">
        <f t="shared" si="39"/>
        <v>0</v>
      </c>
      <c r="BL253" s="13" t="s">
        <v>243</v>
      </c>
      <c r="BM253" s="151" t="s">
        <v>573</v>
      </c>
    </row>
    <row r="254" spans="2:65" s="1" customFormat="1" ht="24.2" customHeight="1">
      <c r="B254" s="139"/>
      <c r="C254" s="154" t="s">
        <v>574</v>
      </c>
      <c r="D254" s="154" t="s">
        <v>196</v>
      </c>
      <c r="E254" s="155" t="s">
        <v>575</v>
      </c>
      <c r="F254" s="156" t="s">
        <v>576</v>
      </c>
      <c r="G254" s="157" t="s">
        <v>194</v>
      </c>
      <c r="H254" s="158">
        <v>1341.01</v>
      </c>
      <c r="I254" s="159"/>
      <c r="J254" s="158">
        <f t="shared" si="30"/>
        <v>0</v>
      </c>
      <c r="K254" s="160"/>
      <c r="L254" s="161"/>
      <c r="M254" s="162" t="s">
        <v>1</v>
      </c>
      <c r="N254" s="163" t="s">
        <v>45</v>
      </c>
      <c r="P254" s="149">
        <f t="shared" si="31"/>
        <v>0</v>
      </c>
      <c r="Q254" s="149">
        <v>4.0000000000000002E-4</v>
      </c>
      <c r="R254" s="149">
        <f t="shared" si="32"/>
        <v>0.53640399999999999</v>
      </c>
      <c r="S254" s="149">
        <v>0</v>
      </c>
      <c r="T254" s="150">
        <f t="shared" si="33"/>
        <v>0</v>
      </c>
      <c r="AR254" s="151" t="s">
        <v>306</v>
      </c>
      <c r="AT254" s="151" t="s">
        <v>196</v>
      </c>
      <c r="AU254" s="151" t="s">
        <v>94</v>
      </c>
      <c r="AY254" s="13" t="s">
        <v>181</v>
      </c>
      <c r="BE254" s="152">
        <f t="shared" si="34"/>
        <v>0</v>
      </c>
      <c r="BF254" s="152">
        <f t="shared" si="35"/>
        <v>0</v>
      </c>
      <c r="BG254" s="152">
        <f t="shared" si="36"/>
        <v>0</v>
      </c>
      <c r="BH254" s="152">
        <f t="shared" si="37"/>
        <v>0</v>
      </c>
      <c r="BI254" s="152">
        <f t="shared" si="38"/>
        <v>0</v>
      </c>
      <c r="BJ254" s="13" t="s">
        <v>90</v>
      </c>
      <c r="BK254" s="153">
        <f t="shared" si="39"/>
        <v>0</v>
      </c>
      <c r="BL254" s="13" t="s">
        <v>243</v>
      </c>
      <c r="BM254" s="151" t="s">
        <v>577</v>
      </c>
    </row>
    <row r="255" spans="2:65" s="1" customFormat="1" ht="24.2" customHeight="1">
      <c r="B255" s="139"/>
      <c r="C255" s="140" t="s">
        <v>578</v>
      </c>
      <c r="D255" s="140" t="s">
        <v>183</v>
      </c>
      <c r="E255" s="141" t="s">
        <v>579</v>
      </c>
      <c r="F255" s="142" t="s">
        <v>580</v>
      </c>
      <c r="G255" s="143" t="s">
        <v>203</v>
      </c>
      <c r="H255" s="144">
        <v>36</v>
      </c>
      <c r="I255" s="145"/>
      <c r="J255" s="144">
        <f t="shared" si="30"/>
        <v>0</v>
      </c>
      <c r="K255" s="146"/>
      <c r="L255" s="28"/>
      <c r="M255" s="147" t="s">
        <v>1</v>
      </c>
      <c r="N255" s="148" t="s">
        <v>45</v>
      </c>
      <c r="P255" s="149">
        <f t="shared" si="31"/>
        <v>0</v>
      </c>
      <c r="Q255" s="149">
        <v>2.0000000000000002E-5</v>
      </c>
      <c r="R255" s="149">
        <f t="shared" si="32"/>
        <v>7.2000000000000005E-4</v>
      </c>
      <c r="S255" s="149">
        <v>0</v>
      </c>
      <c r="T255" s="150">
        <f t="shared" si="33"/>
        <v>0</v>
      </c>
      <c r="AR255" s="151" t="s">
        <v>243</v>
      </c>
      <c r="AT255" s="151" t="s">
        <v>183</v>
      </c>
      <c r="AU255" s="151" t="s">
        <v>94</v>
      </c>
      <c r="AY255" s="13" t="s">
        <v>181</v>
      </c>
      <c r="BE255" s="152">
        <f t="shared" si="34"/>
        <v>0</v>
      </c>
      <c r="BF255" s="152">
        <f t="shared" si="35"/>
        <v>0</v>
      </c>
      <c r="BG255" s="152">
        <f t="shared" si="36"/>
        <v>0</v>
      </c>
      <c r="BH255" s="152">
        <f t="shared" si="37"/>
        <v>0</v>
      </c>
      <c r="BI255" s="152">
        <f t="shared" si="38"/>
        <v>0</v>
      </c>
      <c r="BJ255" s="13" t="s">
        <v>90</v>
      </c>
      <c r="BK255" s="153">
        <f t="shared" si="39"/>
        <v>0</v>
      </c>
      <c r="BL255" s="13" t="s">
        <v>243</v>
      </c>
      <c r="BM255" s="151" t="s">
        <v>437</v>
      </c>
    </row>
    <row r="256" spans="2:65" s="1" customFormat="1" ht="16.5" customHeight="1">
      <c r="B256" s="139"/>
      <c r="C256" s="154" t="s">
        <v>533</v>
      </c>
      <c r="D256" s="154" t="s">
        <v>196</v>
      </c>
      <c r="E256" s="155" t="s">
        <v>581</v>
      </c>
      <c r="F256" s="156" t="s">
        <v>582</v>
      </c>
      <c r="G256" s="157" t="s">
        <v>203</v>
      </c>
      <c r="H256" s="158">
        <v>36</v>
      </c>
      <c r="I256" s="159"/>
      <c r="J256" s="158">
        <f t="shared" si="30"/>
        <v>0</v>
      </c>
      <c r="K256" s="160"/>
      <c r="L256" s="161"/>
      <c r="M256" s="162" t="s">
        <v>1</v>
      </c>
      <c r="N256" s="163" t="s">
        <v>45</v>
      </c>
      <c r="P256" s="149">
        <f t="shared" si="31"/>
        <v>0</v>
      </c>
      <c r="Q256" s="149">
        <v>5.6999999999999998E-4</v>
      </c>
      <c r="R256" s="149">
        <f t="shared" si="32"/>
        <v>2.052E-2</v>
      </c>
      <c r="S256" s="149">
        <v>0</v>
      </c>
      <c r="T256" s="150">
        <f t="shared" si="33"/>
        <v>0</v>
      </c>
      <c r="AR256" s="151" t="s">
        <v>306</v>
      </c>
      <c r="AT256" s="151" t="s">
        <v>196</v>
      </c>
      <c r="AU256" s="151" t="s">
        <v>94</v>
      </c>
      <c r="AY256" s="13" t="s">
        <v>181</v>
      </c>
      <c r="BE256" s="152">
        <f t="shared" si="34"/>
        <v>0</v>
      </c>
      <c r="BF256" s="152">
        <f t="shared" si="35"/>
        <v>0</v>
      </c>
      <c r="BG256" s="152">
        <f t="shared" si="36"/>
        <v>0</v>
      </c>
      <c r="BH256" s="152">
        <f t="shared" si="37"/>
        <v>0</v>
      </c>
      <c r="BI256" s="152">
        <f t="shared" si="38"/>
        <v>0</v>
      </c>
      <c r="BJ256" s="13" t="s">
        <v>90</v>
      </c>
      <c r="BK256" s="153">
        <f t="shared" si="39"/>
        <v>0</v>
      </c>
      <c r="BL256" s="13" t="s">
        <v>243</v>
      </c>
      <c r="BM256" s="151" t="s">
        <v>583</v>
      </c>
    </row>
    <row r="257" spans="2:65" s="1" customFormat="1" ht="24.2" customHeight="1">
      <c r="B257" s="139"/>
      <c r="C257" s="140" t="s">
        <v>584</v>
      </c>
      <c r="D257" s="140" t="s">
        <v>183</v>
      </c>
      <c r="E257" s="141" t="s">
        <v>585</v>
      </c>
      <c r="F257" s="142" t="s">
        <v>586</v>
      </c>
      <c r="G257" s="143" t="s">
        <v>203</v>
      </c>
      <c r="H257" s="144">
        <v>36</v>
      </c>
      <c r="I257" s="145"/>
      <c r="J257" s="144">
        <f t="shared" si="30"/>
        <v>0</v>
      </c>
      <c r="K257" s="146"/>
      <c r="L257" s="28"/>
      <c r="M257" s="147" t="s">
        <v>1</v>
      </c>
      <c r="N257" s="148" t="s">
        <v>45</v>
      </c>
      <c r="P257" s="149">
        <f t="shared" si="31"/>
        <v>0</v>
      </c>
      <c r="Q257" s="149">
        <v>3.2000000000000003E-4</v>
      </c>
      <c r="R257" s="149">
        <f t="shared" si="32"/>
        <v>1.1520000000000001E-2</v>
      </c>
      <c r="S257" s="149">
        <v>0</v>
      </c>
      <c r="T257" s="150">
        <f t="shared" si="33"/>
        <v>0</v>
      </c>
      <c r="AR257" s="151" t="s">
        <v>243</v>
      </c>
      <c r="AT257" s="151" t="s">
        <v>183</v>
      </c>
      <c r="AU257" s="151" t="s">
        <v>94</v>
      </c>
      <c r="AY257" s="13" t="s">
        <v>181</v>
      </c>
      <c r="BE257" s="152">
        <f t="shared" si="34"/>
        <v>0</v>
      </c>
      <c r="BF257" s="152">
        <f t="shared" si="35"/>
        <v>0</v>
      </c>
      <c r="BG257" s="152">
        <f t="shared" si="36"/>
        <v>0</v>
      </c>
      <c r="BH257" s="152">
        <f t="shared" si="37"/>
        <v>0</v>
      </c>
      <c r="BI257" s="152">
        <f t="shared" si="38"/>
        <v>0</v>
      </c>
      <c r="BJ257" s="13" t="s">
        <v>90</v>
      </c>
      <c r="BK257" s="153">
        <f t="shared" si="39"/>
        <v>0</v>
      </c>
      <c r="BL257" s="13" t="s">
        <v>243</v>
      </c>
      <c r="BM257" s="151" t="s">
        <v>441</v>
      </c>
    </row>
    <row r="258" spans="2:65" s="1" customFormat="1" ht="33" customHeight="1">
      <c r="B258" s="139"/>
      <c r="C258" s="140" t="s">
        <v>587</v>
      </c>
      <c r="D258" s="140" t="s">
        <v>183</v>
      </c>
      <c r="E258" s="141" t="s">
        <v>588</v>
      </c>
      <c r="F258" s="142" t="s">
        <v>589</v>
      </c>
      <c r="G258" s="143" t="s">
        <v>203</v>
      </c>
      <c r="H258" s="144">
        <v>3</v>
      </c>
      <c r="I258" s="145"/>
      <c r="J258" s="144">
        <f t="shared" si="30"/>
        <v>0</v>
      </c>
      <c r="K258" s="146"/>
      <c r="L258" s="28"/>
      <c r="M258" s="147" t="s">
        <v>1</v>
      </c>
      <c r="N258" s="148" t="s">
        <v>45</v>
      </c>
      <c r="P258" s="149">
        <f t="shared" si="31"/>
        <v>0</v>
      </c>
      <c r="Q258" s="149">
        <v>6.9999999999999994E-5</v>
      </c>
      <c r="R258" s="149">
        <f t="shared" si="32"/>
        <v>2.0999999999999998E-4</v>
      </c>
      <c r="S258" s="149">
        <v>0</v>
      </c>
      <c r="T258" s="150">
        <f t="shared" si="33"/>
        <v>0</v>
      </c>
      <c r="AR258" s="151" t="s">
        <v>243</v>
      </c>
      <c r="AT258" s="151" t="s">
        <v>183</v>
      </c>
      <c r="AU258" s="151" t="s">
        <v>94</v>
      </c>
      <c r="AY258" s="13" t="s">
        <v>181</v>
      </c>
      <c r="BE258" s="152">
        <f t="shared" si="34"/>
        <v>0</v>
      </c>
      <c r="BF258" s="152">
        <f t="shared" si="35"/>
        <v>0</v>
      </c>
      <c r="BG258" s="152">
        <f t="shared" si="36"/>
        <v>0</v>
      </c>
      <c r="BH258" s="152">
        <f t="shared" si="37"/>
        <v>0</v>
      </c>
      <c r="BI258" s="152">
        <f t="shared" si="38"/>
        <v>0</v>
      </c>
      <c r="BJ258" s="13" t="s">
        <v>90</v>
      </c>
      <c r="BK258" s="153">
        <f t="shared" si="39"/>
        <v>0</v>
      </c>
      <c r="BL258" s="13" t="s">
        <v>243</v>
      </c>
      <c r="BM258" s="151" t="s">
        <v>590</v>
      </c>
    </row>
    <row r="259" spans="2:65" s="1" customFormat="1" ht="16.5" customHeight="1">
      <c r="B259" s="139"/>
      <c r="C259" s="154" t="s">
        <v>591</v>
      </c>
      <c r="D259" s="154" t="s">
        <v>196</v>
      </c>
      <c r="E259" s="155" t="s">
        <v>592</v>
      </c>
      <c r="F259" s="156" t="s">
        <v>593</v>
      </c>
      <c r="G259" s="157" t="s">
        <v>203</v>
      </c>
      <c r="H259" s="158">
        <v>3</v>
      </c>
      <c r="I259" s="159"/>
      <c r="J259" s="158">
        <f t="shared" si="30"/>
        <v>0</v>
      </c>
      <c r="K259" s="160"/>
      <c r="L259" s="161"/>
      <c r="M259" s="162" t="s">
        <v>1</v>
      </c>
      <c r="N259" s="163" t="s">
        <v>45</v>
      </c>
      <c r="P259" s="149">
        <f t="shared" si="31"/>
        <v>0</v>
      </c>
      <c r="Q259" s="149">
        <v>3.8999999999999998E-3</v>
      </c>
      <c r="R259" s="149">
        <f t="shared" si="32"/>
        <v>1.1699999999999999E-2</v>
      </c>
      <c r="S259" s="149">
        <v>0</v>
      </c>
      <c r="T259" s="150">
        <f t="shared" si="33"/>
        <v>0</v>
      </c>
      <c r="AR259" s="151" t="s">
        <v>306</v>
      </c>
      <c r="AT259" s="151" t="s">
        <v>196</v>
      </c>
      <c r="AU259" s="151" t="s">
        <v>94</v>
      </c>
      <c r="AY259" s="13" t="s">
        <v>181</v>
      </c>
      <c r="BE259" s="152">
        <f t="shared" si="34"/>
        <v>0</v>
      </c>
      <c r="BF259" s="152">
        <f t="shared" si="35"/>
        <v>0</v>
      </c>
      <c r="BG259" s="152">
        <f t="shared" si="36"/>
        <v>0</v>
      </c>
      <c r="BH259" s="152">
        <f t="shared" si="37"/>
        <v>0</v>
      </c>
      <c r="BI259" s="152">
        <f t="shared" si="38"/>
        <v>0</v>
      </c>
      <c r="BJ259" s="13" t="s">
        <v>90</v>
      </c>
      <c r="BK259" s="153">
        <f t="shared" si="39"/>
        <v>0</v>
      </c>
      <c r="BL259" s="13" t="s">
        <v>243</v>
      </c>
      <c r="BM259" s="151" t="s">
        <v>594</v>
      </c>
    </row>
    <row r="260" spans="2:65" s="1" customFormat="1" ht="33" customHeight="1">
      <c r="B260" s="139"/>
      <c r="C260" s="140" t="s">
        <v>595</v>
      </c>
      <c r="D260" s="140" t="s">
        <v>183</v>
      </c>
      <c r="E260" s="141" t="s">
        <v>596</v>
      </c>
      <c r="F260" s="142" t="s">
        <v>597</v>
      </c>
      <c r="G260" s="143" t="s">
        <v>304</v>
      </c>
      <c r="H260" s="144">
        <v>140</v>
      </c>
      <c r="I260" s="145"/>
      <c r="J260" s="144">
        <f t="shared" si="30"/>
        <v>0</v>
      </c>
      <c r="K260" s="146"/>
      <c r="L260" s="28"/>
      <c r="M260" s="147" t="s">
        <v>1</v>
      </c>
      <c r="N260" s="148" t="s">
        <v>45</v>
      </c>
      <c r="P260" s="149">
        <f t="shared" si="31"/>
        <v>0</v>
      </c>
      <c r="Q260" s="149">
        <v>3.3776999999999999E-5</v>
      </c>
      <c r="R260" s="149">
        <f t="shared" si="32"/>
        <v>4.7287800000000001E-3</v>
      </c>
      <c r="S260" s="149">
        <v>0</v>
      </c>
      <c r="T260" s="150">
        <f t="shared" si="33"/>
        <v>0</v>
      </c>
      <c r="AR260" s="151" t="s">
        <v>243</v>
      </c>
      <c r="AT260" s="151" t="s">
        <v>183</v>
      </c>
      <c r="AU260" s="151" t="s">
        <v>94</v>
      </c>
      <c r="AY260" s="13" t="s">
        <v>181</v>
      </c>
      <c r="BE260" s="152">
        <f t="shared" si="34"/>
        <v>0</v>
      </c>
      <c r="BF260" s="152">
        <f t="shared" si="35"/>
        <v>0</v>
      </c>
      <c r="BG260" s="152">
        <f t="shared" si="36"/>
        <v>0</v>
      </c>
      <c r="BH260" s="152">
        <f t="shared" si="37"/>
        <v>0</v>
      </c>
      <c r="BI260" s="152">
        <f t="shared" si="38"/>
        <v>0</v>
      </c>
      <c r="BJ260" s="13" t="s">
        <v>90</v>
      </c>
      <c r="BK260" s="153">
        <f t="shared" si="39"/>
        <v>0</v>
      </c>
      <c r="BL260" s="13" t="s">
        <v>243</v>
      </c>
      <c r="BM260" s="151" t="s">
        <v>598</v>
      </c>
    </row>
    <row r="261" spans="2:65" s="1" customFormat="1" ht="16.5" customHeight="1">
      <c r="B261" s="139"/>
      <c r="C261" s="154" t="s">
        <v>599</v>
      </c>
      <c r="D261" s="154" t="s">
        <v>196</v>
      </c>
      <c r="E261" s="155" t="s">
        <v>600</v>
      </c>
      <c r="F261" s="156" t="s">
        <v>601</v>
      </c>
      <c r="G261" s="157" t="s">
        <v>203</v>
      </c>
      <c r="H261" s="158">
        <v>140</v>
      </c>
      <c r="I261" s="159"/>
      <c r="J261" s="158">
        <f t="shared" si="30"/>
        <v>0</v>
      </c>
      <c r="K261" s="160"/>
      <c r="L261" s="161"/>
      <c r="M261" s="162" t="s">
        <v>1</v>
      </c>
      <c r="N261" s="163" t="s">
        <v>45</v>
      </c>
      <c r="P261" s="149">
        <f t="shared" si="31"/>
        <v>0</v>
      </c>
      <c r="Q261" s="149">
        <v>3.5E-4</v>
      </c>
      <c r="R261" s="149">
        <f t="shared" si="32"/>
        <v>4.9000000000000002E-2</v>
      </c>
      <c r="S261" s="149">
        <v>0</v>
      </c>
      <c r="T261" s="150">
        <f t="shared" si="33"/>
        <v>0</v>
      </c>
      <c r="AR261" s="151" t="s">
        <v>306</v>
      </c>
      <c r="AT261" s="151" t="s">
        <v>196</v>
      </c>
      <c r="AU261" s="151" t="s">
        <v>94</v>
      </c>
      <c r="AY261" s="13" t="s">
        <v>181</v>
      </c>
      <c r="BE261" s="152">
        <f t="shared" si="34"/>
        <v>0</v>
      </c>
      <c r="BF261" s="152">
        <f t="shared" si="35"/>
        <v>0</v>
      </c>
      <c r="BG261" s="152">
        <f t="shared" si="36"/>
        <v>0</v>
      </c>
      <c r="BH261" s="152">
        <f t="shared" si="37"/>
        <v>0</v>
      </c>
      <c r="BI261" s="152">
        <f t="shared" si="38"/>
        <v>0</v>
      </c>
      <c r="BJ261" s="13" t="s">
        <v>90</v>
      </c>
      <c r="BK261" s="153">
        <f t="shared" si="39"/>
        <v>0</v>
      </c>
      <c r="BL261" s="13" t="s">
        <v>243</v>
      </c>
      <c r="BM261" s="151" t="s">
        <v>602</v>
      </c>
    </row>
    <row r="262" spans="2:65" s="1" customFormat="1" ht="16.5" customHeight="1">
      <c r="B262" s="139"/>
      <c r="C262" s="154" t="s">
        <v>603</v>
      </c>
      <c r="D262" s="154" t="s">
        <v>196</v>
      </c>
      <c r="E262" s="155" t="s">
        <v>604</v>
      </c>
      <c r="F262" s="156" t="s">
        <v>605</v>
      </c>
      <c r="G262" s="157" t="s">
        <v>194</v>
      </c>
      <c r="H262" s="158">
        <v>84</v>
      </c>
      <c r="I262" s="159"/>
      <c r="J262" s="158">
        <f t="shared" si="30"/>
        <v>0</v>
      </c>
      <c r="K262" s="160"/>
      <c r="L262" s="161"/>
      <c r="M262" s="162" t="s">
        <v>1</v>
      </c>
      <c r="N262" s="163" t="s">
        <v>45</v>
      </c>
      <c r="P262" s="149">
        <f t="shared" si="31"/>
        <v>0</v>
      </c>
      <c r="Q262" s="149">
        <v>7.92E-3</v>
      </c>
      <c r="R262" s="149">
        <f t="shared" si="32"/>
        <v>0.66527999999999998</v>
      </c>
      <c r="S262" s="149">
        <v>0</v>
      </c>
      <c r="T262" s="150">
        <f t="shared" si="33"/>
        <v>0</v>
      </c>
      <c r="AR262" s="151" t="s">
        <v>306</v>
      </c>
      <c r="AT262" s="151" t="s">
        <v>196</v>
      </c>
      <c r="AU262" s="151" t="s">
        <v>94</v>
      </c>
      <c r="AY262" s="13" t="s">
        <v>181</v>
      </c>
      <c r="BE262" s="152">
        <f t="shared" si="34"/>
        <v>0</v>
      </c>
      <c r="BF262" s="152">
        <f t="shared" si="35"/>
        <v>0</v>
      </c>
      <c r="BG262" s="152">
        <f t="shared" si="36"/>
        <v>0</v>
      </c>
      <c r="BH262" s="152">
        <f t="shared" si="37"/>
        <v>0</v>
      </c>
      <c r="BI262" s="152">
        <f t="shared" si="38"/>
        <v>0</v>
      </c>
      <c r="BJ262" s="13" t="s">
        <v>90</v>
      </c>
      <c r="BK262" s="153">
        <f t="shared" si="39"/>
        <v>0</v>
      </c>
      <c r="BL262" s="13" t="s">
        <v>243</v>
      </c>
      <c r="BM262" s="151" t="s">
        <v>606</v>
      </c>
    </row>
    <row r="263" spans="2:65" s="1" customFormat="1" ht="24.2" customHeight="1">
      <c r="B263" s="139"/>
      <c r="C263" s="140" t="s">
        <v>607</v>
      </c>
      <c r="D263" s="140" t="s">
        <v>183</v>
      </c>
      <c r="E263" s="141" t="s">
        <v>608</v>
      </c>
      <c r="F263" s="142" t="s">
        <v>609</v>
      </c>
      <c r="G263" s="143" t="s">
        <v>507</v>
      </c>
      <c r="H263" s="144">
        <v>3.8479999999999999</v>
      </c>
      <c r="I263" s="145"/>
      <c r="J263" s="144">
        <f t="shared" si="30"/>
        <v>0</v>
      </c>
      <c r="K263" s="146"/>
      <c r="L263" s="28"/>
      <c r="M263" s="147" t="s">
        <v>1</v>
      </c>
      <c r="N263" s="148" t="s">
        <v>45</v>
      </c>
      <c r="P263" s="149">
        <f t="shared" si="31"/>
        <v>0</v>
      </c>
      <c r="Q263" s="149">
        <v>0</v>
      </c>
      <c r="R263" s="149">
        <f t="shared" si="32"/>
        <v>0</v>
      </c>
      <c r="S263" s="149">
        <v>0</v>
      </c>
      <c r="T263" s="150">
        <f t="shared" si="33"/>
        <v>0</v>
      </c>
      <c r="AR263" s="151" t="s">
        <v>243</v>
      </c>
      <c r="AT263" s="151" t="s">
        <v>183</v>
      </c>
      <c r="AU263" s="151" t="s">
        <v>94</v>
      </c>
      <c r="AY263" s="13" t="s">
        <v>181</v>
      </c>
      <c r="BE263" s="152">
        <f t="shared" si="34"/>
        <v>0</v>
      </c>
      <c r="BF263" s="152">
        <f t="shared" si="35"/>
        <v>0</v>
      </c>
      <c r="BG263" s="152">
        <f t="shared" si="36"/>
        <v>0</v>
      </c>
      <c r="BH263" s="152">
        <f t="shared" si="37"/>
        <v>0</v>
      </c>
      <c r="BI263" s="152">
        <f t="shared" si="38"/>
        <v>0</v>
      </c>
      <c r="BJ263" s="13" t="s">
        <v>90</v>
      </c>
      <c r="BK263" s="153">
        <f t="shared" si="39"/>
        <v>0</v>
      </c>
      <c r="BL263" s="13" t="s">
        <v>243</v>
      </c>
      <c r="BM263" s="151" t="s">
        <v>610</v>
      </c>
    </row>
    <row r="264" spans="2:65" s="11" customFormat="1" ht="20.85" customHeight="1">
      <c r="B264" s="127"/>
      <c r="D264" s="128" t="s">
        <v>78</v>
      </c>
      <c r="E264" s="137" t="s">
        <v>611</v>
      </c>
      <c r="F264" s="137" t="s">
        <v>612</v>
      </c>
      <c r="I264" s="130"/>
      <c r="J264" s="138">
        <f>BK264</f>
        <v>0</v>
      </c>
      <c r="L264" s="127"/>
      <c r="M264" s="132"/>
      <c r="P264" s="133">
        <f>SUM(P265:P272)</f>
        <v>0</v>
      </c>
      <c r="R264" s="133">
        <f>SUM(R265:R272)</f>
        <v>13.675736799999999</v>
      </c>
      <c r="T264" s="134">
        <f>SUM(T265:T272)</f>
        <v>0</v>
      </c>
      <c r="AR264" s="128" t="s">
        <v>90</v>
      </c>
      <c r="AT264" s="135" t="s">
        <v>78</v>
      </c>
      <c r="AU264" s="135" t="s">
        <v>90</v>
      </c>
      <c r="AY264" s="128" t="s">
        <v>181</v>
      </c>
      <c r="BK264" s="136">
        <f>SUM(BK265:BK272)</f>
        <v>0</v>
      </c>
    </row>
    <row r="265" spans="2:65" s="1" customFormat="1" ht="37.9" customHeight="1">
      <c r="B265" s="139"/>
      <c r="C265" s="140" t="s">
        <v>613</v>
      </c>
      <c r="D265" s="140" t="s">
        <v>183</v>
      </c>
      <c r="E265" s="141" t="s">
        <v>614</v>
      </c>
      <c r="F265" s="142" t="s">
        <v>615</v>
      </c>
      <c r="G265" s="143" t="s">
        <v>194</v>
      </c>
      <c r="H265" s="144">
        <v>55.83</v>
      </c>
      <c r="I265" s="145"/>
      <c r="J265" s="144">
        <f t="shared" ref="J265:J272" si="40">ROUND(I265*H265,3)</f>
        <v>0</v>
      </c>
      <c r="K265" s="146"/>
      <c r="L265" s="28"/>
      <c r="M265" s="147" t="s">
        <v>1</v>
      </c>
      <c r="N265" s="148" t="s">
        <v>45</v>
      </c>
      <c r="P265" s="149">
        <f t="shared" ref="P265:P272" si="41">O265*H265</f>
        <v>0</v>
      </c>
      <c r="Q265" s="149">
        <v>5.0000000000000001E-3</v>
      </c>
      <c r="R265" s="149">
        <f t="shared" ref="R265:R272" si="42">Q265*H265</f>
        <v>0.27915000000000001</v>
      </c>
      <c r="S265" s="149">
        <v>0</v>
      </c>
      <c r="T265" s="150">
        <f t="shared" ref="T265:T272" si="43">S265*H265</f>
        <v>0</v>
      </c>
      <c r="AR265" s="151" t="s">
        <v>243</v>
      </c>
      <c r="AT265" s="151" t="s">
        <v>183</v>
      </c>
      <c r="AU265" s="151" t="s">
        <v>94</v>
      </c>
      <c r="AY265" s="13" t="s">
        <v>181</v>
      </c>
      <c r="BE265" s="152">
        <f t="shared" ref="BE265:BE272" si="44">IF(N265="základná",J265,0)</f>
        <v>0</v>
      </c>
      <c r="BF265" s="152">
        <f t="shared" ref="BF265:BF272" si="45">IF(N265="znížená",J265,0)</f>
        <v>0</v>
      </c>
      <c r="BG265" s="152">
        <f t="shared" ref="BG265:BG272" si="46">IF(N265="zákl. prenesená",J265,0)</f>
        <v>0</v>
      </c>
      <c r="BH265" s="152">
        <f t="shared" ref="BH265:BH272" si="47">IF(N265="zníž. prenesená",J265,0)</f>
        <v>0</v>
      </c>
      <c r="BI265" s="152">
        <f t="shared" ref="BI265:BI272" si="48">IF(N265="nulová",J265,0)</f>
        <v>0</v>
      </c>
      <c r="BJ265" s="13" t="s">
        <v>90</v>
      </c>
      <c r="BK265" s="153">
        <f t="shared" ref="BK265:BK272" si="49">ROUND(I265*H265,3)</f>
        <v>0</v>
      </c>
      <c r="BL265" s="13" t="s">
        <v>243</v>
      </c>
      <c r="BM265" s="151" t="s">
        <v>616</v>
      </c>
    </row>
    <row r="266" spans="2:65" s="1" customFormat="1" ht="24.2" customHeight="1">
      <c r="B266" s="139"/>
      <c r="C266" s="154" t="s">
        <v>617</v>
      </c>
      <c r="D266" s="154" t="s">
        <v>196</v>
      </c>
      <c r="E266" s="155" t="s">
        <v>618</v>
      </c>
      <c r="F266" s="156" t="s">
        <v>619</v>
      </c>
      <c r="G266" s="157" t="s">
        <v>194</v>
      </c>
      <c r="H266" s="158">
        <v>56.947000000000003</v>
      </c>
      <c r="I266" s="159"/>
      <c r="J266" s="158">
        <f t="shared" si="40"/>
        <v>0</v>
      </c>
      <c r="K266" s="160"/>
      <c r="L266" s="161"/>
      <c r="M266" s="162" t="s">
        <v>1</v>
      </c>
      <c r="N266" s="163" t="s">
        <v>45</v>
      </c>
      <c r="P266" s="149">
        <f t="shared" si="41"/>
        <v>0</v>
      </c>
      <c r="Q266" s="149">
        <v>1.44E-2</v>
      </c>
      <c r="R266" s="149">
        <f t="shared" si="42"/>
        <v>0.82003680000000001</v>
      </c>
      <c r="S266" s="149">
        <v>0</v>
      </c>
      <c r="T266" s="150">
        <f t="shared" si="43"/>
        <v>0</v>
      </c>
      <c r="AR266" s="151" t="s">
        <v>306</v>
      </c>
      <c r="AT266" s="151" t="s">
        <v>196</v>
      </c>
      <c r="AU266" s="151" t="s">
        <v>94</v>
      </c>
      <c r="AY266" s="13" t="s">
        <v>181</v>
      </c>
      <c r="BE266" s="152">
        <f t="shared" si="44"/>
        <v>0</v>
      </c>
      <c r="BF266" s="152">
        <f t="shared" si="45"/>
        <v>0</v>
      </c>
      <c r="BG266" s="152">
        <f t="shared" si="46"/>
        <v>0</v>
      </c>
      <c r="BH266" s="152">
        <f t="shared" si="47"/>
        <v>0</v>
      </c>
      <c r="BI266" s="152">
        <f t="shared" si="48"/>
        <v>0</v>
      </c>
      <c r="BJ266" s="13" t="s">
        <v>90</v>
      </c>
      <c r="BK266" s="153">
        <f t="shared" si="49"/>
        <v>0</v>
      </c>
      <c r="BL266" s="13" t="s">
        <v>243</v>
      </c>
      <c r="BM266" s="151" t="s">
        <v>620</v>
      </c>
    </row>
    <row r="267" spans="2:65" s="1" customFormat="1" ht="33" customHeight="1">
      <c r="B267" s="139"/>
      <c r="C267" s="140" t="s">
        <v>621</v>
      </c>
      <c r="D267" s="140" t="s">
        <v>183</v>
      </c>
      <c r="E267" s="141" t="s">
        <v>622</v>
      </c>
      <c r="F267" s="142" t="s">
        <v>623</v>
      </c>
      <c r="G267" s="143" t="s">
        <v>194</v>
      </c>
      <c r="H267" s="144">
        <v>277</v>
      </c>
      <c r="I267" s="145"/>
      <c r="J267" s="144">
        <f t="shared" si="40"/>
        <v>0</v>
      </c>
      <c r="K267" s="146"/>
      <c r="L267" s="28"/>
      <c r="M267" s="147" t="s">
        <v>1</v>
      </c>
      <c r="N267" s="148" t="s">
        <v>45</v>
      </c>
      <c r="P267" s="149">
        <f t="shared" si="41"/>
        <v>0</v>
      </c>
      <c r="Q267" s="149">
        <v>3.805E-2</v>
      </c>
      <c r="R267" s="149">
        <f t="shared" si="42"/>
        <v>10.539849999999999</v>
      </c>
      <c r="S267" s="149">
        <v>0</v>
      </c>
      <c r="T267" s="150">
        <f t="shared" si="43"/>
        <v>0</v>
      </c>
      <c r="AR267" s="151" t="s">
        <v>243</v>
      </c>
      <c r="AT267" s="151" t="s">
        <v>183</v>
      </c>
      <c r="AU267" s="151" t="s">
        <v>94</v>
      </c>
      <c r="AY267" s="13" t="s">
        <v>181</v>
      </c>
      <c r="BE267" s="152">
        <f t="shared" si="44"/>
        <v>0</v>
      </c>
      <c r="BF267" s="152">
        <f t="shared" si="45"/>
        <v>0</v>
      </c>
      <c r="BG267" s="152">
        <f t="shared" si="46"/>
        <v>0</v>
      </c>
      <c r="BH267" s="152">
        <f t="shared" si="47"/>
        <v>0</v>
      </c>
      <c r="BI267" s="152">
        <f t="shared" si="48"/>
        <v>0</v>
      </c>
      <c r="BJ267" s="13" t="s">
        <v>90</v>
      </c>
      <c r="BK267" s="153">
        <f t="shared" si="49"/>
        <v>0</v>
      </c>
      <c r="BL267" s="13" t="s">
        <v>243</v>
      </c>
      <c r="BM267" s="151" t="s">
        <v>449</v>
      </c>
    </row>
    <row r="268" spans="2:65" s="1" customFormat="1" ht="24.2" customHeight="1">
      <c r="B268" s="139"/>
      <c r="C268" s="154" t="s">
        <v>624</v>
      </c>
      <c r="D268" s="154" t="s">
        <v>196</v>
      </c>
      <c r="E268" s="155" t="s">
        <v>625</v>
      </c>
      <c r="F268" s="156" t="s">
        <v>626</v>
      </c>
      <c r="G268" s="157" t="s">
        <v>194</v>
      </c>
      <c r="H268" s="158">
        <v>252</v>
      </c>
      <c r="I268" s="159"/>
      <c r="J268" s="158">
        <f t="shared" si="40"/>
        <v>0</v>
      </c>
      <c r="K268" s="160"/>
      <c r="L268" s="161"/>
      <c r="M268" s="162" t="s">
        <v>1</v>
      </c>
      <c r="N268" s="163" t="s">
        <v>45</v>
      </c>
      <c r="P268" s="149">
        <f t="shared" si="41"/>
        <v>0</v>
      </c>
      <c r="Q268" s="149">
        <v>7.4999999999999997E-3</v>
      </c>
      <c r="R268" s="149">
        <f t="shared" si="42"/>
        <v>1.89</v>
      </c>
      <c r="S268" s="149">
        <v>0</v>
      </c>
      <c r="T268" s="150">
        <f t="shared" si="43"/>
        <v>0</v>
      </c>
      <c r="AR268" s="151" t="s">
        <v>306</v>
      </c>
      <c r="AT268" s="151" t="s">
        <v>196</v>
      </c>
      <c r="AU268" s="151" t="s">
        <v>94</v>
      </c>
      <c r="AY268" s="13" t="s">
        <v>181</v>
      </c>
      <c r="BE268" s="152">
        <f t="shared" si="44"/>
        <v>0</v>
      </c>
      <c r="BF268" s="152">
        <f t="shared" si="45"/>
        <v>0</v>
      </c>
      <c r="BG268" s="152">
        <f t="shared" si="46"/>
        <v>0</v>
      </c>
      <c r="BH268" s="152">
        <f t="shared" si="47"/>
        <v>0</v>
      </c>
      <c r="BI268" s="152">
        <f t="shared" si="48"/>
        <v>0</v>
      </c>
      <c r="BJ268" s="13" t="s">
        <v>90</v>
      </c>
      <c r="BK268" s="153">
        <f t="shared" si="49"/>
        <v>0</v>
      </c>
      <c r="BL268" s="13" t="s">
        <v>243</v>
      </c>
      <c r="BM268" s="151" t="s">
        <v>627</v>
      </c>
    </row>
    <row r="269" spans="2:65" s="1" customFormat="1" ht="24.2" customHeight="1">
      <c r="B269" s="139"/>
      <c r="C269" s="154" t="s">
        <v>628</v>
      </c>
      <c r="D269" s="154" t="s">
        <v>196</v>
      </c>
      <c r="E269" s="155" t="s">
        <v>629</v>
      </c>
      <c r="F269" s="156" t="s">
        <v>630</v>
      </c>
      <c r="G269" s="157" t="s">
        <v>194</v>
      </c>
      <c r="H269" s="158">
        <v>25</v>
      </c>
      <c r="I269" s="159"/>
      <c r="J269" s="158">
        <f t="shared" si="40"/>
        <v>0</v>
      </c>
      <c r="K269" s="160"/>
      <c r="L269" s="161"/>
      <c r="M269" s="162" t="s">
        <v>1</v>
      </c>
      <c r="N269" s="163" t="s">
        <v>45</v>
      </c>
      <c r="P269" s="149">
        <f t="shared" si="41"/>
        <v>0</v>
      </c>
      <c r="Q269" s="149">
        <v>1.1999999999999999E-3</v>
      </c>
      <c r="R269" s="149">
        <f t="shared" si="42"/>
        <v>0.03</v>
      </c>
      <c r="S269" s="149">
        <v>0</v>
      </c>
      <c r="T269" s="150">
        <f t="shared" si="43"/>
        <v>0</v>
      </c>
      <c r="AR269" s="151" t="s">
        <v>306</v>
      </c>
      <c r="AT269" s="151" t="s">
        <v>196</v>
      </c>
      <c r="AU269" s="151" t="s">
        <v>94</v>
      </c>
      <c r="AY269" s="13" t="s">
        <v>181</v>
      </c>
      <c r="BE269" s="152">
        <f t="shared" si="44"/>
        <v>0</v>
      </c>
      <c r="BF269" s="152">
        <f t="shared" si="45"/>
        <v>0</v>
      </c>
      <c r="BG269" s="152">
        <f t="shared" si="46"/>
        <v>0</v>
      </c>
      <c r="BH269" s="152">
        <f t="shared" si="47"/>
        <v>0</v>
      </c>
      <c r="BI269" s="152">
        <f t="shared" si="48"/>
        <v>0</v>
      </c>
      <c r="BJ269" s="13" t="s">
        <v>90</v>
      </c>
      <c r="BK269" s="153">
        <f t="shared" si="49"/>
        <v>0</v>
      </c>
      <c r="BL269" s="13" t="s">
        <v>243</v>
      </c>
      <c r="BM269" s="151" t="s">
        <v>631</v>
      </c>
    </row>
    <row r="270" spans="2:65" s="1" customFormat="1" ht="37.9" customHeight="1">
      <c r="B270" s="139"/>
      <c r="C270" s="140" t="s">
        <v>632</v>
      </c>
      <c r="D270" s="140" t="s">
        <v>183</v>
      </c>
      <c r="E270" s="141" t="s">
        <v>633</v>
      </c>
      <c r="F270" s="142" t="s">
        <v>634</v>
      </c>
      <c r="G270" s="143" t="s">
        <v>194</v>
      </c>
      <c r="H270" s="144">
        <v>972.5</v>
      </c>
      <c r="I270" s="145"/>
      <c r="J270" s="144">
        <f t="shared" si="40"/>
        <v>0</v>
      </c>
      <c r="K270" s="146"/>
      <c r="L270" s="28"/>
      <c r="M270" s="147" t="s">
        <v>1</v>
      </c>
      <c r="N270" s="148" t="s">
        <v>45</v>
      </c>
      <c r="P270" s="149">
        <f t="shared" si="41"/>
        <v>0</v>
      </c>
      <c r="Q270" s="149">
        <v>1.2E-4</v>
      </c>
      <c r="R270" s="149">
        <f t="shared" si="42"/>
        <v>0.1167</v>
      </c>
      <c r="S270" s="149">
        <v>0</v>
      </c>
      <c r="T270" s="150">
        <f t="shared" si="43"/>
        <v>0</v>
      </c>
      <c r="AR270" s="151" t="s">
        <v>243</v>
      </c>
      <c r="AT270" s="151" t="s">
        <v>183</v>
      </c>
      <c r="AU270" s="151" t="s">
        <v>94</v>
      </c>
      <c r="AY270" s="13" t="s">
        <v>181</v>
      </c>
      <c r="BE270" s="152">
        <f t="shared" si="44"/>
        <v>0</v>
      </c>
      <c r="BF270" s="152">
        <f t="shared" si="45"/>
        <v>0</v>
      </c>
      <c r="BG270" s="152">
        <f t="shared" si="46"/>
        <v>0</v>
      </c>
      <c r="BH270" s="152">
        <f t="shared" si="47"/>
        <v>0</v>
      </c>
      <c r="BI270" s="152">
        <f t="shared" si="48"/>
        <v>0</v>
      </c>
      <c r="BJ270" s="13" t="s">
        <v>90</v>
      </c>
      <c r="BK270" s="153">
        <f t="shared" si="49"/>
        <v>0</v>
      </c>
      <c r="BL270" s="13" t="s">
        <v>243</v>
      </c>
      <c r="BM270" s="151" t="s">
        <v>461</v>
      </c>
    </row>
    <row r="271" spans="2:65" s="1" customFormat="1" ht="37.9" customHeight="1">
      <c r="B271" s="139"/>
      <c r="C271" s="154" t="s">
        <v>635</v>
      </c>
      <c r="D271" s="154" t="s">
        <v>196</v>
      </c>
      <c r="E271" s="155" t="s">
        <v>636</v>
      </c>
      <c r="F271" s="156" t="s">
        <v>637</v>
      </c>
      <c r="G271" s="157" t="s">
        <v>194</v>
      </c>
      <c r="H271" s="158">
        <v>1945</v>
      </c>
      <c r="I271" s="159"/>
      <c r="J271" s="158">
        <f t="shared" si="40"/>
        <v>0</v>
      </c>
      <c r="K271" s="160"/>
      <c r="L271" s="161"/>
      <c r="M271" s="162" t="s">
        <v>1</v>
      </c>
      <c r="N271" s="163" t="s">
        <v>45</v>
      </c>
      <c r="P271" s="149">
        <f t="shared" si="41"/>
        <v>0</v>
      </c>
      <c r="Q271" s="149">
        <v>0</v>
      </c>
      <c r="R271" s="149">
        <f t="shared" si="42"/>
        <v>0</v>
      </c>
      <c r="S271" s="149">
        <v>0</v>
      </c>
      <c r="T271" s="150">
        <f t="shared" si="43"/>
        <v>0</v>
      </c>
      <c r="AR271" s="151" t="s">
        <v>306</v>
      </c>
      <c r="AT271" s="151" t="s">
        <v>196</v>
      </c>
      <c r="AU271" s="151" t="s">
        <v>94</v>
      </c>
      <c r="AY271" s="13" t="s">
        <v>181</v>
      </c>
      <c r="BE271" s="152">
        <f t="shared" si="44"/>
        <v>0</v>
      </c>
      <c r="BF271" s="152">
        <f t="shared" si="45"/>
        <v>0</v>
      </c>
      <c r="BG271" s="152">
        <f t="shared" si="46"/>
        <v>0</v>
      </c>
      <c r="BH271" s="152">
        <f t="shared" si="47"/>
        <v>0</v>
      </c>
      <c r="BI271" s="152">
        <f t="shared" si="48"/>
        <v>0</v>
      </c>
      <c r="BJ271" s="13" t="s">
        <v>90</v>
      </c>
      <c r="BK271" s="153">
        <f t="shared" si="49"/>
        <v>0</v>
      </c>
      <c r="BL271" s="13" t="s">
        <v>243</v>
      </c>
      <c r="BM271" s="151" t="s">
        <v>638</v>
      </c>
    </row>
    <row r="272" spans="2:65" s="1" customFormat="1" ht="24.2" customHeight="1">
      <c r="B272" s="139"/>
      <c r="C272" s="140" t="s">
        <v>639</v>
      </c>
      <c r="D272" s="140" t="s">
        <v>183</v>
      </c>
      <c r="E272" s="141" t="s">
        <v>640</v>
      </c>
      <c r="F272" s="142" t="s">
        <v>641</v>
      </c>
      <c r="G272" s="143" t="s">
        <v>507</v>
      </c>
      <c r="H272" s="144">
        <v>20.544</v>
      </c>
      <c r="I272" s="145"/>
      <c r="J272" s="144">
        <f t="shared" si="40"/>
        <v>0</v>
      </c>
      <c r="K272" s="146"/>
      <c r="L272" s="28"/>
      <c r="M272" s="147" t="s">
        <v>1</v>
      </c>
      <c r="N272" s="148" t="s">
        <v>45</v>
      </c>
      <c r="P272" s="149">
        <f t="shared" si="41"/>
        <v>0</v>
      </c>
      <c r="Q272" s="149">
        <v>0</v>
      </c>
      <c r="R272" s="149">
        <f t="shared" si="42"/>
        <v>0</v>
      </c>
      <c r="S272" s="149">
        <v>0</v>
      </c>
      <c r="T272" s="150">
        <f t="shared" si="43"/>
        <v>0</v>
      </c>
      <c r="AR272" s="151" t="s">
        <v>243</v>
      </c>
      <c r="AT272" s="151" t="s">
        <v>183</v>
      </c>
      <c r="AU272" s="151" t="s">
        <v>94</v>
      </c>
      <c r="AY272" s="13" t="s">
        <v>181</v>
      </c>
      <c r="BE272" s="152">
        <f t="shared" si="44"/>
        <v>0</v>
      </c>
      <c r="BF272" s="152">
        <f t="shared" si="45"/>
        <v>0</v>
      </c>
      <c r="BG272" s="152">
        <f t="shared" si="46"/>
        <v>0</v>
      </c>
      <c r="BH272" s="152">
        <f t="shared" si="47"/>
        <v>0</v>
      </c>
      <c r="BI272" s="152">
        <f t="shared" si="48"/>
        <v>0</v>
      </c>
      <c r="BJ272" s="13" t="s">
        <v>90</v>
      </c>
      <c r="BK272" s="153">
        <f t="shared" si="49"/>
        <v>0</v>
      </c>
      <c r="BL272" s="13" t="s">
        <v>243</v>
      </c>
      <c r="BM272" s="151" t="s">
        <v>469</v>
      </c>
    </row>
    <row r="273" spans="2:65" s="11" customFormat="1" ht="22.9" customHeight="1">
      <c r="B273" s="127"/>
      <c r="D273" s="128" t="s">
        <v>78</v>
      </c>
      <c r="E273" s="137" t="s">
        <v>481</v>
      </c>
      <c r="F273" s="137" t="s">
        <v>642</v>
      </c>
      <c r="I273" s="130"/>
      <c r="J273" s="138">
        <f>BK273</f>
        <v>0</v>
      </c>
      <c r="L273" s="127"/>
      <c r="M273" s="132"/>
      <c r="P273" s="133">
        <f>P274+P279+P281+P289+P324+P355</f>
        <v>0</v>
      </c>
      <c r="R273" s="133">
        <f>R274+R279+R281+R289+R324+R355</f>
        <v>61.5627024132</v>
      </c>
      <c r="T273" s="134">
        <f>T274+T279+T281+T289+T324+T355</f>
        <v>3.1352959999999999</v>
      </c>
      <c r="AR273" s="128" t="s">
        <v>90</v>
      </c>
      <c r="AT273" s="135" t="s">
        <v>78</v>
      </c>
      <c r="AU273" s="135" t="s">
        <v>83</v>
      </c>
      <c r="AY273" s="128" t="s">
        <v>181</v>
      </c>
      <c r="BK273" s="136">
        <f>BK274+BK279+BK281+BK289+BK324+BK355</f>
        <v>0</v>
      </c>
    </row>
    <row r="274" spans="2:65" s="11" customFormat="1" ht="20.85" customHeight="1">
      <c r="B274" s="127"/>
      <c r="D274" s="128" t="s">
        <v>78</v>
      </c>
      <c r="E274" s="137" t="s">
        <v>643</v>
      </c>
      <c r="F274" s="137" t="s">
        <v>644</v>
      </c>
      <c r="I274" s="130"/>
      <c r="J274" s="138">
        <f>BK274</f>
        <v>0</v>
      </c>
      <c r="L274" s="127"/>
      <c r="M274" s="132"/>
      <c r="P274" s="133">
        <f>SUM(P275:P278)</f>
        <v>0</v>
      </c>
      <c r="R274" s="133">
        <f>SUM(R275:R278)</f>
        <v>0.47312500000000002</v>
      </c>
      <c r="T274" s="134">
        <f>SUM(T275:T278)</f>
        <v>0</v>
      </c>
      <c r="AR274" s="128" t="s">
        <v>90</v>
      </c>
      <c r="AT274" s="135" t="s">
        <v>78</v>
      </c>
      <c r="AU274" s="135" t="s">
        <v>90</v>
      </c>
      <c r="AY274" s="128" t="s">
        <v>181</v>
      </c>
      <c r="BK274" s="136">
        <f>SUM(BK275:BK278)</f>
        <v>0</v>
      </c>
    </row>
    <row r="275" spans="2:65" s="1" customFormat="1" ht="24.2" customHeight="1">
      <c r="B275" s="139"/>
      <c r="C275" s="140" t="s">
        <v>645</v>
      </c>
      <c r="D275" s="140" t="s">
        <v>183</v>
      </c>
      <c r="E275" s="141" t="s">
        <v>646</v>
      </c>
      <c r="F275" s="142" t="s">
        <v>647</v>
      </c>
      <c r="G275" s="143" t="s">
        <v>194</v>
      </c>
      <c r="H275" s="144">
        <v>31.25</v>
      </c>
      <c r="I275" s="145"/>
      <c r="J275" s="144">
        <f>ROUND(I275*H275,3)</f>
        <v>0</v>
      </c>
      <c r="K275" s="146"/>
      <c r="L275" s="28"/>
      <c r="M275" s="147" t="s">
        <v>1</v>
      </c>
      <c r="N275" s="148" t="s">
        <v>45</v>
      </c>
      <c r="P275" s="149">
        <f>O275*H275</f>
        <v>0</v>
      </c>
      <c r="Q275" s="149">
        <v>8.5400000000000007E-3</v>
      </c>
      <c r="R275" s="149">
        <f>Q275*H275</f>
        <v>0.26687500000000003</v>
      </c>
      <c r="S275" s="149">
        <v>0</v>
      </c>
      <c r="T275" s="150">
        <f>S275*H275</f>
        <v>0</v>
      </c>
      <c r="AR275" s="151" t="s">
        <v>243</v>
      </c>
      <c r="AT275" s="151" t="s">
        <v>183</v>
      </c>
      <c r="AU275" s="151" t="s">
        <v>94</v>
      </c>
      <c r="AY275" s="13" t="s">
        <v>181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90</v>
      </c>
      <c r="BK275" s="153">
        <f>ROUND(I275*H275,3)</f>
        <v>0</v>
      </c>
      <c r="BL275" s="13" t="s">
        <v>243</v>
      </c>
      <c r="BM275" s="151" t="s">
        <v>648</v>
      </c>
    </row>
    <row r="276" spans="2:65" s="1" customFormat="1" ht="16.5" customHeight="1">
      <c r="B276" s="139"/>
      <c r="C276" s="154" t="s">
        <v>649</v>
      </c>
      <c r="D276" s="154" t="s">
        <v>196</v>
      </c>
      <c r="E276" s="155" t="s">
        <v>650</v>
      </c>
      <c r="F276" s="156" t="s">
        <v>651</v>
      </c>
      <c r="G276" s="157" t="s">
        <v>194</v>
      </c>
      <c r="H276" s="158">
        <v>31.25</v>
      </c>
      <c r="I276" s="159"/>
      <c r="J276" s="158">
        <f>ROUND(I276*H276,3)</f>
        <v>0</v>
      </c>
      <c r="K276" s="160"/>
      <c r="L276" s="161"/>
      <c r="M276" s="162" t="s">
        <v>1</v>
      </c>
      <c r="N276" s="163" t="s">
        <v>45</v>
      </c>
      <c r="P276" s="149">
        <f>O276*H276</f>
        <v>0</v>
      </c>
      <c r="Q276" s="149">
        <v>6.6E-3</v>
      </c>
      <c r="R276" s="149">
        <f>Q276*H276</f>
        <v>0.20624999999999999</v>
      </c>
      <c r="S276" s="149">
        <v>0</v>
      </c>
      <c r="T276" s="150">
        <f>S276*H276</f>
        <v>0</v>
      </c>
      <c r="AR276" s="151" t="s">
        <v>306</v>
      </c>
      <c r="AT276" s="151" t="s">
        <v>196</v>
      </c>
      <c r="AU276" s="151" t="s">
        <v>94</v>
      </c>
      <c r="AY276" s="13" t="s">
        <v>181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90</v>
      </c>
      <c r="BK276" s="153">
        <f>ROUND(I276*H276,3)</f>
        <v>0</v>
      </c>
      <c r="BL276" s="13" t="s">
        <v>243</v>
      </c>
      <c r="BM276" s="151" t="s">
        <v>652</v>
      </c>
    </row>
    <row r="277" spans="2:65" s="1" customFormat="1" ht="21.75" customHeight="1">
      <c r="B277" s="139"/>
      <c r="C277" s="140" t="s">
        <v>653</v>
      </c>
      <c r="D277" s="140" t="s">
        <v>183</v>
      </c>
      <c r="E277" s="141" t="s">
        <v>654</v>
      </c>
      <c r="F277" s="142" t="s">
        <v>655</v>
      </c>
      <c r="G277" s="143" t="s">
        <v>194</v>
      </c>
      <c r="H277" s="144">
        <v>31.25</v>
      </c>
      <c r="I277" s="145"/>
      <c r="J277" s="144">
        <f>ROUND(I277*H277,3)</f>
        <v>0</v>
      </c>
      <c r="K277" s="146"/>
      <c r="L277" s="28"/>
      <c r="M277" s="147" t="s">
        <v>1</v>
      </c>
      <c r="N277" s="148" t="s">
        <v>45</v>
      </c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AR277" s="151" t="s">
        <v>243</v>
      </c>
      <c r="AT277" s="151" t="s">
        <v>183</v>
      </c>
      <c r="AU277" s="151" t="s">
        <v>94</v>
      </c>
      <c r="AY277" s="13" t="s">
        <v>181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90</v>
      </c>
      <c r="BK277" s="153">
        <f>ROUND(I277*H277,3)</f>
        <v>0</v>
      </c>
      <c r="BL277" s="13" t="s">
        <v>243</v>
      </c>
      <c r="BM277" s="151" t="s">
        <v>656</v>
      </c>
    </row>
    <row r="278" spans="2:65" s="1" customFormat="1" ht="24.2" customHeight="1">
      <c r="B278" s="139"/>
      <c r="C278" s="140" t="s">
        <v>657</v>
      </c>
      <c r="D278" s="140" t="s">
        <v>183</v>
      </c>
      <c r="E278" s="141" t="s">
        <v>658</v>
      </c>
      <c r="F278" s="142" t="s">
        <v>659</v>
      </c>
      <c r="G278" s="143" t="s">
        <v>507</v>
      </c>
      <c r="H278" s="144">
        <v>0.47299999999999998</v>
      </c>
      <c r="I278" s="145"/>
      <c r="J278" s="144">
        <f>ROUND(I278*H278,3)</f>
        <v>0</v>
      </c>
      <c r="K278" s="146"/>
      <c r="L278" s="28"/>
      <c r="M278" s="147" t="s">
        <v>1</v>
      </c>
      <c r="N278" s="148" t="s">
        <v>45</v>
      </c>
      <c r="P278" s="149">
        <f>O278*H278</f>
        <v>0</v>
      </c>
      <c r="Q278" s="149">
        <v>0</v>
      </c>
      <c r="R278" s="149">
        <f>Q278*H278</f>
        <v>0</v>
      </c>
      <c r="S278" s="149">
        <v>0</v>
      </c>
      <c r="T278" s="150">
        <f>S278*H278</f>
        <v>0</v>
      </c>
      <c r="AR278" s="151" t="s">
        <v>243</v>
      </c>
      <c r="AT278" s="151" t="s">
        <v>183</v>
      </c>
      <c r="AU278" s="151" t="s">
        <v>94</v>
      </c>
      <c r="AY278" s="13" t="s">
        <v>181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3" t="s">
        <v>90</v>
      </c>
      <c r="BK278" s="153">
        <f>ROUND(I278*H278,3)</f>
        <v>0</v>
      </c>
      <c r="BL278" s="13" t="s">
        <v>243</v>
      </c>
      <c r="BM278" s="151" t="s">
        <v>660</v>
      </c>
    </row>
    <row r="279" spans="2:65" s="11" customFormat="1" ht="20.85" customHeight="1">
      <c r="B279" s="127"/>
      <c r="D279" s="128" t="s">
        <v>78</v>
      </c>
      <c r="E279" s="137" t="s">
        <v>661</v>
      </c>
      <c r="F279" s="137" t="s">
        <v>662</v>
      </c>
      <c r="I279" s="130"/>
      <c r="J279" s="138">
        <f>BK279</f>
        <v>0</v>
      </c>
      <c r="L279" s="127"/>
      <c r="M279" s="132"/>
      <c r="P279" s="133">
        <f>P280</f>
        <v>0</v>
      </c>
      <c r="R279" s="133">
        <f>R280</f>
        <v>55.233150000000002</v>
      </c>
      <c r="T279" s="134">
        <f>T280</f>
        <v>0</v>
      </c>
      <c r="AR279" s="128" t="s">
        <v>90</v>
      </c>
      <c r="AT279" s="135" t="s">
        <v>78</v>
      </c>
      <c r="AU279" s="135" t="s">
        <v>90</v>
      </c>
      <c r="AY279" s="128" t="s">
        <v>181</v>
      </c>
      <c r="BK279" s="136">
        <f>BK280</f>
        <v>0</v>
      </c>
    </row>
    <row r="280" spans="2:65" s="1" customFormat="1" ht="37.9" customHeight="1">
      <c r="B280" s="139"/>
      <c r="C280" s="140" t="s">
        <v>663</v>
      </c>
      <c r="D280" s="140" t="s">
        <v>183</v>
      </c>
      <c r="E280" s="141" t="s">
        <v>664</v>
      </c>
      <c r="F280" s="142" t="s">
        <v>665</v>
      </c>
      <c r="G280" s="143" t="s">
        <v>194</v>
      </c>
      <c r="H280" s="144">
        <v>4811.25</v>
      </c>
      <c r="I280" s="145"/>
      <c r="J280" s="144">
        <f>ROUND(I280*H280,3)</f>
        <v>0</v>
      </c>
      <c r="K280" s="146"/>
      <c r="L280" s="28"/>
      <c r="M280" s="147" t="s">
        <v>1</v>
      </c>
      <c r="N280" s="148" t="s">
        <v>45</v>
      </c>
      <c r="P280" s="149">
        <f>O280*H280</f>
        <v>0</v>
      </c>
      <c r="Q280" s="149">
        <v>1.1480000000000001E-2</v>
      </c>
      <c r="R280" s="149">
        <f>Q280*H280</f>
        <v>55.233150000000002</v>
      </c>
      <c r="S280" s="149">
        <v>0</v>
      </c>
      <c r="T280" s="150">
        <f>S280*H280</f>
        <v>0</v>
      </c>
      <c r="AR280" s="151" t="s">
        <v>243</v>
      </c>
      <c r="AT280" s="151" t="s">
        <v>183</v>
      </c>
      <c r="AU280" s="151" t="s">
        <v>94</v>
      </c>
      <c r="AY280" s="13" t="s">
        <v>181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3" t="s">
        <v>90</v>
      </c>
      <c r="BK280" s="153">
        <f>ROUND(I280*H280,3)</f>
        <v>0</v>
      </c>
      <c r="BL280" s="13" t="s">
        <v>243</v>
      </c>
      <c r="BM280" s="151" t="s">
        <v>666</v>
      </c>
    </row>
    <row r="281" spans="2:65" s="11" customFormat="1" ht="20.85" customHeight="1">
      <c r="B281" s="127"/>
      <c r="D281" s="128" t="s">
        <v>78</v>
      </c>
      <c r="E281" s="137" t="s">
        <v>667</v>
      </c>
      <c r="F281" s="137" t="s">
        <v>668</v>
      </c>
      <c r="I281" s="130"/>
      <c r="J281" s="138">
        <f>BK281</f>
        <v>0</v>
      </c>
      <c r="L281" s="127"/>
      <c r="M281" s="132"/>
      <c r="P281" s="133">
        <f>SUM(P282:P288)</f>
        <v>0</v>
      </c>
      <c r="R281" s="133">
        <f>SUM(R282:R288)</f>
        <v>1.2481407</v>
      </c>
      <c r="T281" s="134">
        <f>SUM(T282:T288)</f>
        <v>1.3121</v>
      </c>
      <c r="AR281" s="128" t="s">
        <v>90</v>
      </c>
      <c r="AT281" s="135" t="s">
        <v>78</v>
      </c>
      <c r="AU281" s="135" t="s">
        <v>90</v>
      </c>
      <c r="AY281" s="128" t="s">
        <v>181</v>
      </c>
      <c r="BK281" s="136">
        <f>SUM(BK282:BK288)</f>
        <v>0</v>
      </c>
    </row>
    <row r="282" spans="2:65" s="1" customFormat="1" ht="21.75" customHeight="1">
      <c r="B282" s="139"/>
      <c r="C282" s="140" t="s">
        <v>669</v>
      </c>
      <c r="D282" s="140" t="s">
        <v>183</v>
      </c>
      <c r="E282" s="141" t="s">
        <v>670</v>
      </c>
      <c r="F282" s="142" t="s">
        <v>671</v>
      </c>
      <c r="G282" s="143" t="s">
        <v>194</v>
      </c>
      <c r="H282" s="144">
        <v>48.228000000000002</v>
      </c>
      <c r="I282" s="145"/>
      <c r="J282" s="144">
        <f t="shared" ref="J282:J288" si="50">ROUND(I282*H282,3)</f>
        <v>0</v>
      </c>
      <c r="K282" s="146"/>
      <c r="L282" s="28"/>
      <c r="M282" s="147" t="s">
        <v>1</v>
      </c>
      <c r="N282" s="148" t="s">
        <v>45</v>
      </c>
      <c r="P282" s="149">
        <f t="shared" ref="P282:P288" si="51">O282*H282</f>
        <v>0</v>
      </c>
      <c r="Q282" s="149">
        <v>6.0400000000000002E-3</v>
      </c>
      <c r="R282" s="149">
        <f t="shared" ref="R282:R288" si="52">Q282*H282</f>
        <v>0.29129712000000002</v>
      </c>
      <c r="S282" s="149">
        <v>0</v>
      </c>
      <c r="T282" s="150">
        <f t="shared" ref="T282:T288" si="53">S282*H282</f>
        <v>0</v>
      </c>
      <c r="AR282" s="151" t="s">
        <v>243</v>
      </c>
      <c r="AT282" s="151" t="s">
        <v>183</v>
      </c>
      <c r="AU282" s="151" t="s">
        <v>94</v>
      </c>
      <c r="AY282" s="13" t="s">
        <v>181</v>
      </c>
      <c r="BE282" s="152">
        <f t="shared" ref="BE282:BE288" si="54">IF(N282="základná",J282,0)</f>
        <v>0</v>
      </c>
      <c r="BF282" s="152">
        <f t="shared" ref="BF282:BF288" si="55">IF(N282="znížená",J282,0)</f>
        <v>0</v>
      </c>
      <c r="BG282" s="152">
        <f t="shared" ref="BG282:BG288" si="56">IF(N282="zákl. prenesená",J282,0)</f>
        <v>0</v>
      </c>
      <c r="BH282" s="152">
        <f t="shared" ref="BH282:BH288" si="57">IF(N282="zníž. prenesená",J282,0)</f>
        <v>0</v>
      </c>
      <c r="BI282" s="152">
        <f t="shared" ref="BI282:BI288" si="58">IF(N282="nulová",J282,0)</f>
        <v>0</v>
      </c>
      <c r="BJ282" s="13" t="s">
        <v>90</v>
      </c>
      <c r="BK282" s="153">
        <f t="shared" ref="BK282:BK288" si="59">ROUND(I282*H282,3)</f>
        <v>0</v>
      </c>
      <c r="BL282" s="13" t="s">
        <v>243</v>
      </c>
      <c r="BM282" s="151" t="s">
        <v>672</v>
      </c>
    </row>
    <row r="283" spans="2:65" s="1" customFormat="1" ht="24.2" customHeight="1">
      <c r="B283" s="139"/>
      <c r="C283" s="140" t="s">
        <v>673</v>
      </c>
      <c r="D283" s="140" t="s">
        <v>183</v>
      </c>
      <c r="E283" s="141" t="s">
        <v>674</v>
      </c>
      <c r="F283" s="142" t="s">
        <v>675</v>
      </c>
      <c r="G283" s="143" t="s">
        <v>304</v>
      </c>
      <c r="H283" s="144">
        <v>730</v>
      </c>
      <c r="I283" s="145"/>
      <c r="J283" s="144">
        <f t="shared" si="50"/>
        <v>0</v>
      </c>
      <c r="K283" s="146"/>
      <c r="L283" s="28"/>
      <c r="M283" s="147" t="s">
        <v>1</v>
      </c>
      <c r="N283" s="148" t="s">
        <v>45</v>
      </c>
      <c r="P283" s="149">
        <f t="shared" si="51"/>
        <v>0</v>
      </c>
      <c r="Q283" s="149">
        <v>7.7904799999999996E-4</v>
      </c>
      <c r="R283" s="149">
        <f t="shared" si="52"/>
        <v>0.56870504</v>
      </c>
      <c r="S283" s="149">
        <v>0</v>
      </c>
      <c r="T283" s="150">
        <f t="shared" si="53"/>
        <v>0</v>
      </c>
      <c r="AR283" s="151" t="s">
        <v>243</v>
      </c>
      <c r="AT283" s="151" t="s">
        <v>183</v>
      </c>
      <c r="AU283" s="151" t="s">
        <v>94</v>
      </c>
      <c r="AY283" s="13" t="s">
        <v>181</v>
      </c>
      <c r="BE283" s="152">
        <f t="shared" si="54"/>
        <v>0</v>
      </c>
      <c r="BF283" s="152">
        <f t="shared" si="55"/>
        <v>0</v>
      </c>
      <c r="BG283" s="152">
        <f t="shared" si="56"/>
        <v>0</v>
      </c>
      <c r="BH283" s="152">
        <f t="shared" si="57"/>
        <v>0</v>
      </c>
      <c r="BI283" s="152">
        <f t="shared" si="58"/>
        <v>0</v>
      </c>
      <c r="BJ283" s="13" t="s">
        <v>90</v>
      </c>
      <c r="BK283" s="153">
        <f t="shared" si="59"/>
        <v>0</v>
      </c>
      <c r="BL283" s="13" t="s">
        <v>243</v>
      </c>
      <c r="BM283" s="151" t="s">
        <v>676</v>
      </c>
    </row>
    <row r="284" spans="2:65" s="1" customFormat="1" ht="24.2" customHeight="1">
      <c r="B284" s="139"/>
      <c r="C284" s="140" t="s">
        <v>677</v>
      </c>
      <c r="D284" s="140" t="s">
        <v>183</v>
      </c>
      <c r="E284" s="141" t="s">
        <v>678</v>
      </c>
      <c r="F284" s="142" t="s">
        <v>679</v>
      </c>
      <c r="G284" s="143" t="s">
        <v>304</v>
      </c>
      <c r="H284" s="144">
        <v>730</v>
      </c>
      <c r="I284" s="145"/>
      <c r="J284" s="144">
        <f t="shared" si="50"/>
        <v>0</v>
      </c>
      <c r="K284" s="146"/>
      <c r="L284" s="28"/>
      <c r="M284" s="147" t="s">
        <v>1</v>
      </c>
      <c r="N284" s="148" t="s">
        <v>45</v>
      </c>
      <c r="P284" s="149">
        <f t="shared" si="51"/>
        <v>0</v>
      </c>
      <c r="Q284" s="149">
        <v>0</v>
      </c>
      <c r="R284" s="149">
        <f t="shared" si="52"/>
        <v>0</v>
      </c>
      <c r="S284" s="149">
        <v>1.3500000000000001E-3</v>
      </c>
      <c r="T284" s="150">
        <f t="shared" si="53"/>
        <v>0.98550000000000004</v>
      </c>
      <c r="AR284" s="151" t="s">
        <v>243</v>
      </c>
      <c r="AT284" s="151" t="s">
        <v>183</v>
      </c>
      <c r="AU284" s="151" t="s">
        <v>94</v>
      </c>
      <c r="AY284" s="13" t="s">
        <v>181</v>
      </c>
      <c r="BE284" s="152">
        <f t="shared" si="54"/>
        <v>0</v>
      </c>
      <c r="BF284" s="152">
        <f t="shared" si="55"/>
        <v>0</v>
      </c>
      <c r="BG284" s="152">
        <f t="shared" si="56"/>
        <v>0</v>
      </c>
      <c r="BH284" s="152">
        <f t="shared" si="57"/>
        <v>0</v>
      </c>
      <c r="BI284" s="152">
        <f t="shared" si="58"/>
        <v>0</v>
      </c>
      <c r="BJ284" s="13" t="s">
        <v>90</v>
      </c>
      <c r="BK284" s="153">
        <f t="shared" si="59"/>
        <v>0</v>
      </c>
      <c r="BL284" s="13" t="s">
        <v>243</v>
      </c>
      <c r="BM284" s="151" t="s">
        <v>680</v>
      </c>
    </row>
    <row r="285" spans="2:65" s="1" customFormat="1" ht="24.2" customHeight="1">
      <c r="B285" s="139"/>
      <c r="C285" s="154" t="s">
        <v>681</v>
      </c>
      <c r="D285" s="154" t="s">
        <v>196</v>
      </c>
      <c r="E285" s="155" t="s">
        <v>682</v>
      </c>
      <c r="F285" s="156" t="s">
        <v>683</v>
      </c>
      <c r="G285" s="157" t="s">
        <v>684</v>
      </c>
      <c r="H285" s="158">
        <v>321</v>
      </c>
      <c r="I285" s="159"/>
      <c r="J285" s="158">
        <f t="shared" si="50"/>
        <v>0</v>
      </c>
      <c r="K285" s="160"/>
      <c r="L285" s="161"/>
      <c r="M285" s="162" t="s">
        <v>1</v>
      </c>
      <c r="N285" s="163" t="s">
        <v>45</v>
      </c>
      <c r="P285" s="149">
        <f t="shared" si="51"/>
        <v>0</v>
      </c>
      <c r="Q285" s="149">
        <v>0</v>
      </c>
      <c r="R285" s="149">
        <f t="shared" si="52"/>
        <v>0</v>
      </c>
      <c r="S285" s="149">
        <v>0</v>
      </c>
      <c r="T285" s="150">
        <f t="shared" si="53"/>
        <v>0</v>
      </c>
      <c r="AR285" s="151" t="s">
        <v>306</v>
      </c>
      <c r="AT285" s="151" t="s">
        <v>196</v>
      </c>
      <c r="AU285" s="151" t="s">
        <v>94</v>
      </c>
      <c r="AY285" s="13" t="s">
        <v>181</v>
      </c>
      <c r="BE285" s="152">
        <f t="shared" si="54"/>
        <v>0</v>
      </c>
      <c r="BF285" s="152">
        <f t="shared" si="55"/>
        <v>0</v>
      </c>
      <c r="BG285" s="152">
        <f t="shared" si="56"/>
        <v>0</v>
      </c>
      <c r="BH285" s="152">
        <f t="shared" si="57"/>
        <v>0</v>
      </c>
      <c r="BI285" s="152">
        <f t="shared" si="58"/>
        <v>0</v>
      </c>
      <c r="BJ285" s="13" t="s">
        <v>90</v>
      </c>
      <c r="BK285" s="153">
        <f t="shared" si="59"/>
        <v>0</v>
      </c>
      <c r="BL285" s="13" t="s">
        <v>243</v>
      </c>
      <c r="BM285" s="151" t="s">
        <v>493</v>
      </c>
    </row>
    <row r="286" spans="2:65" s="1" customFormat="1" ht="24.2" customHeight="1">
      <c r="B286" s="139"/>
      <c r="C286" s="140" t="s">
        <v>685</v>
      </c>
      <c r="D286" s="140" t="s">
        <v>183</v>
      </c>
      <c r="E286" s="141" t="s">
        <v>686</v>
      </c>
      <c r="F286" s="142" t="s">
        <v>687</v>
      </c>
      <c r="G286" s="143" t="s">
        <v>304</v>
      </c>
      <c r="H286" s="144">
        <v>142</v>
      </c>
      <c r="I286" s="145"/>
      <c r="J286" s="144">
        <f t="shared" si="50"/>
        <v>0</v>
      </c>
      <c r="K286" s="146"/>
      <c r="L286" s="28"/>
      <c r="M286" s="147" t="s">
        <v>1</v>
      </c>
      <c r="N286" s="148" t="s">
        <v>45</v>
      </c>
      <c r="P286" s="149">
        <f t="shared" si="51"/>
        <v>0</v>
      </c>
      <c r="Q286" s="149">
        <v>0</v>
      </c>
      <c r="R286" s="149">
        <f t="shared" si="52"/>
        <v>0</v>
      </c>
      <c r="S286" s="149">
        <v>2.3E-3</v>
      </c>
      <c r="T286" s="150">
        <f t="shared" si="53"/>
        <v>0.3266</v>
      </c>
      <c r="AR286" s="151" t="s">
        <v>243</v>
      </c>
      <c r="AT286" s="151" t="s">
        <v>183</v>
      </c>
      <c r="AU286" s="151" t="s">
        <v>94</v>
      </c>
      <c r="AY286" s="13" t="s">
        <v>181</v>
      </c>
      <c r="BE286" s="152">
        <f t="shared" si="54"/>
        <v>0</v>
      </c>
      <c r="BF286" s="152">
        <f t="shared" si="55"/>
        <v>0</v>
      </c>
      <c r="BG286" s="152">
        <f t="shared" si="56"/>
        <v>0</v>
      </c>
      <c r="BH286" s="152">
        <f t="shared" si="57"/>
        <v>0</v>
      </c>
      <c r="BI286" s="152">
        <f t="shared" si="58"/>
        <v>0</v>
      </c>
      <c r="BJ286" s="13" t="s">
        <v>90</v>
      </c>
      <c r="BK286" s="153">
        <f t="shared" si="59"/>
        <v>0</v>
      </c>
      <c r="BL286" s="13" t="s">
        <v>243</v>
      </c>
      <c r="BM286" s="151" t="s">
        <v>688</v>
      </c>
    </row>
    <row r="287" spans="2:65" s="1" customFormat="1" ht="24.2" customHeight="1">
      <c r="B287" s="139"/>
      <c r="C287" s="140" t="s">
        <v>689</v>
      </c>
      <c r="D287" s="140" t="s">
        <v>183</v>
      </c>
      <c r="E287" s="141" t="s">
        <v>690</v>
      </c>
      <c r="F287" s="142" t="s">
        <v>691</v>
      </c>
      <c r="G287" s="143" t="s">
        <v>304</v>
      </c>
      <c r="H287" s="144">
        <v>142</v>
      </c>
      <c r="I287" s="145"/>
      <c r="J287" s="144">
        <f t="shared" si="50"/>
        <v>0</v>
      </c>
      <c r="K287" s="146"/>
      <c r="L287" s="28"/>
      <c r="M287" s="147" t="s">
        <v>1</v>
      </c>
      <c r="N287" s="148" t="s">
        <v>45</v>
      </c>
      <c r="P287" s="149">
        <f t="shared" si="51"/>
        <v>0</v>
      </c>
      <c r="Q287" s="149">
        <v>2.7333700000000002E-3</v>
      </c>
      <c r="R287" s="149">
        <f t="shared" si="52"/>
        <v>0.38813854000000003</v>
      </c>
      <c r="S287" s="149">
        <v>0</v>
      </c>
      <c r="T287" s="150">
        <f t="shared" si="53"/>
        <v>0</v>
      </c>
      <c r="AR287" s="151" t="s">
        <v>243</v>
      </c>
      <c r="AT287" s="151" t="s">
        <v>183</v>
      </c>
      <c r="AU287" s="151" t="s">
        <v>94</v>
      </c>
      <c r="AY287" s="13" t="s">
        <v>181</v>
      </c>
      <c r="BE287" s="152">
        <f t="shared" si="54"/>
        <v>0</v>
      </c>
      <c r="BF287" s="152">
        <f t="shared" si="55"/>
        <v>0</v>
      </c>
      <c r="BG287" s="152">
        <f t="shared" si="56"/>
        <v>0</v>
      </c>
      <c r="BH287" s="152">
        <f t="shared" si="57"/>
        <v>0</v>
      </c>
      <c r="BI287" s="152">
        <f t="shared" si="58"/>
        <v>0</v>
      </c>
      <c r="BJ287" s="13" t="s">
        <v>90</v>
      </c>
      <c r="BK287" s="153">
        <f t="shared" si="59"/>
        <v>0</v>
      </c>
      <c r="BL287" s="13" t="s">
        <v>243</v>
      </c>
      <c r="BM287" s="151" t="s">
        <v>692</v>
      </c>
    </row>
    <row r="288" spans="2:65" s="1" customFormat="1" ht="24.2" customHeight="1">
      <c r="B288" s="139"/>
      <c r="C288" s="140" t="s">
        <v>693</v>
      </c>
      <c r="D288" s="140" t="s">
        <v>183</v>
      </c>
      <c r="E288" s="141" t="s">
        <v>694</v>
      </c>
      <c r="F288" s="142" t="s">
        <v>695</v>
      </c>
      <c r="G288" s="143" t="s">
        <v>507</v>
      </c>
      <c r="H288" s="144">
        <v>1.248</v>
      </c>
      <c r="I288" s="145"/>
      <c r="J288" s="144">
        <f t="shared" si="50"/>
        <v>0</v>
      </c>
      <c r="K288" s="146"/>
      <c r="L288" s="28"/>
      <c r="M288" s="147" t="s">
        <v>1</v>
      </c>
      <c r="N288" s="148" t="s">
        <v>45</v>
      </c>
      <c r="P288" s="149">
        <f t="shared" si="51"/>
        <v>0</v>
      </c>
      <c r="Q288" s="149">
        <v>0</v>
      </c>
      <c r="R288" s="149">
        <f t="shared" si="52"/>
        <v>0</v>
      </c>
      <c r="S288" s="149">
        <v>0</v>
      </c>
      <c r="T288" s="150">
        <f t="shared" si="53"/>
        <v>0</v>
      </c>
      <c r="AR288" s="151" t="s">
        <v>243</v>
      </c>
      <c r="AT288" s="151" t="s">
        <v>183</v>
      </c>
      <c r="AU288" s="151" t="s">
        <v>94</v>
      </c>
      <c r="AY288" s="13" t="s">
        <v>181</v>
      </c>
      <c r="BE288" s="152">
        <f t="shared" si="54"/>
        <v>0</v>
      </c>
      <c r="BF288" s="152">
        <f t="shared" si="55"/>
        <v>0</v>
      </c>
      <c r="BG288" s="152">
        <f t="shared" si="56"/>
        <v>0</v>
      </c>
      <c r="BH288" s="152">
        <f t="shared" si="57"/>
        <v>0</v>
      </c>
      <c r="BI288" s="152">
        <f t="shared" si="58"/>
        <v>0</v>
      </c>
      <c r="BJ288" s="13" t="s">
        <v>90</v>
      </c>
      <c r="BK288" s="153">
        <f t="shared" si="59"/>
        <v>0</v>
      </c>
      <c r="BL288" s="13" t="s">
        <v>243</v>
      </c>
      <c r="BM288" s="151" t="s">
        <v>696</v>
      </c>
    </row>
    <row r="289" spans="2:65" s="11" customFormat="1" ht="20.85" customHeight="1">
      <c r="B289" s="127"/>
      <c r="D289" s="128" t="s">
        <v>78</v>
      </c>
      <c r="E289" s="137" t="s">
        <v>697</v>
      </c>
      <c r="F289" s="137" t="s">
        <v>698</v>
      </c>
      <c r="I289" s="130"/>
      <c r="J289" s="138">
        <f>BK289</f>
        <v>0</v>
      </c>
      <c r="L289" s="127"/>
      <c r="M289" s="132"/>
      <c r="P289" s="133">
        <f>SUM(P290:P323)</f>
        <v>0</v>
      </c>
      <c r="R289" s="133">
        <f>SUM(R290:R323)</f>
        <v>1.0616114999999999</v>
      </c>
      <c r="T289" s="134">
        <f>SUM(T290:T323)</f>
        <v>1.476</v>
      </c>
      <c r="AR289" s="128" t="s">
        <v>90</v>
      </c>
      <c r="AT289" s="135" t="s">
        <v>78</v>
      </c>
      <c r="AU289" s="135" t="s">
        <v>90</v>
      </c>
      <c r="AY289" s="128" t="s">
        <v>181</v>
      </c>
      <c r="BK289" s="136">
        <f>SUM(BK290:BK323)</f>
        <v>0</v>
      </c>
    </row>
    <row r="290" spans="2:65" s="1" customFormat="1" ht="24.2" customHeight="1">
      <c r="B290" s="139"/>
      <c r="C290" s="140" t="s">
        <v>699</v>
      </c>
      <c r="D290" s="140" t="s">
        <v>183</v>
      </c>
      <c r="E290" s="141" t="s">
        <v>700</v>
      </c>
      <c r="F290" s="142" t="s">
        <v>701</v>
      </c>
      <c r="G290" s="143" t="s">
        <v>304</v>
      </c>
      <c r="H290" s="144">
        <v>2558.1</v>
      </c>
      <c r="I290" s="145"/>
      <c r="J290" s="144">
        <f t="shared" ref="J290:J323" si="60">ROUND(I290*H290,3)</f>
        <v>0</v>
      </c>
      <c r="K290" s="146"/>
      <c r="L290" s="28"/>
      <c r="M290" s="147" t="s">
        <v>1</v>
      </c>
      <c r="N290" s="148" t="s">
        <v>45</v>
      </c>
      <c r="P290" s="149">
        <f t="shared" ref="P290:P323" si="61">O290*H290</f>
        <v>0</v>
      </c>
      <c r="Q290" s="149">
        <v>2.1499999999999999E-4</v>
      </c>
      <c r="R290" s="149">
        <f t="shared" ref="R290:R323" si="62">Q290*H290</f>
        <v>0.54999149999999997</v>
      </c>
      <c r="S290" s="149">
        <v>0</v>
      </c>
      <c r="T290" s="150">
        <f t="shared" ref="T290:T323" si="63">S290*H290</f>
        <v>0</v>
      </c>
      <c r="AR290" s="151" t="s">
        <v>243</v>
      </c>
      <c r="AT290" s="151" t="s">
        <v>183</v>
      </c>
      <c r="AU290" s="151" t="s">
        <v>94</v>
      </c>
      <c r="AY290" s="13" t="s">
        <v>181</v>
      </c>
      <c r="BE290" s="152">
        <f t="shared" ref="BE290:BE323" si="64">IF(N290="základná",J290,0)</f>
        <v>0</v>
      </c>
      <c r="BF290" s="152">
        <f t="shared" ref="BF290:BF323" si="65">IF(N290="znížená",J290,0)</f>
        <v>0</v>
      </c>
      <c r="BG290" s="152">
        <f t="shared" ref="BG290:BG323" si="66">IF(N290="zákl. prenesená",J290,0)</f>
        <v>0</v>
      </c>
      <c r="BH290" s="152">
        <f t="shared" ref="BH290:BH323" si="67">IF(N290="zníž. prenesená",J290,0)</f>
        <v>0</v>
      </c>
      <c r="BI290" s="152">
        <f t="shared" ref="BI290:BI323" si="68">IF(N290="nulová",J290,0)</f>
        <v>0</v>
      </c>
      <c r="BJ290" s="13" t="s">
        <v>90</v>
      </c>
      <c r="BK290" s="153">
        <f t="shared" ref="BK290:BK323" si="69">ROUND(I290*H290,3)</f>
        <v>0</v>
      </c>
      <c r="BL290" s="13" t="s">
        <v>243</v>
      </c>
      <c r="BM290" s="151" t="s">
        <v>702</v>
      </c>
    </row>
    <row r="291" spans="2:65" s="1" customFormat="1" ht="37.9" customHeight="1">
      <c r="B291" s="139"/>
      <c r="C291" s="154" t="s">
        <v>703</v>
      </c>
      <c r="D291" s="154" t="s">
        <v>196</v>
      </c>
      <c r="E291" s="155" t="s">
        <v>704</v>
      </c>
      <c r="F291" s="156" t="s">
        <v>705</v>
      </c>
      <c r="G291" s="157" t="s">
        <v>304</v>
      </c>
      <c r="H291" s="158">
        <v>2558.1</v>
      </c>
      <c r="I291" s="159"/>
      <c r="J291" s="158">
        <f t="shared" si="60"/>
        <v>0</v>
      </c>
      <c r="K291" s="160"/>
      <c r="L291" s="161"/>
      <c r="M291" s="162" t="s">
        <v>1</v>
      </c>
      <c r="N291" s="163" t="s">
        <v>45</v>
      </c>
      <c r="P291" s="149">
        <f t="shared" si="61"/>
        <v>0</v>
      </c>
      <c r="Q291" s="149">
        <v>1E-4</v>
      </c>
      <c r="R291" s="149">
        <f t="shared" si="62"/>
        <v>0.25580999999999998</v>
      </c>
      <c r="S291" s="149">
        <v>0</v>
      </c>
      <c r="T291" s="150">
        <f t="shared" si="63"/>
        <v>0</v>
      </c>
      <c r="AR291" s="151" t="s">
        <v>306</v>
      </c>
      <c r="AT291" s="151" t="s">
        <v>196</v>
      </c>
      <c r="AU291" s="151" t="s">
        <v>94</v>
      </c>
      <c r="AY291" s="13" t="s">
        <v>181</v>
      </c>
      <c r="BE291" s="152">
        <f t="shared" si="64"/>
        <v>0</v>
      </c>
      <c r="BF291" s="152">
        <f t="shared" si="65"/>
        <v>0</v>
      </c>
      <c r="BG291" s="152">
        <f t="shared" si="66"/>
        <v>0</v>
      </c>
      <c r="BH291" s="152">
        <f t="shared" si="67"/>
        <v>0</v>
      </c>
      <c r="BI291" s="152">
        <f t="shared" si="68"/>
        <v>0</v>
      </c>
      <c r="BJ291" s="13" t="s">
        <v>90</v>
      </c>
      <c r="BK291" s="153">
        <f t="shared" si="69"/>
        <v>0</v>
      </c>
      <c r="BL291" s="13" t="s">
        <v>243</v>
      </c>
      <c r="BM291" s="151" t="s">
        <v>706</v>
      </c>
    </row>
    <row r="292" spans="2:65" s="1" customFormat="1" ht="37.9" customHeight="1">
      <c r="B292" s="139"/>
      <c r="C292" s="154" t="s">
        <v>707</v>
      </c>
      <c r="D292" s="154" t="s">
        <v>196</v>
      </c>
      <c r="E292" s="155" t="s">
        <v>708</v>
      </c>
      <c r="F292" s="156" t="s">
        <v>709</v>
      </c>
      <c r="G292" s="157" t="s">
        <v>304</v>
      </c>
      <c r="H292" s="158">
        <v>2558.1</v>
      </c>
      <c r="I292" s="159"/>
      <c r="J292" s="158">
        <f t="shared" si="60"/>
        <v>0</v>
      </c>
      <c r="K292" s="160"/>
      <c r="L292" s="161"/>
      <c r="M292" s="162" t="s">
        <v>1</v>
      </c>
      <c r="N292" s="163" t="s">
        <v>45</v>
      </c>
      <c r="P292" s="149">
        <f t="shared" si="61"/>
        <v>0</v>
      </c>
      <c r="Q292" s="149">
        <v>1E-4</v>
      </c>
      <c r="R292" s="149">
        <f t="shared" si="62"/>
        <v>0.25580999999999998</v>
      </c>
      <c r="S292" s="149">
        <v>0</v>
      </c>
      <c r="T292" s="150">
        <f t="shared" si="63"/>
        <v>0</v>
      </c>
      <c r="AR292" s="151" t="s">
        <v>306</v>
      </c>
      <c r="AT292" s="151" t="s">
        <v>196</v>
      </c>
      <c r="AU292" s="151" t="s">
        <v>94</v>
      </c>
      <c r="AY292" s="13" t="s">
        <v>181</v>
      </c>
      <c r="BE292" s="152">
        <f t="shared" si="64"/>
        <v>0</v>
      </c>
      <c r="BF292" s="152">
        <f t="shared" si="65"/>
        <v>0</v>
      </c>
      <c r="BG292" s="152">
        <f t="shared" si="66"/>
        <v>0</v>
      </c>
      <c r="BH292" s="152">
        <f t="shared" si="67"/>
        <v>0</v>
      </c>
      <c r="BI292" s="152">
        <f t="shared" si="68"/>
        <v>0</v>
      </c>
      <c r="BJ292" s="13" t="s">
        <v>90</v>
      </c>
      <c r="BK292" s="153">
        <f t="shared" si="69"/>
        <v>0</v>
      </c>
      <c r="BL292" s="13" t="s">
        <v>243</v>
      </c>
      <c r="BM292" s="151" t="s">
        <v>710</v>
      </c>
    </row>
    <row r="293" spans="2:65" s="1" customFormat="1" ht="44.25" customHeight="1">
      <c r="B293" s="139"/>
      <c r="C293" s="154" t="s">
        <v>711</v>
      </c>
      <c r="D293" s="154" t="s">
        <v>196</v>
      </c>
      <c r="E293" s="155" t="s">
        <v>712</v>
      </c>
      <c r="F293" s="156" t="s">
        <v>713</v>
      </c>
      <c r="G293" s="157" t="s">
        <v>557</v>
      </c>
      <c r="H293" s="158">
        <v>4</v>
      </c>
      <c r="I293" s="159"/>
      <c r="J293" s="158">
        <f t="shared" si="60"/>
        <v>0</v>
      </c>
      <c r="K293" s="160"/>
      <c r="L293" s="161"/>
      <c r="M293" s="162" t="s">
        <v>1</v>
      </c>
      <c r="N293" s="163" t="s">
        <v>45</v>
      </c>
      <c r="P293" s="149">
        <f t="shared" si="61"/>
        <v>0</v>
      </c>
      <c r="Q293" s="149">
        <v>0</v>
      </c>
      <c r="R293" s="149">
        <f t="shared" si="62"/>
        <v>0</v>
      </c>
      <c r="S293" s="149">
        <v>0</v>
      </c>
      <c r="T293" s="150">
        <f t="shared" si="63"/>
        <v>0</v>
      </c>
      <c r="AR293" s="151" t="s">
        <v>306</v>
      </c>
      <c r="AT293" s="151" t="s">
        <v>196</v>
      </c>
      <c r="AU293" s="151" t="s">
        <v>94</v>
      </c>
      <c r="AY293" s="13" t="s">
        <v>181</v>
      </c>
      <c r="BE293" s="152">
        <f t="shared" si="64"/>
        <v>0</v>
      </c>
      <c r="BF293" s="152">
        <f t="shared" si="65"/>
        <v>0</v>
      </c>
      <c r="BG293" s="152">
        <f t="shared" si="66"/>
        <v>0</v>
      </c>
      <c r="BH293" s="152">
        <f t="shared" si="67"/>
        <v>0</v>
      </c>
      <c r="BI293" s="152">
        <f t="shared" si="68"/>
        <v>0</v>
      </c>
      <c r="BJ293" s="13" t="s">
        <v>90</v>
      </c>
      <c r="BK293" s="153">
        <f t="shared" si="69"/>
        <v>0</v>
      </c>
      <c r="BL293" s="13" t="s">
        <v>243</v>
      </c>
      <c r="BM293" s="151" t="s">
        <v>293</v>
      </c>
    </row>
    <row r="294" spans="2:65" s="1" customFormat="1" ht="44.25" customHeight="1">
      <c r="B294" s="139"/>
      <c r="C294" s="154" t="s">
        <v>714</v>
      </c>
      <c r="D294" s="154" t="s">
        <v>196</v>
      </c>
      <c r="E294" s="155" t="s">
        <v>715</v>
      </c>
      <c r="F294" s="156" t="s">
        <v>716</v>
      </c>
      <c r="G294" s="157" t="s">
        <v>557</v>
      </c>
      <c r="H294" s="158">
        <v>6</v>
      </c>
      <c r="I294" s="159"/>
      <c r="J294" s="158">
        <f t="shared" si="60"/>
        <v>0</v>
      </c>
      <c r="K294" s="160"/>
      <c r="L294" s="161"/>
      <c r="M294" s="162" t="s">
        <v>1</v>
      </c>
      <c r="N294" s="163" t="s">
        <v>45</v>
      </c>
      <c r="P294" s="149">
        <f t="shared" si="61"/>
        <v>0</v>
      </c>
      <c r="Q294" s="149">
        <v>0</v>
      </c>
      <c r="R294" s="149">
        <f t="shared" si="62"/>
        <v>0</v>
      </c>
      <c r="S294" s="149">
        <v>0</v>
      </c>
      <c r="T294" s="150">
        <f t="shared" si="63"/>
        <v>0</v>
      </c>
      <c r="AR294" s="151" t="s">
        <v>306</v>
      </c>
      <c r="AT294" s="151" t="s">
        <v>196</v>
      </c>
      <c r="AU294" s="151" t="s">
        <v>94</v>
      </c>
      <c r="AY294" s="13" t="s">
        <v>181</v>
      </c>
      <c r="BE294" s="152">
        <f t="shared" si="64"/>
        <v>0</v>
      </c>
      <c r="BF294" s="152">
        <f t="shared" si="65"/>
        <v>0</v>
      </c>
      <c r="BG294" s="152">
        <f t="shared" si="66"/>
        <v>0</v>
      </c>
      <c r="BH294" s="152">
        <f t="shared" si="67"/>
        <v>0</v>
      </c>
      <c r="BI294" s="152">
        <f t="shared" si="68"/>
        <v>0</v>
      </c>
      <c r="BJ294" s="13" t="s">
        <v>90</v>
      </c>
      <c r="BK294" s="153">
        <f t="shared" si="69"/>
        <v>0</v>
      </c>
      <c r="BL294" s="13" t="s">
        <v>243</v>
      </c>
      <c r="BM294" s="151" t="s">
        <v>274</v>
      </c>
    </row>
    <row r="295" spans="2:65" s="1" customFormat="1" ht="44.25" customHeight="1">
      <c r="B295" s="139"/>
      <c r="C295" s="154" t="s">
        <v>717</v>
      </c>
      <c r="D295" s="154" t="s">
        <v>196</v>
      </c>
      <c r="E295" s="155" t="s">
        <v>718</v>
      </c>
      <c r="F295" s="156" t="s">
        <v>719</v>
      </c>
      <c r="G295" s="157" t="s">
        <v>557</v>
      </c>
      <c r="H295" s="158">
        <v>2</v>
      </c>
      <c r="I295" s="159"/>
      <c r="J295" s="158">
        <f t="shared" si="60"/>
        <v>0</v>
      </c>
      <c r="K295" s="160"/>
      <c r="L295" s="161"/>
      <c r="M295" s="162" t="s">
        <v>1</v>
      </c>
      <c r="N295" s="163" t="s">
        <v>45</v>
      </c>
      <c r="P295" s="149">
        <f t="shared" si="61"/>
        <v>0</v>
      </c>
      <c r="Q295" s="149">
        <v>0</v>
      </c>
      <c r="R295" s="149">
        <f t="shared" si="62"/>
        <v>0</v>
      </c>
      <c r="S295" s="149">
        <v>0</v>
      </c>
      <c r="T295" s="150">
        <f t="shared" si="63"/>
        <v>0</v>
      </c>
      <c r="AR295" s="151" t="s">
        <v>306</v>
      </c>
      <c r="AT295" s="151" t="s">
        <v>196</v>
      </c>
      <c r="AU295" s="151" t="s">
        <v>94</v>
      </c>
      <c r="AY295" s="13" t="s">
        <v>181</v>
      </c>
      <c r="BE295" s="152">
        <f t="shared" si="64"/>
        <v>0</v>
      </c>
      <c r="BF295" s="152">
        <f t="shared" si="65"/>
        <v>0</v>
      </c>
      <c r="BG295" s="152">
        <f t="shared" si="66"/>
        <v>0</v>
      </c>
      <c r="BH295" s="152">
        <f t="shared" si="67"/>
        <v>0</v>
      </c>
      <c r="BI295" s="152">
        <f t="shared" si="68"/>
        <v>0</v>
      </c>
      <c r="BJ295" s="13" t="s">
        <v>90</v>
      </c>
      <c r="BK295" s="153">
        <f t="shared" si="69"/>
        <v>0</v>
      </c>
      <c r="BL295" s="13" t="s">
        <v>243</v>
      </c>
      <c r="BM295" s="151" t="s">
        <v>315</v>
      </c>
    </row>
    <row r="296" spans="2:65" s="1" customFormat="1" ht="44.25" customHeight="1">
      <c r="B296" s="139"/>
      <c r="C296" s="154" t="s">
        <v>720</v>
      </c>
      <c r="D296" s="154" t="s">
        <v>196</v>
      </c>
      <c r="E296" s="155" t="s">
        <v>721</v>
      </c>
      <c r="F296" s="156" t="s">
        <v>722</v>
      </c>
      <c r="G296" s="157" t="s">
        <v>557</v>
      </c>
      <c r="H296" s="158">
        <v>2</v>
      </c>
      <c r="I296" s="159"/>
      <c r="J296" s="158">
        <f t="shared" si="60"/>
        <v>0</v>
      </c>
      <c r="K296" s="160"/>
      <c r="L296" s="161"/>
      <c r="M296" s="162" t="s">
        <v>1</v>
      </c>
      <c r="N296" s="163" t="s">
        <v>45</v>
      </c>
      <c r="P296" s="149">
        <f t="shared" si="61"/>
        <v>0</v>
      </c>
      <c r="Q296" s="149">
        <v>0</v>
      </c>
      <c r="R296" s="149">
        <f t="shared" si="62"/>
        <v>0</v>
      </c>
      <c r="S296" s="149">
        <v>0</v>
      </c>
      <c r="T296" s="150">
        <f t="shared" si="63"/>
        <v>0</v>
      </c>
      <c r="AR296" s="151" t="s">
        <v>306</v>
      </c>
      <c r="AT296" s="151" t="s">
        <v>196</v>
      </c>
      <c r="AU296" s="151" t="s">
        <v>94</v>
      </c>
      <c r="AY296" s="13" t="s">
        <v>181</v>
      </c>
      <c r="BE296" s="152">
        <f t="shared" si="64"/>
        <v>0</v>
      </c>
      <c r="BF296" s="152">
        <f t="shared" si="65"/>
        <v>0</v>
      </c>
      <c r="BG296" s="152">
        <f t="shared" si="66"/>
        <v>0</v>
      </c>
      <c r="BH296" s="152">
        <f t="shared" si="67"/>
        <v>0</v>
      </c>
      <c r="BI296" s="152">
        <f t="shared" si="68"/>
        <v>0</v>
      </c>
      <c r="BJ296" s="13" t="s">
        <v>90</v>
      </c>
      <c r="BK296" s="153">
        <f t="shared" si="69"/>
        <v>0</v>
      </c>
      <c r="BL296" s="13" t="s">
        <v>243</v>
      </c>
      <c r="BM296" s="151" t="s">
        <v>723</v>
      </c>
    </row>
    <row r="297" spans="2:65" s="1" customFormat="1" ht="44.25" customHeight="1">
      <c r="B297" s="139"/>
      <c r="C297" s="154" t="s">
        <v>724</v>
      </c>
      <c r="D297" s="154" t="s">
        <v>196</v>
      </c>
      <c r="E297" s="155" t="s">
        <v>725</v>
      </c>
      <c r="F297" s="156" t="s">
        <v>726</v>
      </c>
      <c r="G297" s="157" t="s">
        <v>557</v>
      </c>
      <c r="H297" s="158">
        <v>3</v>
      </c>
      <c r="I297" s="159"/>
      <c r="J297" s="158">
        <f t="shared" si="60"/>
        <v>0</v>
      </c>
      <c r="K297" s="160"/>
      <c r="L297" s="161"/>
      <c r="M297" s="162" t="s">
        <v>1</v>
      </c>
      <c r="N297" s="163" t="s">
        <v>45</v>
      </c>
      <c r="P297" s="149">
        <f t="shared" si="61"/>
        <v>0</v>
      </c>
      <c r="Q297" s="149">
        <v>0</v>
      </c>
      <c r="R297" s="149">
        <f t="shared" si="62"/>
        <v>0</v>
      </c>
      <c r="S297" s="149">
        <v>0</v>
      </c>
      <c r="T297" s="150">
        <f t="shared" si="63"/>
        <v>0</v>
      </c>
      <c r="AR297" s="151" t="s">
        <v>306</v>
      </c>
      <c r="AT297" s="151" t="s">
        <v>196</v>
      </c>
      <c r="AU297" s="151" t="s">
        <v>94</v>
      </c>
      <c r="AY297" s="13" t="s">
        <v>181</v>
      </c>
      <c r="BE297" s="152">
        <f t="shared" si="64"/>
        <v>0</v>
      </c>
      <c r="BF297" s="152">
        <f t="shared" si="65"/>
        <v>0</v>
      </c>
      <c r="BG297" s="152">
        <f t="shared" si="66"/>
        <v>0</v>
      </c>
      <c r="BH297" s="152">
        <f t="shared" si="67"/>
        <v>0</v>
      </c>
      <c r="BI297" s="152">
        <f t="shared" si="68"/>
        <v>0</v>
      </c>
      <c r="BJ297" s="13" t="s">
        <v>90</v>
      </c>
      <c r="BK297" s="153">
        <f t="shared" si="69"/>
        <v>0</v>
      </c>
      <c r="BL297" s="13" t="s">
        <v>243</v>
      </c>
      <c r="BM297" s="151" t="s">
        <v>281</v>
      </c>
    </row>
    <row r="298" spans="2:65" s="1" customFormat="1" ht="49.15" customHeight="1">
      <c r="B298" s="139"/>
      <c r="C298" s="154" t="s">
        <v>727</v>
      </c>
      <c r="D298" s="154" t="s">
        <v>196</v>
      </c>
      <c r="E298" s="155" t="s">
        <v>728</v>
      </c>
      <c r="F298" s="156" t="s">
        <v>729</v>
      </c>
      <c r="G298" s="157" t="s">
        <v>557</v>
      </c>
      <c r="H298" s="158">
        <v>6</v>
      </c>
      <c r="I298" s="159"/>
      <c r="J298" s="158">
        <f t="shared" si="60"/>
        <v>0</v>
      </c>
      <c r="K298" s="160"/>
      <c r="L298" s="161"/>
      <c r="M298" s="162" t="s">
        <v>1</v>
      </c>
      <c r="N298" s="163" t="s">
        <v>45</v>
      </c>
      <c r="P298" s="149">
        <f t="shared" si="61"/>
        <v>0</v>
      </c>
      <c r="Q298" s="149">
        <v>0</v>
      </c>
      <c r="R298" s="149">
        <f t="shared" si="62"/>
        <v>0</v>
      </c>
      <c r="S298" s="149">
        <v>0</v>
      </c>
      <c r="T298" s="150">
        <f t="shared" si="63"/>
        <v>0</v>
      </c>
      <c r="AR298" s="151" t="s">
        <v>306</v>
      </c>
      <c r="AT298" s="151" t="s">
        <v>196</v>
      </c>
      <c r="AU298" s="151" t="s">
        <v>94</v>
      </c>
      <c r="AY298" s="13" t="s">
        <v>181</v>
      </c>
      <c r="BE298" s="152">
        <f t="shared" si="64"/>
        <v>0</v>
      </c>
      <c r="BF298" s="152">
        <f t="shared" si="65"/>
        <v>0</v>
      </c>
      <c r="BG298" s="152">
        <f t="shared" si="66"/>
        <v>0</v>
      </c>
      <c r="BH298" s="152">
        <f t="shared" si="67"/>
        <v>0</v>
      </c>
      <c r="BI298" s="152">
        <f t="shared" si="68"/>
        <v>0</v>
      </c>
      <c r="BJ298" s="13" t="s">
        <v>90</v>
      </c>
      <c r="BK298" s="153">
        <f t="shared" si="69"/>
        <v>0</v>
      </c>
      <c r="BL298" s="13" t="s">
        <v>243</v>
      </c>
      <c r="BM298" s="151" t="s">
        <v>319</v>
      </c>
    </row>
    <row r="299" spans="2:65" s="1" customFormat="1" ht="44.25" customHeight="1">
      <c r="B299" s="139"/>
      <c r="C299" s="154" t="s">
        <v>730</v>
      </c>
      <c r="D299" s="154" t="s">
        <v>196</v>
      </c>
      <c r="E299" s="155" t="s">
        <v>731</v>
      </c>
      <c r="F299" s="156" t="s">
        <v>732</v>
      </c>
      <c r="G299" s="157" t="s">
        <v>557</v>
      </c>
      <c r="H299" s="158">
        <v>1</v>
      </c>
      <c r="I299" s="159"/>
      <c r="J299" s="158">
        <f t="shared" si="60"/>
        <v>0</v>
      </c>
      <c r="K299" s="160"/>
      <c r="L299" s="161"/>
      <c r="M299" s="162" t="s">
        <v>1</v>
      </c>
      <c r="N299" s="163" t="s">
        <v>45</v>
      </c>
      <c r="P299" s="149">
        <f t="shared" si="61"/>
        <v>0</v>
      </c>
      <c r="Q299" s="149">
        <v>0</v>
      </c>
      <c r="R299" s="149">
        <f t="shared" si="62"/>
        <v>0</v>
      </c>
      <c r="S299" s="149">
        <v>0</v>
      </c>
      <c r="T299" s="150">
        <f t="shared" si="63"/>
        <v>0</v>
      </c>
      <c r="AR299" s="151" t="s">
        <v>306</v>
      </c>
      <c r="AT299" s="151" t="s">
        <v>196</v>
      </c>
      <c r="AU299" s="151" t="s">
        <v>94</v>
      </c>
      <c r="AY299" s="13" t="s">
        <v>181</v>
      </c>
      <c r="BE299" s="152">
        <f t="shared" si="64"/>
        <v>0</v>
      </c>
      <c r="BF299" s="152">
        <f t="shared" si="65"/>
        <v>0</v>
      </c>
      <c r="BG299" s="152">
        <f t="shared" si="66"/>
        <v>0</v>
      </c>
      <c r="BH299" s="152">
        <f t="shared" si="67"/>
        <v>0</v>
      </c>
      <c r="BI299" s="152">
        <f t="shared" si="68"/>
        <v>0</v>
      </c>
      <c r="BJ299" s="13" t="s">
        <v>90</v>
      </c>
      <c r="BK299" s="153">
        <f t="shared" si="69"/>
        <v>0</v>
      </c>
      <c r="BL299" s="13" t="s">
        <v>243</v>
      </c>
      <c r="BM299" s="151" t="s">
        <v>301</v>
      </c>
    </row>
    <row r="300" spans="2:65" s="1" customFormat="1" ht="44.25" customHeight="1">
      <c r="B300" s="139"/>
      <c r="C300" s="154" t="s">
        <v>733</v>
      </c>
      <c r="D300" s="154" t="s">
        <v>196</v>
      </c>
      <c r="E300" s="155" t="s">
        <v>734</v>
      </c>
      <c r="F300" s="156" t="s">
        <v>735</v>
      </c>
      <c r="G300" s="157" t="s">
        <v>557</v>
      </c>
      <c r="H300" s="158">
        <v>8</v>
      </c>
      <c r="I300" s="159"/>
      <c r="J300" s="158">
        <f t="shared" si="60"/>
        <v>0</v>
      </c>
      <c r="K300" s="160"/>
      <c r="L300" s="161"/>
      <c r="M300" s="162" t="s">
        <v>1</v>
      </c>
      <c r="N300" s="163" t="s">
        <v>45</v>
      </c>
      <c r="P300" s="149">
        <f t="shared" si="61"/>
        <v>0</v>
      </c>
      <c r="Q300" s="149">
        <v>0</v>
      </c>
      <c r="R300" s="149">
        <f t="shared" si="62"/>
        <v>0</v>
      </c>
      <c r="S300" s="149">
        <v>0</v>
      </c>
      <c r="T300" s="150">
        <f t="shared" si="63"/>
        <v>0</v>
      </c>
      <c r="AR300" s="151" t="s">
        <v>306</v>
      </c>
      <c r="AT300" s="151" t="s">
        <v>196</v>
      </c>
      <c r="AU300" s="151" t="s">
        <v>94</v>
      </c>
      <c r="AY300" s="13" t="s">
        <v>181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90</v>
      </c>
      <c r="BK300" s="153">
        <f t="shared" si="69"/>
        <v>0</v>
      </c>
      <c r="BL300" s="13" t="s">
        <v>243</v>
      </c>
      <c r="BM300" s="151" t="s">
        <v>277</v>
      </c>
    </row>
    <row r="301" spans="2:65" s="1" customFormat="1" ht="55.5" customHeight="1">
      <c r="B301" s="139"/>
      <c r="C301" s="154" t="s">
        <v>736</v>
      </c>
      <c r="D301" s="154" t="s">
        <v>196</v>
      </c>
      <c r="E301" s="155" t="s">
        <v>737</v>
      </c>
      <c r="F301" s="156" t="s">
        <v>738</v>
      </c>
      <c r="G301" s="157" t="s">
        <v>557</v>
      </c>
      <c r="H301" s="158">
        <v>1</v>
      </c>
      <c r="I301" s="159"/>
      <c r="J301" s="158">
        <f t="shared" si="60"/>
        <v>0</v>
      </c>
      <c r="K301" s="160"/>
      <c r="L301" s="161"/>
      <c r="M301" s="162" t="s">
        <v>1</v>
      </c>
      <c r="N301" s="163" t="s">
        <v>45</v>
      </c>
      <c r="P301" s="149">
        <f t="shared" si="61"/>
        <v>0</v>
      </c>
      <c r="Q301" s="149">
        <v>0</v>
      </c>
      <c r="R301" s="149">
        <f t="shared" si="62"/>
        <v>0</v>
      </c>
      <c r="S301" s="149">
        <v>0</v>
      </c>
      <c r="T301" s="150">
        <f t="shared" si="63"/>
        <v>0</v>
      </c>
      <c r="AR301" s="151" t="s">
        <v>306</v>
      </c>
      <c r="AT301" s="151" t="s">
        <v>196</v>
      </c>
      <c r="AU301" s="151" t="s">
        <v>94</v>
      </c>
      <c r="AY301" s="13" t="s">
        <v>181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90</v>
      </c>
      <c r="BK301" s="153">
        <f t="shared" si="69"/>
        <v>0</v>
      </c>
      <c r="BL301" s="13" t="s">
        <v>243</v>
      </c>
      <c r="BM301" s="151" t="s">
        <v>739</v>
      </c>
    </row>
    <row r="302" spans="2:65" s="1" customFormat="1" ht="44.25" customHeight="1">
      <c r="B302" s="139"/>
      <c r="C302" s="154" t="s">
        <v>740</v>
      </c>
      <c r="D302" s="154" t="s">
        <v>196</v>
      </c>
      <c r="E302" s="155" t="s">
        <v>741</v>
      </c>
      <c r="F302" s="156" t="s">
        <v>742</v>
      </c>
      <c r="G302" s="157" t="s">
        <v>557</v>
      </c>
      <c r="H302" s="158">
        <v>1</v>
      </c>
      <c r="I302" s="159"/>
      <c r="J302" s="158">
        <f t="shared" si="60"/>
        <v>0</v>
      </c>
      <c r="K302" s="160"/>
      <c r="L302" s="161"/>
      <c r="M302" s="162" t="s">
        <v>1</v>
      </c>
      <c r="N302" s="163" t="s">
        <v>45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306</v>
      </c>
      <c r="AT302" s="151" t="s">
        <v>196</v>
      </c>
      <c r="AU302" s="151" t="s">
        <v>94</v>
      </c>
      <c r="AY302" s="13" t="s">
        <v>181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90</v>
      </c>
      <c r="BK302" s="153">
        <f t="shared" si="69"/>
        <v>0</v>
      </c>
      <c r="BL302" s="13" t="s">
        <v>243</v>
      </c>
      <c r="BM302" s="151" t="s">
        <v>266</v>
      </c>
    </row>
    <row r="303" spans="2:65" s="1" customFormat="1" ht="49.15" customHeight="1">
      <c r="B303" s="139"/>
      <c r="C303" s="154" t="s">
        <v>743</v>
      </c>
      <c r="D303" s="154" t="s">
        <v>196</v>
      </c>
      <c r="E303" s="155" t="s">
        <v>744</v>
      </c>
      <c r="F303" s="156" t="s">
        <v>745</v>
      </c>
      <c r="G303" s="157" t="s">
        <v>557</v>
      </c>
      <c r="H303" s="158">
        <v>1</v>
      </c>
      <c r="I303" s="159"/>
      <c r="J303" s="158">
        <f t="shared" si="60"/>
        <v>0</v>
      </c>
      <c r="K303" s="160"/>
      <c r="L303" s="161"/>
      <c r="M303" s="162" t="s">
        <v>1</v>
      </c>
      <c r="N303" s="163" t="s">
        <v>45</v>
      </c>
      <c r="P303" s="149">
        <f t="shared" si="61"/>
        <v>0</v>
      </c>
      <c r="Q303" s="149">
        <v>0</v>
      </c>
      <c r="R303" s="149">
        <f t="shared" si="62"/>
        <v>0</v>
      </c>
      <c r="S303" s="149">
        <v>0</v>
      </c>
      <c r="T303" s="150">
        <f t="shared" si="63"/>
        <v>0</v>
      </c>
      <c r="AR303" s="151" t="s">
        <v>306</v>
      </c>
      <c r="AT303" s="151" t="s">
        <v>196</v>
      </c>
      <c r="AU303" s="151" t="s">
        <v>94</v>
      </c>
      <c r="AY303" s="13" t="s">
        <v>181</v>
      </c>
      <c r="BE303" s="152">
        <f t="shared" si="64"/>
        <v>0</v>
      </c>
      <c r="BF303" s="152">
        <f t="shared" si="65"/>
        <v>0</v>
      </c>
      <c r="BG303" s="152">
        <f t="shared" si="66"/>
        <v>0</v>
      </c>
      <c r="BH303" s="152">
        <f t="shared" si="67"/>
        <v>0</v>
      </c>
      <c r="BI303" s="152">
        <f t="shared" si="68"/>
        <v>0</v>
      </c>
      <c r="BJ303" s="13" t="s">
        <v>90</v>
      </c>
      <c r="BK303" s="153">
        <f t="shared" si="69"/>
        <v>0</v>
      </c>
      <c r="BL303" s="13" t="s">
        <v>243</v>
      </c>
      <c r="BM303" s="151" t="s">
        <v>270</v>
      </c>
    </row>
    <row r="304" spans="2:65" s="1" customFormat="1" ht="49.15" customHeight="1">
      <c r="B304" s="139"/>
      <c r="C304" s="154" t="s">
        <v>746</v>
      </c>
      <c r="D304" s="154" t="s">
        <v>196</v>
      </c>
      <c r="E304" s="155" t="s">
        <v>747</v>
      </c>
      <c r="F304" s="156" t="s">
        <v>748</v>
      </c>
      <c r="G304" s="157" t="s">
        <v>557</v>
      </c>
      <c r="H304" s="158">
        <v>49</v>
      </c>
      <c r="I304" s="159"/>
      <c r="J304" s="158">
        <f t="shared" si="60"/>
        <v>0</v>
      </c>
      <c r="K304" s="160"/>
      <c r="L304" s="161"/>
      <c r="M304" s="162" t="s">
        <v>1</v>
      </c>
      <c r="N304" s="163" t="s">
        <v>45</v>
      </c>
      <c r="P304" s="149">
        <f t="shared" si="61"/>
        <v>0</v>
      </c>
      <c r="Q304" s="149">
        <v>0</v>
      </c>
      <c r="R304" s="149">
        <f t="shared" si="62"/>
        <v>0</v>
      </c>
      <c r="S304" s="149">
        <v>0</v>
      </c>
      <c r="T304" s="150">
        <f t="shared" si="63"/>
        <v>0</v>
      </c>
      <c r="AR304" s="151" t="s">
        <v>306</v>
      </c>
      <c r="AT304" s="151" t="s">
        <v>196</v>
      </c>
      <c r="AU304" s="151" t="s">
        <v>94</v>
      </c>
      <c r="AY304" s="13" t="s">
        <v>181</v>
      </c>
      <c r="BE304" s="152">
        <f t="shared" si="64"/>
        <v>0</v>
      </c>
      <c r="BF304" s="152">
        <f t="shared" si="65"/>
        <v>0</v>
      </c>
      <c r="BG304" s="152">
        <f t="shared" si="66"/>
        <v>0</v>
      </c>
      <c r="BH304" s="152">
        <f t="shared" si="67"/>
        <v>0</v>
      </c>
      <c r="BI304" s="152">
        <f t="shared" si="68"/>
        <v>0</v>
      </c>
      <c r="BJ304" s="13" t="s">
        <v>90</v>
      </c>
      <c r="BK304" s="153">
        <f t="shared" si="69"/>
        <v>0</v>
      </c>
      <c r="BL304" s="13" t="s">
        <v>243</v>
      </c>
      <c r="BM304" s="151" t="s">
        <v>323</v>
      </c>
    </row>
    <row r="305" spans="2:65" s="1" customFormat="1" ht="55.5" customHeight="1">
      <c r="B305" s="139"/>
      <c r="C305" s="154" t="s">
        <v>749</v>
      </c>
      <c r="D305" s="154" t="s">
        <v>196</v>
      </c>
      <c r="E305" s="155" t="s">
        <v>750</v>
      </c>
      <c r="F305" s="156" t="s">
        <v>751</v>
      </c>
      <c r="G305" s="157" t="s">
        <v>557</v>
      </c>
      <c r="H305" s="158">
        <v>1</v>
      </c>
      <c r="I305" s="159"/>
      <c r="J305" s="158">
        <f t="shared" si="60"/>
        <v>0</v>
      </c>
      <c r="K305" s="160"/>
      <c r="L305" s="161"/>
      <c r="M305" s="162" t="s">
        <v>1</v>
      </c>
      <c r="N305" s="163" t="s">
        <v>45</v>
      </c>
      <c r="P305" s="149">
        <f t="shared" si="61"/>
        <v>0</v>
      </c>
      <c r="Q305" s="149">
        <v>0</v>
      </c>
      <c r="R305" s="149">
        <f t="shared" si="62"/>
        <v>0</v>
      </c>
      <c r="S305" s="149">
        <v>0</v>
      </c>
      <c r="T305" s="150">
        <f t="shared" si="63"/>
        <v>0</v>
      </c>
      <c r="AR305" s="151" t="s">
        <v>306</v>
      </c>
      <c r="AT305" s="151" t="s">
        <v>196</v>
      </c>
      <c r="AU305" s="151" t="s">
        <v>94</v>
      </c>
      <c r="AY305" s="13" t="s">
        <v>181</v>
      </c>
      <c r="BE305" s="152">
        <f t="shared" si="64"/>
        <v>0</v>
      </c>
      <c r="BF305" s="152">
        <f t="shared" si="65"/>
        <v>0</v>
      </c>
      <c r="BG305" s="152">
        <f t="shared" si="66"/>
        <v>0</v>
      </c>
      <c r="BH305" s="152">
        <f t="shared" si="67"/>
        <v>0</v>
      </c>
      <c r="BI305" s="152">
        <f t="shared" si="68"/>
        <v>0</v>
      </c>
      <c r="BJ305" s="13" t="s">
        <v>90</v>
      </c>
      <c r="BK305" s="153">
        <f t="shared" si="69"/>
        <v>0</v>
      </c>
      <c r="BL305" s="13" t="s">
        <v>243</v>
      </c>
      <c r="BM305" s="151" t="s">
        <v>752</v>
      </c>
    </row>
    <row r="306" spans="2:65" s="1" customFormat="1" ht="55.5" customHeight="1">
      <c r="B306" s="139"/>
      <c r="C306" s="154" t="s">
        <v>753</v>
      </c>
      <c r="D306" s="154" t="s">
        <v>196</v>
      </c>
      <c r="E306" s="155" t="s">
        <v>754</v>
      </c>
      <c r="F306" s="156" t="s">
        <v>755</v>
      </c>
      <c r="G306" s="157" t="s">
        <v>557</v>
      </c>
      <c r="H306" s="158">
        <v>7</v>
      </c>
      <c r="I306" s="159"/>
      <c r="J306" s="158">
        <f t="shared" si="60"/>
        <v>0</v>
      </c>
      <c r="K306" s="160"/>
      <c r="L306" s="161"/>
      <c r="M306" s="162" t="s">
        <v>1</v>
      </c>
      <c r="N306" s="163" t="s">
        <v>45</v>
      </c>
      <c r="P306" s="149">
        <f t="shared" si="61"/>
        <v>0</v>
      </c>
      <c r="Q306" s="149">
        <v>0</v>
      </c>
      <c r="R306" s="149">
        <f t="shared" si="62"/>
        <v>0</v>
      </c>
      <c r="S306" s="149">
        <v>0</v>
      </c>
      <c r="T306" s="150">
        <f t="shared" si="63"/>
        <v>0</v>
      </c>
      <c r="AR306" s="151" t="s">
        <v>306</v>
      </c>
      <c r="AT306" s="151" t="s">
        <v>196</v>
      </c>
      <c r="AU306" s="151" t="s">
        <v>94</v>
      </c>
      <c r="AY306" s="13" t="s">
        <v>181</v>
      </c>
      <c r="BE306" s="152">
        <f t="shared" si="64"/>
        <v>0</v>
      </c>
      <c r="BF306" s="152">
        <f t="shared" si="65"/>
        <v>0</v>
      </c>
      <c r="BG306" s="152">
        <f t="shared" si="66"/>
        <v>0</v>
      </c>
      <c r="BH306" s="152">
        <f t="shared" si="67"/>
        <v>0</v>
      </c>
      <c r="BI306" s="152">
        <f t="shared" si="68"/>
        <v>0</v>
      </c>
      <c r="BJ306" s="13" t="s">
        <v>90</v>
      </c>
      <c r="BK306" s="153">
        <f t="shared" si="69"/>
        <v>0</v>
      </c>
      <c r="BL306" s="13" t="s">
        <v>243</v>
      </c>
      <c r="BM306" s="151" t="s">
        <v>327</v>
      </c>
    </row>
    <row r="307" spans="2:65" s="1" customFormat="1" ht="62.65" customHeight="1">
      <c r="B307" s="139"/>
      <c r="C307" s="154" t="s">
        <v>756</v>
      </c>
      <c r="D307" s="154" t="s">
        <v>196</v>
      </c>
      <c r="E307" s="155" t="s">
        <v>757</v>
      </c>
      <c r="F307" s="156" t="s">
        <v>758</v>
      </c>
      <c r="G307" s="157" t="s">
        <v>557</v>
      </c>
      <c r="H307" s="158">
        <v>7</v>
      </c>
      <c r="I307" s="159"/>
      <c r="J307" s="158">
        <f t="shared" si="60"/>
        <v>0</v>
      </c>
      <c r="K307" s="160"/>
      <c r="L307" s="161"/>
      <c r="M307" s="162" t="s">
        <v>1</v>
      </c>
      <c r="N307" s="163" t="s">
        <v>45</v>
      </c>
      <c r="P307" s="149">
        <f t="shared" si="61"/>
        <v>0</v>
      </c>
      <c r="Q307" s="149">
        <v>0</v>
      </c>
      <c r="R307" s="149">
        <f t="shared" si="62"/>
        <v>0</v>
      </c>
      <c r="S307" s="149">
        <v>0</v>
      </c>
      <c r="T307" s="150">
        <f t="shared" si="63"/>
        <v>0</v>
      </c>
      <c r="AR307" s="151" t="s">
        <v>306</v>
      </c>
      <c r="AT307" s="151" t="s">
        <v>196</v>
      </c>
      <c r="AU307" s="151" t="s">
        <v>94</v>
      </c>
      <c r="AY307" s="13" t="s">
        <v>181</v>
      </c>
      <c r="BE307" s="152">
        <f t="shared" si="64"/>
        <v>0</v>
      </c>
      <c r="BF307" s="152">
        <f t="shared" si="65"/>
        <v>0</v>
      </c>
      <c r="BG307" s="152">
        <f t="shared" si="66"/>
        <v>0</v>
      </c>
      <c r="BH307" s="152">
        <f t="shared" si="67"/>
        <v>0</v>
      </c>
      <c r="BI307" s="152">
        <f t="shared" si="68"/>
        <v>0</v>
      </c>
      <c r="BJ307" s="13" t="s">
        <v>90</v>
      </c>
      <c r="BK307" s="153">
        <f t="shared" si="69"/>
        <v>0</v>
      </c>
      <c r="BL307" s="13" t="s">
        <v>243</v>
      </c>
      <c r="BM307" s="151" t="s">
        <v>289</v>
      </c>
    </row>
    <row r="308" spans="2:65" s="1" customFormat="1" ht="55.5" customHeight="1">
      <c r="B308" s="139"/>
      <c r="C308" s="154" t="s">
        <v>759</v>
      </c>
      <c r="D308" s="154" t="s">
        <v>196</v>
      </c>
      <c r="E308" s="155" t="s">
        <v>760</v>
      </c>
      <c r="F308" s="156" t="s">
        <v>761</v>
      </c>
      <c r="G308" s="157" t="s">
        <v>557</v>
      </c>
      <c r="H308" s="158">
        <v>6</v>
      </c>
      <c r="I308" s="159"/>
      <c r="J308" s="158">
        <f t="shared" si="60"/>
        <v>0</v>
      </c>
      <c r="K308" s="160"/>
      <c r="L308" s="161"/>
      <c r="M308" s="162" t="s">
        <v>1</v>
      </c>
      <c r="N308" s="163" t="s">
        <v>45</v>
      </c>
      <c r="P308" s="149">
        <f t="shared" si="61"/>
        <v>0</v>
      </c>
      <c r="Q308" s="149">
        <v>0</v>
      </c>
      <c r="R308" s="149">
        <f t="shared" si="62"/>
        <v>0</v>
      </c>
      <c r="S308" s="149">
        <v>0</v>
      </c>
      <c r="T308" s="150">
        <f t="shared" si="63"/>
        <v>0</v>
      </c>
      <c r="AR308" s="151" t="s">
        <v>306</v>
      </c>
      <c r="AT308" s="151" t="s">
        <v>196</v>
      </c>
      <c r="AU308" s="151" t="s">
        <v>94</v>
      </c>
      <c r="AY308" s="13" t="s">
        <v>181</v>
      </c>
      <c r="BE308" s="152">
        <f t="shared" si="64"/>
        <v>0</v>
      </c>
      <c r="BF308" s="152">
        <f t="shared" si="65"/>
        <v>0</v>
      </c>
      <c r="BG308" s="152">
        <f t="shared" si="66"/>
        <v>0</v>
      </c>
      <c r="BH308" s="152">
        <f t="shared" si="67"/>
        <v>0</v>
      </c>
      <c r="BI308" s="152">
        <f t="shared" si="68"/>
        <v>0</v>
      </c>
      <c r="BJ308" s="13" t="s">
        <v>90</v>
      </c>
      <c r="BK308" s="153">
        <f t="shared" si="69"/>
        <v>0</v>
      </c>
      <c r="BL308" s="13" t="s">
        <v>243</v>
      </c>
      <c r="BM308" s="151" t="s">
        <v>762</v>
      </c>
    </row>
    <row r="309" spans="2:65" s="1" customFormat="1" ht="44.25" customHeight="1">
      <c r="B309" s="139"/>
      <c r="C309" s="154" t="s">
        <v>763</v>
      </c>
      <c r="D309" s="154" t="s">
        <v>196</v>
      </c>
      <c r="E309" s="155" t="s">
        <v>764</v>
      </c>
      <c r="F309" s="156" t="s">
        <v>765</v>
      </c>
      <c r="G309" s="157" t="s">
        <v>557</v>
      </c>
      <c r="H309" s="158">
        <v>11</v>
      </c>
      <c r="I309" s="159"/>
      <c r="J309" s="158">
        <f t="shared" si="60"/>
        <v>0</v>
      </c>
      <c r="K309" s="160"/>
      <c r="L309" s="161"/>
      <c r="M309" s="162" t="s">
        <v>1</v>
      </c>
      <c r="N309" s="163" t="s">
        <v>45</v>
      </c>
      <c r="P309" s="149">
        <f t="shared" si="61"/>
        <v>0</v>
      </c>
      <c r="Q309" s="149">
        <v>0</v>
      </c>
      <c r="R309" s="149">
        <f t="shared" si="62"/>
        <v>0</v>
      </c>
      <c r="S309" s="149">
        <v>0</v>
      </c>
      <c r="T309" s="150">
        <f t="shared" si="63"/>
        <v>0</v>
      </c>
      <c r="AR309" s="151" t="s">
        <v>306</v>
      </c>
      <c r="AT309" s="151" t="s">
        <v>196</v>
      </c>
      <c r="AU309" s="151" t="s">
        <v>94</v>
      </c>
      <c r="AY309" s="13" t="s">
        <v>181</v>
      </c>
      <c r="BE309" s="152">
        <f t="shared" si="64"/>
        <v>0</v>
      </c>
      <c r="BF309" s="152">
        <f t="shared" si="65"/>
        <v>0</v>
      </c>
      <c r="BG309" s="152">
        <f t="shared" si="66"/>
        <v>0</v>
      </c>
      <c r="BH309" s="152">
        <f t="shared" si="67"/>
        <v>0</v>
      </c>
      <c r="BI309" s="152">
        <f t="shared" si="68"/>
        <v>0</v>
      </c>
      <c r="BJ309" s="13" t="s">
        <v>90</v>
      </c>
      <c r="BK309" s="153">
        <f t="shared" si="69"/>
        <v>0</v>
      </c>
      <c r="BL309" s="13" t="s">
        <v>243</v>
      </c>
      <c r="BM309" s="151" t="s">
        <v>297</v>
      </c>
    </row>
    <row r="310" spans="2:65" s="1" customFormat="1" ht="55.5" customHeight="1">
      <c r="B310" s="139"/>
      <c r="C310" s="154" t="s">
        <v>766</v>
      </c>
      <c r="D310" s="154" t="s">
        <v>196</v>
      </c>
      <c r="E310" s="155" t="s">
        <v>767</v>
      </c>
      <c r="F310" s="156" t="s">
        <v>768</v>
      </c>
      <c r="G310" s="157" t="s">
        <v>557</v>
      </c>
      <c r="H310" s="158">
        <v>6</v>
      </c>
      <c r="I310" s="159"/>
      <c r="J310" s="158">
        <f t="shared" si="60"/>
        <v>0</v>
      </c>
      <c r="K310" s="160"/>
      <c r="L310" s="161"/>
      <c r="M310" s="162" t="s">
        <v>1</v>
      </c>
      <c r="N310" s="163" t="s">
        <v>45</v>
      </c>
      <c r="P310" s="149">
        <f t="shared" si="61"/>
        <v>0</v>
      </c>
      <c r="Q310" s="149">
        <v>0</v>
      </c>
      <c r="R310" s="149">
        <f t="shared" si="62"/>
        <v>0</v>
      </c>
      <c r="S310" s="149">
        <v>0</v>
      </c>
      <c r="T310" s="150">
        <f t="shared" si="63"/>
        <v>0</v>
      </c>
      <c r="AR310" s="151" t="s">
        <v>306</v>
      </c>
      <c r="AT310" s="151" t="s">
        <v>196</v>
      </c>
      <c r="AU310" s="151" t="s">
        <v>94</v>
      </c>
      <c r="AY310" s="13" t="s">
        <v>181</v>
      </c>
      <c r="BE310" s="152">
        <f t="shared" si="64"/>
        <v>0</v>
      </c>
      <c r="BF310" s="152">
        <f t="shared" si="65"/>
        <v>0</v>
      </c>
      <c r="BG310" s="152">
        <f t="shared" si="66"/>
        <v>0</v>
      </c>
      <c r="BH310" s="152">
        <f t="shared" si="67"/>
        <v>0</v>
      </c>
      <c r="BI310" s="152">
        <f t="shared" si="68"/>
        <v>0</v>
      </c>
      <c r="BJ310" s="13" t="s">
        <v>90</v>
      </c>
      <c r="BK310" s="153">
        <f t="shared" si="69"/>
        <v>0</v>
      </c>
      <c r="BL310" s="13" t="s">
        <v>243</v>
      </c>
      <c r="BM310" s="151" t="s">
        <v>769</v>
      </c>
    </row>
    <row r="311" spans="2:65" s="1" customFormat="1" ht="55.5" customHeight="1">
      <c r="B311" s="139"/>
      <c r="C311" s="154" t="s">
        <v>770</v>
      </c>
      <c r="D311" s="154" t="s">
        <v>196</v>
      </c>
      <c r="E311" s="155" t="s">
        <v>771</v>
      </c>
      <c r="F311" s="156" t="s">
        <v>772</v>
      </c>
      <c r="G311" s="157" t="s">
        <v>557</v>
      </c>
      <c r="H311" s="158">
        <v>6</v>
      </c>
      <c r="I311" s="159"/>
      <c r="J311" s="158">
        <f t="shared" si="60"/>
        <v>0</v>
      </c>
      <c r="K311" s="160"/>
      <c r="L311" s="161"/>
      <c r="M311" s="162" t="s">
        <v>1</v>
      </c>
      <c r="N311" s="163" t="s">
        <v>45</v>
      </c>
      <c r="P311" s="149">
        <f t="shared" si="61"/>
        <v>0</v>
      </c>
      <c r="Q311" s="149">
        <v>0</v>
      </c>
      <c r="R311" s="149">
        <f t="shared" si="62"/>
        <v>0</v>
      </c>
      <c r="S311" s="149">
        <v>0</v>
      </c>
      <c r="T311" s="150">
        <f t="shared" si="63"/>
        <v>0</v>
      </c>
      <c r="AR311" s="151" t="s">
        <v>306</v>
      </c>
      <c r="AT311" s="151" t="s">
        <v>196</v>
      </c>
      <c r="AU311" s="151" t="s">
        <v>94</v>
      </c>
      <c r="AY311" s="13" t="s">
        <v>181</v>
      </c>
      <c r="BE311" s="152">
        <f t="shared" si="64"/>
        <v>0</v>
      </c>
      <c r="BF311" s="152">
        <f t="shared" si="65"/>
        <v>0</v>
      </c>
      <c r="BG311" s="152">
        <f t="shared" si="66"/>
        <v>0</v>
      </c>
      <c r="BH311" s="152">
        <f t="shared" si="67"/>
        <v>0</v>
      </c>
      <c r="BI311" s="152">
        <f t="shared" si="68"/>
        <v>0</v>
      </c>
      <c r="BJ311" s="13" t="s">
        <v>90</v>
      </c>
      <c r="BK311" s="153">
        <f t="shared" si="69"/>
        <v>0</v>
      </c>
      <c r="BL311" s="13" t="s">
        <v>243</v>
      </c>
      <c r="BM311" s="151" t="s">
        <v>773</v>
      </c>
    </row>
    <row r="312" spans="2:65" s="1" customFormat="1" ht="49.15" customHeight="1">
      <c r="B312" s="139"/>
      <c r="C312" s="154" t="s">
        <v>774</v>
      </c>
      <c r="D312" s="154" t="s">
        <v>196</v>
      </c>
      <c r="E312" s="155" t="s">
        <v>775</v>
      </c>
      <c r="F312" s="156" t="s">
        <v>776</v>
      </c>
      <c r="G312" s="157" t="s">
        <v>557</v>
      </c>
      <c r="H312" s="158">
        <v>36</v>
      </c>
      <c r="I312" s="159"/>
      <c r="J312" s="158">
        <f t="shared" si="60"/>
        <v>0</v>
      </c>
      <c r="K312" s="160"/>
      <c r="L312" s="161"/>
      <c r="M312" s="162" t="s">
        <v>1</v>
      </c>
      <c r="N312" s="163" t="s">
        <v>45</v>
      </c>
      <c r="P312" s="149">
        <f t="shared" si="61"/>
        <v>0</v>
      </c>
      <c r="Q312" s="149">
        <v>0</v>
      </c>
      <c r="R312" s="149">
        <f t="shared" si="62"/>
        <v>0</v>
      </c>
      <c r="S312" s="149">
        <v>0</v>
      </c>
      <c r="T312" s="150">
        <f t="shared" si="63"/>
        <v>0</v>
      </c>
      <c r="AR312" s="151" t="s">
        <v>306</v>
      </c>
      <c r="AT312" s="151" t="s">
        <v>196</v>
      </c>
      <c r="AU312" s="151" t="s">
        <v>94</v>
      </c>
      <c r="AY312" s="13" t="s">
        <v>181</v>
      </c>
      <c r="BE312" s="152">
        <f t="shared" si="64"/>
        <v>0</v>
      </c>
      <c r="BF312" s="152">
        <f t="shared" si="65"/>
        <v>0</v>
      </c>
      <c r="BG312" s="152">
        <f t="shared" si="66"/>
        <v>0</v>
      </c>
      <c r="BH312" s="152">
        <f t="shared" si="67"/>
        <v>0</v>
      </c>
      <c r="BI312" s="152">
        <f t="shared" si="68"/>
        <v>0</v>
      </c>
      <c r="BJ312" s="13" t="s">
        <v>90</v>
      </c>
      <c r="BK312" s="153">
        <f t="shared" si="69"/>
        <v>0</v>
      </c>
      <c r="BL312" s="13" t="s">
        <v>243</v>
      </c>
      <c r="BM312" s="151" t="s">
        <v>777</v>
      </c>
    </row>
    <row r="313" spans="2:65" s="1" customFormat="1" ht="49.15" customHeight="1">
      <c r="B313" s="139"/>
      <c r="C313" s="154" t="s">
        <v>778</v>
      </c>
      <c r="D313" s="154" t="s">
        <v>196</v>
      </c>
      <c r="E313" s="155" t="s">
        <v>779</v>
      </c>
      <c r="F313" s="156" t="s">
        <v>780</v>
      </c>
      <c r="G313" s="157" t="s">
        <v>557</v>
      </c>
      <c r="H313" s="158">
        <v>36</v>
      </c>
      <c r="I313" s="159"/>
      <c r="J313" s="158">
        <f t="shared" si="60"/>
        <v>0</v>
      </c>
      <c r="K313" s="160"/>
      <c r="L313" s="161"/>
      <c r="M313" s="162" t="s">
        <v>1</v>
      </c>
      <c r="N313" s="163" t="s">
        <v>45</v>
      </c>
      <c r="P313" s="149">
        <f t="shared" si="61"/>
        <v>0</v>
      </c>
      <c r="Q313" s="149">
        <v>0</v>
      </c>
      <c r="R313" s="149">
        <f t="shared" si="62"/>
        <v>0</v>
      </c>
      <c r="S313" s="149">
        <v>0</v>
      </c>
      <c r="T313" s="150">
        <f t="shared" si="63"/>
        <v>0</v>
      </c>
      <c r="AR313" s="151" t="s">
        <v>306</v>
      </c>
      <c r="AT313" s="151" t="s">
        <v>196</v>
      </c>
      <c r="AU313" s="151" t="s">
        <v>94</v>
      </c>
      <c r="AY313" s="13" t="s">
        <v>181</v>
      </c>
      <c r="BE313" s="152">
        <f t="shared" si="64"/>
        <v>0</v>
      </c>
      <c r="BF313" s="152">
        <f t="shared" si="65"/>
        <v>0</v>
      </c>
      <c r="BG313" s="152">
        <f t="shared" si="66"/>
        <v>0</v>
      </c>
      <c r="BH313" s="152">
        <f t="shared" si="67"/>
        <v>0</v>
      </c>
      <c r="BI313" s="152">
        <f t="shared" si="68"/>
        <v>0</v>
      </c>
      <c r="BJ313" s="13" t="s">
        <v>90</v>
      </c>
      <c r="BK313" s="153">
        <f t="shared" si="69"/>
        <v>0</v>
      </c>
      <c r="BL313" s="13" t="s">
        <v>243</v>
      </c>
      <c r="BM313" s="151" t="s">
        <v>781</v>
      </c>
    </row>
    <row r="314" spans="2:65" s="1" customFormat="1" ht="49.15" customHeight="1">
      <c r="B314" s="139"/>
      <c r="C314" s="154" t="s">
        <v>782</v>
      </c>
      <c r="D314" s="154" t="s">
        <v>196</v>
      </c>
      <c r="E314" s="155" t="s">
        <v>783</v>
      </c>
      <c r="F314" s="156" t="s">
        <v>784</v>
      </c>
      <c r="G314" s="157" t="s">
        <v>557</v>
      </c>
      <c r="H314" s="158">
        <v>102</v>
      </c>
      <c r="I314" s="159"/>
      <c r="J314" s="158">
        <f t="shared" si="60"/>
        <v>0</v>
      </c>
      <c r="K314" s="160"/>
      <c r="L314" s="161"/>
      <c r="M314" s="162" t="s">
        <v>1</v>
      </c>
      <c r="N314" s="163" t="s">
        <v>45</v>
      </c>
      <c r="P314" s="149">
        <f t="shared" si="61"/>
        <v>0</v>
      </c>
      <c r="Q314" s="149">
        <v>0</v>
      </c>
      <c r="R314" s="149">
        <f t="shared" si="62"/>
        <v>0</v>
      </c>
      <c r="S314" s="149">
        <v>0</v>
      </c>
      <c r="T314" s="150">
        <f t="shared" si="63"/>
        <v>0</v>
      </c>
      <c r="AR314" s="151" t="s">
        <v>306</v>
      </c>
      <c r="AT314" s="151" t="s">
        <v>196</v>
      </c>
      <c r="AU314" s="151" t="s">
        <v>94</v>
      </c>
      <c r="AY314" s="13" t="s">
        <v>181</v>
      </c>
      <c r="BE314" s="152">
        <f t="shared" si="64"/>
        <v>0</v>
      </c>
      <c r="BF314" s="152">
        <f t="shared" si="65"/>
        <v>0</v>
      </c>
      <c r="BG314" s="152">
        <f t="shared" si="66"/>
        <v>0</v>
      </c>
      <c r="BH314" s="152">
        <f t="shared" si="67"/>
        <v>0</v>
      </c>
      <c r="BI314" s="152">
        <f t="shared" si="68"/>
        <v>0</v>
      </c>
      <c r="BJ314" s="13" t="s">
        <v>90</v>
      </c>
      <c r="BK314" s="153">
        <f t="shared" si="69"/>
        <v>0</v>
      </c>
      <c r="BL314" s="13" t="s">
        <v>243</v>
      </c>
      <c r="BM314" s="151" t="s">
        <v>785</v>
      </c>
    </row>
    <row r="315" spans="2:65" s="1" customFormat="1" ht="44.25" customHeight="1">
      <c r="B315" s="139"/>
      <c r="C315" s="154" t="s">
        <v>786</v>
      </c>
      <c r="D315" s="154" t="s">
        <v>196</v>
      </c>
      <c r="E315" s="155" t="s">
        <v>787</v>
      </c>
      <c r="F315" s="156" t="s">
        <v>788</v>
      </c>
      <c r="G315" s="157" t="s">
        <v>557</v>
      </c>
      <c r="H315" s="158">
        <v>18</v>
      </c>
      <c r="I315" s="159"/>
      <c r="J315" s="158">
        <f t="shared" si="60"/>
        <v>0</v>
      </c>
      <c r="K315" s="160"/>
      <c r="L315" s="161"/>
      <c r="M315" s="162" t="s">
        <v>1</v>
      </c>
      <c r="N315" s="163" t="s">
        <v>45</v>
      </c>
      <c r="P315" s="149">
        <f t="shared" si="61"/>
        <v>0</v>
      </c>
      <c r="Q315" s="149">
        <v>0</v>
      </c>
      <c r="R315" s="149">
        <f t="shared" si="62"/>
        <v>0</v>
      </c>
      <c r="S315" s="149">
        <v>0</v>
      </c>
      <c r="T315" s="150">
        <f t="shared" si="63"/>
        <v>0</v>
      </c>
      <c r="AR315" s="151" t="s">
        <v>306</v>
      </c>
      <c r="AT315" s="151" t="s">
        <v>196</v>
      </c>
      <c r="AU315" s="151" t="s">
        <v>94</v>
      </c>
      <c r="AY315" s="13" t="s">
        <v>181</v>
      </c>
      <c r="BE315" s="152">
        <f t="shared" si="64"/>
        <v>0</v>
      </c>
      <c r="BF315" s="152">
        <f t="shared" si="65"/>
        <v>0</v>
      </c>
      <c r="BG315" s="152">
        <f t="shared" si="66"/>
        <v>0</v>
      </c>
      <c r="BH315" s="152">
        <f t="shared" si="67"/>
        <v>0</v>
      </c>
      <c r="BI315" s="152">
        <f t="shared" si="68"/>
        <v>0</v>
      </c>
      <c r="BJ315" s="13" t="s">
        <v>90</v>
      </c>
      <c r="BK315" s="153">
        <f t="shared" si="69"/>
        <v>0</v>
      </c>
      <c r="BL315" s="13" t="s">
        <v>243</v>
      </c>
      <c r="BM315" s="151" t="s">
        <v>789</v>
      </c>
    </row>
    <row r="316" spans="2:65" s="1" customFormat="1" ht="44.25" customHeight="1">
      <c r="B316" s="139"/>
      <c r="C316" s="154" t="s">
        <v>790</v>
      </c>
      <c r="D316" s="154" t="s">
        <v>196</v>
      </c>
      <c r="E316" s="155" t="s">
        <v>791</v>
      </c>
      <c r="F316" s="156" t="s">
        <v>792</v>
      </c>
      <c r="G316" s="157" t="s">
        <v>557</v>
      </c>
      <c r="H316" s="158">
        <v>1</v>
      </c>
      <c r="I316" s="159"/>
      <c r="J316" s="158">
        <f t="shared" si="60"/>
        <v>0</v>
      </c>
      <c r="K316" s="160"/>
      <c r="L316" s="161"/>
      <c r="M316" s="162" t="s">
        <v>1</v>
      </c>
      <c r="N316" s="163" t="s">
        <v>45</v>
      </c>
      <c r="P316" s="149">
        <f t="shared" si="61"/>
        <v>0</v>
      </c>
      <c r="Q316" s="149">
        <v>0</v>
      </c>
      <c r="R316" s="149">
        <f t="shared" si="62"/>
        <v>0</v>
      </c>
      <c r="S316" s="149">
        <v>0</v>
      </c>
      <c r="T316" s="150">
        <f t="shared" si="63"/>
        <v>0</v>
      </c>
      <c r="AR316" s="151" t="s">
        <v>306</v>
      </c>
      <c r="AT316" s="151" t="s">
        <v>196</v>
      </c>
      <c r="AU316" s="151" t="s">
        <v>94</v>
      </c>
      <c r="AY316" s="13" t="s">
        <v>181</v>
      </c>
      <c r="BE316" s="152">
        <f t="shared" si="64"/>
        <v>0</v>
      </c>
      <c r="BF316" s="152">
        <f t="shared" si="65"/>
        <v>0</v>
      </c>
      <c r="BG316" s="152">
        <f t="shared" si="66"/>
        <v>0</v>
      </c>
      <c r="BH316" s="152">
        <f t="shared" si="67"/>
        <v>0</v>
      </c>
      <c r="BI316" s="152">
        <f t="shared" si="68"/>
        <v>0</v>
      </c>
      <c r="BJ316" s="13" t="s">
        <v>90</v>
      </c>
      <c r="BK316" s="153">
        <f t="shared" si="69"/>
        <v>0</v>
      </c>
      <c r="BL316" s="13" t="s">
        <v>243</v>
      </c>
      <c r="BM316" s="151" t="s">
        <v>331</v>
      </c>
    </row>
    <row r="317" spans="2:65" s="1" customFormat="1" ht="44.25" customHeight="1">
      <c r="B317" s="139"/>
      <c r="C317" s="154" t="s">
        <v>793</v>
      </c>
      <c r="D317" s="154" t="s">
        <v>196</v>
      </c>
      <c r="E317" s="155" t="s">
        <v>794</v>
      </c>
      <c r="F317" s="156" t="s">
        <v>795</v>
      </c>
      <c r="G317" s="157" t="s">
        <v>557</v>
      </c>
      <c r="H317" s="158">
        <v>1</v>
      </c>
      <c r="I317" s="159"/>
      <c r="J317" s="158">
        <f t="shared" si="60"/>
        <v>0</v>
      </c>
      <c r="K317" s="160"/>
      <c r="L317" s="161"/>
      <c r="M317" s="162" t="s">
        <v>1</v>
      </c>
      <c r="N317" s="163" t="s">
        <v>45</v>
      </c>
      <c r="P317" s="149">
        <f t="shared" si="61"/>
        <v>0</v>
      </c>
      <c r="Q317" s="149">
        <v>0</v>
      </c>
      <c r="R317" s="149">
        <f t="shared" si="62"/>
        <v>0</v>
      </c>
      <c r="S317" s="149">
        <v>0</v>
      </c>
      <c r="T317" s="150">
        <f t="shared" si="63"/>
        <v>0</v>
      </c>
      <c r="AR317" s="151" t="s">
        <v>306</v>
      </c>
      <c r="AT317" s="151" t="s">
        <v>196</v>
      </c>
      <c r="AU317" s="151" t="s">
        <v>94</v>
      </c>
      <c r="AY317" s="13" t="s">
        <v>181</v>
      </c>
      <c r="BE317" s="152">
        <f t="shared" si="64"/>
        <v>0</v>
      </c>
      <c r="BF317" s="152">
        <f t="shared" si="65"/>
        <v>0</v>
      </c>
      <c r="BG317" s="152">
        <f t="shared" si="66"/>
        <v>0</v>
      </c>
      <c r="BH317" s="152">
        <f t="shared" si="67"/>
        <v>0</v>
      </c>
      <c r="BI317" s="152">
        <f t="shared" si="68"/>
        <v>0</v>
      </c>
      <c r="BJ317" s="13" t="s">
        <v>90</v>
      </c>
      <c r="BK317" s="153">
        <f t="shared" si="69"/>
        <v>0</v>
      </c>
      <c r="BL317" s="13" t="s">
        <v>243</v>
      </c>
      <c r="BM317" s="151" t="s">
        <v>306</v>
      </c>
    </row>
    <row r="318" spans="2:65" s="1" customFormat="1" ht="44.25" customHeight="1">
      <c r="B318" s="139"/>
      <c r="C318" s="154" t="s">
        <v>796</v>
      </c>
      <c r="D318" s="154" t="s">
        <v>196</v>
      </c>
      <c r="E318" s="155" t="s">
        <v>797</v>
      </c>
      <c r="F318" s="156" t="s">
        <v>798</v>
      </c>
      <c r="G318" s="157" t="s">
        <v>557</v>
      </c>
      <c r="H318" s="158">
        <v>1</v>
      </c>
      <c r="I318" s="159"/>
      <c r="J318" s="158">
        <f t="shared" si="60"/>
        <v>0</v>
      </c>
      <c r="K318" s="160"/>
      <c r="L318" s="161"/>
      <c r="M318" s="162" t="s">
        <v>1</v>
      </c>
      <c r="N318" s="163" t="s">
        <v>45</v>
      </c>
      <c r="P318" s="149">
        <f t="shared" si="61"/>
        <v>0</v>
      </c>
      <c r="Q318" s="149">
        <v>0</v>
      </c>
      <c r="R318" s="149">
        <f t="shared" si="62"/>
        <v>0</v>
      </c>
      <c r="S318" s="149">
        <v>0</v>
      </c>
      <c r="T318" s="150">
        <f t="shared" si="63"/>
        <v>0</v>
      </c>
      <c r="AR318" s="151" t="s">
        <v>306</v>
      </c>
      <c r="AT318" s="151" t="s">
        <v>196</v>
      </c>
      <c r="AU318" s="151" t="s">
        <v>94</v>
      </c>
      <c r="AY318" s="13" t="s">
        <v>181</v>
      </c>
      <c r="BE318" s="152">
        <f t="shared" si="64"/>
        <v>0</v>
      </c>
      <c r="BF318" s="152">
        <f t="shared" si="65"/>
        <v>0</v>
      </c>
      <c r="BG318" s="152">
        <f t="shared" si="66"/>
        <v>0</v>
      </c>
      <c r="BH318" s="152">
        <f t="shared" si="67"/>
        <v>0</v>
      </c>
      <c r="BI318" s="152">
        <f t="shared" si="68"/>
        <v>0</v>
      </c>
      <c r="BJ318" s="13" t="s">
        <v>90</v>
      </c>
      <c r="BK318" s="153">
        <f t="shared" si="69"/>
        <v>0</v>
      </c>
      <c r="BL318" s="13" t="s">
        <v>243</v>
      </c>
      <c r="BM318" s="151" t="s">
        <v>285</v>
      </c>
    </row>
    <row r="319" spans="2:65" s="1" customFormat="1" ht="24.2" customHeight="1">
      <c r="B319" s="139"/>
      <c r="C319" s="140" t="s">
        <v>799</v>
      </c>
      <c r="D319" s="140" t="s">
        <v>183</v>
      </c>
      <c r="E319" s="141" t="s">
        <v>800</v>
      </c>
      <c r="F319" s="142" t="s">
        <v>801</v>
      </c>
      <c r="G319" s="143" t="s">
        <v>203</v>
      </c>
      <c r="H319" s="144">
        <v>17</v>
      </c>
      <c r="I319" s="145"/>
      <c r="J319" s="144">
        <f t="shared" si="60"/>
        <v>0</v>
      </c>
      <c r="K319" s="146"/>
      <c r="L319" s="28"/>
      <c r="M319" s="147" t="s">
        <v>1</v>
      </c>
      <c r="N319" s="148" t="s">
        <v>45</v>
      </c>
      <c r="P319" s="149">
        <f t="shared" si="61"/>
        <v>0</v>
      </c>
      <c r="Q319" s="149">
        <v>0</v>
      </c>
      <c r="R319" s="149">
        <f t="shared" si="62"/>
        <v>0</v>
      </c>
      <c r="S319" s="149">
        <v>3.0000000000000001E-3</v>
      </c>
      <c r="T319" s="150">
        <f t="shared" si="63"/>
        <v>5.1000000000000004E-2</v>
      </c>
      <c r="AR319" s="151" t="s">
        <v>243</v>
      </c>
      <c r="AT319" s="151" t="s">
        <v>183</v>
      </c>
      <c r="AU319" s="151" t="s">
        <v>94</v>
      </c>
      <c r="AY319" s="13" t="s">
        <v>181</v>
      </c>
      <c r="BE319" s="152">
        <f t="shared" si="64"/>
        <v>0</v>
      </c>
      <c r="BF319" s="152">
        <f t="shared" si="65"/>
        <v>0</v>
      </c>
      <c r="BG319" s="152">
        <f t="shared" si="66"/>
        <v>0</v>
      </c>
      <c r="BH319" s="152">
        <f t="shared" si="67"/>
        <v>0</v>
      </c>
      <c r="BI319" s="152">
        <f t="shared" si="68"/>
        <v>0</v>
      </c>
      <c r="BJ319" s="13" t="s">
        <v>90</v>
      </c>
      <c r="BK319" s="153">
        <f t="shared" si="69"/>
        <v>0</v>
      </c>
      <c r="BL319" s="13" t="s">
        <v>243</v>
      </c>
      <c r="BM319" s="151" t="s">
        <v>802</v>
      </c>
    </row>
    <row r="320" spans="2:65" s="1" customFormat="1" ht="24.2" customHeight="1">
      <c r="B320" s="139"/>
      <c r="C320" s="140" t="s">
        <v>803</v>
      </c>
      <c r="D320" s="140" t="s">
        <v>183</v>
      </c>
      <c r="E320" s="141" t="s">
        <v>804</v>
      </c>
      <c r="F320" s="142" t="s">
        <v>805</v>
      </c>
      <c r="G320" s="143" t="s">
        <v>203</v>
      </c>
      <c r="H320" s="144">
        <v>10</v>
      </c>
      <c r="I320" s="145"/>
      <c r="J320" s="144">
        <f t="shared" si="60"/>
        <v>0</v>
      </c>
      <c r="K320" s="146"/>
      <c r="L320" s="28"/>
      <c r="M320" s="147" t="s">
        <v>1</v>
      </c>
      <c r="N320" s="148" t="s">
        <v>45</v>
      </c>
      <c r="P320" s="149">
        <f t="shared" si="61"/>
        <v>0</v>
      </c>
      <c r="Q320" s="149">
        <v>0</v>
      </c>
      <c r="R320" s="149">
        <f t="shared" si="62"/>
        <v>0</v>
      </c>
      <c r="S320" s="149">
        <v>6.0000000000000001E-3</v>
      </c>
      <c r="T320" s="150">
        <f t="shared" si="63"/>
        <v>0.06</v>
      </c>
      <c r="AR320" s="151" t="s">
        <v>243</v>
      </c>
      <c r="AT320" s="151" t="s">
        <v>183</v>
      </c>
      <c r="AU320" s="151" t="s">
        <v>94</v>
      </c>
      <c r="AY320" s="13" t="s">
        <v>181</v>
      </c>
      <c r="BE320" s="152">
        <f t="shared" si="64"/>
        <v>0</v>
      </c>
      <c r="BF320" s="152">
        <f t="shared" si="65"/>
        <v>0</v>
      </c>
      <c r="BG320" s="152">
        <f t="shared" si="66"/>
        <v>0</v>
      </c>
      <c r="BH320" s="152">
        <f t="shared" si="67"/>
        <v>0</v>
      </c>
      <c r="BI320" s="152">
        <f t="shared" si="68"/>
        <v>0</v>
      </c>
      <c r="BJ320" s="13" t="s">
        <v>90</v>
      </c>
      <c r="BK320" s="153">
        <f t="shared" si="69"/>
        <v>0</v>
      </c>
      <c r="BL320" s="13" t="s">
        <v>243</v>
      </c>
      <c r="BM320" s="151" t="s">
        <v>806</v>
      </c>
    </row>
    <row r="321" spans="2:65" s="1" customFormat="1" ht="24.2" customHeight="1">
      <c r="B321" s="139"/>
      <c r="C321" s="140" t="s">
        <v>807</v>
      </c>
      <c r="D321" s="140" t="s">
        <v>183</v>
      </c>
      <c r="E321" s="141" t="s">
        <v>808</v>
      </c>
      <c r="F321" s="142" t="s">
        <v>809</v>
      </c>
      <c r="G321" s="143" t="s">
        <v>203</v>
      </c>
      <c r="H321" s="144">
        <v>133</v>
      </c>
      <c r="I321" s="145"/>
      <c r="J321" s="144">
        <f t="shared" si="60"/>
        <v>0</v>
      </c>
      <c r="K321" s="146"/>
      <c r="L321" s="28"/>
      <c r="M321" s="147" t="s">
        <v>1</v>
      </c>
      <c r="N321" s="148" t="s">
        <v>45</v>
      </c>
      <c r="P321" s="149">
        <f t="shared" si="61"/>
        <v>0</v>
      </c>
      <c r="Q321" s="149">
        <v>0</v>
      </c>
      <c r="R321" s="149">
        <f t="shared" si="62"/>
        <v>0</v>
      </c>
      <c r="S321" s="149">
        <v>3.0000000000000001E-3</v>
      </c>
      <c r="T321" s="150">
        <f t="shared" si="63"/>
        <v>0.39900000000000002</v>
      </c>
      <c r="AR321" s="151" t="s">
        <v>243</v>
      </c>
      <c r="AT321" s="151" t="s">
        <v>183</v>
      </c>
      <c r="AU321" s="151" t="s">
        <v>94</v>
      </c>
      <c r="AY321" s="13" t="s">
        <v>181</v>
      </c>
      <c r="BE321" s="152">
        <f t="shared" si="64"/>
        <v>0</v>
      </c>
      <c r="BF321" s="152">
        <f t="shared" si="65"/>
        <v>0</v>
      </c>
      <c r="BG321" s="152">
        <f t="shared" si="66"/>
        <v>0</v>
      </c>
      <c r="BH321" s="152">
        <f t="shared" si="67"/>
        <v>0</v>
      </c>
      <c r="BI321" s="152">
        <f t="shared" si="68"/>
        <v>0</v>
      </c>
      <c r="BJ321" s="13" t="s">
        <v>90</v>
      </c>
      <c r="BK321" s="153">
        <f t="shared" si="69"/>
        <v>0</v>
      </c>
      <c r="BL321" s="13" t="s">
        <v>243</v>
      </c>
      <c r="BM321" s="151" t="s">
        <v>810</v>
      </c>
    </row>
    <row r="322" spans="2:65" s="1" customFormat="1" ht="24.2" customHeight="1">
      <c r="B322" s="139"/>
      <c r="C322" s="140" t="s">
        <v>811</v>
      </c>
      <c r="D322" s="140" t="s">
        <v>183</v>
      </c>
      <c r="E322" s="141" t="s">
        <v>812</v>
      </c>
      <c r="F322" s="142" t="s">
        <v>813</v>
      </c>
      <c r="G322" s="143" t="s">
        <v>203</v>
      </c>
      <c r="H322" s="144">
        <v>161</v>
      </c>
      <c r="I322" s="145"/>
      <c r="J322" s="144">
        <f t="shared" si="60"/>
        <v>0</v>
      </c>
      <c r="K322" s="146"/>
      <c r="L322" s="28"/>
      <c r="M322" s="147" t="s">
        <v>1</v>
      </c>
      <c r="N322" s="148" t="s">
        <v>45</v>
      </c>
      <c r="P322" s="149">
        <f t="shared" si="61"/>
        <v>0</v>
      </c>
      <c r="Q322" s="149">
        <v>0</v>
      </c>
      <c r="R322" s="149">
        <f t="shared" si="62"/>
        <v>0</v>
      </c>
      <c r="S322" s="149">
        <v>6.0000000000000001E-3</v>
      </c>
      <c r="T322" s="150">
        <f t="shared" si="63"/>
        <v>0.96599999999999997</v>
      </c>
      <c r="AR322" s="151" t="s">
        <v>243</v>
      </c>
      <c r="AT322" s="151" t="s">
        <v>183</v>
      </c>
      <c r="AU322" s="151" t="s">
        <v>94</v>
      </c>
      <c r="AY322" s="13" t="s">
        <v>181</v>
      </c>
      <c r="BE322" s="152">
        <f t="shared" si="64"/>
        <v>0</v>
      </c>
      <c r="BF322" s="152">
        <f t="shared" si="65"/>
        <v>0</v>
      </c>
      <c r="BG322" s="152">
        <f t="shared" si="66"/>
        <v>0</v>
      </c>
      <c r="BH322" s="152">
        <f t="shared" si="67"/>
        <v>0</v>
      </c>
      <c r="BI322" s="152">
        <f t="shared" si="68"/>
        <v>0</v>
      </c>
      <c r="BJ322" s="13" t="s">
        <v>90</v>
      </c>
      <c r="BK322" s="153">
        <f t="shared" si="69"/>
        <v>0</v>
      </c>
      <c r="BL322" s="13" t="s">
        <v>243</v>
      </c>
      <c r="BM322" s="151" t="s">
        <v>814</v>
      </c>
    </row>
    <row r="323" spans="2:65" s="1" customFormat="1" ht="24.2" customHeight="1">
      <c r="B323" s="139"/>
      <c r="C323" s="140" t="s">
        <v>815</v>
      </c>
      <c r="D323" s="140" t="s">
        <v>183</v>
      </c>
      <c r="E323" s="141" t="s">
        <v>816</v>
      </c>
      <c r="F323" s="142" t="s">
        <v>817</v>
      </c>
      <c r="G323" s="143" t="s">
        <v>507</v>
      </c>
      <c r="H323" s="144">
        <v>1.0620000000000001</v>
      </c>
      <c r="I323" s="145"/>
      <c r="J323" s="144">
        <f t="shared" si="60"/>
        <v>0</v>
      </c>
      <c r="K323" s="146"/>
      <c r="L323" s="28"/>
      <c r="M323" s="147" t="s">
        <v>1</v>
      </c>
      <c r="N323" s="148" t="s">
        <v>45</v>
      </c>
      <c r="P323" s="149">
        <f t="shared" si="61"/>
        <v>0</v>
      </c>
      <c r="Q323" s="149">
        <v>0</v>
      </c>
      <c r="R323" s="149">
        <f t="shared" si="62"/>
        <v>0</v>
      </c>
      <c r="S323" s="149">
        <v>0</v>
      </c>
      <c r="T323" s="150">
        <f t="shared" si="63"/>
        <v>0</v>
      </c>
      <c r="AR323" s="151" t="s">
        <v>243</v>
      </c>
      <c r="AT323" s="151" t="s">
        <v>183</v>
      </c>
      <c r="AU323" s="151" t="s">
        <v>94</v>
      </c>
      <c r="AY323" s="13" t="s">
        <v>181</v>
      </c>
      <c r="BE323" s="152">
        <f t="shared" si="64"/>
        <v>0</v>
      </c>
      <c r="BF323" s="152">
        <f t="shared" si="65"/>
        <v>0</v>
      </c>
      <c r="BG323" s="152">
        <f t="shared" si="66"/>
        <v>0</v>
      </c>
      <c r="BH323" s="152">
        <f t="shared" si="67"/>
        <v>0</v>
      </c>
      <c r="BI323" s="152">
        <f t="shared" si="68"/>
        <v>0</v>
      </c>
      <c r="BJ323" s="13" t="s">
        <v>90</v>
      </c>
      <c r="BK323" s="153">
        <f t="shared" si="69"/>
        <v>0</v>
      </c>
      <c r="BL323" s="13" t="s">
        <v>243</v>
      </c>
      <c r="BM323" s="151" t="s">
        <v>818</v>
      </c>
    </row>
    <row r="324" spans="2:65" s="11" customFormat="1" ht="20.85" customHeight="1">
      <c r="B324" s="127"/>
      <c r="D324" s="128" t="s">
        <v>78</v>
      </c>
      <c r="E324" s="137" t="s">
        <v>819</v>
      </c>
      <c r="F324" s="137" t="s">
        <v>820</v>
      </c>
      <c r="I324" s="130"/>
      <c r="J324" s="138">
        <f>BK324</f>
        <v>0</v>
      </c>
      <c r="L324" s="127"/>
      <c r="M324" s="132"/>
      <c r="P324" s="133">
        <f>SUM(P325:P354)</f>
        <v>0</v>
      </c>
      <c r="R324" s="133">
        <f>SUM(R325:R354)</f>
        <v>3.4278752131999997</v>
      </c>
      <c r="T324" s="134">
        <f>SUM(T325:T354)</f>
        <v>0.33759600000000001</v>
      </c>
      <c r="AR324" s="128" t="s">
        <v>90</v>
      </c>
      <c r="AT324" s="135" t="s">
        <v>78</v>
      </c>
      <c r="AU324" s="135" t="s">
        <v>90</v>
      </c>
      <c r="AY324" s="128" t="s">
        <v>181</v>
      </c>
      <c r="BK324" s="136">
        <f>SUM(BK325:BK354)</f>
        <v>0</v>
      </c>
    </row>
    <row r="325" spans="2:65" s="1" customFormat="1" ht="24.2" customHeight="1">
      <c r="B325" s="139"/>
      <c r="C325" s="140" t="s">
        <v>821</v>
      </c>
      <c r="D325" s="140" t="s">
        <v>183</v>
      </c>
      <c r="E325" s="141" t="s">
        <v>822</v>
      </c>
      <c r="F325" s="142" t="s">
        <v>823</v>
      </c>
      <c r="G325" s="143" t="s">
        <v>194</v>
      </c>
      <c r="H325" s="144">
        <v>48.228000000000002</v>
      </c>
      <c r="I325" s="145"/>
      <c r="J325" s="144">
        <f t="shared" ref="J325:J354" si="70">ROUND(I325*H325,3)</f>
        <v>0</v>
      </c>
      <c r="K325" s="146"/>
      <c r="L325" s="28"/>
      <c r="M325" s="147" t="s">
        <v>1</v>
      </c>
      <c r="N325" s="148" t="s">
        <v>45</v>
      </c>
      <c r="P325" s="149">
        <f t="shared" ref="P325:P354" si="71">O325*H325</f>
        <v>0</v>
      </c>
      <c r="Q325" s="149">
        <v>0</v>
      </c>
      <c r="R325" s="149">
        <f t="shared" ref="R325:R354" si="72">Q325*H325</f>
        <v>0</v>
      </c>
      <c r="S325" s="149">
        <v>7.0000000000000001E-3</v>
      </c>
      <c r="T325" s="150">
        <f t="shared" ref="T325:T354" si="73">S325*H325</f>
        <v>0.33759600000000001</v>
      </c>
      <c r="AR325" s="151" t="s">
        <v>243</v>
      </c>
      <c r="AT325" s="151" t="s">
        <v>183</v>
      </c>
      <c r="AU325" s="151" t="s">
        <v>94</v>
      </c>
      <c r="AY325" s="13" t="s">
        <v>181</v>
      </c>
      <c r="BE325" s="152">
        <f t="shared" ref="BE325:BE354" si="74">IF(N325="základná",J325,0)</f>
        <v>0</v>
      </c>
      <c r="BF325" s="152">
        <f t="shared" ref="BF325:BF354" si="75">IF(N325="znížená",J325,0)</f>
        <v>0</v>
      </c>
      <c r="BG325" s="152">
        <f t="shared" ref="BG325:BG354" si="76">IF(N325="zákl. prenesená",J325,0)</f>
        <v>0</v>
      </c>
      <c r="BH325" s="152">
        <f t="shared" ref="BH325:BH354" si="77">IF(N325="zníž. prenesená",J325,0)</f>
        <v>0</v>
      </c>
      <c r="BI325" s="152">
        <f t="shared" ref="BI325:BI354" si="78">IF(N325="nulová",J325,0)</f>
        <v>0</v>
      </c>
      <c r="BJ325" s="13" t="s">
        <v>90</v>
      </c>
      <c r="BK325" s="153">
        <f t="shared" ref="BK325:BK354" si="79">ROUND(I325*H325,3)</f>
        <v>0</v>
      </c>
      <c r="BL325" s="13" t="s">
        <v>243</v>
      </c>
      <c r="BM325" s="151" t="s">
        <v>824</v>
      </c>
    </row>
    <row r="326" spans="2:65" s="1" customFormat="1" ht="24.2" customHeight="1">
      <c r="B326" s="139"/>
      <c r="C326" s="140" t="s">
        <v>825</v>
      </c>
      <c r="D326" s="140" t="s">
        <v>183</v>
      </c>
      <c r="E326" s="141" t="s">
        <v>826</v>
      </c>
      <c r="F326" s="142" t="s">
        <v>827</v>
      </c>
      <c r="G326" s="143" t="s">
        <v>304</v>
      </c>
      <c r="H326" s="144">
        <v>23.28</v>
      </c>
      <c r="I326" s="145"/>
      <c r="J326" s="144">
        <f t="shared" si="70"/>
        <v>0</v>
      </c>
      <c r="K326" s="146"/>
      <c r="L326" s="28"/>
      <c r="M326" s="147" t="s">
        <v>1</v>
      </c>
      <c r="N326" s="148" t="s">
        <v>45</v>
      </c>
      <c r="P326" s="149">
        <f t="shared" si="71"/>
        <v>0</v>
      </c>
      <c r="Q326" s="149">
        <v>4.2000000000000002E-4</v>
      </c>
      <c r="R326" s="149">
        <f t="shared" si="72"/>
        <v>9.7776000000000009E-3</v>
      </c>
      <c r="S326" s="149">
        <v>0</v>
      </c>
      <c r="T326" s="150">
        <f t="shared" si="73"/>
        <v>0</v>
      </c>
      <c r="AR326" s="151" t="s">
        <v>243</v>
      </c>
      <c r="AT326" s="151" t="s">
        <v>183</v>
      </c>
      <c r="AU326" s="151" t="s">
        <v>94</v>
      </c>
      <c r="AY326" s="13" t="s">
        <v>181</v>
      </c>
      <c r="BE326" s="152">
        <f t="shared" si="74"/>
        <v>0</v>
      </c>
      <c r="BF326" s="152">
        <f t="shared" si="75"/>
        <v>0</v>
      </c>
      <c r="BG326" s="152">
        <f t="shared" si="76"/>
        <v>0</v>
      </c>
      <c r="BH326" s="152">
        <f t="shared" si="77"/>
        <v>0</v>
      </c>
      <c r="BI326" s="152">
        <f t="shared" si="78"/>
        <v>0</v>
      </c>
      <c r="BJ326" s="13" t="s">
        <v>90</v>
      </c>
      <c r="BK326" s="153">
        <f t="shared" si="79"/>
        <v>0</v>
      </c>
      <c r="BL326" s="13" t="s">
        <v>243</v>
      </c>
      <c r="BM326" s="151" t="s">
        <v>828</v>
      </c>
    </row>
    <row r="327" spans="2:65" s="1" customFormat="1" ht="37.9" customHeight="1">
      <c r="B327" s="139"/>
      <c r="C327" s="154" t="s">
        <v>829</v>
      </c>
      <c r="D327" s="154" t="s">
        <v>196</v>
      </c>
      <c r="E327" s="155" t="s">
        <v>830</v>
      </c>
      <c r="F327" s="156" t="s">
        <v>831</v>
      </c>
      <c r="G327" s="157" t="s">
        <v>557</v>
      </c>
      <c r="H327" s="158">
        <v>1</v>
      </c>
      <c r="I327" s="159"/>
      <c r="J327" s="158">
        <f t="shared" si="70"/>
        <v>0</v>
      </c>
      <c r="K327" s="160"/>
      <c r="L327" s="161"/>
      <c r="M327" s="162" t="s">
        <v>1</v>
      </c>
      <c r="N327" s="163" t="s">
        <v>45</v>
      </c>
      <c r="P327" s="149">
        <f t="shared" si="71"/>
        <v>0</v>
      </c>
      <c r="Q327" s="149">
        <v>0</v>
      </c>
      <c r="R327" s="149">
        <f t="shared" si="72"/>
        <v>0</v>
      </c>
      <c r="S327" s="149">
        <v>0</v>
      </c>
      <c r="T327" s="150">
        <f t="shared" si="73"/>
        <v>0</v>
      </c>
      <c r="AR327" s="151" t="s">
        <v>306</v>
      </c>
      <c r="AT327" s="151" t="s">
        <v>196</v>
      </c>
      <c r="AU327" s="151" t="s">
        <v>94</v>
      </c>
      <c r="AY327" s="13" t="s">
        <v>181</v>
      </c>
      <c r="BE327" s="152">
        <f t="shared" si="74"/>
        <v>0</v>
      </c>
      <c r="BF327" s="152">
        <f t="shared" si="75"/>
        <v>0</v>
      </c>
      <c r="BG327" s="152">
        <f t="shared" si="76"/>
        <v>0</v>
      </c>
      <c r="BH327" s="152">
        <f t="shared" si="77"/>
        <v>0</v>
      </c>
      <c r="BI327" s="152">
        <f t="shared" si="78"/>
        <v>0</v>
      </c>
      <c r="BJ327" s="13" t="s">
        <v>90</v>
      </c>
      <c r="BK327" s="153">
        <f t="shared" si="79"/>
        <v>0</v>
      </c>
      <c r="BL327" s="13" t="s">
        <v>243</v>
      </c>
      <c r="BM327" s="151" t="s">
        <v>832</v>
      </c>
    </row>
    <row r="328" spans="2:65" s="1" customFormat="1" ht="37.9" customHeight="1">
      <c r="B328" s="139"/>
      <c r="C328" s="154" t="s">
        <v>833</v>
      </c>
      <c r="D328" s="154" t="s">
        <v>196</v>
      </c>
      <c r="E328" s="155" t="s">
        <v>834</v>
      </c>
      <c r="F328" s="156" t="s">
        <v>835</v>
      </c>
      <c r="G328" s="157" t="s">
        <v>557</v>
      </c>
      <c r="H328" s="158">
        <v>1</v>
      </c>
      <c r="I328" s="159"/>
      <c r="J328" s="158">
        <f t="shared" si="70"/>
        <v>0</v>
      </c>
      <c r="K328" s="160"/>
      <c r="L328" s="161"/>
      <c r="M328" s="162" t="s">
        <v>1</v>
      </c>
      <c r="N328" s="163" t="s">
        <v>45</v>
      </c>
      <c r="P328" s="149">
        <f t="shared" si="71"/>
        <v>0</v>
      </c>
      <c r="Q328" s="149">
        <v>0</v>
      </c>
      <c r="R328" s="149">
        <f t="shared" si="72"/>
        <v>0</v>
      </c>
      <c r="S328" s="149">
        <v>0</v>
      </c>
      <c r="T328" s="150">
        <f t="shared" si="73"/>
        <v>0</v>
      </c>
      <c r="AR328" s="151" t="s">
        <v>306</v>
      </c>
      <c r="AT328" s="151" t="s">
        <v>196</v>
      </c>
      <c r="AU328" s="151" t="s">
        <v>94</v>
      </c>
      <c r="AY328" s="13" t="s">
        <v>181</v>
      </c>
      <c r="BE328" s="152">
        <f t="shared" si="74"/>
        <v>0</v>
      </c>
      <c r="BF328" s="152">
        <f t="shared" si="75"/>
        <v>0</v>
      </c>
      <c r="BG328" s="152">
        <f t="shared" si="76"/>
        <v>0</v>
      </c>
      <c r="BH328" s="152">
        <f t="shared" si="77"/>
        <v>0</v>
      </c>
      <c r="BI328" s="152">
        <f t="shared" si="78"/>
        <v>0</v>
      </c>
      <c r="BJ328" s="13" t="s">
        <v>90</v>
      </c>
      <c r="BK328" s="153">
        <f t="shared" si="79"/>
        <v>0</v>
      </c>
      <c r="BL328" s="13" t="s">
        <v>243</v>
      </c>
      <c r="BM328" s="151" t="s">
        <v>836</v>
      </c>
    </row>
    <row r="329" spans="2:65" s="1" customFormat="1" ht="37.9" customHeight="1">
      <c r="B329" s="139"/>
      <c r="C329" s="154" t="s">
        <v>837</v>
      </c>
      <c r="D329" s="154" t="s">
        <v>196</v>
      </c>
      <c r="E329" s="155" t="s">
        <v>838</v>
      </c>
      <c r="F329" s="156" t="s">
        <v>839</v>
      </c>
      <c r="G329" s="157" t="s">
        <v>557</v>
      </c>
      <c r="H329" s="158">
        <v>1</v>
      </c>
      <c r="I329" s="159"/>
      <c r="J329" s="158">
        <f t="shared" si="70"/>
        <v>0</v>
      </c>
      <c r="K329" s="160"/>
      <c r="L329" s="161"/>
      <c r="M329" s="162" t="s">
        <v>1</v>
      </c>
      <c r="N329" s="163" t="s">
        <v>45</v>
      </c>
      <c r="P329" s="149">
        <f t="shared" si="71"/>
        <v>0</v>
      </c>
      <c r="Q329" s="149">
        <v>0</v>
      </c>
      <c r="R329" s="149">
        <f t="shared" si="72"/>
        <v>0</v>
      </c>
      <c r="S329" s="149">
        <v>0</v>
      </c>
      <c r="T329" s="150">
        <f t="shared" si="73"/>
        <v>0</v>
      </c>
      <c r="AR329" s="151" t="s">
        <v>306</v>
      </c>
      <c r="AT329" s="151" t="s">
        <v>196</v>
      </c>
      <c r="AU329" s="151" t="s">
        <v>94</v>
      </c>
      <c r="AY329" s="13" t="s">
        <v>181</v>
      </c>
      <c r="BE329" s="152">
        <f t="shared" si="74"/>
        <v>0</v>
      </c>
      <c r="BF329" s="152">
        <f t="shared" si="75"/>
        <v>0</v>
      </c>
      <c r="BG329" s="152">
        <f t="shared" si="76"/>
        <v>0</v>
      </c>
      <c r="BH329" s="152">
        <f t="shared" si="77"/>
        <v>0</v>
      </c>
      <c r="BI329" s="152">
        <f t="shared" si="78"/>
        <v>0</v>
      </c>
      <c r="BJ329" s="13" t="s">
        <v>90</v>
      </c>
      <c r="BK329" s="153">
        <f t="shared" si="79"/>
        <v>0</v>
      </c>
      <c r="BL329" s="13" t="s">
        <v>243</v>
      </c>
      <c r="BM329" s="151" t="s">
        <v>339</v>
      </c>
    </row>
    <row r="330" spans="2:65" s="1" customFormat="1" ht="37.9" customHeight="1">
      <c r="B330" s="139"/>
      <c r="C330" s="154" t="s">
        <v>840</v>
      </c>
      <c r="D330" s="154" t="s">
        <v>196</v>
      </c>
      <c r="E330" s="155" t="s">
        <v>841</v>
      </c>
      <c r="F330" s="156" t="s">
        <v>842</v>
      </c>
      <c r="G330" s="157" t="s">
        <v>557</v>
      </c>
      <c r="H330" s="158">
        <v>1</v>
      </c>
      <c r="I330" s="159"/>
      <c r="J330" s="158">
        <f t="shared" si="70"/>
        <v>0</v>
      </c>
      <c r="K330" s="160"/>
      <c r="L330" s="161"/>
      <c r="M330" s="162" t="s">
        <v>1</v>
      </c>
      <c r="N330" s="163" t="s">
        <v>45</v>
      </c>
      <c r="P330" s="149">
        <f t="shared" si="71"/>
        <v>0</v>
      </c>
      <c r="Q330" s="149">
        <v>0</v>
      </c>
      <c r="R330" s="149">
        <f t="shared" si="72"/>
        <v>0</v>
      </c>
      <c r="S330" s="149">
        <v>0</v>
      </c>
      <c r="T330" s="150">
        <f t="shared" si="73"/>
        <v>0</v>
      </c>
      <c r="AR330" s="151" t="s">
        <v>306</v>
      </c>
      <c r="AT330" s="151" t="s">
        <v>196</v>
      </c>
      <c r="AU330" s="151" t="s">
        <v>94</v>
      </c>
      <c r="AY330" s="13" t="s">
        <v>181</v>
      </c>
      <c r="BE330" s="152">
        <f t="shared" si="74"/>
        <v>0</v>
      </c>
      <c r="BF330" s="152">
        <f t="shared" si="75"/>
        <v>0</v>
      </c>
      <c r="BG330" s="152">
        <f t="shared" si="76"/>
        <v>0</v>
      </c>
      <c r="BH330" s="152">
        <f t="shared" si="77"/>
        <v>0</v>
      </c>
      <c r="BI330" s="152">
        <f t="shared" si="78"/>
        <v>0</v>
      </c>
      <c r="BJ330" s="13" t="s">
        <v>90</v>
      </c>
      <c r="BK330" s="153">
        <f t="shared" si="79"/>
        <v>0</v>
      </c>
      <c r="BL330" s="13" t="s">
        <v>243</v>
      </c>
      <c r="BM330" s="151" t="s">
        <v>343</v>
      </c>
    </row>
    <row r="331" spans="2:65" s="1" customFormat="1" ht="55.5" customHeight="1">
      <c r="B331" s="139"/>
      <c r="C331" s="154" t="s">
        <v>843</v>
      </c>
      <c r="D331" s="154" t="s">
        <v>196</v>
      </c>
      <c r="E331" s="155" t="s">
        <v>844</v>
      </c>
      <c r="F331" s="156" t="s">
        <v>845</v>
      </c>
      <c r="G331" s="157" t="s">
        <v>194</v>
      </c>
      <c r="H331" s="158">
        <v>11.97</v>
      </c>
      <c r="I331" s="159"/>
      <c r="J331" s="158">
        <f t="shared" si="70"/>
        <v>0</v>
      </c>
      <c r="K331" s="160"/>
      <c r="L331" s="161"/>
      <c r="M331" s="162" t="s">
        <v>1</v>
      </c>
      <c r="N331" s="163" t="s">
        <v>45</v>
      </c>
      <c r="P331" s="149">
        <f t="shared" si="71"/>
        <v>0</v>
      </c>
      <c r="Q331" s="149">
        <v>5.5100000000000003E-2</v>
      </c>
      <c r="R331" s="149">
        <f t="shared" si="72"/>
        <v>0.65954700000000011</v>
      </c>
      <c r="S331" s="149">
        <v>0</v>
      </c>
      <c r="T331" s="150">
        <f t="shared" si="73"/>
        <v>0</v>
      </c>
      <c r="AR331" s="151" t="s">
        <v>306</v>
      </c>
      <c r="AT331" s="151" t="s">
        <v>196</v>
      </c>
      <c r="AU331" s="151" t="s">
        <v>94</v>
      </c>
      <c r="AY331" s="13" t="s">
        <v>181</v>
      </c>
      <c r="BE331" s="152">
        <f t="shared" si="74"/>
        <v>0</v>
      </c>
      <c r="BF331" s="152">
        <f t="shared" si="75"/>
        <v>0</v>
      </c>
      <c r="BG331" s="152">
        <f t="shared" si="76"/>
        <v>0</v>
      </c>
      <c r="BH331" s="152">
        <f t="shared" si="77"/>
        <v>0</v>
      </c>
      <c r="BI331" s="152">
        <f t="shared" si="78"/>
        <v>0</v>
      </c>
      <c r="BJ331" s="13" t="s">
        <v>90</v>
      </c>
      <c r="BK331" s="153">
        <f t="shared" si="79"/>
        <v>0</v>
      </c>
      <c r="BL331" s="13" t="s">
        <v>243</v>
      </c>
      <c r="BM331" s="151" t="s">
        <v>846</v>
      </c>
    </row>
    <row r="332" spans="2:65" s="1" customFormat="1" ht="55.5" customHeight="1">
      <c r="B332" s="139"/>
      <c r="C332" s="154" t="s">
        <v>847</v>
      </c>
      <c r="D332" s="154" t="s">
        <v>196</v>
      </c>
      <c r="E332" s="155" t="s">
        <v>848</v>
      </c>
      <c r="F332" s="156" t="s">
        <v>849</v>
      </c>
      <c r="G332" s="157" t="s">
        <v>194</v>
      </c>
      <c r="H332" s="158">
        <v>19.550999999999998</v>
      </c>
      <c r="I332" s="159"/>
      <c r="J332" s="158">
        <f t="shared" si="70"/>
        <v>0</v>
      </c>
      <c r="K332" s="160"/>
      <c r="L332" s="161"/>
      <c r="M332" s="162" t="s">
        <v>1</v>
      </c>
      <c r="N332" s="163" t="s">
        <v>45</v>
      </c>
      <c r="P332" s="149">
        <f t="shared" si="71"/>
        <v>0</v>
      </c>
      <c r="Q332" s="149">
        <v>5.5100000000000003E-2</v>
      </c>
      <c r="R332" s="149">
        <f t="shared" si="72"/>
        <v>1.0772600999999999</v>
      </c>
      <c r="S332" s="149">
        <v>0</v>
      </c>
      <c r="T332" s="150">
        <f t="shared" si="73"/>
        <v>0</v>
      </c>
      <c r="AR332" s="151" t="s">
        <v>306</v>
      </c>
      <c r="AT332" s="151" t="s">
        <v>196</v>
      </c>
      <c r="AU332" s="151" t="s">
        <v>94</v>
      </c>
      <c r="AY332" s="13" t="s">
        <v>181</v>
      </c>
      <c r="BE332" s="152">
        <f t="shared" si="74"/>
        <v>0</v>
      </c>
      <c r="BF332" s="152">
        <f t="shared" si="75"/>
        <v>0</v>
      </c>
      <c r="BG332" s="152">
        <f t="shared" si="76"/>
        <v>0</v>
      </c>
      <c r="BH332" s="152">
        <f t="shared" si="77"/>
        <v>0</v>
      </c>
      <c r="BI332" s="152">
        <f t="shared" si="78"/>
        <v>0</v>
      </c>
      <c r="BJ332" s="13" t="s">
        <v>90</v>
      </c>
      <c r="BK332" s="153">
        <f t="shared" si="79"/>
        <v>0</v>
      </c>
      <c r="BL332" s="13" t="s">
        <v>243</v>
      </c>
      <c r="BM332" s="151" t="s">
        <v>850</v>
      </c>
    </row>
    <row r="333" spans="2:65" s="1" customFormat="1" ht="24.2" customHeight="1">
      <c r="B333" s="139"/>
      <c r="C333" s="140" t="s">
        <v>851</v>
      </c>
      <c r="D333" s="140" t="s">
        <v>183</v>
      </c>
      <c r="E333" s="141" t="s">
        <v>852</v>
      </c>
      <c r="F333" s="142" t="s">
        <v>853</v>
      </c>
      <c r="G333" s="143" t="s">
        <v>203</v>
      </c>
      <c r="H333" s="144">
        <v>7</v>
      </c>
      <c r="I333" s="145"/>
      <c r="J333" s="144">
        <f t="shared" si="70"/>
        <v>0</v>
      </c>
      <c r="K333" s="146"/>
      <c r="L333" s="28"/>
      <c r="M333" s="147" t="s">
        <v>1</v>
      </c>
      <c r="N333" s="148" t="s">
        <v>45</v>
      </c>
      <c r="P333" s="149">
        <f t="shared" si="71"/>
        <v>0</v>
      </c>
      <c r="Q333" s="149">
        <v>3.213E-4</v>
      </c>
      <c r="R333" s="149">
        <f t="shared" si="72"/>
        <v>2.2491E-3</v>
      </c>
      <c r="S333" s="149">
        <v>0</v>
      </c>
      <c r="T333" s="150">
        <f t="shared" si="73"/>
        <v>0</v>
      </c>
      <c r="AR333" s="151" t="s">
        <v>243</v>
      </c>
      <c r="AT333" s="151" t="s">
        <v>183</v>
      </c>
      <c r="AU333" s="151" t="s">
        <v>94</v>
      </c>
      <c r="AY333" s="13" t="s">
        <v>181</v>
      </c>
      <c r="BE333" s="152">
        <f t="shared" si="74"/>
        <v>0</v>
      </c>
      <c r="BF333" s="152">
        <f t="shared" si="75"/>
        <v>0</v>
      </c>
      <c r="BG333" s="152">
        <f t="shared" si="76"/>
        <v>0</v>
      </c>
      <c r="BH333" s="152">
        <f t="shared" si="77"/>
        <v>0</v>
      </c>
      <c r="BI333" s="152">
        <f t="shared" si="78"/>
        <v>0</v>
      </c>
      <c r="BJ333" s="13" t="s">
        <v>90</v>
      </c>
      <c r="BK333" s="153">
        <f t="shared" si="79"/>
        <v>0</v>
      </c>
      <c r="BL333" s="13" t="s">
        <v>243</v>
      </c>
      <c r="BM333" s="151" t="s">
        <v>854</v>
      </c>
    </row>
    <row r="334" spans="2:65" s="1" customFormat="1" ht="37.9" customHeight="1">
      <c r="B334" s="139"/>
      <c r="C334" s="154" t="s">
        <v>855</v>
      </c>
      <c r="D334" s="154" t="s">
        <v>196</v>
      </c>
      <c r="E334" s="155" t="s">
        <v>856</v>
      </c>
      <c r="F334" s="156" t="s">
        <v>857</v>
      </c>
      <c r="G334" s="157" t="s">
        <v>557</v>
      </c>
      <c r="H334" s="158">
        <v>1</v>
      </c>
      <c r="I334" s="159"/>
      <c r="J334" s="158">
        <f t="shared" si="70"/>
        <v>0</v>
      </c>
      <c r="K334" s="160"/>
      <c r="L334" s="161"/>
      <c r="M334" s="162" t="s">
        <v>1</v>
      </c>
      <c r="N334" s="163" t="s">
        <v>45</v>
      </c>
      <c r="P334" s="149">
        <f t="shared" si="71"/>
        <v>0</v>
      </c>
      <c r="Q334" s="149">
        <v>5.5100000000000003E-2</v>
      </c>
      <c r="R334" s="149">
        <f t="shared" si="72"/>
        <v>5.5100000000000003E-2</v>
      </c>
      <c r="S334" s="149">
        <v>0</v>
      </c>
      <c r="T334" s="150">
        <f t="shared" si="73"/>
        <v>0</v>
      </c>
      <c r="AR334" s="151" t="s">
        <v>306</v>
      </c>
      <c r="AT334" s="151" t="s">
        <v>196</v>
      </c>
      <c r="AU334" s="151" t="s">
        <v>94</v>
      </c>
      <c r="AY334" s="13" t="s">
        <v>181</v>
      </c>
      <c r="BE334" s="152">
        <f t="shared" si="74"/>
        <v>0</v>
      </c>
      <c r="BF334" s="152">
        <f t="shared" si="75"/>
        <v>0</v>
      </c>
      <c r="BG334" s="152">
        <f t="shared" si="76"/>
        <v>0</v>
      </c>
      <c r="BH334" s="152">
        <f t="shared" si="77"/>
        <v>0</v>
      </c>
      <c r="BI334" s="152">
        <f t="shared" si="78"/>
        <v>0</v>
      </c>
      <c r="BJ334" s="13" t="s">
        <v>90</v>
      </c>
      <c r="BK334" s="153">
        <f t="shared" si="79"/>
        <v>0</v>
      </c>
      <c r="BL334" s="13" t="s">
        <v>243</v>
      </c>
      <c r="BM334" s="151" t="s">
        <v>351</v>
      </c>
    </row>
    <row r="335" spans="2:65" s="1" customFormat="1" ht="37.9" customHeight="1">
      <c r="B335" s="139"/>
      <c r="C335" s="154" t="s">
        <v>858</v>
      </c>
      <c r="D335" s="154" t="s">
        <v>196</v>
      </c>
      <c r="E335" s="155" t="s">
        <v>859</v>
      </c>
      <c r="F335" s="156" t="s">
        <v>860</v>
      </c>
      <c r="G335" s="157" t="s">
        <v>557</v>
      </c>
      <c r="H335" s="158">
        <v>6</v>
      </c>
      <c r="I335" s="159"/>
      <c r="J335" s="158">
        <f t="shared" si="70"/>
        <v>0</v>
      </c>
      <c r="K335" s="160"/>
      <c r="L335" s="161"/>
      <c r="M335" s="162" t="s">
        <v>1</v>
      </c>
      <c r="N335" s="163" t="s">
        <v>45</v>
      </c>
      <c r="P335" s="149">
        <f t="shared" si="71"/>
        <v>0</v>
      </c>
      <c r="Q335" s="149">
        <v>6.13E-2</v>
      </c>
      <c r="R335" s="149">
        <f t="shared" si="72"/>
        <v>0.36780000000000002</v>
      </c>
      <c r="S335" s="149">
        <v>0</v>
      </c>
      <c r="T335" s="150">
        <f t="shared" si="73"/>
        <v>0</v>
      </c>
      <c r="AR335" s="151" t="s">
        <v>306</v>
      </c>
      <c r="AT335" s="151" t="s">
        <v>196</v>
      </c>
      <c r="AU335" s="151" t="s">
        <v>94</v>
      </c>
      <c r="AY335" s="13" t="s">
        <v>181</v>
      </c>
      <c r="BE335" s="152">
        <f t="shared" si="74"/>
        <v>0</v>
      </c>
      <c r="BF335" s="152">
        <f t="shared" si="75"/>
        <v>0</v>
      </c>
      <c r="BG335" s="152">
        <f t="shared" si="76"/>
        <v>0</v>
      </c>
      <c r="BH335" s="152">
        <f t="shared" si="77"/>
        <v>0</v>
      </c>
      <c r="BI335" s="152">
        <f t="shared" si="78"/>
        <v>0</v>
      </c>
      <c r="BJ335" s="13" t="s">
        <v>90</v>
      </c>
      <c r="BK335" s="153">
        <f t="shared" si="79"/>
        <v>0</v>
      </c>
      <c r="BL335" s="13" t="s">
        <v>243</v>
      </c>
      <c r="BM335" s="151" t="s">
        <v>355</v>
      </c>
    </row>
    <row r="336" spans="2:65" s="1" customFormat="1" ht="24.2" customHeight="1">
      <c r="B336" s="139"/>
      <c r="C336" s="140" t="s">
        <v>861</v>
      </c>
      <c r="D336" s="140" t="s">
        <v>183</v>
      </c>
      <c r="E336" s="141" t="s">
        <v>862</v>
      </c>
      <c r="F336" s="142" t="s">
        <v>863</v>
      </c>
      <c r="G336" s="143" t="s">
        <v>194</v>
      </c>
      <c r="H336" s="144">
        <v>428.9</v>
      </c>
      <c r="I336" s="145"/>
      <c r="J336" s="144">
        <f t="shared" si="70"/>
        <v>0</v>
      </c>
      <c r="K336" s="146"/>
      <c r="L336" s="28"/>
      <c r="M336" s="147" t="s">
        <v>1</v>
      </c>
      <c r="N336" s="148" t="s">
        <v>45</v>
      </c>
      <c r="P336" s="149">
        <f t="shared" si="71"/>
        <v>0</v>
      </c>
      <c r="Q336" s="149">
        <v>0</v>
      </c>
      <c r="R336" s="149">
        <f t="shared" si="72"/>
        <v>0</v>
      </c>
      <c r="S336" s="149">
        <v>0</v>
      </c>
      <c r="T336" s="150">
        <f t="shared" si="73"/>
        <v>0</v>
      </c>
      <c r="AR336" s="151" t="s">
        <v>243</v>
      </c>
      <c r="AT336" s="151" t="s">
        <v>183</v>
      </c>
      <c r="AU336" s="151" t="s">
        <v>94</v>
      </c>
      <c r="AY336" s="13" t="s">
        <v>181</v>
      </c>
      <c r="BE336" s="152">
        <f t="shared" si="74"/>
        <v>0</v>
      </c>
      <c r="BF336" s="152">
        <f t="shared" si="75"/>
        <v>0</v>
      </c>
      <c r="BG336" s="152">
        <f t="shared" si="76"/>
        <v>0</v>
      </c>
      <c r="BH336" s="152">
        <f t="shared" si="77"/>
        <v>0</v>
      </c>
      <c r="BI336" s="152">
        <f t="shared" si="78"/>
        <v>0</v>
      </c>
      <c r="BJ336" s="13" t="s">
        <v>90</v>
      </c>
      <c r="BK336" s="153">
        <f t="shared" si="79"/>
        <v>0</v>
      </c>
      <c r="BL336" s="13" t="s">
        <v>243</v>
      </c>
      <c r="BM336" s="151" t="s">
        <v>864</v>
      </c>
    </row>
    <row r="337" spans="2:65" s="1" customFormat="1" ht="33" customHeight="1">
      <c r="B337" s="139"/>
      <c r="C337" s="154" t="s">
        <v>865</v>
      </c>
      <c r="D337" s="154" t="s">
        <v>196</v>
      </c>
      <c r="E337" s="155" t="s">
        <v>866</v>
      </c>
      <c r="F337" s="156" t="s">
        <v>867</v>
      </c>
      <c r="G337" s="157" t="s">
        <v>194</v>
      </c>
      <c r="H337" s="158">
        <v>428.9</v>
      </c>
      <c r="I337" s="159"/>
      <c r="J337" s="158">
        <f t="shared" si="70"/>
        <v>0</v>
      </c>
      <c r="K337" s="160"/>
      <c r="L337" s="161"/>
      <c r="M337" s="162" t="s">
        <v>1</v>
      </c>
      <c r="N337" s="163" t="s">
        <v>45</v>
      </c>
      <c r="P337" s="149">
        <f t="shared" si="71"/>
        <v>0</v>
      </c>
      <c r="Q337" s="149">
        <v>1.4999999999999999E-4</v>
      </c>
      <c r="R337" s="149">
        <f t="shared" si="72"/>
        <v>6.4334999999999989E-2</v>
      </c>
      <c r="S337" s="149">
        <v>0</v>
      </c>
      <c r="T337" s="150">
        <f t="shared" si="73"/>
        <v>0</v>
      </c>
      <c r="AR337" s="151" t="s">
        <v>306</v>
      </c>
      <c r="AT337" s="151" t="s">
        <v>196</v>
      </c>
      <c r="AU337" s="151" t="s">
        <v>94</v>
      </c>
      <c r="AY337" s="13" t="s">
        <v>181</v>
      </c>
      <c r="BE337" s="152">
        <f t="shared" si="74"/>
        <v>0</v>
      </c>
      <c r="BF337" s="152">
        <f t="shared" si="75"/>
        <v>0</v>
      </c>
      <c r="BG337" s="152">
        <f t="shared" si="76"/>
        <v>0</v>
      </c>
      <c r="BH337" s="152">
        <f t="shared" si="77"/>
        <v>0</v>
      </c>
      <c r="BI337" s="152">
        <f t="shared" si="78"/>
        <v>0</v>
      </c>
      <c r="BJ337" s="13" t="s">
        <v>90</v>
      </c>
      <c r="BK337" s="153">
        <f t="shared" si="79"/>
        <v>0</v>
      </c>
      <c r="BL337" s="13" t="s">
        <v>243</v>
      </c>
      <c r="BM337" s="151" t="s">
        <v>868</v>
      </c>
    </row>
    <row r="338" spans="2:65" s="1" customFormat="1" ht="24.2" customHeight="1">
      <c r="B338" s="139"/>
      <c r="C338" s="140" t="s">
        <v>869</v>
      </c>
      <c r="D338" s="140" t="s">
        <v>183</v>
      </c>
      <c r="E338" s="141" t="s">
        <v>870</v>
      </c>
      <c r="F338" s="142" t="s">
        <v>871</v>
      </c>
      <c r="G338" s="143" t="s">
        <v>872</v>
      </c>
      <c r="H338" s="144">
        <v>44</v>
      </c>
      <c r="I338" s="145"/>
      <c r="J338" s="144">
        <f t="shared" si="70"/>
        <v>0</v>
      </c>
      <c r="K338" s="146"/>
      <c r="L338" s="28"/>
      <c r="M338" s="147" t="s">
        <v>1</v>
      </c>
      <c r="N338" s="148" t="s">
        <v>45</v>
      </c>
      <c r="P338" s="149">
        <f t="shared" si="71"/>
        <v>0</v>
      </c>
      <c r="Q338" s="149">
        <v>4.8975299999999998E-5</v>
      </c>
      <c r="R338" s="149">
        <f t="shared" si="72"/>
        <v>2.1549132000000001E-3</v>
      </c>
      <c r="S338" s="149">
        <v>0</v>
      </c>
      <c r="T338" s="150">
        <f t="shared" si="73"/>
        <v>0</v>
      </c>
      <c r="AR338" s="151" t="s">
        <v>243</v>
      </c>
      <c r="AT338" s="151" t="s">
        <v>183</v>
      </c>
      <c r="AU338" s="151" t="s">
        <v>94</v>
      </c>
      <c r="AY338" s="13" t="s">
        <v>181</v>
      </c>
      <c r="BE338" s="152">
        <f t="shared" si="74"/>
        <v>0</v>
      </c>
      <c r="BF338" s="152">
        <f t="shared" si="75"/>
        <v>0</v>
      </c>
      <c r="BG338" s="152">
        <f t="shared" si="76"/>
        <v>0</v>
      </c>
      <c r="BH338" s="152">
        <f t="shared" si="77"/>
        <v>0</v>
      </c>
      <c r="BI338" s="152">
        <f t="shared" si="78"/>
        <v>0</v>
      </c>
      <c r="BJ338" s="13" t="s">
        <v>90</v>
      </c>
      <c r="BK338" s="153">
        <f t="shared" si="79"/>
        <v>0</v>
      </c>
      <c r="BL338" s="13" t="s">
        <v>243</v>
      </c>
      <c r="BM338" s="151" t="s">
        <v>873</v>
      </c>
    </row>
    <row r="339" spans="2:65" s="1" customFormat="1" ht="37.9" customHeight="1">
      <c r="B339" s="139"/>
      <c r="C339" s="154" t="s">
        <v>874</v>
      </c>
      <c r="D339" s="154" t="s">
        <v>196</v>
      </c>
      <c r="E339" s="155" t="s">
        <v>875</v>
      </c>
      <c r="F339" s="156" t="s">
        <v>876</v>
      </c>
      <c r="G339" s="157" t="s">
        <v>507</v>
      </c>
      <c r="H339" s="158">
        <v>4.3999999999999997E-2</v>
      </c>
      <c r="I339" s="159"/>
      <c r="J339" s="158">
        <f t="shared" si="70"/>
        <v>0</v>
      </c>
      <c r="K339" s="160"/>
      <c r="L339" s="161"/>
      <c r="M339" s="162" t="s">
        <v>1</v>
      </c>
      <c r="N339" s="163" t="s">
        <v>45</v>
      </c>
      <c r="P339" s="149">
        <f t="shared" si="71"/>
        <v>0</v>
      </c>
      <c r="Q339" s="149">
        <v>1</v>
      </c>
      <c r="R339" s="149">
        <f t="shared" si="72"/>
        <v>4.3999999999999997E-2</v>
      </c>
      <c r="S339" s="149">
        <v>0</v>
      </c>
      <c r="T339" s="150">
        <f t="shared" si="73"/>
        <v>0</v>
      </c>
      <c r="AR339" s="151" t="s">
        <v>306</v>
      </c>
      <c r="AT339" s="151" t="s">
        <v>196</v>
      </c>
      <c r="AU339" s="151" t="s">
        <v>94</v>
      </c>
      <c r="AY339" s="13" t="s">
        <v>181</v>
      </c>
      <c r="BE339" s="152">
        <f t="shared" si="74"/>
        <v>0</v>
      </c>
      <c r="BF339" s="152">
        <f t="shared" si="75"/>
        <v>0</v>
      </c>
      <c r="BG339" s="152">
        <f t="shared" si="76"/>
        <v>0</v>
      </c>
      <c r="BH339" s="152">
        <f t="shared" si="77"/>
        <v>0</v>
      </c>
      <c r="BI339" s="152">
        <f t="shared" si="78"/>
        <v>0</v>
      </c>
      <c r="BJ339" s="13" t="s">
        <v>90</v>
      </c>
      <c r="BK339" s="153">
        <f t="shared" si="79"/>
        <v>0</v>
      </c>
      <c r="BL339" s="13" t="s">
        <v>243</v>
      </c>
      <c r="BM339" s="151" t="s">
        <v>877</v>
      </c>
    </row>
    <row r="340" spans="2:65" s="1" customFormat="1" ht="16.5" customHeight="1">
      <c r="B340" s="139"/>
      <c r="C340" s="140" t="s">
        <v>878</v>
      </c>
      <c r="D340" s="140" t="s">
        <v>183</v>
      </c>
      <c r="E340" s="141" t="s">
        <v>879</v>
      </c>
      <c r="F340" s="142" t="s">
        <v>880</v>
      </c>
      <c r="G340" s="143" t="s">
        <v>194</v>
      </c>
      <c r="H340" s="144">
        <v>3.85</v>
      </c>
      <c r="I340" s="145"/>
      <c r="J340" s="144">
        <f t="shared" si="70"/>
        <v>0</v>
      </c>
      <c r="K340" s="146"/>
      <c r="L340" s="28"/>
      <c r="M340" s="147" t="s">
        <v>1</v>
      </c>
      <c r="N340" s="148" t="s">
        <v>45</v>
      </c>
      <c r="P340" s="149">
        <f t="shared" si="71"/>
        <v>0</v>
      </c>
      <c r="Q340" s="149">
        <v>3.0000000000000001E-5</v>
      </c>
      <c r="R340" s="149">
        <f t="shared" si="72"/>
        <v>1.155E-4</v>
      </c>
      <c r="S340" s="149">
        <v>0</v>
      </c>
      <c r="T340" s="150">
        <f t="shared" si="73"/>
        <v>0</v>
      </c>
      <c r="AR340" s="151" t="s">
        <v>243</v>
      </c>
      <c r="AT340" s="151" t="s">
        <v>183</v>
      </c>
      <c r="AU340" s="151" t="s">
        <v>94</v>
      </c>
      <c r="AY340" s="13" t="s">
        <v>181</v>
      </c>
      <c r="BE340" s="152">
        <f t="shared" si="74"/>
        <v>0</v>
      </c>
      <c r="BF340" s="152">
        <f t="shared" si="75"/>
        <v>0</v>
      </c>
      <c r="BG340" s="152">
        <f t="shared" si="76"/>
        <v>0</v>
      </c>
      <c r="BH340" s="152">
        <f t="shared" si="77"/>
        <v>0</v>
      </c>
      <c r="BI340" s="152">
        <f t="shared" si="78"/>
        <v>0</v>
      </c>
      <c r="BJ340" s="13" t="s">
        <v>90</v>
      </c>
      <c r="BK340" s="153">
        <f t="shared" si="79"/>
        <v>0</v>
      </c>
      <c r="BL340" s="13" t="s">
        <v>243</v>
      </c>
      <c r="BM340" s="151" t="s">
        <v>881</v>
      </c>
    </row>
    <row r="341" spans="2:65" s="1" customFormat="1" ht="33" customHeight="1">
      <c r="B341" s="139"/>
      <c r="C341" s="154" t="s">
        <v>882</v>
      </c>
      <c r="D341" s="154" t="s">
        <v>196</v>
      </c>
      <c r="E341" s="155" t="s">
        <v>883</v>
      </c>
      <c r="F341" s="156" t="s">
        <v>884</v>
      </c>
      <c r="G341" s="157" t="s">
        <v>203</v>
      </c>
      <c r="H341" s="158">
        <v>1</v>
      </c>
      <c r="I341" s="159"/>
      <c r="J341" s="158">
        <f t="shared" si="70"/>
        <v>0</v>
      </c>
      <c r="K341" s="160"/>
      <c r="L341" s="161"/>
      <c r="M341" s="162" t="s">
        <v>1</v>
      </c>
      <c r="N341" s="163" t="s">
        <v>45</v>
      </c>
      <c r="P341" s="149">
        <f t="shared" si="71"/>
        <v>0</v>
      </c>
      <c r="Q341" s="149">
        <v>0.01</v>
      </c>
      <c r="R341" s="149">
        <f t="shared" si="72"/>
        <v>0.01</v>
      </c>
      <c r="S341" s="149">
        <v>0</v>
      </c>
      <c r="T341" s="150">
        <f t="shared" si="73"/>
        <v>0</v>
      </c>
      <c r="AR341" s="151" t="s">
        <v>306</v>
      </c>
      <c r="AT341" s="151" t="s">
        <v>196</v>
      </c>
      <c r="AU341" s="151" t="s">
        <v>94</v>
      </c>
      <c r="AY341" s="13" t="s">
        <v>181</v>
      </c>
      <c r="BE341" s="152">
        <f t="shared" si="74"/>
        <v>0</v>
      </c>
      <c r="BF341" s="152">
        <f t="shared" si="75"/>
        <v>0</v>
      </c>
      <c r="BG341" s="152">
        <f t="shared" si="76"/>
        <v>0</v>
      </c>
      <c r="BH341" s="152">
        <f t="shared" si="77"/>
        <v>0</v>
      </c>
      <c r="BI341" s="152">
        <f t="shared" si="78"/>
        <v>0</v>
      </c>
      <c r="BJ341" s="13" t="s">
        <v>90</v>
      </c>
      <c r="BK341" s="153">
        <f t="shared" si="79"/>
        <v>0</v>
      </c>
      <c r="BL341" s="13" t="s">
        <v>243</v>
      </c>
      <c r="BM341" s="151" t="s">
        <v>885</v>
      </c>
    </row>
    <row r="342" spans="2:65" s="1" customFormat="1" ht="24.2" customHeight="1">
      <c r="B342" s="139"/>
      <c r="C342" s="154" t="s">
        <v>886</v>
      </c>
      <c r="D342" s="154" t="s">
        <v>196</v>
      </c>
      <c r="E342" s="155" t="s">
        <v>887</v>
      </c>
      <c r="F342" s="156" t="s">
        <v>888</v>
      </c>
      <c r="G342" s="157" t="s">
        <v>203</v>
      </c>
      <c r="H342" s="158">
        <v>1</v>
      </c>
      <c r="I342" s="159"/>
      <c r="J342" s="158">
        <f t="shared" si="70"/>
        <v>0</v>
      </c>
      <c r="K342" s="160"/>
      <c r="L342" s="161"/>
      <c r="M342" s="162" t="s">
        <v>1</v>
      </c>
      <c r="N342" s="163" t="s">
        <v>45</v>
      </c>
      <c r="P342" s="149">
        <f t="shared" si="71"/>
        <v>0</v>
      </c>
      <c r="Q342" s="149">
        <v>0.01</v>
      </c>
      <c r="R342" s="149">
        <f t="shared" si="72"/>
        <v>0.01</v>
      </c>
      <c r="S342" s="149">
        <v>0</v>
      </c>
      <c r="T342" s="150">
        <f t="shared" si="73"/>
        <v>0</v>
      </c>
      <c r="AR342" s="151" t="s">
        <v>306</v>
      </c>
      <c r="AT342" s="151" t="s">
        <v>196</v>
      </c>
      <c r="AU342" s="151" t="s">
        <v>94</v>
      </c>
      <c r="AY342" s="13" t="s">
        <v>181</v>
      </c>
      <c r="BE342" s="152">
        <f t="shared" si="74"/>
        <v>0</v>
      </c>
      <c r="BF342" s="152">
        <f t="shared" si="75"/>
        <v>0</v>
      </c>
      <c r="BG342" s="152">
        <f t="shared" si="76"/>
        <v>0</v>
      </c>
      <c r="BH342" s="152">
        <f t="shared" si="77"/>
        <v>0</v>
      </c>
      <c r="BI342" s="152">
        <f t="shared" si="78"/>
        <v>0</v>
      </c>
      <c r="BJ342" s="13" t="s">
        <v>90</v>
      </c>
      <c r="BK342" s="153">
        <f t="shared" si="79"/>
        <v>0</v>
      </c>
      <c r="BL342" s="13" t="s">
        <v>243</v>
      </c>
      <c r="BM342" s="151" t="s">
        <v>889</v>
      </c>
    </row>
    <row r="343" spans="2:65" s="1" customFormat="1" ht="24.2" customHeight="1">
      <c r="B343" s="139"/>
      <c r="C343" s="140" t="s">
        <v>890</v>
      </c>
      <c r="D343" s="140" t="s">
        <v>183</v>
      </c>
      <c r="E343" s="141" t="s">
        <v>891</v>
      </c>
      <c r="F343" s="142" t="s">
        <v>892</v>
      </c>
      <c r="G343" s="143" t="s">
        <v>194</v>
      </c>
      <c r="H343" s="144">
        <v>110.64</v>
      </c>
      <c r="I343" s="145"/>
      <c r="J343" s="144">
        <f t="shared" si="70"/>
        <v>0</v>
      </c>
      <c r="K343" s="146"/>
      <c r="L343" s="28"/>
      <c r="M343" s="147" t="s">
        <v>1</v>
      </c>
      <c r="N343" s="148" t="s">
        <v>45</v>
      </c>
      <c r="P343" s="149">
        <f t="shared" si="71"/>
        <v>0</v>
      </c>
      <c r="Q343" s="149">
        <v>5.0000000000000001E-3</v>
      </c>
      <c r="R343" s="149">
        <f t="shared" si="72"/>
        <v>0.55320000000000003</v>
      </c>
      <c r="S343" s="149">
        <v>0</v>
      </c>
      <c r="T343" s="150">
        <f t="shared" si="73"/>
        <v>0</v>
      </c>
      <c r="AR343" s="151" t="s">
        <v>243</v>
      </c>
      <c r="AT343" s="151" t="s">
        <v>183</v>
      </c>
      <c r="AU343" s="151" t="s">
        <v>94</v>
      </c>
      <c r="AY343" s="13" t="s">
        <v>181</v>
      </c>
      <c r="BE343" s="152">
        <f t="shared" si="74"/>
        <v>0</v>
      </c>
      <c r="BF343" s="152">
        <f t="shared" si="75"/>
        <v>0</v>
      </c>
      <c r="BG343" s="152">
        <f t="shared" si="76"/>
        <v>0</v>
      </c>
      <c r="BH343" s="152">
        <f t="shared" si="77"/>
        <v>0</v>
      </c>
      <c r="BI343" s="152">
        <f t="shared" si="78"/>
        <v>0</v>
      </c>
      <c r="BJ343" s="13" t="s">
        <v>90</v>
      </c>
      <c r="BK343" s="153">
        <f t="shared" si="79"/>
        <v>0</v>
      </c>
      <c r="BL343" s="13" t="s">
        <v>243</v>
      </c>
      <c r="BM343" s="151" t="s">
        <v>893</v>
      </c>
    </row>
    <row r="344" spans="2:65" s="1" customFormat="1" ht="24.2" customHeight="1">
      <c r="B344" s="139"/>
      <c r="C344" s="140" t="s">
        <v>894</v>
      </c>
      <c r="D344" s="140" t="s">
        <v>183</v>
      </c>
      <c r="E344" s="141" t="s">
        <v>895</v>
      </c>
      <c r="F344" s="142" t="s">
        <v>896</v>
      </c>
      <c r="G344" s="143" t="s">
        <v>304</v>
      </c>
      <c r="H344" s="144">
        <v>83.2</v>
      </c>
      <c r="I344" s="145"/>
      <c r="J344" s="144">
        <f t="shared" si="70"/>
        <v>0</v>
      </c>
      <c r="K344" s="146"/>
      <c r="L344" s="28"/>
      <c r="M344" s="147" t="s">
        <v>1</v>
      </c>
      <c r="N344" s="148" t="s">
        <v>45</v>
      </c>
      <c r="P344" s="149">
        <f t="shared" si="71"/>
        <v>0</v>
      </c>
      <c r="Q344" s="149">
        <v>2.3000000000000001E-4</v>
      </c>
      <c r="R344" s="149">
        <f t="shared" si="72"/>
        <v>1.9136E-2</v>
      </c>
      <c r="S344" s="149">
        <v>0</v>
      </c>
      <c r="T344" s="150">
        <f t="shared" si="73"/>
        <v>0</v>
      </c>
      <c r="AR344" s="151" t="s">
        <v>243</v>
      </c>
      <c r="AT344" s="151" t="s">
        <v>183</v>
      </c>
      <c r="AU344" s="151" t="s">
        <v>94</v>
      </c>
      <c r="AY344" s="13" t="s">
        <v>181</v>
      </c>
      <c r="BE344" s="152">
        <f t="shared" si="74"/>
        <v>0</v>
      </c>
      <c r="BF344" s="152">
        <f t="shared" si="75"/>
        <v>0</v>
      </c>
      <c r="BG344" s="152">
        <f t="shared" si="76"/>
        <v>0</v>
      </c>
      <c r="BH344" s="152">
        <f t="shared" si="77"/>
        <v>0</v>
      </c>
      <c r="BI344" s="152">
        <f t="shared" si="78"/>
        <v>0</v>
      </c>
      <c r="BJ344" s="13" t="s">
        <v>90</v>
      </c>
      <c r="BK344" s="153">
        <f t="shared" si="79"/>
        <v>0</v>
      </c>
      <c r="BL344" s="13" t="s">
        <v>243</v>
      </c>
      <c r="BM344" s="151" t="s">
        <v>897</v>
      </c>
    </row>
    <row r="345" spans="2:65" s="1" customFormat="1" ht="24.2" customHeight="1">
      <c r="B345" s="139"/>
      <c r="C345" s="140" t="s">
        <v>898</v>
      </c>
      <c r="D345" s="140" t="s">
        <v>183</v>
      </c>
      <c r="E345" s="141" t="s">
        <v>899</v>
      </c>
      <c r="F345" s="142" t="s">
        <v>900</v>
      </c>
      <c r="G345" s="143" t="s">
        <v>194</v>
      </c>
      <c r="H345" s="144">
        <v>110.64</v>
      </c>
      <c r="I345" s="145"/>
      <c r="J345" s="144">
        <f t="shared" si="70"/>
        <v>0</v>
      </c>
      <c r="K345" s="146"/>
      <c r="L345" s="28"/>
      <c r="M345" s="147" t="s">
        <v>1</v>
      </c>
      <c r="N345" s="148" t="s">
        <v>45</v>
      </c>
      <c r="P345" s="149">
        <f t="shared" si="71"/>
        <v>0</v>
      </c>
      <c r="Q345" s="149">
        <v>5.0000000000000001E-3</v>
      </c>
      <c r="R345" s="149">
        <f t="shared" si="72"/>
        <v>0.55320000000000003</v>
      </c>
      <c r="S345" s="149">
        <v>0</v>
      </c>
      <c r="T345" s="150">
        <f t="shared" si="73"/>
        <v>0</v>
      </c>
      <c r="AR345" s="151" t="s">
        <v>243</v>
      </c>
      <c r="AT345" s="151" t="s">
        <v>183</v>
      </c>
      <c r="AU345" s="151" t="s">
        <v>94</v>
      </c>
      <c r="AY345" s="13" t="s">
        <v>181</v>
      </c>
      <c r="BE345" s="152">
        <f t="shared" si="74"/>
        <v>0</v>
      </c>
      <c r="BF345" s="152">
        <f t="shared" si="75"/>
        <v>0</v>
      </c>
      <c r="BG345" s="152">
        <f t="shared" si="76"/>
        <v>0</v>
      </c>
      <c r="BH345" s="152">
        <f t="shared" si="77"/>
        <v>0</v>
      </c>
      <c r="BI345" s="152">
        <f t="shared" si="78"/>
        <v>0</v>
      </c>
      <c r="BJ345" s="13" t="s">
        <v>90</v>
      </c>
      <c r="BK345" s="153">
        <f t="shared" si="79"/>
        <v>0</v>
      </c>
      <c r="BL345" s="13" t="s">
        <v>243</v>
      </c>
      <c r="BM345" s="151" t="s">
        <v>901</v>
      </c>
    </row>
    <row r="346" spans="2:65" s="1" customFormat="1" ht="16.5" customHeight="1">
      <c r="B346" s="139"/>
      <c r="C346" s="140" t="s">
        <v>902</v>
      </c>
      <c r="D346" s="140" t="s">
        <v>183</v>
      </c>
      <c r="E346" s="141" t="s">
        <v>903</v>
      </c>
      <c r="F346" s="142" t="s">
        <v>904</v>
      </c>
      <c r="G346" s="143" t="s">
        <v>203</v>
      </c>
      <c r="H346" s="144">
        <v>2</v>
      </c>
      <c r="I346" s="145"/>
      <c r="J346" s="144">
        <f t="shared" si="70"/>
        <v>0</v>
      </c>
      <c r="K346" s="146"/>
      <c r="L346" s="28"/>
      <c r="M346" s="147" t="s">
        <v>1</v>
      </c>
      <c r="N346" s="148" t="s">
        <v>45</v>
      </c>
      <c r="P346" s="149">
        <f t="shared" si="71"/>
        <v>0</v>
      </c>
      <c r="Q346" s="149">
        <v>0</v>
      </c>
      <c r="R346" s="149">
        <f t="shared" si="72"/>
        <v>0</v>
      </c>
      <c r="S346" s="149">
        <v>0</v>
      </c>
      <c r="T346" s="150">
        <f t="shared" si="73"/>
        <v>0</v>
      </c>
      <c r="AR346" s="151" t="s">
        <v>243</v>
      </c>
      <c r="AT346" s="151" t="s">
        <v>183</v>
      </c>
      <c r="AU346" s="151" t="s">
        <v>94</v>
      </c>
      <c r="AY346" s="13" t="s">
        <v>181</v>
      </c>
      <c r="BE346" s="152">
        <f t="shared" si="74"/>
        <v>0</v>
      </c>
      <c r="BF346" s="152">
        <f t="shared" si="75"/>
        <v>0</v>
      </c>
      <c r="BG346" s="152">
        <f t="shared" si="76"/>
        <v>0</v>
      </c>
      <c r="BH346" s="152">
        <f t="shared" si="77"/>
        <v>0</v>
      </c>
      <c r="BI346" s="152">
        <f t="shared" si="78"/>
        <v>0</v>
      </c>
      <c r="BJ346" s="13" t="s">
        <v>90</v>
      </c>
      <c r="BK346" s="153">
        <f t="shared" si="79"/>
        <v>0</v>
      </c>
      <c r="BL346" s="13" t="s">
        <v>243</v>
      </c>
      <c r="BM346" s="151" t="s">
        <v>905</v>
      </c>
    </row>
    <row r="347" spans="2:65" s="171" customFormat="1" ht="16.5" customHeight="1">
      <c r="B347" s="172"/>
      <c r="C347" s="173" t="s">
        <v>906</v>
      </c>
      <c r="D347" s="173" t="s">
        <v>183</v>
      </c>
      <c r="E347" s="174" t="s">
        <v>3406</v>
      </c>
      <c r="F347" s="175" t="s">
        <v>907</v>
      </c>
      <c r="G347" s="176" t="s">
        <v>203</v>
      </c>
      <c r="H347" s="177">
        <v>20</v>
      </c>
      <c r="I347" s="178"/>
      <c r="J347" s="177">
        <f t="shared" si="70"/>
        <v>0</v>
      </c>
      <c r="K347" s="179"/>
      <c r="L347" s="180"/>
      <c r="M347" s="181" t="s">
        <v>1</v>
      </c>
      <c r="N347" s="182" t="s">
        <v>45</v>
      </c>
      <c r="P347" s="183">
        <f t="shared" si="71"/>
        <v>0</v>
      </c>
      <c r="Q347" s="183">
        <v>0</v>
      </c>
      <c r="R347" s="183">
        <f t="shared" si="72"/>
        <v>0</v>
      </c>
      <c r="S347" s="183">
        <v>0</v>
      </c>
      <c r="T347" s="184">
        <f t="shared" si="73"/>
        <v>0</v>
      </c>
      <c r="AR347" s="185" t="s">
        <v>243</v>
      </c>
      <c r="AT347" s="185" t="s">
        <v>183</v>
      </c>
      <c r="AU347" s="185" t="s">
        <v>94</v>
      </c>
      <c r="AY347" s="186" t="s">
        <v>181</v>
      </c>
      <c r="BE347" s="187">
        <f t="shared" si="74"/>
        <v>0</v>
      </c>
      <c r="BF347" s="187">
        <f t="shared" si="75"/>
        <v>0</v>
      </c>
      <c r="BG347" s="187">
        <f t="shared" si="76"/>
        <v>0</v>
      </c>
      <c r="BH347" s="187">
        <f t="shared" si="77"/>
        <v>0</v>
      </c>
      <c r="BI347" s="187">
        <f t="shared" si="78"/>
        <v>0</v>
      </c>
      <c r="BJ347" s="186" t="s">
        <v>90</v>
      </c>
      <c r="BK347" s="188">
        <f t="shared" si="79"/>
        <v>0</v>
      </c>
      <c r="BL347" s="186" t="s">
        <v>243</v>
      </c>
      <c r="BM347" s="185" t="s">
        <v>908</v>
      </c>
    </row>
    <row r="348" spans="2:65" s="1" customFormat="1" ht="16.5" customHeight="1">
      <c r="B348" s="139"/>
      <c r="C348" s="140" t="s">
        <v>909</v>
      </c>
      <c r="D348" s="140" t="s">
        <v>183</v>
      </c>
      <c r="E348" s="141" t="s">
        <v>910</v>
      </c>
      <c r="F348" s="142" t="s">
        <v>911</v>
      </c>
      <c r="G348" s="143" t="s">
        <v>304</v>
      </c>
      <c r="H348" s="144">
        <v>4</v>
      </c>
      <c r="I348" s="145"/>
      <c r="J348" s="144">
        <f t="shared" si="70"/>
        <v>0</v>
      </c>
      <c r="K348" s="146"/>
      <c r="L348" s="28"/>
      <c r="M348" s="147" t="s">
        <v>1</v>
      </c>
      <c r="N348" s="148" t="s">
        <v>45</v>
      </c>
      <c r="P348" s="149">
        <f t="shared" si="71"/>
        <v>0</v>
      </c>
      <c r="Q348" s="149">
        <v>0</v>
      </c>
      <c r="R348" s="149">
        <f t="shared" si="72"/>
        <v>0</v>
      </c>
      <c r="S348" s="149">
        <v>0</v>
      </c>
      <c r="T348" s="150">
        <f t="shared" si="73"/>
        <v>0</v>
      </c>
      <c r="AR348" s="151" t="s">
        <v>243</v>
      </c>
      <c r="AT348" s="151" t="s">
        <v>183</v>
      </c>
      <c r="AU348" s="151" t="s">
        <v>94</v>
      </c>
      <c r="AY348" s="13" t="s">
        <v>181</v>
      </c>
      <c r="BE348" s="152">
        <f t="shared" si="74"/>
        <v>0</v>
      </c>
      <c r="BF348" s="152">
        <f t="shared" si="75"/>
        <v>0</v>
      </c>
      <c r="BG348" s="152">
        <f t="shared" si="76"/>
        <v>0</v>
      </c>
      <c r="BH348" s="152">
        <f t="shared" si="77"/>
        <v>0</v>
      </c>
      <c r="BI348" s="152">
        <f t="shared" si="78"/>
        <v>0</v>
      </c>
      <c r="BJ348" s="13" t="s">
        <v>90</v>
      </c>
      <c r="BK348" s="153">
        <f t="shared" si="79"/>
        <v>0</v>
      </c>
      <c r="BL348" s="13" t="s">
        <v>243</v>
      </c>
      <c r="BM348" s="151" t="s">
        <v>912</v>
      </c>
    </row>
    <row r="349" spans="2:65" s="1" customFormat="1" ht="16.5" customHeight="1">
      <c r="B349" s="139"/>
      <c r="C349" s="140" t="s">
        <v>913</v>
      </c>
      <c r="D349" s="140" t="s">
        <v>183</v>
      </c>
      <c r="E349" s="141" t="s">
        <v>914</v>
      </c>
      <c r="F349" s="142" t="s">
        <v>915</v>
      </c>
      <c r="G349" s="143" t="s">
        <v>304</v>
      </c>
      <c r="H349" s="144">
        <v>4</v>
      </c>
      <c r="I349" s="145"/>
      <c r="J349" s="144">
        <f t="shared" si="70"/>
        <v>0</v>
      </c>
      <c r="K349" s="146"/>
      <c r="L349" s="28"/>
      <c r="M349" s="147" t="s">
        <v>1</v>
      </c>
      <c r="N349" s="148" t="s">
        <v>45</v>
      </c>
      <c r="P349" s="149">
        <f t="shared" si="71"/>
        <v>0</v>
      </c>
      <c r="Q349" s="149">
        <v>0</v>
      </c>
      <c r="R349" s="149">
        <f t="shared" si="72"/>
        <v>0</v>
      </c>
      <c r="S349" s="149">
        <v>0</v>
      </c>
      <c r="T349" s="150">
        <f t="shared" si="73"/>
        <v>0</v>
      </c>
      <c r="AR349" s="151" t="s">
        <v>243</v>
      </c>
      <c r="AT349" s="151" t="s">
        <v>183</v>
      </c>
      <c r="AU349" s="151" t="s">
        <v>94</v>
      </c>
      <c r="AY349" s="13" t="s">
        <v>181</v>
      </c>
      <c r="BE349" s="152">
        <f t="shared" si="74"/>
        <v>0</v>
      </c>
      <c r="BF349" s="152">
        <f t="shared" si="75"/>
        <v>0</v>
      </c>
      <c r="BG349" s="152">
        <f t="shared" si="76"/>
        <v>0</v>
      </c>
      <c r="BH349" s="152">
        <f t="shared" si="77"/>
        <v>0</v>
      </c>
      <c r="BI349" s="152">
        <f t="shared" si="78"/>
        <v>0</v>
      </c>
      <c r="BJ349" s="13" t="s">
        <v>90</v>
      </c>
      <c r="BK349" s="153">
        <f t="shared" si="79"/>
        <v>0</v>
      </c>
      <c r="BL349" s="13" t="s">
        <v>243</v>
      </c>
      <c r="BM349" s="151" t="s">
        <v>916</v>
      </c>
    </row>
    <row r="350" spans="2:65" s="171" customFormat="1" ht="16.5" customHeight="1">
      <c r="B350" s="172"/>
      <c r="C350" s="173" t="s">
        <v>917</v>
      </c>
      <c r="D350" s="173" t="s">
        <v>183</v>
      </c>
      <c r="E350" s="174" t="s">
        <v>3407</v>
      </c>
      <c r="F350" s="175" t="s">
        <v>918</v>
      </c>
      <c r="G350" s="176" t="s">
        <v>304</v>
      </c>
      <c r="H350" s="177">
        <v>4</v>
      </c>
      <c r="I350" s="178"/>
      <c r="J350" s="177">
        <f t="shared" si="70"/>
        <v>0</v>
      </c>
      <c r="K350" s="179"/>
      <c r="L350" s="180"/>
      <c r="M350" s="181" t="s">
        <v>1</v>
      </c>
      <c r="N350" s="182" t="s">
        <v>45</v>
      </c>
      <c r="P350" s="183">
        <f t="shared" si="71"/>
        <v>0</v>
      </c>
      <c r="Q350" s="183">
        <v>0</v>
      </c>
      <c r="R350" s="183">
        <f t="shared" si="72"/>
        <v>0</v>
      </c>
      <c r="S350" s="183">
        <v>0</v>
      </c>
      <c r="T350" s="184">
        <f t="shared" si="73"/>
        <v>0</v>
      </c>
      <c r="AR350" s="185" t="s">
        <v>243</v>
      </c>
      <c r="AT350" s="185" t="s">
        <v>183</v>
      </c>
      <c r="AU350" s="185" t="s">
        <v>94</v>
      </c>
      <c r="AY350" s="186" t="s">
        <v>181</v>
      </c>
      <c r="BE350" s="187">
        <f t="shared" si="74"/>
        <v>0</v>
      </c>
      <c r="BF350" s="187">
        <f t="shared" si="75"/>
        <v>0</v>
      </c>
      <c r="BG350" s="187">
        <f t="shared" si="76"/>
        <v>0</v>
      </c>
      <c r="BH350" s="187">
        <f t="shared" si="77"/>
        <v>0</v>
      </c>
      <c r="BI350" s="187">
        <f t="shared" si="78"/>
        <v>0</v>
      </c>
      <c r="BJ350" s="186" t="s">
        <v>90</v>
      </c>
      <c r="BK350" s="188">
        <f t="shared" si="79"/>
        <v>0</v>
      </c>
      <c r="BL350" s="186" t="s">
        <v>243</v>
      </c>
      <c r="BM350" s="185" t="s">
        <v>919</v>
      </c>
    </row>
    <row r="351" spans="2:65" s="1" customFormat="1" ht="24.2" customHeight="1">
      <c r="B351" s="139"/>
      <c r="C351" s="140" t="s">
        <v>920</v>
      </c>
      <c r="D351" s="140" t="s">
        <v>183</v>
      </c>
      <c r="E351" s="141" t="s">
        <v>921</v>
      </c>
      <c r="F351" s="142" t="s">
        <v>922</v>
      </c>
      <c r="G351" s="143" t="s">
        <v>557</v>
      </c>
      <c r="H351" s="144">
        <v>2</v>
      </c>
      <c r="I351" s="145"/>
      <c r="J351" s="144">
        <f t="shared" si="70"/>
        <v>0</v>
      </c>
      <c r="K351" s="146"/>
      <c r="L351" s="28"/>
      <c r="M351" s="147" t="s">
        <v>1</v>
      </c>
      <c r="N351" s="148" t="s">
        <v>45</v>
      </c>
      <c r="P351" s="149">
        <f t="shared" si="71"/>
        <v>0</v>
      </c>
      <c r="Q351" s="149">
        <v>0</v>
      </c>
      <c r="R351" s="149">
        <f t="shared" si="72"/>
        <v>0</v>
      </c>
      <c r="S351" s="149">
        <v>0</v>
      </c>
      <c r="T351" s="150">
        <f t="shared" si="73"/>
        <v>0</v>
      </c>
      <c r="AR351" s="151" t="s">
        <v>243</v>
      </c>
      <c r="AT351" s="151" t="s">
        <v>183</v>
      </c>
      <c r="AU351" s="151" t="s">
        <v>94</v>
      </c>
      <c r="AY351" s="13" t="s">
        <v>181</v>
      </c>
      <c r="BE351" s="152">
        <f t="shared" si="74"/>
        <v>0</v>
      </c>
      <c r="BF351" s="152">
        <f t="shared" si="75"/>
        <v>0</v>
      </c>
      <c r="BG351" s="152">
        <f t="shared" si="76"/>
        <v>0</v>
      </c>
      <c r="BH351" s="152">
        <f t="shared" si="77"/>
        <v>0</v>
      </c>
      <c r="BI351" s="152">
        <f t="shared" si="78"/>
        <v>0</v>
      </c>
      <c r="BJ351" s="13" t="s">
        <v>90</v>
      </c>
      <c r="BK351" s="153">
        <f t="shared" si="79"/>
        <v>0</v>
      </c>
      <c r="BL351" s="13" t="s">
        <v>243</v>
      </c>
      <c r="BM351" s="151" t="s">
        <v>923</v>
      </c>
    </row>
    <row r="352" spans="2:65" s="1" customFormat="1" ht="16.5" customHeight="1">
      <c r="B352" s="139"/>
      <c r="C352" s="140" t="s">
        <v>924</v>
      </c>
      <c r="D352" s="140" t="s">
        <v>183</v>
      </c>
      <c r="E352" s="141" t="s">
        <v>925</v>
      </c>
      <c r="F352" s="142" t="s">
        <v>926</v>
      </c>
      <c r="G352" s="143" t="s">
        <v>557</v>
      </c>
      <c r="H352" s="144">
        <v>2</v>
      </c>
      <c r="I352" s="145"/>
      <c r="J352" s="144">
        <f t="shared" si="70"/>
        <v>0</v>
      </c>
      <c r="K352" s="146"/>
      <c r="L352" s="28"/>
      <c r="M352" s="147" t="s">
        <v>1</v>
      </c>
      <c r="N352" s="148" t="s">
        <v>45</v>
      </c>
      <c r="P352" s="149">
        <f t="shared" si="71"/>
        <v>0</v>
      </c>
      <c r="Q352" s="149">
        <v>0</v>
      </c>
      <c r="R352" s="149">
        <f t="shared" si="72"/>
        <v>0</v>
      </c>
      <c r="S352" s="149">
        <v>0</v>
      </c>
      <c r="T352" s="150">
        <f t="shared" si="73"/>
        <v>0</v>
      </c>
      <c r="AR352" s="151" t="s">
        <v>243</v>
      </c>
      <c r="AT352" s="151" t="s">
        <v>183</v>
      </c>
      <c r="AU352" s="151" t="s">
        <v>94</v>
      </c>
      <c r="AY352" s="13" t="s">
        <v>181</v>
      </c>
      <c r="BE352" s="152">
        <f t="shared" si="74"/>
        <v>0</v>
      </c>
      <c r="BF352" s="152">
        <f t="shared" si="75"/>
        <v>0</v>
      </c>
      <c r="BG352" s="152">
        <f t="shared" si="76"/>
        <v>0</v>
      </c>
      <c r="BH352" s="152">
        <f t="shared" si="77"/>
        <v>0</v>
      </c>
      <c r="BI352" s="152">
        <f t="shared" si="78"/>
        <v>0</v>
      </c>
      <c r="BJ352" s="13" t="s">
        <v>90</v>
      </c>
      <c r="BK352" s="153">
        <f t="shared" si="79"/>
        <v>0</v>
      </c>
      <c r="BL352" s="13" t="s">
        <v>243</v>
      </c>
      <c r="BM352" s="151" t="s">
        <v>927</v>
      </c>
    </row>
    <row r="353" spans="2:65" s="1" customFormat="1" ht="16.5" customHeight="1">
      <c r="B353" s="139"/>
      <c r="C353" s="140" t="s">
        <v>928</v>
      </c>
      <c r="D353" s="140" t="s">
        <v>183</v>
      </c>
      <c r="E353" s="141" t="s">
        <v>929</v>
      </c>
      <c r="F353" s="142" t="s">
        <v>930</v>
      </c>
      <c r="G353" s="143" t="s">
        <v>557</v>
      </c>
      <c r="H353" s="144">
        <v>2</v>
      </c>
      <c r="I353" s="145"/>
      <c r="J353" s="144">
        <f t="shared" si="70"/>
        <v>0</v>
      </c>
      <c r="K353" s="146"/>
      <c r="L353" s="28"/>
      <c r="M353" s="147" t="s">
        <v>1</v>
      </c>
      <c r="N353" s="148" t="s">
        <v>45</v>
      </c>
      <c r="P353" s="149">
        <f t="shared" si="71"/>
        <v>0</v>
      </c>
      <c r="Q353" s="149">
        <v>0</v>
      </c>
      <c r="R353" s="149">
        <f t="shared" si="72"/>
        <v>0</v>
      </c>
      <c r="S353" s="149">
        <v>0</v>
      </c>
      <c r="T353" s="150">
        <f t="shared" si="73"/>
        <v>0</v>
      </c>
      <c r="AR353" s="151" t="s">
        <v>243</v>
      </c>
      <c r="AT353" s="151" t="s">
        <v>183</v>
      </c>
      <c r="AU353" s="151" t="s">
        <v>94</v>
      </c>
      <c r="AY353" s="13" t="s">
        <v>181</v>
      </c>
      <c r="BE353" s="152">
        <f t="shared" si="74"/>
        <v>0</v>
      </c>
      <c r="BF353" s="152">
        <f t="shared" si="75"/>
        <v>0</v>
      </c>
      <c r="BG353" s="152">
        <f t="shared" si="76"/>
        <v>0</v>
      </c>
      <c r="BH353" s="152">
        <f t="shared" si="77"/>
        <v>0</v>
      </c>
      <c r="BI353" s="152">
        <f t="shared" si="78"/>
        <v>0</v>
      </c>
      <c r="BJ353" s="13" t="s">
        <v>90</v>
      </c>
      <c r="BK353" s="153">
        <f t="shared" si="79"/>
        <v>0</v>
      </c>
      <c r="BL353" s="13" t="s">
        <v>243</v>
      </c>
      <c r="BM353" s="151" t="s">
        <v>931</v>
      </c>
    </row>
    <row r="354" spans="2:65" s="1" customFormat="1" ht="24.2" customHeight="1">
      <c r="B354" s="139"/>
      <c r="C354" s="140" t="s">
        <v>932</v>
      </c>
      <c r="D354" s="140" t="s">
        <v>183</v>
      </c>
      <c r="E354" s="141" t="s">
        <v>933</v>
      </c>
      <c r="F354" s="142" t="s">
        <v>934</v>
      </c>
      <c r="G354" s="143" t="s">
        <v>507</v>
      </c>
      <c r="H354" s="144">
        <v>3.468</v>
      </c>
      <c r="I354" s="145"/>
      <c r="J354" s="144">
        <f t="shared" si="70"/>
        <v>0</v>
      </c>
      <c r="K354" s="146"/>
      <c r="L354" s="28"/>
      <c r="M354" s="147" t="s">
        <v>1</v>
      </c>
      <c r="N354" s="148" t="s">
        <v>45</v>
      </c>
      <c r="P354" s="149">
        <f t="shared" si="71"/>
        <v>0</v>
      </c>
      <c r="Q354" s="149">
        <v>0</v>
      </c>
      <c r="R354" s="149">
        <f t="shared" si="72"/>
        <v>0</v>
      </c>
      <c r="S354" s="149">
        <v>0</v>
      </c>
      <c r="T354" s="150">
        <f t="shared" si="73"/>
        <v>0</v>
      </c>
      <c r="AR354" s="151" t="s">
        <v>243</v>
      </c>
      <c r="AT354" s="151" t="s">
        <v>183</v>
      </c>
      <c r="AU354" s="151" t="s">
        <v>94</v>
      </c>
      <c r="AY354" s="13" t="s">
        <v>181</v>
      </c>
      <c r="BE354" s="152">
        <f t="shared" si="74"/>
        <v>0</v>
      </c>
      <c r="BF354" s="152">
        <f t="shared" si="75"/>
        <v>0</v>
      </c>
      <c r="BG354" s="152">
        <f t="shared" si="76"/>
        <v>0</v>
      </c>
      <c r="BH354" s="152">
        <f t="shared" si="77"/>
        <v>0</v>
      </c>
      <c r="BI354" s="152">
        <f t="shared" si="78"/>
        <v>0</v>
      </c>
      <c r="BJ354" s="13" t="s">
        <v>90</v>
      </c>
      <c r="BK354" s="153">
        <f t="shared" si="79"/>
        <v>0</v>
      </c>
      <c r="BL354" s="13" t="s">
        <v>243</v>
      </c>
      <c r="BM354" s="151" t="s">
        <v>935</v>
      </c>
    </row>
    <row r="355" spans="2:65" s="11" customFormat="1" ht="20.85" customHeight="1">
      <c r="B355" s="127"/>
      <c r="D355" s="128" t="s">
        <v>78</v>
      </c>
      <c r="E355" s="137" t="s">
        <v>936</v>
      </c>
      <c r="F355" s="137" t="s">
        <v>937</v>
      </c>
      <c r="I355" s="130"/>
      <c r="J355" s="138">
        <f>BK355</f>
        <v>0</v>
      </c>
      <c r="L355" s="127"/>
      <c r="M355" s="132"/>
      <c r="P355" s="133">
        <f>SUM(P356:P359)</f>
        <v>0</v>
      </c>
      <c r="R355" s="133">
        <f>SUM(R356:R359)</f>
        <v>0.11880000000000002</v>
      </c>
      <c r="T355" s="134">
        <f>SUM(T356:T359)</f>
        <v>9.5999999999999992E-3</v>
      </c>
      <c r="AR355" s="128" t="s">
        <v>90</v>
      </c>
      <c r="AT355" s="135" t="s">
        <v>78</v>
      </c>
      <c r="AU355" s="135" t="s">
        <v>90</v>
      </c>
      <c r="AY355" s="128" t="s">
        <v>181</v>
      </c>
      <c r="BK355" s="136">
        <f>SUM(BK356:BK359)</f>
        <v>0</v>
      </c>
    </row>
    <row r="356" spans="2:65" s="1" customFormat="1" ht="55.5" customHeight="1">
      <c r="B356" s="139"/>
      <c r="C356" s="140" t="s">
        <v>938</v>
      </c>
      <c r="D356" s="140" t="s">
        <v>183</v>
      </c>
      <c r="E356" s="141" t="s">
        <v>939</v>
      </c>
      <c r="F356" s="142" t="s">
        <v>940</v>
      </c>
      <c r="G356" s="143" t="s">
        <v>203</v>
      </c>
      <c r="H356" s="144">
        <v>6</v>
      </c>
      <c r="I356" s="145"/>
      <c r="J356" s="144">
        <f>ROUND(I356*H356,3)</f>
        <v>0</v>
      </c>
      <c r="K356" s="146"/>
      <c r="L356" s="28"/>
      <c r="M356" s="147" t="s">
        <v>1</v>
      </c>
      <c r="N356" s="148" t="s">
        <v>45</v>
      </c>
      <c r="P356" s="149">
        <f>O356*H356</f>
        <v>0</v>
      </c>
      <c r="Q356" s="149">
        <v>9.9000000000000008E-3</v>
      </c>
      <c r="R356" s="149">
        <f>Q356*H356</f>
        <v>5.9400000000000008E-2</v>
      </c>
      <c r="S356" s="149">
        <v>0</v>
      </c>
      <c r="T356" s="150">
        <f>S356*H356</f>
        <v>0</v>
      </c>
      <c r="AR356" s="151" t="s">
        <v>243</v>
      </c>
      <c r="AT356" s="151" t="s">
        <v>183</v>
      </c>
      <c r="AU356" s="151" t="s">
        <v>94</v>
      </c>
      <c r="AY356" s="13" t="s">
        <v>181</v>
      </c>
      <c r="BE356" s="152">
        <f>IF(N356="základná",J356,0)</f>
        <v>0</v>
      </c>
      <c r="BF356" s="152">
        <f>IF(N356="znížená",J356,0)</f>
        <v>0</v>
      </c>
      <c r="BG356" s="152">
        <f>IF(N356="zákl. prenesená",J356,0)</f>
        <v>0</v>
      </c>
      <c r="BH356" s="152">
        <f>IF(N356="zníž. prenesená",J356,0)</f>
        <v>0</v>
      </c>
      <c r="BI356" s="152">
        <f>IF(N356="nulová",J356,0)</f>
        <v>0</v>
      </c>
      <c r="BJ356" s="13" t="s">
        <v>90</v>
      </c>
      <c r="BK356" s="153">
        <f>ROUND(I356*H356,3)</f>
        <v>0</v>
      </c>
      <c r="BL356" s="13" t="s">
        <v>243</v>
      </c>
      <c r="BM356" s="151" t="s">
        <v>941</v>
      </c>
    </row>
    <row r="357" spans="2:65" s="1" customFormat="1" ht="37.9" customHeight="1">
      <c r="B357" s="139"/>
      <c r="C357" s="140" t="s">
        <v>942</v>
      </c>
      <c r="D357" s="140" t="s">
        <v>183</v>
      </c>
      <c r="E357" s="141" t="s">
        <v>943</v>
      </c>
      <c r="F357" s="142" t="s">
        <v>944</v>
      </c>
      <c r="G357" s="143" t="s">
        <v>203</v>
      </c>
      <c r="H357" s="144">
        <v>6</v>
      </c>
      <c r="I357" s="145"/>
      <c r="J357" s="144">
        <f>ROUND(I357*H357,3)</f>
        <v>0</v>
      </c>
      <c r="K357" s="146"/>
      <c r="L357" s="28"/>
      <c r="M357" s="147" t="s">
        <v>1</v>
      </c>
      <c r="N357" s="148" t="s">
        <v>45</v>
      </c>
      <c r="P357" s="149">
        <f>O357*H357</f>
        <v>0</v>
      </c>
      <c r="Q357" s="149">
        <v>9.9000000000000008E-3</v>
      </c>
      <c r="R357" s="149">
        <f>Q357*H357</f>
        <v>5.9400000000000008E-2</v>
      </c>
      <c r="S357" s="149">
        <v>0</v>
      </c>
      <c r="T357" s="150">
        <f>S357*H357</f>
        <v>0</v>
      </c>
      <c r="AR357" s="151" t="s">
        <v>243</v>
      </c>
      <c r="AT357" s="151" t="s">
        <v>183</v>
      </c>
      <c r="AU357" s="151" t="s">
        <v>94</v>
      </c>
      <c r="AY357" s="13" t="s">
        <v>181</v>
      </c>
      <c r="BE357" s="152">
        <f>IF(N357="základná",J357,0)</f>
        <v>0</v>
      </c>
      <c r="BF357" s="152">
        <f>IF(N357="znížená",J357,0)</f>
        <v>0</v>
      </c>
      <c r="BG357" s="152">
        <f>IF(N357="zákl. prenesená",J357,0)</f>
        <v>0</v>
      </c>
      <c r="BH357" s="152">
        <f>IF(N357="zníž. prenesená",J357,0)</f>
        <v>0</v>
      </c>
      <c r="BI357" s="152">
        <f>IF(N357="nulová",J357,0)</f>
        <v>0</v>
      </c>
      <c r="BJ357" s="13" t="s">
        <v>90</v>
      </c>
      <c r="BK357" s="153">
        <f>ROUND(I357*H357,3)</f>
        <v>0</v>
      </c>
      <c r="BL357" s="13" t="s">
        <v>243</v>
      </c>
      <c r="BM357" s="151" t="s">
        <v>945</v>
      </c>
    </row>
    <row r="358" spans="2:65" s="1" customFormat="1" ht="24.2" customHeight="1">
      <c r="B358" s="139"/>
      <c r="C358" s="140" t="s">
        <v>946</v>
      </c>
      <c r="D358" s="140" t="s">
        <v>183</v>
      </c>
      <c r="E358" s="141" t="s">
        <v>947</v>
      </c>
      <c r="F358" s="142" t="s">
        <v>948</v>
      </c>
      <c r="G358" s="143" t="s">
        <v>203</v>
      </c>
      <c r="H358" s="144">
        <v>4</v>
      </c>
      <c r="I358" s="145"/>
      <c r="J358" s="144">
        <f>ROUND(I358*H358,3)</f>
        <v>0</v>
      </c>
      <c r="K358" s="146"/>
      <c r="L358" s="28"/>
      <c r="M358" s="147" t="s">
        <v>1</v>
      </c>
      <c r="N358" s="148" t="s">
        <v>45</v>
      </c>
      <c r="P358" s="149">
        <f>O358*H358</f>
        <v>0</v>
      </c>
      <c r="Q358" s="149">
        <v>0</v>
      </c>
      <c r="R358" s="149">
        <f>Q358*H358</f>
        <v>0</v>
      </c>
      <c r="S358" s="149">
        <v>2.3999999999999998E-3</v>
      </c>
      <c r="T358" s="150">
        <f>S358*H358</f>
        <v>9.5999999999999992E-3</v>
      </c>
      <c r="AR358" s="151" t="s">
        <v>243</v>
      </c>
      <c r="AT358" s="151" t="s">
        <v>183</v>
      </c>
      <c r="AU358" s="151" t="s">
        <v>94</v>
      </c>
      <c r="AY358" s="13" t="s">
        <v>181</v>
      </c>
      <c r="BE358" s="152">
        <f>IF(N358="základná",J358,0)</f>
        <v>0</v>
      </c>
      <c r="BF358" s="152">
        <f>IF(N358="znížená",J358,0)</f>
        <v>0</v>
      </c>
      <c r="BG358" s="152">
        <f>IF(N358="zákl. prenesená",J358,0)</f>
        <v>0</v>
      </c>
      <c r="BH358" s="152">
        <f>IF(N358="zníž. prenesená",J358,0)</f>
        <v>0</v>
      </c>
      <c r="BI358" s="152">
        <f>IF(N358="nulová",J358,0)</f>
        <v>0</v>
      </c>
      <c r="BJ358" s="13" t="s">
        <v>90</v>
      </c>
      <c r="BK358" s="153">
        <f>ROUND(I358*H358,3)</f>
        <v>0</v>
      </c>
      <c r="BL358" s="13" t="s">
        <v>243</v>
      </c>
      <c r="BM358" s="151" t="s">
        <v>949</v>
      </c>
    </row>
    <row r="359" spans="2:65" s="1" customFormat="1" ht="33" customHeight="1">
      <c r="B359" s="139"/>
      <c r="C359" s="140" t="s">
        <v>950</v>
      </c>
      <c r="D359" s="140" t="s">
        <v>183</v>
      </c>
      <c r="E359" s="141" t="s">
        <v>951</v>
      </c>
      <c r="F359" s="142" t="s">
        <v>952</v>
      </c>
      <c r="G359" s="143" t="s">
        <v>953</v>
      </c>
      <c r="H359" s="145"/>
      <c r="I359" s="145"/>
      <c r="J359" s="144">
        <f>ROUND(I359*H359,3)</f>
        <v>0</v>
      </c>
      <c r="K359" s="146"/>
      <c r="L359" s="28"/>
      <c r="M359" s="147" t="s">
        <v>1</v>
      </c>
      <c r="N359" s="148" t="s">
        <v>45</v>
      </c>
      <c r="P359" s="149">
        <f>O359*H359</f>
        <v>0</v>
      </c>
      <c r="Q359" s="149">
        <v>0</v>
      </c>
      <c r="R359" s="149">
        <f>Q359*H359</f>
        <v>0</v>
      </c>
      <c r="S359" s="149">
        <v>0</v>
      </c>
      <c r="T359" s="150">
        <f>S359*H359</f>
        <v>0</v>
      </c>
      <c r="AR359" s="151" t="s">
        <v>243</v>
      </c>
      <c r="AT359" s="151" t="s">
        <v>183</v>
      </c>
      <c r="AU359" s="151" t="s">
        <v>94</v>
      </c>
      <c r="AY359" s="13" t="s">
        <v>181</v>
      </c>
      <c r="BE359" s="152">
        <f>IF(N359="základná",J359,0)</f>
        <v>0</v>
      </c>
      <c r="BF359" s="152">
        <f>IF(N359="znížená",J359,0)</f>
        <v>0</v>
      </c>
      <c r="BG359" s="152">
        <f>IF(N359="zákl. prenesená",J359,0)</f>
        <v>0</v>
      </c>
      <c r="BH359" s="152">
        <f>IF(N359="zníž. prenesená",J359,0)</f>
        <v>0</v>
      </c>
      <c r="BI359" s="152">
        <f>IF(N359="nulová",J359,0)</f>
        <v>0</v>
      </c>
      <c r="BJ359" s="13" t="s">
        <v>90</v>
      </c>
      <c r="BK359" s="153">
        <f>ROUND(I359*H359,3)</f>
        <v>0</v>
      </c>
      <c r="BL359" s="13" t="s">
        <v>243</v>
      </c>
      <c r="BM359" s="151" t="s">
        <v>954</v>
      </c>
    </row>
    <row r="360" spans="2:65" s="11" customFormat="1" ht="22.9" customHeight="1">
      <c r="B360" s="127"/>
      <c r="D360" s="128" t="s">
        <v>78</v>
      </c>
      <c r="E360" s="137" t="s">
        <v>489</v>
      </c>
      <c r="F360" s="137" t="s">
        <v>955</v>
      </c>
      <c r="I360" s="130"/>
      <c r="J360" s="138">
        <f>BK360</f>
        <v>0</v>
      </c>
      <c r="L360" s="127"/>
      <c r="M360" s="132"/>
      <c r="P360" s="133">
        <f>P361+P365+P368</f>
        <v>0</v>
      </c>
      <c r="R360" s="133">
        <f>R361+R365+R368</f>
        <v>4.0500573904000001</v>
      </c>
      <c r="T360" s="134">
        <f>T361+T365+T368</f>
        <v>0</v>
      </c>
      <c r="AR360" s="128" t="s">
        <v>90</v>
      </c>
      <c r="AT360" s="135" t="s">
        <v>78</v>
      </c>
      <c r="AU360" s="135" t="s">
        <v>83</v>
      </c>
      <c r="AY360" s="128" t="s">
        <v>181</v>
      </c>
      <c r="BK360" s="136">
        <f>BK361+BK365+BK368</f>
        <v>0</v>
      </c>
    </row>
    <row r="361" spans="2:65" s="11" customFormat="1" ht="20.85" customHeight="1">
      <c r="B361" s="127"/>
      <c r="D361" s="128" t="s">
        <v>78</v>
      </c>
      <c r="E361" s="137" t="s">
        <v>956</v>
      </c>
      <c r="F361" s="137" t="s">
        <v>957</v>
      </c>
      <c r="I361" s="130"/>
      <c r="J361" s="138">
        <f>BK361</f>
        <v>0</v>
      </c>
      <c r="L361" s="127"/>
      <c r="M361" s="132"/>
      <c r="P361" s="133">
        <f>SUM(P362:P364)</f>
        <v>0</v>
      </c>
      <c r="R361" s="133">
        <f>SUM(R362:R364)</f>
        <v>0.1052051904</v>
      </c>
      <c r="T361" s="134">
        <f>SUM(T362:T364)</f>
        <v>0</v>
      </c>
      <c r="AR361" s="128" t="s">
        <v>90</v>
      </c>
      <c r="AT361" s="135" t="s">
        <v>78</v>
      </c>
      <c r="AU361" s="135" t="s">
        <v>90</v>
      </c>
      <c r="AY361" s="128" t="s">
        <v>181</v>
      </c>
      <c r="BK361" s="136">
        <f>SUM(BK362:BK364)</f>
        <v>0</v>
      </c>
    </row>
    <row r="362" spans="2:65" s="1" customFormat="1" ht="24.2" customHeight="1">
      <c r="B362" s="139"/>
      <c r="C362" s="140" t="s">
        <v>958</v>
      </c>
      <c r="D362" s="140" t="s">
        <v>183</v>
      </c>
      <c r="E362" s="141" t="s">
        <v>959</v>
      </c>
      <c r="F362" s="142" t="s">
        <v>960</v>
      </c>
      <c r="G362" s="143" t="s">
        <v>194</v>
      </c>
      <c r="H362" s="144">
        <v>240.48</v>
      </c>
      <c r="I362" s="145"/>
      <c r="J362" s="144">
        <f>ROUND(I362*H362,3)</f>
        <v>0</v>
      </c>
      <c r="K362" s="146"/>
      <c r="L362" s="28"/>
      <c r="M362" s="147" t="s">
        <v>1</v>
      </c>
      <c r="N362" s="148" t="s">
        <v>45</v>
      </c>
      <c r="P362" s="149">
        <f>O362*H362</f>
        <v>0</v>
      </c>
      <c r="Q362" s="149">
        <v>2.6294000000000003E-4</v>
      </c>
      <c r="R362" s="149">
        <f>Q362*H362</f>
        <v>6.3231811200000002E-2</v>
      </c>
      <c r="S362" s="149">
        <v>0</v>
      </c>
      <c r="T362" s="150">
        <f>S362*H362</f>
        <v>0</v>
      </c>
      <c r="AR362" s="151" t="s">
        <v>243</v>
      </c>
      <c r="AT362" s="151" t="s">
        <v>183</v>
      </c>
      <c r="AU362" s="151" t="s">
        <v>94</v>
      </c>
      <c r="AY362" s="13" t="s">
        <v>181</v>
      </c>
      <c r="BE362" s="152">
        <f>IF(N362="základná",J362,0)</f>
        <v>0</v>
      </c>
      <c r="BF362" s="152">
        <f>IF(N362="znížená",J362,0)</f>
        <v>0</v>
      </c>
      <c r="BG362" s="152">
        <f>IF(N362="zákl. prenesená",J362,0)</f>
        <v>0</v>
      </c>
      <c r="BH362" s="152">
        <f>IF(N362="zníž. prenesená",J362,0)</f>
        <v>0</v>
      </c>
      <c r="BI362" s="152">
        <f>IF(N362="nulová",J362,0)</f>
        <v>0</v>
      </c>
      <c r="BJ362" s="13" t="s">
        <v>90</v>
      </c>
      <c r="BK362" s="153">
        <f>ROUND(I362*H362,3)</f>
        <v>0</v>
      </c>
      <c r="BL362" s="13" t="s">
        <v>243</v>
      </c>
      <c r="BM362" s="151" t="s">
        <v>961</v>
      </c>
    </row>
    <row r="363" spans="2:65" s="1" customFormat="1" ht="24.2" customHeight="1">
      <c r="B363" s="139"/>
      <c r="C363" s="140" t="s">
        <v>962</v>
      </c>
      <c r="D363" s="140" t="s">
        <v>183</v>
      </c>
      <c r="E363" s="141" t="s">
        <v>963</v>
      </c>
      <c r="F363" s="142" t="s">
        <v>964</v>
      </c>
      <c r="G363" s="143" t="s">
        <v>194</v>
      </c>
      <c r="H363" s="144">
        <v>240.48</v>
      </c>
      <c r="I363" s="145"/>
      <c r="J363" s="144">
        <f>ROUND(I363*H363,3)</f>
        <v>0</v>
      </c>
      <c r="K363" s="146"/>
      <c r="L363" s="28"/>
      <c r="M363" s="147" t="s">
        <v>1</v>
      </c>
      <c r="N363" s="148" t="s">
        <v>45</v>
      </c>
      <c r="P363" s="149">
        <f>O363*H363</f>
        <v>0</v>
      </c>
      <c r="Q363" s="149">
        <v>1.7323999999999999E-4</v>
      </c>
      <c r="R363" s="149">
        <f>Q363*H363</f>
        <v>4.1660755199999996E-2</v>
      </c>
      <c r="S363" s="149">
        <v>0</v>
      </c>
      <c r="T363" s="150">
        <f>S363*H363</f>
        <v>0</v>
      </c>
      <c r="AR363" s="151" t="s">
        <v>243</v>
      </c>
      <c r="AT363" s="151" t="s">
        <v>183</v>
      </c>
      <c r="AU363" s="151" t="s">
        <v>94</v>
      </c>
      <c r="AY363" s="13" t="s">
        <v>181</v>
      </c>
      <c r="BE363" s="152">
        <f>IF(N363="základná",J363,0)</f>
        <v>0</v>
      </c>
      <c r="BF363" s="152">
        <f>IF(N363="znížená",J363,0)</f>
        <v>0</v>
      </c>
      <c r="BG363" s="152">
        <f>IF(N363="zákl. prenesená",J363,0)</f>
        <v>0</v>
      </c>
      <c r="BH363" s="152">
        <f>IF(N363="zníž. prenesená",J363,0)</f>
        <v>0</v>
      </c>
      <c r="BI363" s="152">
        <f>IF(N363="nulová",J363,0)</f>
        <v>0</v>
      </c>
      <c r="BJ363" s="13" t="s">
        <v>90</v>
      </c>
      <c r="BK363" s="153">
        <f>ROUND(I363*H363,3)</f>
        <v>0</v>
      </c>
      <c r="BL363" s="13" t="s">
        <v>243</v>
      </c>
      <c r="BM363" s="151" t="s">
        <v>965</v>
      </c>
    </row>
    <row r="364" spans="2:65" s="1" customFormat="1" ht="24.2" customHeight="1">
      <c r="B364" s="139"/>
      <c r="C364" s="140" t="s">
        <v>966</v>
      </c>
      <c r="D364" s="140" t="s">
        <v>183</v>
      </c>
      <c r="E364" s="141" t="s">
        <v>967</v>
      </c>
      <c r="F364" s="142" t="s">
        <v>968</v>
      </c>
      <c r="G364" s="143" t="s">
        <v>194</v>
      </c>
      <c r="H364" s="144">
        <v>240.48</v>
      </c>
      <c r="I364" s="145"/>
      <c r="J364" s="144">
        <f>ROUND(I364*H364,3)</f>
        <v>0</v>
      </c>
      <c r="K364" s="146"/>
      <c r="L364" s="28"/>
      <c r="M364" s="147" t="s">
        <v>1</v>
      </c>
      <c r="N364" s="148" t="s">
        <v>45</v>
      </c>
      <c r="P364" s="149">
        <f>O364*H364</f>
        <v>0</v>
      </c>
      <c r="Q364" s="149">
        <v>1.3E-6</v>
      </c>
      <c r="R364" s="149">
        <f>Q364*H364</f>
        <v>3.1262400000000001E-4</v>
      </c>
      <c r="S364" s="149">
        <v>0</v>
      </c>
      <c r="T364" s="150">
        <f>S364*H364</f>
        <v>0</v>
      </c>
      <c r="AR364" s="151" t="s">
        <v>243</v>
      </c>
      <c r="AT364" s="151" t="s">
        <v>183</v>
      </c>
      <c r="AU364" s="151" t="s">
        <v>94</v>
      </c>
      <c r="AY364" s="13" t="s">
        <v>181</v>
      </c>
      <c r="BE364" s="152">
        <f>IF(N364="základná",J364,0)</f>
        <v>0</v>
      </c>
      <c r="BF364" s="152">
        <f>IF(N364="znížená",J364,0)</f>
        <v>0</v>
      </c>
      <c r="BG364" s="152">
        <f>IF(N364="zákl. prenesená",J364,0)</f>
        <v>0</v>
      </c>
      <c r="BH364" s="152">
        <f>IF(N364="zníž. prenesená",J364,0)</f>
        <v>0</v>
      </c>
      <c r="BI364" s="152">
        <f>IF(N364="nulová",J364,0)</f>
        <v>0</v>
      </c>
      <c r="BJ364" s="13" t="s">
        <v>90</v>
      </c>
      <c r="BK364" s="153">
        <f>ROUND(I364*H364,3)</f>
        <v>0</v>
      </c>
      <c r="BL364" s="13" t="s">
        <v>243</v>
      </c>
      <c r="BM364" s="151" t="s">
        <v>969</v>
      </c>
    </row>
    <row r="365" spans="2:65" s="11" customFormat="1" ht="20.85" customHeight="1">
      <c r="B365" s="127"/>
      <c r="D365" s="128" t="s">
        <v>78</v>
      </c>
      <c r="E365" s="137" t="s">
        <v>970</v>
      </c>
      <c r="F365" s="137" t="s">
        <v>971</v>
      </c>
      <c r="I365" s="130"/>
      <c r="J365" s="138">
        <f>BK365</f>
        <v>0</v>
      </c>
      <c r="L365" s="127"/>
      <c r="M365" s="132"/>
      <c r="P365" s="133">
        <f>SUM(P366:P367)</f>
        <v>0</v>
      </c>
      <c r="R365" s="133">
        <f>SUM(R366:R367)</f>
        <v>0.33189849999999999</v>
      </c>
      <c r="T365" s="134">
        <f>SUM(T366:T367)</f>
        <v>0</v>
      </c>
      <c r="AR365" s="128" t="s">
        <v>90</v>
      </c>
      <c r="AT365" s="135" t="s">
        <v>78</v>
      </c>
      <c r="AU365" s="135" t="s">
        <v>90</v>
      </c>
      <c r="AY365" s="128" t="s">
        <v>181</v>
      </c>
      <c r="BK365" s="136">
        <f>SUM(BK366:BK367)</f>
        <v>0</v>
      </c>
    </row>
    <row r="366" spans="2:65" s="1" customFormat="1" ht="55.5" customHeight="1">
      <c r="B366" s="139"/>
      <c r="C366" s="140" t="s">
        <v>972</v>
      </c>
      <c r="D366" s="140" t="s">
        <v>183</v>
      </c>
      <c r="E366" s="141" t="s">
        <v>973</v>
      </c>
      <c r="F366" s="142" t="s">
        <v>974</v>
      </c>
      <c r="G366" s="143" t="s">
        <v>194</v>
      </c>
      <c r="H366" s="144">
        <v>1340.83</v>
      </c>
      <c r="I366" s="145"/>
      <c r="J366" s="144">
        <f>ROUND(I366*H366,3)</f>
        <v>0</v>
      </c>
      <c r="K366" s="146"/>
      <c r="L366" s="28"/>
      <c r="M366" s="147" t="s">
        <v>1</v>
      </c>
      <c r="N366" s="148" t="s">
        <v>45</v>
      </c>
      <c r="P366" s="149">
        <f>O366*H366</f>
        <v>0</v>
      </c>
      <c r="Q366" s="149">
        <v>2.3000000000000001E-4</v>
      </c>
      <c r="R366" s="149">
        <f>Q366*H366</f>
        <v>0.30839089999999997</v>
      </c>
      <c r="S366" s="149">
        <v>0</v>
      </c>
      <c r="T366" s="150">
        <f>S366*H366</f>
        <v>0</v>
      </c>
      <c r="AR366" s="151" t="s">
        <v>243</v>
      </c>
      <c r="AT366" s="151" t="s">
        <v>183</v>
      </c>
      <c r="AU366" s="151" t="s">
        <v>94</v>
      </c>
      <c r="AY366" s="13" t="s">
        <v>181</v>
      </c>
      <c r="BE366" s="152">
        <f>IF(N366="základná",J366,0)</f>
        <v>0</v>
      </c>
      <c r="BF366" s="152">
        <f>IF(N366="znížená",J366,0)</f>
        <v>0</v>
      </c>
      <c r="BG366" s="152">
        <f>IF(N366="zákl. prenesená",J366,0)</f>
        <v>0</v>
      </c>
      <c r="BH366" s="152">
        <f>IF(N366="zníž. prenesená",J366,0)</f>
        <v>0</v>
      </c>
      <c r="BI366" s="152">
        <f>IF(N366="nulová",J366,0)</f>
        <v>0</v>
      </c>
      <c r="BJ366" s="13" t="s">
        <v>90</v>
      </c>
      <c r="BK366" s="153">
        <f>ROUND(I366*H366,3)</f>
        <v>0</v>
      </c>
      <c r="BL366" s="13" t="s">
        <v>243</v>
      </c>
      <c r="BM366" s="151" t="s">
        <v>975</v>
      </c>
    </row>
    <row r="367" spans="2:65" s="1" customFormat="1" ht="55.5" customHeight="1">
      <c r="B367" s="139"/>
      <c r="C367" s="140" t="s">
        <v>976</v>
      </c>
      <c r="D367" s="140" t="s">
        <v>183</v>
      </c>
      <c r="E367" s="141" t="s">
        <v>977</v>
      </c>
      <c r="F367" s="142" t="s">
        <v>978</v>
      </c>
      <c r="G367" s="143" t="s">
        <v>194</v>
      </c>
      <c r="H367" s="144">
        <v>69.14</v>
      </c>
      <c r="I367" s="145"/>
      <c r="J367" s="144">
        <f>ROUND(I367*H367,3)</f>
        <v>0</v>
      </c>
      <c r="K367" s="146"/>
      <c r="L367" s="28"/>
      <c r="M367" s="147" t="s">
        <v>1</v>
      </c>
      <c r="N367" s="148" t="s">
        <v>45</v>
      </c>
      <c r="P367" s="149">
        <f>O367*H367</f>
        <v>0</v>
      </c>
      <c r="Q367" s="149">
        <v>3.4000000000000002E-4</v>
      </c>
      <c r="R367" s="149">
        <f>Q367*H367</f>
        <v>2.3507600000000003E-2</v>
      </c>
      <c r="S367" s="149">
        <v>0</v>
      </c>
      <c r="T367" s="150">
        <f>S367*H367</f>
        <v>0</v>
      </c>
      <c r="AR367" s="151" t="s">
        <v>243</v>
      </c>
      <c r="AT367" s="151" t="s">
        <v>183</v>
      </c>
      <c r="AU367" s="151" t="s">
        <v>94</v>
      </c>
      <c r="AY367" s="13" t="s">
        <v>181</v>
      </c>
      <c r="BE367" s="152">
        <f>IF(N367="základná",J367,0)</f>
        <v>0</v>
      </c>
      <c r="BF367" s="152">
        <f>IF(N367="znížená",J367,0)</f>
        <v>0</v>
      </c>
      <c r="BG367" s="152">
        <f>IF(N367="zákl. prenesená",J367,0)</f>
        <v>0</v>
      </c>
      <c r="BH367" s="152">
        <f>IF(N367="zníž. prenesená",J367,0)</f>
        <v>0</v>
      </c>
      <c r="BI367" s="152">
        <f>IF(N367="nulová",J367,0)</f>
        <v>0</v>
      </c>
      <c r="BJ367" s="13" t="s">
        <v>90</v>
      </c>
      <c r="BK367" s="153">
        <f>ROUND(I367*H367,3)</f>
        <v>0</v>
      </c>
      <c r="BL367" s="13" t="s">
        <v>243</v>
      </c>
      <c r="BM367" s="151" t="s">
        <v>979</v>
      </c>
    </row>
    <row r="368" spans="2:65" s="11" customFormat="1" ht="20.85" customHeight="1">
      <c r="B368" s="127"/>
      <c r="D368" s="128" t="s">
        <v>78</v>
      </c>
      <c r="E368" s="137" t="s">
        <v>980</v>
      </c>
      <c r="F368" s="137" t="s">
        <v>981</v>
      </c>
      <c r="I368" s="130"/>
      <c r="J368" s="138">
        <f>BK368</f>
        <v>0</v>
      </c>
      <c r="L368" s="127"/>
      <c r="M368" s="132"/>
      <c r="P368" s="133">
        <f>P369</f>
        <v>0</v>
      </c>
      <c r="R368" s="133">
        <f>R369</f>
        <v>3.6129536999999998</v>
      </c>
      <c r="T368" s="134">
        <f>T369</f>
        <v>0</v>
      </c>
      <c r="AR368" s="128" t="s">
        <v>90</v>
      </c>
      <c r="AT368" s="135" t="s">
        <v>78</v>
      </c>
      <c r="AU368" s="135" t="s">
        <v>90</v>
      </c>
      <c r="AY368" s="128" t="s">
        <v>181</v>
      </c>
      <c r="BK368" s="136">
        <f>BK369</f>
        <v>0</v>
      </c>
    </row>
    <row r="369" spans="2:65" s="1" customFormat="1" ht="16.5" customHeight="1">
      <c r="B369" s="139"/>
      <c r="C369" s="140" t="s">
        <v>982</v>
      </c>
      <c r="D369" s="140" t="s">
        <v>183</v>
      </c>
      <c r="E369" s="141" t="s">
        <v>983</v>
      </c>
      <c r="F369" s="142" t="s">
        <v>984</v>
      </c>
      <c r="G369" s="143" t="s">
        <v>194</v>
      </c>
      <c r="H369" s="144">
        <v>1233.0899999999999</v>
      </c>
      <c r="I369" s="145"/>
      <c r="J369" s="144">
        <f>ROUND(I369*H369,3)</f>
        <v>0</v>
      </c>
      <c r="K369" s="146"/>
      <c r="L369" s="28"/>
      <c r="M369" s="147" t="s">
        <v>1</v>
      </c>
      <c r="N369" s="148" t="s">
        <v>45</v>
      </c>
      <c r="P369" s="149">
        <f>O369*H369</f>
        <v>0</v>
      </c>
      <c r="Q369" s="149">
        <v>2.9299999999999999E-3</v>
      </c>
      <c r="R369" s="149">
        <f>Q369*H369</f>
        <v>3.6129536999999998</v>
      </c>
      <c r="S369" s="149">
        <v>0</v>
      </c>
      <c r="T369" s="150">
        <f>S369*H369</f>
        <v>0</v>
      </c>
      <c r="AR369" s="151" t="s">
        <v>243</v>
      </c>
      <c r="AT369" s="151" t="s">
        <v>183</v>
      </c>
      <c r="AU369" s="151" t="s">
        <v>94</v>
      </c>
      <c r="AY369" s="13" t="s">
        <v>181</v>
      </c>
      <c r="BE369" s="152">
        <f>IF(N369="základná",J369,0)</f>
        <v>0</v>
      </c>
      <c r="BF369" s="152">
        <f>IF(N369="znížená",J369,0)</f>
        <v>0</v>
      </c>
      <c r="BG369" s="152">
        <f>IF(N369="zákl. prenesená",J369,0)</f>
        <v>0</v>
      </c>
      <c r="BH369" s="152">
        <f>IF(N369="zníž. prenesená",J369,0)</f>
        <v>0</v>
      </c>
      <c r="BI369" s="152">
        <f>IF(N369="nulová",J369,0)</f>
        <v>0</v>
      </c>
      <c r="BJ369" s="13" t="s">
        <v>90</v>
      </c>
      <c r="BK369" s="153">
        <f>ROUND(I369*H369,3)</f>
        <v>0</v>
      </c>
      <c r="BL369" s="13" t="s">
        <v>243</v>
      </c>
      <c r="BM369" s="151" t="s">
        <v>985</v>
      </c>
    </row>
    <row r="370" spans="2:65" s="11" customFormat="1" ht="25.9" customHeight="1">
      <c r="B370" s="127"/>
      <c r="D370" s="128" t="s">
        <v>78</v>
      </c>
      <c r="E370" s="129" t="s">
        <v>196</v>
      </c>
      <c r="F370" s="129" t="s">
        <v>986</v>
      </c>
      <c r="I370" s="130"/>
      <c r="J370" s="131">
        <f>BK370</f>
        <v>0</v>
      </c>
      <c r="L370" s="127"/>
      <c r="M370" s="132"/>
      <c r="P370" s="133">
        <f>P371+P374</f>
        <v>0</v>
      </c>
      <c r="R370" s="133">
        <f>R371+R374</f>
        <v>1.5000000000000001E-4</v>
      </c>
      <c r="T370" s="134">
        <f>T371+T374</f>
        <v>0</v>
      </c>
      <c r="AR370" s="128" t="s">
        <v>94</v>
      </c>
      <c r="AT370" s="135" t="s">
        <v>78</v>
      </c>
      <c r="AU370" s="135" t="s">
        <v>79</v>
      </c>
      <c r="AY370" s="128" t="s">
        <v>181</v>
      </c>
      <c r="BK370" s="136">
        <f>BK371+BK374</f>
        <v>0</v>
      </c>
    </row>
    <row r="371" spans="2:65" s="11" customFormat="1" ht="22.9" customHeight="1">
      <c r="B371" s="127"/>
      <c r="D371" s="128" t="s">
        <v>78</v>
      </c>
      <c r="E371" s="137" t="s">
        <v>987</v>
      </c>
      <c r="F371" s="137" t="s">
        <v>988</v>
      </c>
      <c r="I371" s="130"/>
      <c r="J371" s="138">
        <f>BK371</f>
        <v>0</v>
      </c>
      <c r="L371" s="127"/>
      <c r="M371" s="132"/>
      <c r="P371" s="133">
        <f>SUM(P372:P373)</f>
        <v>0</v>
      </c>
      <c r="R371" s="133">
        <f>SUM(R372:R373)</f>
        <v>0</v>
      </c>
      <c r="T371" s="134">
        <f>SUM(T372:T373)</f>
        <v>0</v>
      </c>
      <c r="AR371" s="128" t="s">
        <v>94</v>
      </c>
      <c r="AT371" s="135" t="s">
        <v>78</v>
      </c>
      <c r="AU371" s="135" t="s">
        <v>83</v>
      </c>
      <c r="AY371" s="128" t="s">
        <v>181</v>
      </c>
      <c r="BK371" s="136">
        <f>SUM(BK372:BK373)</f>
        <v>0</v>
      </c>
    </row>
    <row r="372" spans="2:65" s="171" customFormat="1" ht="16.5" customHeight="1">
      <c r="B372" s="172"/>
      <c r="C372" s="173" t="s">
        <v>989</v>
      </c>
      <c r="D372" s="173" t="s">
        <v>183</v>
      </c>
      <c r="E372" s="174" t="s">
        <v>990</v>
      </c>
      <c r="F372" s="175" t="s">
        <v>991</v>
      </c>
      <c r="G372" s="176" t="s">
        <v>304</v>
      </c>
      <c r="H372" s="177">
        <v>120</v>
      </c>
      <c r="I372" s="178"/>
      <c r="J372" s="177">
        <f>ROUND(I372*H372,3)</f>
        <v>0</v>
      </c>
      <c r="K372" s="179"/>
      <c r="L372" s="180"/>
      <c r="M372" s="181" t="s">
        <v>1</v>
      </c>
      <c r="N372" s="182" t="s">
        <v>45</v>
      </c>
      <c r="P372" s="183">
        <f>O372*H372</f>
        <v>0</v>
      </c>
      <c r="Q372" s="183">
        <v>0</v>
      </c>
      <c r="R372" s="183">
        <f>Q372*H372</f>
        <v>0</v>
      </c>
      <c r="S372" s="183">
        <v>0</v>
      </c>
      <c r="T372" s="184">
        <f>S372*H372</f>
        <v>0</v>
      </c>
      <c r="AR372" s="185" t="s">
        <v>433</v>
      </c>
      <c r="AT372" s="185" t="s">
        <v>183</v>
      </c>
      <c r="AU372" s="185" t="s">
        <v>90</v>
      </c>
      <c r="AY372" s="186" t="s">
        <v>181</v>
      </c>
      <c r="BE372" s="187">
        <f>IF(N372="základná",J372,0)</f>
        <v>0</v>
      </c>
      <c r="BF372" s="187">
        <f>IF(N372="znížená",J372,0)</f>
        <v>0</v>
      </c>
      <c r="BG372" s="187">
        <f>IF(N372="zákl. prenesená",J372,0)</f>
        <v>0</v>
      </c>
      <c r="BH372" s="187">
        <f>IF(N372="zníž. prenesená",J372,0)</f>
        <v>0</v>
      </c>
      <c r="BI372" s="187">
        <f>IF(N372="nulová",J372,0)</f>
        <v>0</v>
      </c>
      <c r="BJ372" s="186" t="s">
        <v>90</v>
      </c>
      <c r="BK372" s="188">
        <f>ROUND(I372*H372,3)</f>
        <v>0</v>
      </c>
      <c r="BL372" s="186" t="s">
        <v>433</v>
      </c>
      <c r="BM372" s="185" t="s">
        <v>992</v>
      </c>
    </row>
    <row r="373" spans="2:65" s="1" customFormat="1" ht="24.2" customHeight="1">
      <c r="B373" s="139"/>
      <c r="C373" s="140" t="s">
        <v>993</v>
      </c>
      <c r="D373" s="140" t="s">
        <v>183</v>
      </c>
      <c r="E373" s="141" t="s">
        <v>994</v>
      </c>
      <c r="F373" s="142" t="s">
        <v>995</v>
      </c>
      <c r="G373" s="143" t="s">
        <v>304</v>
      </c>
      <c r="H373" s="144">
        <v>450</v>
      </c>
      <c r="I373" s="145"/>
      <c r="J373" s="144">
        <f>ROUND(I373*H373,3)</f>
        <v>0</v>
      </c>
      <c r="K373" s="146"/>
      <c r="L373" s="28"/>
      <c r="M373" s="147" t="s">
        <v>1</v>
      </c>
      <c r="N373" s="148" t="s">
        <v>45</v>
      </c>
      <c r="P373" s="149">
        <f>O373*H373</f>
        <v>0</v>
      </c>
      <c r="Q373" s="149">
        <v>0</v>
      </c>
      <c r="R373" s="149">
        <f>Q373*H373</f>
        <v>0</v>
      </c>
      <c r="S373" s="149">
        <v>0</v>
      </c>
      <c r="T373" s="150">
        <f>S373*H373</f>
        <v>0</v>
      </c>
      <c r="AR373" s="151" t="s">
        <v>433</v>
      </c>
      <c r="AT373" s="151" t="s">
        <v>183</v>
      </c>
      <c r="AU373" s="151" t="s">
        <v>90</v>
      </c>
      <c r="AY373" s="13" t="s">
        <v>181</v>
      </c>
      <c r="BE373" s="152">
        <f>IF(N373="základná",J373,0)</f>
        <v>0</v>
      </c>
      <c r="BF373" s="152">
        <f>IF(N373="znížená",J373,0)</f>
        <v>0</v>
      </c>
      <c r="BG373" s="152">
        <f>IF(N373="zákl. prenesená",J373,0)</f>
        <v>0</v>
      </c>
      <c r="BH373" s="152">
        <f>IF(N373="zníž. prenesená",J373,0)</f>
        <v>0</v>
      </c>
      <c r="BI373" s="152">
        <f>IF(N373="nulová",J373,0)</f>
        <v>0</v>
      </c>
      <c r="BJ373" s="13" t="s">
        <v>90</v>
      </c>
      <c r="BK373" s="153">
        <f>ROUND(I373*H373,3)</f>
        <v>0</v>
      </c>
      <c r="BL373" s="13" t="s">
        <v>433</v>
      </c>
      <c r="BM373" s="151" t="s">
        <v>996</v>
      </c>
    </row>
    <row r="374" spans="2:65" s="11" customFormat="1" ht="22.9" customHeight="1">
      <c r="B374" s="127"/>
      <c r="D374" s="128" t="s">
        <v>78</v>
      </c>
      <c r="E374" s="137" t="s">
        <v>997</v>
      </c>
      <c r="F374" s="137" t="s">
        <v>998</v>
      </c>
      <c r="I374" s="130"/>
      <c r="J374" s="138">
        <f>BK374</f>
        <v>0</v>
      </c>
      <c r="L374" s="127"/>
      <c r="M374" s="132"/>
      <c r="P374" s="133">
        <f>SUM(P375:P389)</f>
        <v>0</v>
      </c>
      <c r="R374" s="133">
        <f>SUM(R375:R389)</f>
        <v>1.5000000000000001E-4</v>
      </c>
      <c r="T374" s="134">
        <f>SUM(T375:T389)</f>
        <v>0</v>
      </c>
      <c r="AR374" s="128" t="s">
        <v>94</v>
      </c>
      <c r="AT374" s="135" t="s">
        <v>78</v>
      </c>
      <c r="AU374" s="135" t="s">
        <v>83</v>
      </c>
      <c r="AY374" s="128" t="s">
        <v>181</v>
      </c>
      <c r="BK374" s="136">
        <f>SUM(BK375:BK389)</f>
        <v>0</v>
      </c>
    </row>
    <row r="375" spans="2:65" s="171" customFormat="1" ht="16.5" customHeight="1">
      <c r="B375" s="172"/>
      <c r="C375" s="173" t="s">
        <v>999</v>
      </c>
      <c r="D375" s="173" t="s">
        <v>183</v>
      </c>
      <c r="E375" s="174" t="s">
        <v>1000</v>
      </c>
      <c r="F375" s="175" t="s">
        <v>1001</v>
      </c>
      <c r="G375" s="176" t="s">
        <v>304</v>
      </c>
      <c r="H375" s="177">
        <v>70</v>
      </c>
      <c r="I375" s="178"/>
      <c r="J375" s="177">
        <f t="shared" ref="J375:J389" si="80">ROUND(I375*H375,3)</f>
        <v>0</v>
      </c>
      <c r="K375" s="179"/>
      <c r="L375" s="180"/>
      <c r="M375" s="181" t="s">
        <v>1</v>
      </c>
      <c r="N375" s="182" t="s">
        <v>45</v>
      </c>
      <c r="P375" s="183">
        <f t="shared" ref="P375:P389" si="81">O375*H375</f>
        <v>0</v>
      </c>
      <c r="Q375" s="183">
        <v>0</v>
      </c>
      <c r="R375" s="183">
        <f t="shared" ref="R375:R389" si="82">Q375*H375</f>
        <v>0</v>
      </c>
      <c r="S375" s="183">
        <v>0</v>
      </c>
      <c r="T375" s="184">
        <f t="shared" ref="T375:T389" si="83">S375*H375</f>
        <v>0</v>
      </c>
      <c r="AR375" s="185" t="s">
        <v>433</v>
      </c>
      <c r="AT375" s="185" t="s">
        <v>183</v>
      </c>
      <c r="AU375" s="185" t="s">
        <v>90</v>
      </c>
      <c r="AY375" s="186" t="s">
        <v>181</v>
      </c>
      <c r="BE375" s="187">
        <f t="shared" ref="BE375:BE389" si="84">IF(N375="základná",J375,0)</f>
        <v>0</v>
      </c>
      <c r="BF375" s="187">
        <f t="shared" ref="BF375:BF389" si="85">IF(N375="znížená",J375,0)</f>
        <v>0</v>
      </c>
      <c r="BG375" s="187">
        <f t="shared" ref="BG375:BG389" si="86">IF(N375="zákl. prenesená",J375,0)</f>
        <v>0</v>
      </c>
      <c r="BH375" s="187">
        <f t="shared" ref="BH375:BH389" si="87">IF(N375="zníž. prenesená",J375,0)</f>
        <v>0</v>
      </c>
      <c r="BI375" s="187">
        <f t="shared" ref="BI375:BI389" si="88">IF(N375="nulová",J375,0)</f>
        <v>0</v>
      </c>
      <c r="BJ375" s="186" t="s">
        <v>90</v>
      </c>
      <c r="BK375" s="188">
        <f t="shared" ref="BK375:BK389" si="89">ROUND(I375*H375,3)</f>
        <v>0</v>
      </c>
      <c r="BL375" s="186" t="s">
        <v>433</v>
      </c>
      <c r="BM375" s="185" t="s">
        <v>1002</v>
      </c>
    </row>
    <row r="376" spans="2:65" s="171" customFormat="1" ht="16.5" customHeight="1">
      <c r="B376" s="172"/>
      <c r="C376" s="173" t="s">
        <v>1003</v>
      </c>
      <c r="D376" s="173" t="s">
        <v>183</v>
      </c>
      <c r="E376" s="174" t="s">
        <v>1004</v>
      </c>
      <c r="F376" s="175" t="s">
        <v>1005</v>
      </c>
      <c r="G376" s="176" t="s">
        <v>203</v>
      </c>
      <c r="H376" s="177">
        <v>3</v>
      </c>
      <c r="I376" s="178"/>
      <c r="J376" s="177">
        <f t="shared" si="80"/>
        <v>0</v>
      </c>
      <c r="K376" s="179"/>
      <c r="L376" s="180"/>
      <c r="M376" s="181" t="s">
        <v>1</v>
      </c>
      <c r="N376" s="182" t="s">
        <v>45</v>
      </c>
      <c r="P376" s="183">
        <f t="shared" si="81"/>
        <v>0</v>
      </c>
      <c r="Q376" s="183">
        <v>5.0000000000000002E-5</v>
      </c>
      <c r="R376" s="183">
        <f t="shared" si="82"/>
        <v>1.5000000000000001E-4</v>
      </c>
      <c r="S376" s="183">
        <v>0</v>
      </c>
      <c r="T376" s="184">
        <f t="shared" si="83"/>
        <v>0</v>
      </c>
      <c r="AR376" s="185" t="s">
        <v>433</v>
      </c>
      <c r="AT376" s="185" t="s">
        <v>183</v>
      </c>
      <c r="AU376" s="185" t="s">
        <v>90</v>
      </c>
      <c r="AY376" s="186" t="s">
        <v>181</v>
      </c>
      <c r="BE376" s="187">
        <f t="shared" si="84"/>
        <v>0</v>
      </c>
      <c r="BF376" s="187">
        <f t="shared" si="85"/>
        <v>0</v>
      </c>
      <c r="BG376" s="187">
        <f t="shared" si="86"/>
        <v>0</v>
      </c>
      <c r="BH376" s="187">
        <f t="shared" si="87"/>
        <v>0</v>
      </c>
      <c r="BI376" s="187">
        <f t="shared" si="88"/>
        <v>0</v>
      </c>
      <c r="BJ376" s="186" t="s">
        <v>90</v>
      </c>
      <c r="BK376" s="188">
        <f t="shared" si="89"/>
        <v>0</v>
      </c>
      <c r="BL376" s="186" t="s">
        <v>433</v>
      </c>
      <c r="BM376" s="185" t="s">
        <v>544</v>
      </c>
    </row>
    <row r="377" spans="2:65" s="1" customFormat="1" ht="38.65" customHeight="1">
      <c r="B377" s="139"/>
      <c r="C377" s="140" t="s">
        <v>1006</v>
      </c>
      <c r="D377" s="140" t="s">
        <v>183</v>
      </c>
      <c r="E377" s="141" t="s">
        <v>1007</v>
      </c>
      <c r="F377" s="142" t="s">
        <v>1008</v>
      </c>
      <c r="G377" s="143" t="s">
        <v>203</v>
      </c>
      <c r="H377" s="144">
        <v>3</v>
      </c>
      <c r="I377" s="145"/>
      <c r="J377" s="144">
        <f t="shared" si="80"/>
        <v>0</v>
      </c>
      <c r="K377" s="146"/>
      <c r="L377" s="28"/>
      <c r="M377" s="147" t="s">
        <v>1</v>
      </c>
      <c r="N377" s="148" t="s">
        <v>45</v>
      </c>
      <c r="P377" s="149">
        <f t="shared" si="81"/>
        <v>0</v>
      </c>
      <c r="Q377" s="149">
        <v>0</v>
      </c>
      <c r="R377" s="149">
        <f t="shared" si="82"/>
        <v>0</v>
      </c>
      <c r="S377" s="149">
        <v>0</v>
      </c>
      <c r="T377" s="150">
        <f t="shared" si="83"/>
        <v>0</v>
      </c>
      <c r="AR377" s="151" t="s">
        <v>433</v>
      </c>
      <c r="AT377" s="151" t="s">
        <v>183</v>
      </c>
      <c r="AU377" s="151" t="s">
        <v>90</v>
      </c>
      <c r="AY377" s="13" t="s">
        <v>181</v>
      </c>
      <c r="BE377" s="152">
        <f t="shared" si="84"/>
        <v>0</v>
      </c>
      <c r="BF377" s="152">
        <f t="shared" si="85"/>
        <v>0</v>
      </c>
      <c r="BG377" s="152">
        <f t="shared" si="86"/>
        <v>0</v>
      </c>
      <c r="BH377" s="152">
        <f t="shared" si="87"/>
        <v>0</v>
      </c>
      <c r="BI377" s="152">
        <f t="shared" si="88"/>
        <v>0</v>
      </c>
      <c r="BJ377" s="13" t="s">
        <v>90</v>
      </c>
      <c r="BK377" s="153">
        <f t="shared" si="89"/>
        <v>0</v>
      </c>
      <c r="BL377" s="13" t="s">
        <v>433</v>
      </c>
      <c r="BM377" s="151" t="s">
        <v>554</v>
      </c>
    </row>
    <row r="378" spans="2:65" s="171" customFormat="1" ht="16.5" customHeight="1">
      <c r="B378" s="172"/>
      <c r="C378" s="173" t="s">
        <v>1009</v>
      </c>
      <c r="D378" s="173" t="s">
        <v>183</v>
      </c>
      <c r="E378" s="174" t="s">
        <v>1010</v>
      </c>
      <c r="F378" s="175" t="s">
        <v>1011</v>
      </c>
      <c r="G378" s="176" t="s">
        <v>203</v>
      </c>
      <c r="H378" s="177">
        <v>10</v>
      </c>
      <c r="I378" s="178"/>
      <c r="J378" s="177">
        <f t="shared" si="80"/>
        <v>0</v>
      </c>
      <c r="K378" s="179"/>
      <c r="L378" s="180"/>
      <c r="M378" s="181" t="s">
        <v>1</v>
      </c>
      <c r="N378" s="182" t="s">
        <v>45</v>
      </c>
      <c r="P378" s="183">
        <f t="shared" si="81"/>
        <v>0</v>
      </c>
      <c r="Q378" s="183">
        <v>0</v>
      </c>
      <c r="R378" s="183">
        <f t="shared" si="82"/>
        <v>0</v>
      </c>
      <c r="S378" s="183">
        <v>0</v>
      </c>
      <c r="T378" s="184">
        <f t="shared" si="83"/>
        <v>0</v>
      </c>
      <c r="AR378" s="185" t="s">
        <v>433</v>
      </c>
      <c r="AT378" s="185" t="s">
        <v>183</v>
      </c>
      <c r="AU378" s="185" t="s">
        <v>90</v>
      </c>
      <c r="AY378" s="186" t="s">
        <v>181</v>
      </c>
      <c r="BE378" s="187">
        <f t="shared" si="84"/>
        <v>0</v>
      </c>
      <c r="BF378" s="187">
        <f t="shared" si="85"/>
        <v>0</v>
      </c>
      <c r="BG378" s="187">
        <f t="shared" si="86"/>
        <v>0</v>
      </c>
      <c r="BH378" s="187">
        <f t="shared" si="87"/>
        <v>0</v>
      </c>
      <c r="BI378" s="187">
        <f t="shared" si="88"/>
        <v>0</v>
      </c>
      <c r="BJ378" s="186" t="s">
        <v>90</v>
      </c>
      <c r="BK378" s="188">
        <f t="shared" si="89"/>
        <v>0</v>
      </c>
      <c r="BL378" s="186" t="s">
        <v>433</v>
      </c>
      <c r="BM378" s="185" t="s">
        <v>1012</v>
      </c>
    </row>
    <row r="379" spans="2:65" s="171" customFormat="1" ht="16.5" customHeight="1">
      <c r="B379" s="172"/>
      <c r="C379" s="173" t="s">
        <v>1013</v>
      </c>
      <c r="D379" s="173" t="s">
        <v>183</v>
      </c>
      <c r="E379" s="174" t="s">
        <v>1014</v>
      </c>
      <c r="F379" s="175" t="s">
        <v>1015</v>
      </c>
      <c r="G379" s="176" t="s">
        <v>203</v>
      </c>
      <c r="H379" s="177">
        <v>10</v>
      </c>
      <c r="I379" s="178"/>
      <c r="J379" s="177">
        <f t="shared" si="80"/>
        <v>0</v>
      </c>
      <c r="K379" s="179"/>
      <c r="L379" s="180"/>
      <c r="M379" s="181" t="s">
        <v>1</v>
      </c>
      <c r="N379" s="182" t="s">
        <v>45</v>
      </c>
      <c r="P379" s="183">
        <f t="shared" si="81"/>
        <v>0</v>
      </c>
      <c r="Q379" s="183">
        <v>0</v>
      </c>
      <c r="R379" s="183">
        <f t="shared" si="82"/>
        <v>0</v>
      </c>
      <c r="S379" s="183">
        <v>0</v>
      </c>
      <c r="T379" s="184">
        <f t="shared" si="83"/>
        <v>0</v>
      </c>
      <c r="AR379" s="185" t="s">
        <v>433</v>
      </c>
      <c r="AT379" s="185" t="s">
        <v>183</v>
      </c>
      <c r="AU379" s="185" t="s">
        <v>90</v>
      </c>
      <c r="AY379" s="186" t="s">
        <v>181</v>
      </c>
      <c r="BE379" s="187">
        <f t="shared" si="84"/>
        <v>0</v>
      </c>
      <c r="BF379" s="187">
        <f t="shared" si="85"/>
        <v>0</v>
      </c>
      <c r="BG379" s="187">
        <f t="shared" si="86"/>
        <v>0</v>
      </c>
      <c r="BH379" s="187">
        <f t="shared" si="87"/>
        <v>0</v>
      </c>
      <c r="BI379" s="187">
        <f t="shared" si="88"/>
        <v>0</v>
      </c>
      <c r="BJ379" s="186" t="s">
        <v>90</v>
      </c>
      <c r="BK379" s="188">
        <f t="shared" si="89"/>
        <v>0</v>
      </c>
      <c r="BL379" s="186" t="s">
        <v>433</v>
      </c>
      <c r="BM379" s="185" t="s">
        <v>1016</v>
      </c>
    </row>
    <row r="380" spans="2:65" s="171" customFormat="1" ht="16.5" customHeight="1">
      <c r="B380" s="172"/>
      <c r="C380" s="173" t="s">
        <v>1017</v>
      </c>
      <c r="D380" s="173" t="s">
        <v>183</v>
      </c>
      <c r="E380" s="174" t="s">
        <v>1018</v>
      </c>
      <c r="F380" s="175" t="s">
        <v>1019</v>
      </c>
      <c r="G380" s="176" t="s">
        <v>203</v>
      </c>
      <c r="H380" s="177">
        <v>2</v>
      </c>
      <c r="I380" s="178"/>
      <c r="J380" s="177">
        <f t="shared" si="80"/>
        <v>0</v>
      </c>
      <c r="K380" s="179"/>
      <c r="L380" s="180"/>
      <c r="M380" s="181" t="s">
        <v>1</v>
      </c>
      <c r="N380" s="182" t="s">
        <v>45</v>
      </c>
      <c r="P380" s="183">
        <f t="shared" si="81"/>
        <v>0</v>
      </c>
      <c r="Q380" s="183">
        <v>0</v>
      </c>
      <c r="R380" s="183">
        <f t="shared" si="82"/>
        <v>0</v>
      </c>
      <c r="S380" s="183">
        <v>0</v>
      </c>
      <c r="T380" s="184">
        <f t="shared" si="83"/>
        <v>0</v>
      </c>
      <c r="AR380" s="185" t="s">
        <v>433</v>
      </c>
      <c r="AT380" s="185" t="s">
        <v>183</v>
      </c>
      <c r="AU380" s="185" t="s">
        <v>90</v>
      </c>
      <c r="AY380" s="186" t="s">
        <v>181</v>
      </c>
      <c r="BE380" s="187">
        <f t="shared" si="84"/>
        <v>0</v>
      </c>
      <c r="BF380" s="187">
        <f t="shared" si="85"/>
        <v>0</v>
      </c>
      <c r="BG380" s="187">
        <f t="shared" si="86"/>
        <v>0</v>
      </c>
      <c r="BH380" s="187">
        <f t="shared" si="87"/>
        <v>0</v>
      </c>
      <c r="BI380" s="187">
        <f t="shared" si="88"/>
        <v>0</v>
      </c>
      <c r="BJ380" s="186" t="s">
        <v>90</v>
      </c>
      <c r="BK380" s="188">
        <f t="shared" si="89"/>
        <v>0</v>
      </c>
      <c r="BL380" s="186" t="s">
        <v>433</v>
      </c>
      <c r="BM380" s="185" t="s">
        <v>1020</v>
      </c>
    </row>
    <row r="381" spans="2:65" s="171" customFormat="1" ht="16.5" customHeight="1">
      <c r="B381" s="172"/>
      <c r="C381" s="173" t="s">
        <v>1021</v>
      </c>
      <c r="D381" s="173" t="s">
        <v>183</v>
      </c>
      <c r="E381" s="174" t="s">
        <v>1022</v>
      </c>
      <c r="F381" s="175" t="s">
        <v>1023</v>
      </c>
      <c r="G381" s="176" t="s">
        <v>203</v>
      </c>
      <c r="H381" s="177">
        <v>2</v>
      </c>
      <c r="I381" s="178"/>
      <c r="J381" s="177">
        <f t="shared" si="80"/>
        <v>0</v>
      </c>
      <c r="K381" s="179"/>
      <c r="L381" s="180"/>
      <c r="M381" s="181" t="s">
        <v>1</v>
      </c>
      <c r="N381" s="182" t="s">
        <v>45</v>
      </c>
      <c r="P381" s="183">
        <f t="shared" si="81"/>
        <v>0</v>
      </c>
      <c r="Q381" s="183">
        <v>0</v>
      </c>
      <c r="R381" s="183">
        <f t="shared" si="82"/>
        <v>0</v>
      </c>
      <c r="S381" s="183">
        <v>0</v>
      </c>
      <c r="T381" s="184">
        <f t="shared" si="83"/>
        <v>0</v>
      </c>
      <c r="AR381" s="185" t="s">
        <v>433</v>
      </c>
      <c r="AT381" s="185" t="s">
        <v>183</v>
      </c>
      <c r="AU381" s="185" t="s">
        <v>90</v>
      </c>
      <c r="AY381" s="186" t="s">
        <v>181</v>
      </c>
      <c r="BE381" s="187">
        <f t="shared" si="84"/>
        <v>0</v>
      </c>
      <c r="BF381" s="187">
        <f t="shared" si="85"/>
        <v>0</v>
      </c>
      <c r="BG381" s="187">
        <f t="shared" si="86"/>
        <v>0</v>
      </c>
      <c r="BH381" s="187">
        <f t="shared" si="87"/>
        <v>0</v>
      </c>
      <c r="BI381" s="187">
        <f t="shared" si="88"/>
        <v>0</v>
      </c>
      <c r="BJ381" s="186" t="s">
        <v>90</v>
      </c>
      <c r="BK381" s="188">
        <f t="shared" si="89"/>
        <v>0</v>
      </c>
      <c r="BL381" s="186" t="s">
        <v>433</v>
      </c>
      <c r="BM381" s="185" t="s">
        <v>1024</v>
      </c>
    </row>
    <row r="382" spans="2:65" s="171" customFormat="1" ht="16.5" customHeight="1">
      <c r="B382" s="172"/>
      <c r="C382" s="173" t="s">
        <v>1025</v>
      </c>
      <c r="D382" s="173" t="s">
        <v>183</v>
      </c>
      <c r="E382" s="174" t="s">
        <v>1026</v>
      </c>
      <c r="F382" s="175" t="s">
        <v>1027</v>
      </c>
      <c r="G382" s="176" t="s">
        <v>1028</v>
      </c>
      <c r="H382" s="177">
        <v>1</v>
      </c>
      <c r="I382" s="178"/>
      <c r="J382" s="177">
        <f t="shared" si="80"/>
        <v>0</v>
      </c>
      <c r="K382" s="179"/>
      <c r="L382" s="180"/>
      <c r="M382" s="181" t="s">
        <v>1</v>
      </c>
      <c r="N382" s="182" t="s">
        <v>45</v>
      </c>
      <c r="P382" s="183">
        <f t="shared" si="81"/>
        <v>0</v>
      </c>
      <c r="Q382" s="183">
        <v>0</v>
      </c>
      <c r="R382" s="183">
        <f t="shared" si="82"/>
        <v>0</v>
      </c>
      <c r="S382" s="183">
        <v>0</v>
      </c>
      <c r="T382" s="184">
        <f t="shared" si="83"/>
        <v>0</v>
      </c>
      <c r="AR382" s="185" t="s">
        <v>433</v>
      </c>
      <c r="AT382" s="185" t="s">
        <v>183</v>
      </c>
      <c r="AU382" s="185" t="s">
        <v>90</v>
      </c>
      <c r="AY382" s="186" t="s">
        <v>181</v>
      </c>
      <c r="BE382" s="187">
        <f t="shared" si="84"/>
        <v>0</v>
      </c>
      <c r="BF382" s="187">
        <f t="shared" si="85"/>
        <v>0</v>
      </c>
      <c r="BG382" s="187">
        <f t="shared" si="86"/>
        <v>0</v>
      </c>
      <c r="BH382" s="187">
        <f t="shared" si="87"/>
        <v>0</v>
      </c>
      <c r="BI382" s="187">
        <f t="shared" si="88"/>
        <v>0</v>
      </c>
      <c r="BJ382" s="186" t="s">
        <v>90</v>
      </c>
      <c r="BK382" s="188">
        <f t="shared" si="89"/>
        <v>0</v>
      </c>
      <c r="BL382" s="186" t="s">
        <v>433</v>
      </c>
      <c r="BM382" s="185" t="s">
        <v>1029</v>
      </c>
    </row>
    <row r="383" spans="2:65" s="171" customFormat="1" ht="16.5" customHeight="1">
      <c r="B383" s="172"/>
      <c r="C383" s="173" t="s">
        <v>1030</v>
      </c>
      <c r="D383" s="173" t="s">
        <v>183</v>
      </c>
      <c r="E383" s="174" t="s">
        <v>1031</v>
      </c>
      <c r="F383" s="175" t="s">
        <v>1032</v>
      </c>
      <c r="G383" s="176" t="s">
        <v>1028</v>
      </c>
      <c r="H383" s="177">
        <v>1</v>
      </c>
      <c r="I383" s="178"/>
      <c r="J383" s="177">
        <f t="shared" si="80"/>
        <v>0</v>
      </c>
      <c r="K383" s="179"/>
      <c r="L383" s="180"/>
      <c r="M383" s="181" t="s">
        <v>1</v>
      </c>
      <c r="N383" s="182" t="s">
        <v>45</v>
      </c>
      <c r="P383" s="183">
        <f t="shared" si="81"/>
        <v>0</v>
      </c>
      <c r="Q383" s="183">
        <v>0</v>
      </c>
      <c r="R383" s="183">
        <f t="shared" si="82"/>
        <v>0</v>
      </c>
      <c r="S383" s="183">
        <v>0</v>
      </c>
      <c r="T383" s="184">
        <f t="shared" si="83"/>
        <v>0</v>
      </c>
      <c r="AR383" s="185" t="s">
        <v>433</v>
      </c>
      <c r="AT383" s="185" t="s">
        <v>183</v>
      </c>
      <c r="AU383" s="185" t="s">
        <v>90</v>
      </c>
      <c r="AY383" s="186" t="s">
        <v>181</v>
      </c>
      <c r="BE383" s="187">
        <f t="shared" si="84"/>
        <v>0</v>
      </c>
      <c r="BF383" s="187">
        <f t="shared" si="85"/>
        <v>0</v>
      </c>
      <c r="BG383" s="187">
        <f t="shared" si="86"/>
        <v>0</v>
      </c>
      <c r="BH383" s="187">
        <f t="shared" si="87"/>
        <v>0</v>
      </c>
      <c r="BI383" s="187">
        <f t="shared" si="88"/>
        <v>0</v>
      </c>
      <c r="BJ383" s="186" t="s">
        <v>90</v>
      </c>
      <c r="BK383" s="188">
        <f t="shared" si="89"/>
        <v>0</v>
      </c>
      <c r="BL383" s="186" t="s">
        <v>433</v>
      </c>
      <c r="BM383" s="185" t="s">
        <v>1033</v>
      </c>
    </row>
    <row r="384" spans="2:65" s="171" customFormat="1" ht="16.5" customHeight="1">
      <c r="B384" s="172"/>
      <c r="C384" s="173" t="s">
        <v>1034</v>
      </c>
      <c r="D384" s="173" t="s">
        <v>183</v>
      </c>
      <c r="E384" s="174" t="s">
        <v>1035</v>
      </c>
      <c r="F384" s="175" t="s">
        <v>1036</v>
      </c>
      <c r="G384" s="176" t="s">
        <v>203</v>
      </c>
      <c r="H384" s="177">
        <v>2</v>
      </c>
      <c r="I384" s="178"/>
      <c r="J384" s="177">
        <f t="shared" si="80"/>
        <v>0</v>
      </c>
      <c r="K384" s="179"/>
      <c r="L384" s="180"/>
      <c r="M384" s="181" t="s">
        <v>1</v>
      </c>
      <c r="N384" s="182" t="s">
        <v>45</v>
      </c>
      <c r="P384" s="183">
        <f t="shared" si="81"/>
        <v>0</v>
      </c>
      <c r="Q384" s="183">
        <v>0</v>
      </c>
      <c r="R384" s="183">
        <f t="shared" si="82"/>
        <v>0</v>
      </c>
      <c r="S384" s="183">
        <v>0</v>
      </c>
      <c r="T384" s="184">
        <f t="shared" si="83"/>
        <v>0</v>
      </c>
      <c r="AR384" s="185" t="s">
        <v>433</v>
      </c>
      <c r="AT384" s="185" t="s">
        <v>183</v>
      </c>
      <c r="AU384" s="185" t="s">
        <v>90</v>
      </c>
      <c r="AY384" s="186" t="s">
        <v>181</v>
      </c>
      <c r="BE384" s="187">
        <f t="shared" si="84"/>
        <v>0</v>
      </c>
      <c r="BF384" s="187">
        <f t="shared" si="85"/>
        <v>0</v>
      </c>
      <c r="BG384" s="187">
        <f t="shared" si="86"/>
        <v>0</v>
      </c>
      <c r="BH384" s="187">
        <f t="shared" si="87"/>
        <v>0</v>
      </c>
      <c r="BI384" s="187">
        <f t="shared" si="88"/>
        <v>0</v>
      </c>
      <c r="BJ384" s="186" t="s">
        <v>90</v>
      </c>
      <c r="BK384" s="188">
        <f t="shared" si="89"/>
        <v>0</v>
      </c>
      <c r="BL384" s="186" t="s">
        <v>433</v>
      </c>
      <c r="BM384" s="185" t="s">
        <v>1037</v>
      </c>
    </row>
    <row r="385" spans="2:65" s="171" customFormat="1" ht="16.5" customHeight="1">
      <c r="B385" s="172"/>
      <c r="C385" s="173" t="s">
        <v>1038</v>
      </c>
      <c r="D385" s="173" t="s">
        <v>183</v>
      </c>
      <c r="E385" s="174" t="s">
        <v>1039</v>
      </c>
      <c r="F385" s="175" t="s">
        <v>1040</v>
      </c>
      <c r="G385" s="176" t="s">
        <v>203</v>
      </c>
      <c r="H385" s="177">
        <v>2</v>
      </c>
      <c r="I385" s="178"/>
      <c r="J385" s="177">
        <f t="shared" si="80"/>
        <v>0</v>
      </c>
      <c r="K385" s="179"/>
      <c r="L385" s="180"/>
      <c r="M385" s="181" t="s">
        <v>1</v>
      </c>
      <c r="N385" s="182" t="s">
        <v>45</v>
      </c>
      <c r="P385" s="183">
        <f t="shared" si="81"/>
        <v>0</v>
      </c>
      <c r="Q385" s="183">
        <v>0</v>
      </c>
      <c r="R385" s="183">
        <f t="shared" si="82"/>
        <v>0</v>
      </c>
      <c r="S385" s="183">
        <v>0</v>
      </c>
      <c r="T385" s="184">
        <f t="shared" si="83"/>
        <v>0</v>
      </c>
      <c r="AR385" s="185" t="s">
        <v>433</v>
      </c>
      <c r="AT385" s="185" t="s">
        <v>183</v>
      </c>
      <c r="AU385" s="185" t="s">
        <v>90</v>
      </c>
      <c r="AY385" s="186" t="s">
        <v>181</v>
      </c>
      <c r="BE385" s="187">
        <f t="shared" si="84"/>
        <v>0</v>
      </c>
      <c r="BF385" s="187">
        <f t="shared" si="85"/>
        <v>0</v>
      </c>
      <c r="BG385" s="187">
        <f t="shared" si="86"/>
        <v>0</v>
      </c>
      <c r="BH385" s="187">
        <f t="shared" si="87"/>
        <v>0</v>
      </c>
      <c r="BI385" s="187">
        <f t="shared" si="88"/>
        <v>0</v>
      </c>
      <c r="BJ385" s="186" t="s">
        <v>90</v>
      </c>
      <c r="BK385" s="188">
        <f t="shared" si="89"/>
        <v>0</v>
      </c>
      <c r="BL385" s="186" t="s">
        <v>433</v>
      </c>
      <c r="BM385" s="185" t="s">
        <v>1041</v>
      </c>
    </row>
    <row r="386" spans="2:65" s="171" customFormat="1" ht="16.5" customHeight="1">
      <c r="B386" s="172"/>
      <c r="C386" s="173" t="s">
        <v>1042</v>
      </c>
      <c r="D386" s="173" t="s">
        <v>183</v>
      </c>
      <c r="E386" s="174" t="s">
        <v>1043</v>
      </c>
      <c r="F386" s="175" t="s">
        <v>1044</v>
      </c>
      <c r="G386" s="176" t="s">
        <v>203</v>
      </c>
      <c r="H386" s="177">
        <v>6</v>
      </c>
      <c r="I386" s="178"/>
      <c r="J386" s="177">
        <f t="shared" si="80"/>
        <v>0</v>
      </c>
      <c r="K386" s="179"/>
      <c r="L386" s="180"/>
      <c r="M386" s="181" t="s">
        <v>1</v>
      </c>
      <c r="N386" s="182" t="s">
        <v>45</v>
      </c>
      <c r="P386" s="183">
        <f t="shared" si="81"/>
        <v>0</v>
      </c>
      <c r="Q386" s="183">
        <v>0</v>
      </c>
      <c r="R386" s="183">
        <f t="shared" si="82"/>
        <v>0</v>
      </c>
      <c r="S386" s="183">
        <v>0</v>
      </c>
      <c r="T386" s="184">
        <f t="shared" si="83"/>
        <v>0</v>
      </c>
      <c r="AR386" s="185" t="s">
        <v>433</v>
      </c>
      <c r="AT386" s="185" t="s">
        <v>183</v>
      </c>
      <c r="AU386" s="185" t="s">
        <v>90</v>
      </c>
      <c r="AY386" s="186" t="s">
        <v>181</v>
      </c>
      <c r="BE386" s="187">
        <f t="shared" si="84"/>
        <v>0</v>
      </c>
      <c r="BF386" s="187">
        <f t="shared" si="85"/>
        <v>0</v>
      </c>
      <c r="BG386" s="187">
        <f t="shared" si="86"/>
        <v>0</v>
      </c>
      <c r="BH386" s="187">
        <f t="shared" si="87"/>
        <v>0</v>
      </c>
      <c r="BI386" s="187">
        <f t="shared" si="88"/>
        <v>0</v>
      </c>
      <c r="BJ386" s="186" t="s">
        <v>90</v>
      </c>
      <c r="BK386" s="188">
        <f t="shared" si="89"/>
        <v>0</v>
      </c>
      <c r="BL386" s="186" t="s">
        <v>433</v>
      </c>
      <c r="BM386" s="185" t="s">
        <v>1045</v>
      </c>
    </row>
    <row r="387" spans="2:65" s="171" customFormat="1" ht="16.5" customHeight="1">
      <c r="B387" s="172"/>
      <c r="C387" s="173" t="s">
        <v>1046</v>
      </c>
      <c r="D387" s="173" t="s">
        <v>183</v>
      </c>
      <c r="E387" s="174" t="s">
        <v>1047</v>
      </c>
      <c r="F387" s="175" t="s">
        <v>1048</v>
      </c>
      <c r="G387" s="176" t="s">
        <v>203</v>
      </c>
      <c r="H387" s="177">
        <v>6</v>
      </c>
      <c r="I387" s="178"/>
      <c r="J387" s="177">
        <f t="shared" si="80"/>
        <v>0</v>
      </c>
      <c r="K387" s="179"/>
      <c r="L387" s="180"/>
      <c r="M387" s="181" t="s">
        <v>1</v>
      </c>
      <c r="N387" s="182" t="s">
        <v>45</v>
      </c>
      <c r="P387" s="183">
        <f t="shared" si="81"/>
        <v>0</v>
      </c>
      <c r="Q387" s="183">
        <v>0</v>
      </c>
      <c r="R387" s="183">
        <f t="shared" si="82"/>
        <v>0</v>
      </c>
      <c r="S387" s="183">
        <v>0</v>
      </c>
      <c r="T387" s="184">
        <f t="shared" si="83"/>
        <v>0</v>
      </c>
      <c r="AR387" s="185" t="s">
        <v>433</v>
      </c>
      <c r="AT387" s="185" t="s">
        <v>183</v>
      </c>
      <c r="AU387" s="185" t="s">
        <v>90</v>
      </c>
      <c r="AY387" s="186" t="s">
        <v>181</v>
      </c>
      <c r="BE387" s="187">
        <f t="shared" si="84"/>
        <v>0</v>
      </c>
      <c r="BF387" s="187">
        <f t="shared" si="85"/>
        <v>0</v>
      </c>
      <c r="BG387" s="187">
        <f t="shared" si="86"/>
        <v>0</v>
      </c>
      <c r="BH387" s="187">
        <f t="shared" si="87"/>
        <v>0</v>
      </c>
      <c r="BI387" s="187">
        <f t="shared" si="88"/>
        <v>0</v>
      </c>
      <c r="BJ387" s="186" t="s">
        <v>90</v>
      </c>
      <c r="BK387" s="188">
        <f t="shared" si="89"/>
        <v>0</v>
      </c>
      <c r="BL387" s="186" t="s">
        <v>433</v>
      </c>
      <c r="BM387" s="185" t="s">
        <v>1049</v>
      </c>
    </row>
    <row r="388" spans="2:65" s="171" customFormat="1" ht="16.5" customHeight="1">
      <c r="B388" s="172"/>
      <c r="C388" s="173" t="s">
        <v>1050</v>
      </c>
      <c r="D388" s="173" t="s">
        <v>183</v>
      </c>
      <c r="E388" s="174" t="s">
        <v>1051</v>
      </c>
      <c r="F388" s="175" t="s">
        <v>1052</v>
      </c>
      <c r="G388" s="176" t="s">
        <v>203</v>
      </c>
      <c r="H388" s="177">
        <v>1</v>
      </c>
      <c r="I388" s="178"/>
      <c r="J388" s="177">
        <f t="shared" si="80"/>
        <v>0</v>
      </c>
      <c r="K388" s="179"/>
      <c r="L388" s="180"/>
      <c r="M388" s="181" t="s">
        <v>1</v>
      </c>
      <c r="N388" s="182" t="s">
        <v>45</v>
      </c>
      <c r="P388" s="183">
        <f t="shared" si="81"/>
        <v>0</v>
      </c>
      <c r="Q388" s="183">
        <v>0</v>
      </c>
      <c r="R388" s="183">
        <f t="shared" si="82"/>
        <v>0</v>
      </c>
      <c r="S388" s="183">
        <v>0</v>
      </c>
      <c r="T388" s="184">
        <f t="shared" si="83"/>
        <v>0</v>
      </c>
      <c r="AR388" s="185" t="s">
        <v>433</v>
      </c>
      <c r="AT388" s="185" t="s">
        <v>183</v>
      </c>
      <c r="AU388" s="185" t="s">
        <v>90</v>
      </c>
      <c r="AY388" s="186" t="s">
        <v>181</v>
      </c>
      <c r="BE388" s="187">
        <f t="shared" si="84"/>
        <v>0</v>
      </c>
      <c r="BF388" s="187">
        <f t="shared" si="85"/>
        <v>0</v>
      </c>
      <c r="BG388" s="187">
        <f t="shared" si="86"/>
        <v>0</v>
      </c>
      <c r="BH388" s="187">
        <f t="shared" si="87"/>
        <v>0</v>
      </c>
      <c r="BI388" s="187">
        <f t="shared" si="88"/>
        <v>0</v>
      </c>
      <c r="BJ388" s="186" t="s">
        <v>90</v>
      </c>
      <c r="BK388" s="188">
        <f t="shared" si="89"/>
        <v>0</v>
      </c>
      <c r="BL388" s="186" t="s">
        <v>433</v>
      </c>
      <c r="BM388" s="185" t="s">
        <v>1053</v>
      </c>
    </row>
    <row r="389" spans="2:65" s="171" customFormat="1" ht="16.5" customHeight="1">
      <c r="B389" s="172"/>
      <c r="C389" s="173" t="s">
        <v>1054</v>
      </c>
      <c r="D389" s="173" t="s">
        <v>183</v>
      </c>
      <c r="E389" s="174" t="s">
        <v>1055</v>
      </c>
      <c r="F389" s="175" t="s">
        <v>1056</v>
      </c>
      <c r="G389" s="176" t="s">
        <v>203</v>
      </c>
      <c r="H389" s="177">
        <v>1</v>
      </c>
      <c r="I389" s="178"/>
      <c r="J389" s="177">
        <f t="shared" si="80"/>
        <v>0</v>
      </c>
      <c r="K389" s="179"/>
      <c r="L389" s="180"/>
      <c r="M389" s="189" t="s">
        <v>1</v>
      </c>
      <c r="N389" s="190" t="s">
        <v>45</v>
      </c>
      <c r="O389" s="191"/>
      <c r="P389" s="192">
        <f t="shared" si="81"/>
        <v>0</v>
      </c>
      <c r="Q389" s="192">
        <v>0</v>
      </c>
      <c r="R389" s="192">
        <f t="shared" si="82"/>
        <v>0</v>
      </c>
      <c r="S389" s="192">
        <v>0</v>
      </c>
      <c r="T389" s="193">
        <f t="shared" si="83"/>
        <v>0</v>
      </c>
      <c r="AR389" s="185" t="s">
        <v>433</v>
      </c>
      <c r="AT389" s="185" t="s">
        <v>183</v>
      </c>
      <c r="AU389" s="185" t="s">
        <v>90</v>
      </c>
      <c r="AY389" s="186" t="s">
        <v>181</v>
      </c>
      <c r="BE389" s="187">
        <f t="shared" si="84"/>
        <v>0</v>
      </c>
      <c r="BF389" s="187">
        <f t="shared" si="85"/>
        <v>0</v>
      </c>
      <c r="BG389" s="187">
        <f t="shared" si="86"/>
        <v>0</v>
      </c>
      <c r="BH389" s="187">
        <f t="shared" si="87"/>
        <v>0</v>
      </c>
      <c r="BI389" s="187">
        <f t="shared" si="88"/>
        <v>0</v>
      </c>
      <c r="BJ389" s="186" t="s">
        <v>90</v>
      </c>
      <c r="BK389" s="188">
        <f t="shared" si="89"/>
        <v>0</v>
      </c>
      <c r="BL389" s="186" t="s">
        <v>433</v>
      </c>
      <c r="BM389" s="185" t="s">
        <v>1057</v>
      </c>
    </row>
    <row r="390" spans="2:65" s="1" customFormat="1" ht="6.95" customHeight="1">
      <c r="B390" s="43"/>
      <c r="C390" s="44"/>
      <c r="D390" s="44"/>
      <c r="E390" s="44"/>
      <c r="F390" s="44"/>
      <c r="G390" s="44"/>
      <c r="H390" s="44"/>
      <c r="I390" s="44"/>
      <c r="J390" s="44"/>
      <c r="K390" s="44"/>
      <c r="L390" s="28"/>
    </row>
  </sheetData>
  <autoFilter ref="C147:K389"/>
  <mergeCells count="15">
    <mergeCell ref="E134:H134"/>
    <mergeCell ref="E138:H138"/>
    <mergeCell ref="E136:H136"/>
    <mergeCell ref="E140:H14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1"/>
  <sheetViews>
    <sheetView showGridLines="0" showZeros="0" topLeftCell="A193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1058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ROUND(J137,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ROUND((SUM(BE137:BE200)),  2)</f>
        <v>0</v>
      </c>
      <c r="G37" s="96"/>
      <c r="H37" s="96"/>
      <c r="I37" s="97">
        <v>0.2</v>
      </c>
      <c r="J37" s="95">
        <f>ROUND(((SUM(BE137:BE200))*I37),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ROUND((SUM(BF137:BF200)),  2)</f>
        <v>0</v>
      </c>
      <c r="G38" s="96"/>
      <c r="H38" s="96"/>
      <c r="I38" s="97">
        <v>0.2</v>
      </c>
      <c r="J38" s="95">
        <f>ROUND(((SUM(BF137:BF200))*I38),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ROUND((SUM(BG137:BG200)),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ROUND((SUM(BH137:BH200)),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ROUND((SUM(BI137:BI200)),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1-1 - Stavebná časť - Oprava fasády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J137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47" s="9" customFormat="1" ht="19.899999999999999" customHeight="1">
      <c r="B102" s="114"/>
      <c r="D102" s="115" t="s">
        <v>1059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9" customFormat="1" ht="19.899999999999999" customHeight="1">
      <c r="B103" s="114"/>
      <c r="D103" s="115" t="s">
        <v>144</v>
      </c>
      <c r="E103" s="116"/>
      <c r="F103" s="116"/>
      <c r="G103" s="116"/>
      <c r="H103" s="116"/>
      <c r="I103" s="116"/>
      <c r="J103" s="117">
        <f>J142</f>
        <v>0</v>
      </c>
      <c r="L103" s="114"/>
    </row>
    <row r="104" spans="2:47" s="9" customFormat="1" ht="19.899999999999999" customHeight="1">
      <c r="B104" s="114"/>
      <c r="D104" s="115" t="s">
        <v>145</v>
      </c>
      <c r="E104" s="116"/>
      <c r="F104" s="116"/>
      <c r="G104" s="116"/>
      <c r="H104" s="116"/>
      <c r="I104" s="116"/>
      <c r="J104" s="117">
        <f>J148</f>
        <v>0</v>
      </c>
      <c r="L104" s="114"/>
    </row>
    <row r="105" spans="2:47" s="9" customFormat="1" ht="19.899999999999999" customHeight="1">
      <c r="B105" s="114"/>
      <c r="D105" s="115" t="s">
        <v>146</v>
      </c>
      <c r="E105" s="116"/>
      <c r="F105" s="116"/>
      <c r="G105" s="116"/>
      <c r="H105" s="116"/>
      <c r="I105" s="116"/>
      <c r="J105" s="117">
        <f>J159</f>
        <v>0</v>
      </c>
      <c r="L105" s="114"/>
    </row>
    <row r="106" spans="2:47" s="9" customFormat="1" ht="19.899999999999999" customHeight="1">
      <c r="B106" s="114"/>
      <c r="D106" s="115" t="s">
        <v>147</v>
      </c>
      <c r="E106" s="116"/>
      <c r="F106" s="116"/>
      <c r="G106" s="116"/>
      <c r="H106" s="116"/>
      <c r="I106" s="116"/>
      <c r="J106" s="117">
        <f>J176</f>
        <v>0</v>
      </c>
      <c r="L106" s="114"/>
    </row>
    <row r="107" spans="2:47" s="8" customFormat="1" ht="24.95" customHeight="1">
      <c r="B107" s="110"/>
      <c r="D107" s="111" t="s">
        <v>148</v>
      </c>
      <c r="E107" s="112"/>
      <c r="F107" s="112"/>
      <c r="G107" s="112"/>
      <c r="H107" s="112"/>
      <c r="I107" s="112"/>
      <c r="J107" s="113">
        <f>J178</f>
        <v>0</v>
      </c>
      <c r="L107" s="110"/>
    </row>
    <row r="108" spans="2:47" s="9" customFormat="1" ht="19.899999999999999" customHeight="1">
      <c r="B108" s="114"/>
      <c r="D108" s="115" t="s">
        <v>153</v>
      </c>
      <c r="E108" s="116"/>
      <c r="F108" s="116"/>
      <c r="G108" s="116"/>
      <c r="H108" s="116"/>
      <c r="I108" s="116"/>
      <c r="J108" s="117">
        <f>J179</f>
        <v>0</v>
      </c>
      <c r="L108" s="114"/>
    </row>
    <row r="109" spans="2:47" s="9" customFormat="1" ht="14.85" customHeight="1">
      <c r="B109" s="114"/>
      <c r="D109" s="115" t="s">
        <v>156</v>
      </c>
      <c r="E109" s="116"/>
      <c r="F109" s="116"/>
      <c r="G109" s="116"/>
      <c r="H109" s="116"/>
      <c r="I109" s="116"/>
      <c r="J109" s="117">
        <f>J180</f>
        <v>0</v>
      </c>
      <c r="L109" s="114"/>
    </row>
    <row r="110" spans="2:47" s="9" customFormat="1" ht="14.85" customHeight="1">
      <c r="B110" s="114"/>
      <c r="D110" s="115" t="s">
        <v>158</v>
      </c>
      <c r="E110" s="116"/>
      <c r="F110" s="116"/>
      <c r="G110" s="116"/>
      <c r="H110" s="116"/>
      <c r="I110" s="116"/>
      <c r="J110" s="117">
        <f>J187</f>
        <v>0</v>
      </c>
      <c r="L110" s="114"/>
    </row>
    <row r="111" spans="2:47" s="9" customFormat="1" ht="19.899999999999999" customHeight="1">
      <c r="B111" s="114"/>
      <c r="D111" s="115" t="s">
        <v>160</v>
      </c>
      <c r="E111" s="116"/>
      <c r="F111" s="116"/>
      <c r="G111" s="116"/>
      <c r="H111" s="116"/>
      <c r="I111" s="116"/>
      <c r="J111" s="117">
        <f>J190</f>
        <v>0</v>
      </c>
      <c r="L111" s="114"/>
    </row>
    <row r="112" spans="2:47" s="9" customFormat="1" ht="14.85" customHeight="1">
      <c r="B112" s="114"/>
      <c r="D112" s="115" t="s">
        <v>1060</v>
      </c>
      <c r="E112" s="116"/>
      <c r="F112" s="116"/>
      <c r="G112" s="116"/>
      <c r="H112" s="116"/>
      <c r="I112" s="116"/>
      <c r="J112" s="117">
        <f>J191</f>
        <v>0</v>
      </c>
      <c r="L112" s="114"/>
    </row>
    <row r="113" spans="2:12" s="9" customFormat="1" ht="14.85" customHeight="1">
      <c r="B113" s="114"/>
      <c r="D113" s="115" t="s">
        <v>161</v>
      </c>
      <c r="E113" s="116"/>
      <c r="F113" s="116"/>
      <c r="G113" s="116"/>
      <c r="H113" s="116"/>
      <c r="I113" s="116"/>
      <c r="J113" s="117">
        <f>J195</f>
        <v>0</v>
      </c>
      <c r="L113" s="114"/>
    </row>
    <row r="114" spans="2:12" s="1" customFormat="1" ht="21.75" customHeight="1">
      <c r="B114" s="28"/>
      <c r="L114" s="28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167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14</v>
      </c>
      <c r="L122" s="28"/>
    </row>
    <row r="123" spans="2:12" s="1" customFormat="1" ht="16.5" customHeight="1">
      <c r="B123" s="28"/>
      <c r="E123" s="241" t="str">
        <f>E7</f>
        <v xml:space="preserve"> KRPZ Žilina a OOPZ Žilina, ul. Kuzmányho</v>
      </c>
      <c r="F123" s="242"/>
      <c r="G123" s="242"/>
      <c r="H123" s="242"/>
      <c r="L123" s="28"/>
    </row>
    <row r="124" spans="2:12" ht="12" customHeight="1">
      <c r="B124" s="16"/>
      <c r="C124" s="23" t="s">
        <v>132</v>
      </c>
      <c r="L124" s="16"/>
    </row>
    <row r="125" spans="2:12" ht="23.25" customHeight="1">
      <c r="B125" s="16"/>
      <c r="E125" s="241" t="s">
        <v>133</v>
      </c>
      <c r="F125" s="203"/>
      <c r="G125" s="203"/>
      <c r="H125" s="203"/>
      <c r="L125" s="16"/>
    </row>
    <row r="126" spans="2:12" ht="12" customHeight="1">
      <c r="B126" s="16"/>
      <c r="C126" s="23" t="s">
        <v>134</v>
      </c>
      <c r="L126" s="16"/>
    </row>
    <row r="127" spans="2:12" s="1" customFormat="1" ht="16.5" customHeight="1">
      <c r="B127" s="28"/>
      <c r="E127" s="229" t="s">
        <v>135</v>
      </c>
      <c r="F127" s="243"/>
      <c r="G127" s="243"/>
      <c r="H127" s="243"/>
      <c r="L127" s="28"/>
    </row>
    <row r="128" spans="2:12" s="1" customFormat="1" ht="12" customHeight="1">
      <c r="B128" s="28"/>
      <c r="C128" s="23" t="s">
        <v>136</v>
      </c>
      <c r="L128" s="28"/>
    </row>
    <row r="129" spans="2:65" s="1" customFormat="1" ht="16.5" customHeight="1">
      <c r="B129" s="28"/>
      <c r="E129" s="224" t="str">
        <f>E13</f>
        <v>1-1 - Stavebná časť - Oprava fasády</v>
      </c>
      <c r="F129" s="243"/>
      <c r="G129" s="243"/>
      <c r="H129" s="243"/>
      <c r="L129" s="28"/>
    </row>
    <row r="130" spans="2:65" s="1" customFormat="1" ht="6.95" customHeight="1">
      <c r="B130" s="28"/>
      <c r="L130" s="28"/>
    </row>
    <row r="131" spans="2:65" s="1" customFormat="1" ht="12" customHeight="1">
      <c r="B131" s="28"/>
      <c r="C131" s="23" t="s">
        <v>18</v>
      </c>
      <c r="F131" s="21" t="str">
        <f>F16</f>
        <v>Žilina, parc. č. 449/7, 449/1</v>
      </c>
      <c r="I131" s="23" t="s">
        <v>20</v>
      </c>
      <c r="J131" s="51" t="str">
        <f>IF(J16="","",J16)</f>
        <v>19. 8. 2022</v>
      </c>
      <c r="L131" s="28"/>
    </row>
    <row r="132" spans="2:65" s="1" customFormat="1" ht="6.95" customHeight="1">
      <c r="B132" s="28"/>
      <c r="L132" s="28"/>
    </row>
    <row r="133" spans="2:65" s="1" customFormat="1" ht="40.15" customHeight="1">
      <c r="B133" s="28"/>
      <c r="C133" s="23" t="s">
        <v>22</v>
      </c>
      <c r="F133" s="21" t="str">
        <f>E19</f>
        <v>Ministerstvo vnútra SR, Pribinova 2, Bratislava</v>
      </c>
      <c r="I133" s="23" t="s">
        <v>30</v>
      </c>
      <c r="J133" s="26" t="str">
        <f>E25</f>
        <v>Cobra Bauart s.r.o., Karpatské nám.10A, Bratislava</v>
      </c>
      <c r="L133" s="28"/>
    </row>
    <row r="134" spans="2:65" s="1" customFormat="1" ht="40.15" customHeight="1">
      <c r="B134" s="28"/>
      <c r="C134" s="23" t="s">
        <v>28</v>
      </c>
      <c r="F134" s="21" t="str">
        <f>IF(E22="","",E22)</f>
        <v>Vyplň údaj</v>
      </c>
      <c r="I134" s="23" t="s">
        <v>36</v>
      </c>
      <c r="J134" s="26" t="str">
        <f>E28</f>
        <v>Cobra Bauart s.r.o., Karpatské nám.10A, Bratislava</v>
      </c>
      <c r="L134" s="28"/>
    </row>
    <row r="135" spans="2:65" s="1" customFormat="1" ht="10.35" customHeight="1">
      <c r="B135" s="28"/>
      <c r="L135" s="28"/>
    </row>
    <row r="136" spans="2:65" s="10" customFormat="1" ht="29.25" customHeight="1">
      <c r="B136" s="118"/>
      <c r="C136" s="119" t="s">
        <v>168</v>
      </c>
      <c r="D136" s="120" t="s">
        <v>64</v>
      </c>
      <c r="E136" s="120" t="s">
        <v>60</v>
      </c>
      <c r="F136" s="120" t="s">
        <v>61</v>
      </c>
      <c r="G136" s="120" t="s">
        <v>169</v>
      </c>
      <c r="H136" s="120" t="s">
        <v>170</v>
      </c>
      <c r="I136" s="120" t="s">
        <v>171</v>
      </c>
      <c r="J136" s="121" t="s">
        <v>140</v>
      </c>
      <c r="K136" s="122" t="s">
        <v>172</v>
      </c>
      <c r="L136" s="118"/>
      <c r="M136" s="58" t="s">
        <v>1</v>
      </c>
      <c r="N136" s="59" t="s">
        <v>43</v>
      </c>
      <c r="O136" s="59" t="s">
        <v>173</v>
      </c>
      <c r="P136" s="59" t="s">
        <v>174</v>
      </c>
      <c r="Q136" s="59" t="s">
        <v>175</v>
      </c>
      <c r="R136" s="59" t="s">
        <v>176</v>
      </c>
      <c r="S136" s="59" t="s">
        <v>177</v>
      </c>
      <c r="T136" s="60" t="s">
        <v>178</v>
      </c>
    </row>
    <row r="137" spans="2:65" s="1" customFormat="1" ht="22.9" customHeight="1">
      <c r="B137" s="28"/>
      <c r="C137" s="63" t="s">
        <v>141</v>
      </c>
      <c r="J137" s="123">
        <f>BK137</f>
        <v>0</v>
      </c>
      <c r="L137" s="28"/>
      <c r="M137" s="61"/>
      <c r="N137" s="52"/>
      <c r="O137" s="52"/>
      <c r="P137" s="124">
        <f>P138+P178</f>
        <v>0</v>
      </c>
      <c r="Q137" s="52"/>
      <c r="R137" s="124">
        <f>R138+R178</f>
        <v>784.16711184539997</v>
      </c>
      <c r="S137" s="52"/>
      <c r="T137" s="125">
        <f>T138+T178</f>
        <v>170.274531</v>
      </c>
      <c r="AT137" s="13" t="s">
        <v>78</v>
      </c>
      <c r="AU137" s="13" t="s">
        <v>142</v>
      </c>
      <c r="BK137" s="126">
        <f>BK138+BK178</f>
        <v>0</v>
      </c>
    </row>
    <row r="138" spans="2:65" s="11" customFormat="1" ht="25.9" customHeight="1">
      <c r="B138" s="127"/>
      <c r="D138" s="128" t="s">
        <v>78</v>
      </c>
      <c r="E138" s="129" t="s">
        <v>179</v>
      </c>
      <c r="F138" s="129" t="s">
        <v>180</v>
      </c>
      <c r="I138" s="130"/>
      <c r="J138" s="131">
        <f>BK138</f>
        <v>0</v>
      </c>
      <c r="L138" s="127"/>
      <c r="M138" s="132"/>
      <c r="P138" s="133">
        <f>P139+P142+P148+P159+P176</f>
        <v>0</v>
      </c>
      <c r="R138" s="133">
        <f>R139+R142+R148+R159+R176</f>
        <v>770.38898543519997</v>
      </c>
      <c r="T138" s="134">
        <f>T139+T142+T148+T159+T176</f>
        <v>163.769541</v>
      </c>
      <c r="AR138" s="128" t="s">
        <v>83</v>
      </c>
      <c r="AT138" s="135" t="s">
        <v>78</v>
      </c>
      <c r="AU138" s="135" t="s">
        <v>79</v>
      </c>
      <c r="AY138" s="128" t="s">
        <v>181</v>
      </c>
      <c r="BK138" s="136">
        <f>BK139+BK142+BK148+BK159+BK176</f>
        <v>0</v>
      </c>
    </row>
    <row r="139" spans="2:65" s="11" customFormat="1" ht="22.9" customHeight="1">
      <c r="B139" s="127"/>
      <c r="D139" s="128" t="s">
        <v>78</v>
      </c>
      <c r="E139" s="137" t="s">
        <v>90</v>
      </c>
      <c r="F139" s="137" t="s">
        <v>1061</v>
      </c>
      <c r="I139" s="130"/>
      <c r="J139" s="138">
        <f>BK139</f>
        <v>0</v>
      </c>
      <c r="L139" s="127"/>
      <c r="M139" s="132"/>
      <c r="P139" s="133">
        <f>SUM(P140:P141)</f>
        <v>0</v>
      </c>
      <c r="R139" s="133">
        <f>SUM(R140:R141)</f>
        <v>391.61976555519993</v>
      </c>
      <c r="T139" s="134">
        <f>SUM(T140:T141)</f>
        <v>0</v>
      </c>
      <c r="AR139" s="128" t="s">
        <v>83</v>
      </c>
      <c r="AT139" s="135" t="s">
        <v>78</v>
      </c>
      <c r="AU139" s="135" t="s">
        <v>83</v>
      </c>
      <c r="AY139" s="128" t="s">
        <v>181</v>
      </c>
      <c r="BK139" s="136">
        <f>SUM(BK140:BK141)</f>
        <v>0</v>
      </c>
    </row>
    <row r="140" spans="2:65" s="1" customFormat="1" ht="21.75" customHeight="1">
      <c r="B140" s="139"/>
      <c r="C140" s="140" t="s">
        <v>83</v>
      </c>
      <c r="D140" s="140" t="s">
        <v>183</v>
      </c>
      <c r="E140" s="141" t="s">
        <v>1062</v>
      </c>
      <c r="F140" s="142" t="s">
        <v>1063</v>
      </c>
      <c r="G140" s="143" t="s">
        <v>194</v>
      </c>
      <c r="H140" s="144">
        <v>3814.72</v>
      </c>
      <c r="I140" s="145"/>
      <c r="J140" s="144">
        <f>ROUND(I140*H140,3)</f>
        <v>0</v>
      </c>
      <c r="K140" s="146"/>
      <c r="L140" s="28"/>
      <c r="M140" s="147" t="s">
        <v>1</v>
      </c>
      <c r="N140" s="148" t="s">
        <v>45</v>
      </c>
      <c r="P140" s="149">
        <f>O140*H140</f>
        <v>0</v>
      </c>
      <c r="Q140" s="149">
        <v>7.6920119999999995E-2</v>
      </c>
      <c r="R140" s="149">
        <f>Q140*H140</f>
        <v>293.42872016639996</v>
      </c>
      <c r="S140" s="149">
        <v>0</v>
      </c>
      <c r="T140" s="150">
        <f>S140*H140</f>
        <v>0</v>
      </c>
      <c r="AR140" s="151" t="s">
        <v>103</v>
      </c>
      <c r="AT140" s="151" t="s">
        <v>183</v>
      </c>
      <c r="AU140" s="151" t="s">
        <v>90</v>
      </c>
      <c r="AY140" s="13" t="s">
        <v>181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3" t="s">
        <v>90</v>
      </c>
      <c r="BK140" s="153">
        <f>ROUND(I140*H140,3)</f>
        <v>0</v>
      </c>
      <c r="BL140" s="13" t="s">
        <v>103</v>
      </c>
      <c r="BM140" s="151" t="s">
        <v>1064</v>
      </c>
    </row>
    <row r="141" spans="2:65" s="1" customFormat="1" ht="33" customHeight="1">
      <c r="B141" s="139"/>
      <c r="C141" s="140" t="s">
        <v>90</v>
      </c>
      <c r="D141" s="140" t="s">
        <v>183</v>
      </c>
      <c r="E141" s="141" t="s">
        <v>1065</v>
      </c>
      <c r="F141" s="142" t="s">
        <v>1066</v>
      </c>
      <c r="G141" s="143" t="s">
        <v>194</v>
      </c>
      <c r="H141" s="144">
        <v>3814.72</v>
      </c>
      <c r="I141" s="145"/>
      <c r="J141" s="144">
        <f>ROUND(I141*H141,3)</f>
        <v>0</v>
      </c>
      <c r="K141" s="146"/>
      <c r="L141" s="28"/>
      <c r="M141" s="147" t="s">
        <v>1</v>
      </c>
      <c r="N141" s="148" t="s">
        <v>45</v>
      </c>
      <c r="P141" s="149">
        <f>O141*H141</f>
        <v>0</v>
      </c>
      <c r="Q141" s="149">
        <v>2.5740039999999999E-2</v>
      </c>
      <c r="R141" s="149">
        <f>Q141*H141</f>
        <v>98.191045388799992</v>
      </c>
      <c r="S141" s="149">
        <v>0</v>
      </c>
      <c r="T141" s="150">
        <f>S141*H141</f>
        <v>0</v>
      </c>
      <c r="AR141" s="151" t="s">
        <v>103</v>
      </c>
      <c r="AT141" s="151" t="s">
        <v>183</v>
      </c>
      <c r="AU141" s="151" t="s">
        <v>90</v>
      </c>
      <c r="AY141" s="13" t="s">
        <v>181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90</v>
      </c>
      <c r="BK141" s="153">
        <f>ROUND(I141*H141,3)</f>
        <v>0</v>
      </c>
      <c r="BL141" s="13" t="s">
        <v>103</v>
      </c>
      <c r="BM141" s="151" t="s">
        <v>1067</v>
      </c>
    </row>
    <row r="142" spans="2:65" s="11" customFormat="1" ht="22.9" customHeight="1">
      <c r="B142" s="127"/>
      <c r="D142" s="128" t="s">
        <v>78</v>
      </c>
      <c r="E142" s="137" t="s">
        <v>94</v>
      </c>
      <c r="F142" s="137" t="s">
        <v>182</v>
      </c>
      <c r="I142" s="130"/>
      <c r="J142" s="138">
        <f>BK142</f>
        <v>0</v>
      </c>
      <c r="L142" s="127"/>
      <c r="M142" s="132"/>
      <c r="P142" s="133">
        <f>SUM(P143:P147)</f>
        <v>0</v>
      </c>
      <c r="R142" s="133">
        <f>SUM(R143:R147)</f>
        <v>308.2074126</v>
      </c>
      <c r="T142" s="134">
        <f>SUM(T143:T147)</f>
        <v>0</v>
      </c>
      <c r="AR142" s="128" t="s">
        <v>83</v>
      </c>
      <c r="AT142" s="135" t="s">
        <v>78</v>
      </c>
      <c r="AU142" s="135" t="s">
        <v>83</v>
      </c>
      <c r="AY142" s="128" t="s">
        <v>181</v>
      </c>
      <c r="BK142" s="136">
        <f>SUM(BK143:BK147)</f>
        <v>0</v>
      </c>
    </row>
    <row r="143" spans="2:65" s="1" customFormat="1" ht="37.9" customHeight="1">
      <c r="B143" s="139"/>
      <c r="C143" s="140" t="s">
        <v>94</v>
      </c>
      <c r="D143" s="140" t="s">
        <v>183</v>
      </c>
      <c r="E143" s="141" t="s">
        <v>1068</v>
      </c>
      <c r="F143" s="142" t="s">
        <v>1069</v>
      </c>
      <c r="G143" s="143" t="s">
        <v>186</v>
      </c>
      <c r="H143" s="144">
        <v>130.52199999999999</v>
      </c>
      <c r="I143" s="145"/>
      <c r="J143" s="144">
        <f>ROUND(I143*H143,3)</f>
        <v>0</v>
      </c>
      <c r="K143" s="146"/>
      <c r="L143" s="28"/>
      <c r="M143" s="147" t="s">
        <v>1</v>
      </c>
      <c r="N143" s="148" t="s">
        <v>45</v>
      </c>
      <c r="P143" s="149">
        <f>O143*H143</f>
        <v>0</v>
      </c>
      <c r="Q143" s="149">
        <v>2.2968799999999998</v>
      </c>
      <c r="R143" s="149">
        <f>Q143*H143</f>
        <v>299.79337135999998</v>
      </c>
      <c r="S143" s="149">
        <v>0</v>
      </c>
      <c r="T143" s="150">
        <f>S143*H143</f>
        <v>0</v>
      </c>
      <c r="AR143" s="151" t="s">
        <v>103</v>
      </c>
      <c r="AT143" s="151" t="s">
        <v>183</v>
      </c>
      <c r="AU143" s="151" t="s">
        <v>90</v>
      </c>
      <c r="AY143" s="13" t="s">
        <v>181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90</v>
      </c>
      <c r="BK143" s="153">
        <f>ROUND(I143*H143,3)</f>
        <v>0</v>
      </c>
      <c r="BL143" s="13" t="s">
        <v>103</v>
      </c>
      <c r="BM143" s="151" t="s">
        <v>1070</v>
      </c>
    </row>
    <row r="144" spans="2:65" s="1" customFormat="1" ht="37.9" customHeight="1">
      <c r="B144" s="139"/>
      <c r="C144" s="140" t="s">
        <v>103</v>
      </c>
      <c r="D144" s="140" t="s">
        <v>183</v>
      </c>
      <c r="E144" s="141" t="s">
        <v>1071</v>
      </c>
      <c r="F144" s="142" t="s">
        <v>1072</v>
      </c>
      <c r="G144" s="143" t="s">
        <v>194</v>
      </c>
      <c r="H144" s="144">
        <v>870.14400000000001</v>
      </c>
      <c r="I144" s="145"/>
      <c r="J144" s="144">
        <f>ROUND(I144*H144,3)</f>
        <v>0</v>
      </c>
      <c r="K144" s="146"/>
      <c r="L144" s="28"/>
      <c r="M144" s="147" t="s">
        <v>1</v>
      </c>
      <c r="N144" s="148" t="s">
        <v>45</v>
      </c>
      <c r="P144" s="149">
        <f>O144*H144</f>
        <v>0</v>
      </c>
      <c r="Q144" s="149">
        <v>6.62E-3</v>
      </c>
      <c r="R144" s="149">
        <f>Q144*H144</f>
        <v>5.7603532800000004</v>
      </c>
      <c r="S144" s="149">
        <v>0</v>
      </c>
      <c r="T144" s="150">
        <f>S144*H144</f>
        <v>0</v>
      </c>
      <c r="AR144" s="151" t="s">
        <v>103</v>
      </c>
      <c r="AT144" s="151" t="s">
        <v>183</v>
      </c>
      <c r="AU144" s="151" t="s">
        <v>90</v>
      </c>
      <c r="AY144" s="13" t="s">
        <v>181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90</v>
      </c>
      <c r="BK144" s="153">
        <f>ROUND(I144*H144,3)</f>
        <v>0</v>
      </c>
      <c r="BL144" s="13" t="s">
        <v>103</v>
      </c>
      <c r="BM144" s="151" t="s">
        <v>1073</v>
      </c>
    </row>
    <row r="145" spans="2:65" s="1" customFormat="1" ht="37.9" customHeight="1">
      <c r="B145" s="139"/>
      <c r="C145" s="140" t="s">
        <v>106</v>
      </c>
      <c r="D145" s="140" t="s">
        <v>183</v>
      </c>
      <c r="E145" s="141" t="s">
        <v>1074</v>
      </c>
      <c r="F145" s="142" t="s">
        <v>1075</v>
      </c>
      <c r="G145" s="143" t="s">
        <v>194</v>
      </c>
      <c r="H145" s="144">
        <v>870.14400000000001</v>
      </c>
      <c r="I145" s="145"/>
      <c r="J145" s="144">
        <f>ROUND(I145*H145,3)</f>
        <v>0</v>
      </c>
      <c r="K145" s="146"/>
      <c r="L145" s="28"/>
      <c r="M145" s="147" t="s">
        <v>1</v>
      </c>
      <c r="N145" s="148" t="s">
        <v>45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103</v>
      </c>
      <c r="AT145" s="151" t="s">
        <v>183</v>
      </c>
      <c r="AU145" s="151" t="s">
        <v>90</v>
      </c>
      <c r="AY145" s="13" t="s">
        <v>181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90</v>
      </c>
      <c r="BK145" s="153">
        <f>ROUND(I145*H145,3)</f>
        <v>0</v>
      </c>
      <c r="BL145" s="13" t="s">
        <v>103</v>
      </c>
      <c r="BM145" s="151" t="s">
        <v>1076</v>
      </c>
    </row>
    <row r="146" spans="2:65" s="1" customFormat="1" ht="24.2" customHeight="1">
      <c r="B146" s="139"/>
      <c r="C146" s="140" t="s">
        <v>109</v>
      </c>
      <c r="D146" s="140" t="s">
        <v>183</v>
      </c>
      <c r="E146" s="141" t="s">
        <v>1077</v>
      </c>
      <c r="F146" s="142" t="s">
        <v>1078</v>
      </c>
      <c r="G146" s="143" t="s">
        <v>507</v>
      </c>
      <c r="H146" s="144">
        <v>4.5860000000000003</v>
      </c>
      <c r="I146" s="145"/>
      <c r="J146" s="144">
        <f>ROUND(I146*H146,3)</f>
        <v>0</v>
      </c>
      <c r="K146" s="146"/>
      <c r="L146" s="28"/>
      <c r="M146" s="147" t="s">
        <v>1</v>
      </c>
      <c r="N146" s="148" t="s">
        <v>45</v>
      </c>
      <c r="P146" s="149">
        <f>O146*H146</f>
        <v>0</v>
      </c>
      <c r="Q146" s="149">
        <v>3.7399999999999998E-3</v>
      </c>
      <c r="R146" s="149">
        <f>Q146*H146</f>
        <v>1.7151639999999999E-2</v>
      </c>
      <c r="S146" s="149">
        <v>0</v>
      </c>
      <c r="T146" s="150">
        <f>S146*H146</f>
        <v>0</v>
      </c>
      <c r="AR146" s="151" t="s">
        <v>103</v>
      </c>
      <c r="AT146" s="151" t="s">
        <v>183</v>
      </c>
      <c r="AU146" s="151" t="s">
        <v>90</v>
      </c>
      <c r="AY146" s="13" t="s">
        <v>181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3" t="s">
        <v>90</v>
      </c>
      <c r="BK146" s="153">
        <f>ROUND(I146*H146,3)</f>
        <v>0</v>
      </c>
      <c r="BL146" s="13" t="s">
        <v>103</v>
      </c>
      <c r="BM146" s="151" t="s">
        <v>1079</v>
      </c>
    </row>
    <row r="147" spans="2:65" s="1" customFormat="1" ht="44.25" customHeight="1">
      <c r="B147" s="139"/>
      <c r="C147" s="154" t="s">
        <v>208</v>
      </c>
      <c r="D147" s="154" t="s">
        <v>196</v>
      </c>
      <c r="E147" s="155" t="s">
        <v>1080</v>
      </c>
      <c r="F147" s="156" t="s">
        <v>1081</v>
      </c>
      <c r="G147" s="157" t="s">
        <v>194</v>
      </c>
      <c r="H147" s="158">
        <v>870.14400000000001</v>
      </c>
      <c r="I147" s="159"/>
      <c r="J147" s="158">
        <f>ROUND(I147*H147,3)</f>
        <v>0</v>
      </c>
      <c r="K147" s="160"/>
      <c r="L147" s="161"/>
      <c r="M147" s="162" t="s">
        <v>1</v>
      </c>
      <c r="N147" s="163" t="s">
        <v>45</v>
      </c>
      <c r="P147" s="149">
        <f>O147*H147</f>
        <v>0</v>
      </c>
      <c r="Q147" s="149">
        <v>3.0300000000000001E-3</v>
      </c>
      <c r="R147" s="149">
        <f>Q147*H147</f>
        <v>2.6365363200000003</v>
      </c>
      <c r="S147" s="149">
        <v>0</v>
      </c>
      <c r="T147" s="150">
        <f>S147*H147</f>
        <v>0</v>
      </c>
      <c r="AR147" s="151" t="s">
        <v>199</v>
      </c>
      <c r="AT147" s="151" t="s">
        <v>196</v>
      </c>
      <c r="AU147" s="151" t="s">
        <v>90</v>
      </c>
      <c r="AY147" s="13" t="s">
        <v>181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90</v>
      </c>
      <c r="BK147" s="153">
        <f>ROUND(I147*H147,3)</f>
        <v>0</v>
      </c>
      <c r="BL147" s="13" t="s">
        <v>103</v>
      </c>
      <c r="BM147" s="151" t="s">
        <v>1082</v>
      </c>
    </row>
    <row r="148" spans="2:65" s="11" customFormat="1" ht="22.9" customHeight="1">
      <c r="B148" s="127"/>
      <c r="D148" s="128" t="s">
        <v>78</v>
      </c>
      <c r="E148" s="137" t="s">
        <v>109</v>
      </c>
      <c r="F148" s="137" t="s">
        <v>191</v>
      </c>
      <c r="I148" s="130"/>
      <c r="J148" s="138">
        <f>BK148</f>
        <v>0</v>
      </c>
      <c r="L148" s="127"/>
      <c r="M148" s="132"/>
      <c r="P148" s="133">
        <f>SUM(P149:P158)</f>
        <v>0</v>
      </c>
      <c r="R148" s="133">
        <f>SUM(R149:R158)</f>
        <v>70.561807279999996</v>
      </c>
      <c r="T148" s="134">
        <f>SUM(T149:T158)</f>
        <v>0</v>
      </c>
      <c r="AR148" s="128" t="s">
        <v>83</v>
      </c>
      <c r="AT148" s="135" t="s">
        <v>78</v>
      </c>
      <c r="AU148" s="135" t="s">
        <v>83</v>
      </c>
      <c r="AY148" s="128" t="s">
        <v>181</v>
      </c>
      <c r="BK148" s="136">
        <f>SUM(BK149:BK158)</f>
        <v>0</v>
      </c>
    </row>
    <row r="149" spans="2:65" s="1" customFormat="1" ht="33" customHeight="1">
      <c r="B149" s="139"/>
      <c r="C149" s="140" t="s">
        <v>199</v>
      </c>
      <c r="D149" s="140" t="s">
        <v>183</v>
      </c>
      <c r="E149" s="141" t="s">
        <v>1083</v>
      </c>
      <c r="F149" s="142" t="s">
        <v>1084</v>
      </c>
      <c r="G149" s="143" t="s">
        <v>194</v>
      </c>
      <c r="H149" s="144">
        <v>55.83</v>
      </c>
      <c r="I149" s="145"/>
      <c r="J149" s="144">
        <f t="shared" ref="J149:J158" si="0">ROUND(I149*H149,3)</f>
        <v>0</v>
      </c>
      <c r="K149" s="146"/>
      <c r="L149" s="28"/>
      <c r="M149" s="147" t="s">
        <v>1</v>
      </c>
      <c r="N149" s="148" t="s">
        <v>45</v>
      </c>
      <c r="P149" s="149">
        <f t="shared" ref="P149:P158" si="1">O149*H149</f>
        <v>0</v>
      </c>
      <c r="Q149" s="149">
        <v>5.1700000000000001E-3</v>
      </c>
      <c r="R149" s="149">
        <f t="shared" ref="R149:R158" si="2">Q149*H149</f>
        <v>0.28864109999999998</v>
      </c>
      <c r="S149" s="149">
        <v>0</v>
      </c>
      <c r="T149" s="150">
        <f t="shared" ref="T149:T158" si="3">S149*H149</f>
        <v>0</v>
      </c>
      <c r="AR149" s="151" t="s">
        <v>103</v>
      </c>
      <c r="AT149" s="151" t="s">
        <v>183</v>
      </c>
      <c r="AU149" s="151" t="s">
        <v>90</v>
      </c>
      <c r="AY149" s="13" t="s">
        <v>181</v>
      </c>
      <c r="BE149" s="152">
        <f t="shared" ref="BE149:BE158" si="4">IF(N149="základná",J149,0)</f>
        <v>0</v>
      </c>
      <c r="BF149" s="152">
        <f t="shared" ref="BF149:BF158" si="5">IF(N149="znížená",J149,0)</f>
        <v>0</v>
      </c>
      <c r="BG149" s="152">
        <f t="shared" ref="BG149:BG158" si="6">IF(N149="zákl. prenesená",J149,0)</f>
        <v>0</v>
      </c>
      <c r="BH149" s="152">
        <f t="shared" ref="BH149:BH158" si="7">IF(N149="zníž. prenesená",J149,0)</f>
        <v>0</v>
      </c>
      <c r="BI149" s="152">
        <f t="shared" ref="BI149:BI158" si="8">IF(N149="nulová",J149,0)</f>
        <v>0</v>
      </c>
      <c r="BJ149" s="13" t="s">
        <v>90</v>
      </c>
      <c r="BK149" s="153">
        <f t="shared" ref="BK149:BK158" si="9">ROUND(I149*H149,3)</f>
        <v>0</v>
      </c>
      <c r="BL149" s="13" t="s">
        <v>103</v>
      </c>
      <c r="BM149" s="151" t="s">
        <v>1085</v>
      </c>
    </row>
    <row r="150" spans="2:65" s="1" customFormat="1" ht="33" customHeight="1">
      <c r="B150" s="139"/>
      <c r="C150" s="140" t="s">
        <v>215</v>
      </c>
      <c r="D150" s="140" t="s">
        <v>183</v>
      </c>
      <c r="E150" s="141" t="s">
        <v>1086</v>
      </c>
      <c r="F150" s="142" t="s">
        <v>1087</v>
      </c>
      <c r="G150" s="143" t="s">
        <v>194</v>
      </c>
      <c r="H150" s="144">
        <v>55.83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4.15E-3</v>
      </c>
      <c r="R150" s="149">
        <f t="shared" si="2"/>
        <v>0.2316945</v>
      </c>
      <c r="S150" s="149">
        <v>0</v>
      </c>
      <c r="T150" s="150">
        <f t="shared" si="3"/>
        <v>0</v>
      </c>
      <c r="AR150" s="151" t="s">
        <v>103</v>
      </c>
      <c r="AT150" s="151" t="s">
        <v>183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103</v>
      </c>
      <c r="BM150" s="151" t="s">
        <v>1088</v>
      </c>
    </row>
    <row r="151" spans="2:65" s="1" customFormat="1" ht="24.2" customHeight="1">
      <c r="B151" s="139"/>
      <c r="C151" s="140" t="s">
        <v>219</v>
      </c>
      <c r="D151" s="140" t="s">
        <v>183</v>
      </c>
      <c r="E151" s="141" t="s">
        <v>1089</v>
      </c>
      <c r="F151" s="142" t="s">
        <v>1090</v>
      </c>
      <c r="G151" s="143" t="s">
        <v>194</v>
      </c>
      <c r="H151" s="144">
        <v>740.2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6.4000000000000003E-3</v>
      </c>
      <c r="R151" s="149">
        <f t="shared" si="2"/>
        <v>4.7372800000000002</v>
      </c>
      <c r="S151" s="149">
        <v>0</v>
      </c>
      <c r="T151" s="150">
        <f t="shared" si="3"/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103</v>
      </c>
      <c r="BM151" s="151" t="s">
        <v>1091</v>
      </c>
    </row>
    <row r="152" spans="2:65" s="1" customFormat="1" ht="37.9" customHeight="1">
      <c r="B152" s="139"/>
      <c r="C152" s="140" t="s">
        <v>223</v>
      </c>
      <c r="D152" s="140" t="s">
        <v>183</v>
      </c>
      <c r="E152" s="141" t="s">
        <v>1092</v>
      </c>
      <c r="F152" s="142" t="s">
        <v>1093</v>
      </c>
      <c r="G152" s="143" t="s">
        <v>194</v>
      </c>
      <c r="H152" s="144">
        <v>3814.72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45</v>
      </c>
      <c r="P152" s="149">
        <f t="shared" si="1"/>
        <v>0</v>
      </c>
      <c r="Q152" s="149">
        <v>5.04E-4</v>
      </c>
      <c r="R152" s="149">
        <f t="shared" si="2"/>
        <v>1.9226188799999999</v>
      </c>
      <c r="S152" s="149">
        <v>0</v>
      </c>
      <c r="T152" s="150">
        <f t="shared" si="3"/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103</v>
      </c>
      <c r="BM152" s="151" t="s">
        <v>1094</v>
      </c>
    </row>
    <row r="153" spans="2:65" s="1" customFormat="1" ht="24.2" customHeight="1">
      <c r="B153" s="139"/>
      <c r="C153" s="140" t="s">
        <v>227</v>
      </c>
      <c r="D153" s="140" t="s">
        <v>183</v>
      </c>
      <c r="E153" s="141" t="s">
        <v>1095</v>
      </c>
      <c r="F153" s="142" t="s">
        <v>1096</v>
      </c>
      <c r="G153" s="143" t="s">
        <v>194</v>
      </c>
      <c r="H153" s="144">
        <v>3814.72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45</v>
      </c>
      <c r="P153" s="149">
        <f t="shared" si="1"/>
        <v>0</v>
      </c>
      <c r="Q153" s="149">
        <v>2.0000000000000001E-4</v>
      </c>
      <c r="R153" s="149">
        <f t="shared" si="2"/>
        <v>0.76294399999999996</v>
      </c>
      <c r="S153" s="149">
        <v>0</v>
      </c>
      <c r="T153" s="150">
        <f t="shared" si="3"/>
        <v>0</v>
      </c>
      <c r="AR153" s="151" t="s">
        <v>103</v>
      </c>
      <c r="AT153" s="151" t="s">
        <v>183</v>
      </c>
      <c r="AU153" s="151" t="s">
        <v>90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103</v>
      </c>
      <c r="BM153" s="151" t="s">
        <v>1097</v>
      </c>
    </row>
    <row r="154" spans="2:65" s="1" customFormat="1" ht="24.2" customHeight="1">
      <c r="B154" s="139"/>
      <c r="C154" s="140" t="s">
        <v>231</v>
      </c>
      <c r="D154" s="140" t="s">
        <v>183</v>
      </c>
      <c r="E154" s="141" t="s">
        <v>1098</v>
      </c>
      <c r="F154" s="142" t="s">
        <v>1099</v>
      </c>
      <c r="G154" s="143" t="s">
        <v>194</v>
      </c>
      <c r="H154" s="144">
        <v>3814.72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4.9350000000000002E-3</v>
      </c>
      <c r="R154" s="149">
        <f t="shared" si="2"/>
        <v>18.825643199999998</v>
      </c>
      <c r="S154" s="149">
        <v>0</v>
      </c>
      <c r="T154" s="150">
        <f t="shared" si="3"/>
        <v>0</v>
      </c>
      <c r="AR154" s="151" t="s">
        <v>103</v>
      </c>
      <c r="AT154" s="151" t="s">
        <v>183</v>
      </c>
      <c r="AU154" s="151" t="s">
        <v>90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103</v>
      </c>
      <c r="BM154" s="151" t="s">
        <v>1100</v>
      </c>
    </row>
    <row r="155" spans="2:65" s="1" customFormat="1" ht="24.2" customHeight="1">
      <c r="B155" s="139"/>
      <c r="C155" s="140" t="s">
        <v>235</v>
      </c>
      <c r="D155" s="140" t="s">
        <v>183</v>
      </c>
      <c r="E155" s="141" t="s">
        <v>1101</v>
      </c>
      <c r="F155" s="142" t="s">
        <v>1102</v>
      </c>
      <c r="G155" s="143" t="s">
        <v>194</v>
      </c>
      <c r="H155" s="144">
        <v>3814.72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45</v>
      </c>
      <c r="P155" s="149">
        <f t="shared" si="1"/>
        <v>0</v>
      </c>
      <c r="Q155" s="149">
        <v>3.7799999999999999E-3</v>
      </c>
      <c r="R155" s="149">
        <f t="shared" si="2"/>
        <v>14.419641599999999</v>
      </c>
      <c r="S155" s="149">
        <v>0</v>
      </c>
      <c r="T155" s="150">
        <f t="shared" si="3"/>
        <v>0</v>
      </c>
      <c r="AR155" s="151" t="s">
        <v>103</v>
      </c>
      <c r="AT155" s="151" t="s">
        <v>183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1103</v>
      </c>
    </row>
    <row r="156" spans="2:65" s="1" customFormat="1" ht="37.9" customHeight="1">
      <c r="B156" s="139"/>
      <c r="C156" s="140" t="s">
        <v>239</v>
      </c>
      <c r="D156" s="140" t="s">
        <v>183</v>
      </c>
      <c r="E156" s="141" t="s">
        <v>282</v>
      </c>
      <c r="F156" s="142" t="s">
        <v>1104</v>
      </c>
      <c r="G156" s="143" t="s">
        <v>194</v>
      </c>
      <c r="H156" s="144">
        <v>3814.72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3.3E-3</v>
      </c>
      <c r="R156" s="149">
        <f t="shared" si="2"/>
        <v>12.588576</v>
      </c>
      <c r="S156" s="149">
        <v>0</v>
      </c>
      <c r="T156" s="150">
        <f t="shared" si="3"/>
        <v>0</v>
      </c>
      <c r="AR156" s="151" t="s">
        <v>103</v>
      </c>
      <c r="AT156" s="151" t="s">
        <v>183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1105</v>
      </c>
    </row>
    <row r="157" spans="2:65" s="1" customFormat="1" ht="24.2" customHeight="1">
      <c r="B157" s="139"/>
      <c r="C157" s="140" t="s">
        <v>243</v>
      </c>
      <c r="D157" s="140" t="s">
        <v>183</v>
      </c>
      <c r="E157" s="141" t="s">
        <v>1106</v>
      </c>
      <c r="F157" s="142" t="s">
        <v>1107</v>
      </c>
      <c r="G157" s="143" t="s">
        <v>194</v>
      </c>
      <c r="H157" s="144">
        <v>3814.72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2.5000000000000001E-4</v>
      </c>
      <c r="R157" s="149">
        <f t="shared" si="2"/>
        <v>0.95367999999999997</v>
      </c>
      <c r="S157" s="149">
        <v>0</v>
      </c>
      <c r="T157" s="150">
        <f t="shared" si="3"/>
        <v>0</v>
      </c>
      <c r="AR157" s="151" t="s">
        <v>103</v>
      </c>
      <c r="AT157" s="151" t="s">
        <v>183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103</v>
      </c>
      <c r="BM157" s="151" t="s">
        <v>1108</v>
      </c>
    </row>
    <row r="158" spans="2:65" s="1" customFormat="1" ht="24.2" customHeight="1">
      <c r="B158" s="139"/>
      <c r="C158" s="140" t="s">
        <v>247</v>
      </c>
      <c r="D158" s="140" t="s">
        <v>183</v>
      </c>
      <c r="E158" s="141" t="s">
        <v>1109</v>
      </c>
      <c r="F158" s="142" t="s">
        <v>1110</v>
      </c>
      <c r="G158" s="143" t="s">
        <v>194</v>
      </c>
      <c r="H158" s="144">
        <v>3814.72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4.15E-3</v>
      </c>
      <c r="R158" s="149">
        <f t="shared" si="2"/>
        <v>15.831087999999999</v>
      </c>
      <c r="S158" s="149">
        <v>0</v>
      </c>
      <c r="T158" s="150">
        <f t="shared" si="3"/>
        <v>0</v>
      </c>
      <c r="AR158" s="151" t="s">
        <v>103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1111</v>
      </c>
    </row>
    <row r="159" spans="2:65" s="11" customFormat="1" ht="22.9" customHeight="1">
      <c r="B159" s="127"/>
      <c r="D159" s="128" t="s">
        <v>78</v>
      </c>
      <c r="E159" s="137" t="s">
        <v>215</v>
      </c>
      <c r="F159" s="137" t="s">
        <v>314</v>
      </c>
      <c r="I159" s="130"/>
      <c r="J159" s="138">
        <f>BK159</f>
        <v>0</v>
      </c>
      <c r="L159" s="127"/>
      <c r="M159" s="132"/>
      <c r="P159" s="133">
        <f>SUM(P160:P175)</f>
        <v>0</v>
      </c>
      <c r="R159" s="133">
        <f>SUM(R160:R175)</f>
        <v>0</v>
      </c>
      <c r="T159" s="134">
        <f>SUM(T160:T175)</f>
        <v>163.769541</v>
      </c>
      <c r="AR159" s="128" t="s">
        <v>83</v>
      </c>
      <c r="AT159" s="135" t="s">
        <v>78</v>
      </c>
      <c r="AU159" s="135" t="s">
        <v>83</v>
      </c>
      <c r="AY159" s="128" t="s">
        <v>181</v>
      </c>
      <c r="BK159" s="136">
        <f>SUM(BK160:BK175)</f>
        <v>0</v>
      </c>
    </row>
    <row r="160" spans="2:65" s="1" customFormat="1" ht="24.2" customHeight="1">
      <c r="B160" s="139"/>
      <c r="C160" s="140" t="s">
        <v>251</v>
      </c>
      <c r="D160" s="140" t="s">
        <v>183</v>
      </c>
      <c r="E160" s="141" t="s">
        <v>1112</v>
      </c>
      <c r="F160" s="142" t="s">
        <v>1113</v>
      </c>
      <c r="G160" s="143" t="s">
        <v>194</v>
      </c>
      <c r="H160" s="144">
        <v>3814.72</v>
      </c>
      <c r="I160" s="145"/>
      <c r="J160" s="144">
        <f t="shared" ref="J160:J175" si="10">ROUND(I160*H160,3)</f>
        <v>0</v>
      </c>
      <c r="K160" s="146"/>
      <c r="L160" s="28"/>
      <c r="M160" s="147" t="s">
        <v>1</v>
      </c>
      <c r="N160" s="148" t="s">
        <v>45</v>
      </c>
      <c r="P160" s="149">
        <f t="shared" ref="P160:P175" si="11">O160*H160</f>
        <v>0</v>
      </c>
      <c r="Q160" s="149">
        <v>0</v>
      </c>
      <c r="R160" s="149">
        <f t="shared" ref="R160:R175" si="12">Q160*H160</f>
        <v>0</v>
      </c>
      <c r="S160" s="149">
        <v>0</v>
      </c>
      <c r="T160" s="150">
        <f t="shared" ref="T160:T175" si="13">S160*H160</f>
        <v>0</v>
      </c>
      <c r="AR160" s="151" t="s">
        <v>103</v>
      </c>
      <c r="AT160" s="151" t="s">
        <v>183</v>
      </c>
      <c r="AU160" s="151" t="s">
        <v>90</v>
      </c>
      <c r="AY160" s="13" t="s">
        <v>181</v>
      </c>
      <c r="BE160" s="152">
        <f t="shared" ref="BE160:BE175" si="14">IF(N160="základná",J160,0)</f>
        <v>0</v>
      </c>
      <c r="BF160" s="152">
        <f t="shared" ref="BF160:BF175" si="15">IF(N160="znížená",J160,0)</f>
        <v>0</v>
      </c>
      <c r="BG160" s="152">
        <f t="shared" ref="BG160:BG175" si="16">IF(N160="zákl. prenesená",J160,0)</f>
        <v>0</v>
      </c>
      <c r="BH160" s="152">
        <f t="shared" ref="BH160:BH175" si="17">IF(N160="zníž. prenesená",J160,0)</f>
        <v>0</v>
      </c>
      <c r="BI160" s="152">
        <f t="shared" ref="BI160:BI175" si="18">IF(N160="nulová",J160,0)</f>
        <v>0</v>
      </c>
      <c r="BJ160" s="13" t="s">
        <v>90</v>
      </c>
      <c r="BK160" s="153">
        <f t="shared" ref="BK160:BK175" si="19">ROUND(I160*H160,3)</f>
        <v>0</v>
      </c>
      <c r="BL160" s="13" t="s">
        <v>103</v>
      </c>
      <c r="BM160" s="151" t="s">
        <v>1114</v>
      </c>
    </row>
    <row r="161" spans="2:65" s="1" customFormat="1" ht="37.9" customHeight="1">
      <c r="B161" s="139"/>
      <c r="C161" s="140" t="s">
        <v>255</v>
      </c>
      <c r="D161" s="140" t="s">
        <v>183</v>
      </c>
      <c r="E161" s="141" t="s">
        <v>1115</v>
      </c>
      <c r="F161" s="142" t="s">
        <v>1116</v>
      </c>
      <c r="G161" s="143" t="s">
        <v>194</v>
      </c>
      <c r="H161" s="144">
        <v>174.6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45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0.19600000000000001</v>
      </c>
      <c r="T161" s="150">
        <f t="shared" si="13"/>
        <v>34.221600000000002</v>
      </c>
      <c r="AR161" s="151" t="s">
        <v>103</v>
      </c>
      <c r="AT161" s="151" t="s">
        <v>183</v>
      </c>
      <c r="AU161" s="151" t="s">
        <v>90</v>
      </c>
      <c r="AY161" s="13" t="s">
        <v>181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90</v>
      </c>
      <c r="BK161" s="153">
        <f t="shared" si="19"/>
        <v>0</v>
      </c>
      <c r="BL161" s="13" t="s">
        <v>103</v>
      </c>
      <c r="BM161" s="151" t="s">
        <v>1117</v>
      </c>
    </row>
    <row r="162" spans="2:65" s="1" customFormat="1" ht="44.25" customHeight="1">
      <c r="B162" s="139"/>
      <c r="C162" s="140" t="s">
        <v>7</v>
      </c>
      <c r="D162" s="140" t="s">
        <v>183</v>
      </c>
      <c r="E162" s="141" t="s">
        <v>1118</v>
      </c>
      <c r="F162" s="142" t="s">
        <v>1119</v>
      </c>
      <c r="G162" s="143" t="s">
        <v>186</v>
      </c>
      <c r="H162" s="144">
        <v>55.125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45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1.905</v>
      </c>
      <c r="T162" s="150">
        <f t="shared" si="13"/>
        <v>105.013125</v>
      </c>
      <c r="AR162" s="151" t="s">
        <v>103</v>
      </c>
      <c r="AT162" s="151" t="s">
        <v>183</v>
      </c>
      <c r="AU162" s="151" t="s">
        <v>90</v>
      </c>
      <c r="AY162" s="13" t="s">
        <v>181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90</v>
      </c>
      <c r="BK162" s="153">
        <f t="shared" si="19"/>
        <v>0</v>
      </c>
      <c r="BL162" s="13" t="s">
        <v>103</v>
      </c>
      <c r="BM162" s="151" t="s">
        <v>1120</v>
      </c>
    </row>
    <row r="163" spans="2:65" s="1" customFormat="1" ht="37.9" customHeight="1">
      <c r="B163" s="139"/>
      <c r="C163" s="140" t="s">
        <v>262</v>
      </c>
      <c r="D163" s="140" t="s">
        <v>183</v>
      </c>
      <c r="E163" s="141" t="s">
        <v>1121</v>
      </c>
      <c r="F163" s="142" t="s">
        <v>1122</v>
      </c>
      <c r="G163" s="143" t="s">
        <v>194</v>
      </c>
      <c r="H163" s="144">
        <v>506.4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45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4.5999999999999999E-2</v>
      </c>
      <c r="T163" s="150">
        <f t="shared" si="13"/>
        <v>23.2944</v>
      </c>
      <c r="AR163" s="151" t="s">
        <v>103</v>
      </c>
      <c r="AT163" s="151" t="s">
        <v>183</v>
      </c>
      <c r="AU163" s="151" t="s">
        <v>90</v>
      </c>
      <c r="AY163" s="13" t="s">
        <v>181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90</v>
      </c>
      <c r="BK163" s="153">
        <f t="shared" si="19"/>
        <v>0</v>
      </c>
      <c r="BL163" s="13" t="s">
        <v>103</v>
      </c>
      <c r="BM163" s="151" t="s">
        <v>1123</v>
      </c>
    </row>
    <row r="164" spans="2:65" s="1" customFormat="1" ht="37.9" customHeight="1">
      <c r="B164" s="139"/>
      <c r="C164" s="140" t="s">
        <v>266</v>
      </c>
      <c r="D164" s="140" t="s">
        <v>183</v>
      </c>
      <c r="E164" s="141" t="s">
        <v>1124</v>
      </c>
      <c r="F164" s="142" t="s">
        <v>1125</v>
      </c>
      <c r="G164" s="143" t="s">
        <v>194</v>
      </c>
      <c r="H164" s="144">
        <v>21.024000000000001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45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5.8999999999999997E-2</v>
      </c>
      <c r="T164" s="150">
        <f t="shared" si="13"/>
        <v>1.240416</v>
      </c>
      <c r="AR164" s="151" t="s">
        <v>103</v>
      </c>
      <c r="AT164" s="151" t="s">
        <v>183</v>
      </c>
      <c r="AU164" s="151" t="s">
        <v>90</v>
      </c>
      <c r="AY164" s="13" t="s">
        <v>181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90</v>
      </c>
      <c r="BK164" s="153">
        <f t="shared" si="19"/>
        <v>0</v>
      </c>
      <c r="BL164" s="13" t="s">
        <v>103</v>
      </c>
      <c r="BM164" s="151" t="s">
        <v>1126</v>
      </c>
    </row>
    <row r="165" spans="2:65" s="1" customFormat="1" ht="24.2" customHeight="1">
      <c r="B165" s="139"/>
      <c r="C165" s="140" t="s">
        <v>270</v>
      </c>
      <c r="D165" s="140" t="s">
        <v>183</v>
      </c>
      <c r="E165" s="141" t="s">
        <v>1127</v>
      </c>
      <c r="F165" s="142" t="s">
        <v>506</v>
      </c>
      <c r="G165" s="143" t="s">
        <v>507</v>
      </c>
      <c r="H165" s="144">
        <v>20.138000000000002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45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103</v>
      </c>
      <c r="AT165" s="151" t="s">
        <v>183</v>
      </c>
      <c r="AU165" s="151" t="s">
        <v>90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103</v>
      </c>
      <c r="BM165" s="151" t="s">
        <v>1128</v>
      </c>
    </row>
    <row r="166" spans="2:65" s="1" customFormat="1" ht="24.2" customHeight="1">
      <c r="B166" s="139"/>
      <c r="C166" s="140" t="s">
        <v>274</v>
      </c>
      <c r="D166" s="140" t="s">
        <v>183</v>
      </c>
      <c r="E166" s="141" t="s">
        <v>1129</v>
      </c>
      <c r="F166" s="142" t="s">
        <v>511</v>
      </c>
      <c r="G166" s="143" t="s">
        <v>507</v>
      </c>
      <c r="H166" s="144">
        <v>40.276000000000003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103</v>
      </c>
      <c r="AT166" s="151" t="s">
        <v>183</v>
      </c>
      <c r="AU166" s="151" t="s">
        <v>90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103</v>
      </c>
      <c r="BM166" s="151" t="s">
        <v>1130</v>
      </c>
    </row>
    <row r="167" spans="2:65" s="1" customFormat="1" ht="21.75" customHeight="1">
      <c r="B167" s="139"/>
      <c r="C167" s="140" t="s">
        <v>277</v>
      </c>
      <c r="D167" s="140" t="s">
        <v>183</v>
      </c>
      <c r="E167" s="141" t="s">
        <v>1131</v>
      </c>
      <c r="F167" s="142" t="s">
        <v>515</v>
      </c>
      <c r="G167" s="143" t="s">
        <v>507</v>
      </c>
      <c r="H167" s="144">
        <v>170.27500000000001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103</v>
      </c>
      <c r="AT167" s="151" t="s">
        <v>183</v>
      </c>
      <c r="AU167" s="151" t="s">
        <v>90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103</v>
      </c>
      <c r="BM167" s="151" t="s">
        <v>1132</v>
      </c>
    </row>
    <row r="168" spans="2:65" s="1" customFormat="1" ht="24.2" customHeight="1">
      <c r="B168" s="139"/>
      <c r="C168" s="140" t="s">
        <v>281</v>
      </c>
      <c r="D168" s="140" t="s">
        <v>183</v>
      </c>
      <c r="E168" s="141" t="s">
        <v>518</v>
      </c>
      <c r="F168" s="142" t="s">
        <v>519</v>
      </c>
      <c r="G168" s="143" t="s">
        <v>507</v>
      </c>
      <c r="H168" s="144">
        <v>170.27500000000001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103</v>
      </c>
      <c r="AT168" s="151" t="s">
        <v>183</v>
      </c>
      <c r="AU168" s="151" t="s">
        <v>90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103</v>
      </c>
      <c r="BM168" s="151" t="s">
        <v>1133</v>
      </c>
    </row>
    <row r="169" spans="2:65" s="1" customFormat="1" ht="24.2" customHeight="1">
      <c r="B169" s="139"/>
      <c r="C169" s="140" t="s">
        <v>285</v>
      </c>
      <c r="D169" s="140" t="s">
        <v>183</v>
      </c>
      <c r="E169" s="141" t="s">
        <v>1134</v>
      </c>
      <c r="F169" s="142" t="s">
        <v>523</v>
      </c>
      <c r="G169" s="143" t="s">
        <v>507</v>
      </c>
      <c r="H169" s="144">
        <v>170.27500000000001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45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103</v>
      </c>
      <c r="AT169" s="151" t="s">
        <v>183</v>
      </c>
      <c r="AU169" s="151" t="s">
        <v>90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103</v>
      </c>
      <c r="BM169" s="151" t="s">
        <v>1135</v>
      </c>
    </row>
    <row r="170" spans="2:65" s="1" customFormat="1" ht="24.2" customHeight="1">
      <c r="B170" s="139"/>
      <c r="C170" s="140" t="s">
        <v>289</v>
      </c>
      <c r="D170" s="140" t="s">
        <v>183</v>
      </c>
      <c r="E170" s="141" t="s">
        <v>1136</v>
      </c>
      <c r="F170" s="142" t="s">
        <v>527</v>
      </c>
      <c r="G170" s="143" t="s">
        <v>507</v>
      </c>
      <c r="H170" s="144">
        <v>170.27500000000001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103</v>
      </c>
      <c r="AT170" s="151" t="s">
        <v>183</v>
      </c>
      <c r="AU170" s="151" t="s">
        <v>90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1137</v>
      </c>
    </row>
    <row r="171" spans="2:65" s="1" customFormat="1" ht="24.2" customHeight="1">
      <c r="B171" s="139"/>
      <c r="C171" s="140" t="s">
        <v>293</v>
      </c>
      <c r="D171" s="140" t="s">
        <v>183</v>
      </c>
      <c r="E171" s="141" t="s">
        <v>1138</v>
      </c>
      <c r="F171" s="142" t="s">
        <v>1139</v>
      </c>
      <c r="G171" s="143" t="s">
        <v>507</v>
      </c>
      <c r="H171" s="144">
        <v>170.27500000000001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103</v>
      </c>
      <c r="AT171" s="151" t="s">
        <v>183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1140</v>
      </c>
    </row>
    <row r="172" spans="2:65" s="1" customFormat="1" ht="24.2" customHeight="1">
      <c r="B172" s="139"/>
      <c r="C172" s="140" t="s">
        <v>297</v>
      </c>
      <c r="D172" s="140" t="s">
        <v>183</v>
      </c>
      <c r="E172" s="141" t="s">
        <v>1141</v>
      </c>
      <c r="F172" s="142" t="s">
        <v>531</v>
      </c>
      <c r="G172" s="143" t="s">
        <v>507</v>
      </c>
      <c r="H172" s="144">
        <v>170.27500000000001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103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1142</v>
      </c>
    </row>
    <row r="173" spans="2:65" s="1" customFormat="1" ht="16.5" customHeight="1">
      <c r="B173" s="139"/>
      <c r="C173" s="140" t="s">
        <v>301</v>
      </c>
      <c r="D173" s="140" t="s">
        <v>183</v>
      </c>
      <c r="E173" s="141" t="s">
        <v>1143</v>
      </c>
      <c r="F173" s="142" t="s">
        <v>1144</v>
      </c>
      <c r="G173" s="143" t="s">
        <v>203</v>
      </c>
      <c r="H173" s="144">
        <v>5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103</v>
      </c>
      <c r="AT173" s="151" t="s">
        <v>183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1145</v>
      </c>
    </row>
    <row r="174" spans="2:65" s="1" customFormat="1" ht="24.2" customHeight="1">
      <c r="B174" s="139"/>
      <c r="C174" s="140" t="s">
        <v>306</v>
      </c>
      <c r="D174" s="140" t="s">
        <v>183</v>
      </c>
      <c r="E174" s="141" t="s">
        <v>1146</v>
      </c>
      <c r="F174" s="142" t="s">
        <v>1147</v>
      </c>
      <c r="G174" s="143" t="s">
        <v>507</v>
      </c>
      <c r="H174" s="144">
        <v>1632.165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45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103</v>
      </c>
      <c r="AT174" s="151" t="s">
        <v>183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1148</v>
      </c>
    </row>
    <row r="175" spans="2:65" s="1" customFormat="1" ht="33" customHeight="1">
      <c r="B175" s="139"/>
      <c r="C175" s="140" t="s">
        <v>310</v>
      </c>
      <c r="D175" s="140" t="s">
        <v>183</v>
      </c>
      <c r="E175" s="141" t="s">
        <v>1149</v>
      </c>
      <c r="F175" s="142" t="s">
        <v>1150</v>
      </c>
      <c r="G175" s="143" t="s">
        <v>507</v>
      </c>
      <c r="H175" s="144">
        <v>26.094999999999999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45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103</v>
      </c>
      <c r="AT175" s="151" t="s">
        <v>183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103</v>
      </c>
      <c r="BM175" s="151" t="s">
        <v>1151</v>
      </c>
    </row>
    <row r="176" spans="2:65" s="11" customFormat="1" ht="22.9" customHeight="1">
      <c r="B176" s="127"/>
      <c r="D176" s="128" t="s">
        <v>78</v>
      </c>
      <c r="E176" s="137" t="s">
        <v>533</v>
      </c>
      <c r="F176" s="137" t="s">
        <v>534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0</v>
      </c>
      <c r="AR176" s="128" t="s">
        <v>83</v>
      </c>
      <c r="AT176" s="135" t="s">
        <v>78</v>
      </c>
      <c r="AU176" s="135" t="s">
        <v>83</v>
      </c>
      <c r="AY176" s="128" t="s">
        <v>181</v>
      </c>
      <c r="BK176" s="136">
        <f>BK177</f>
        <v>0</v>
      </c>
    </row>
    <row r="177" spans="2:65" s="1" customFormat="1" ht="24.2" customHeight="1">
      <c r="B177" s="139"/>
      <c r="C177" s="140" t="s">
        <v>315</v>
      </c>
      <c r="D177" s="140" t="s">
        <v>183</v>
      </c>
      <c r="E177" s="141" t="s">
        <v>1152</v>
      </c>
      <c r="F177" s="142" t="s">
        <v>537</v>
      </c>
      <c r="G177" s="143" t="s">
        <v>507</v>
      </c>
      <c r="H177" s="144">
        <v>770.38900000000001</v>
      </c>
      <c r="I177" s="145"/>
      <c r="J177" s="144">
        <f>ROUND(I177*H177,3)</f>
        <v>0</v>
      </c>
      <c r="K177" s="146"/>
      <c r="L177" s="28"/>
      <c r="M177" s="147" t="s">
        <v>1</v>
      </c>
      <c r="N177" s="148" t="s">
        <v>45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103</v>
      </c>
      <c r="AT177" s="151" t="s">
        <v>183</v>
      </c>
      <c r="AU177" s="151" t="s">
        <v>90</v>
      </c>
      <c r="AY177" s="13" t="s">
        <v>181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90</v>
      </c>
      <c r="BK177" s="153">
        <f>ROUND(I177*H177,3)</f>
        <v>0</v>
      </c>
      <c r="BL177" s="13" t="s">
        <v>103</v>
      </c>
      <c r="BM177" s="151" t="s">
        <v>1153</v>
      </c>
    </row>
    <row r="178" spans="2:65" s="11" customFormat="1" ht="25.9" customHeight="1">
      <c r="B178" s="127"/>
      <c r="D178" s="128" t="s">
        <v>78</v>
      </c>
      <c r="E178" s="129" t="s">
        <v>539</v>
      </c>
      <c r="F178" s="129" t="s">
        <v>540</v>
      </c>
      <c r="I178" s="130"/>
      <c r="J178" s="131">
        <f>BK178</f>
        <v>0</v>
      </c>
      <c r="L178" s="127"/>
      <c r="M178" s="132"/>
      <c r="P178" s="133">
        <f>P179+P190</f>
        <v>0</v>
      </c>
      <c r="R178" s="133">
        <f>R179+R190</f>
        <v>13.778126410200001</v>
      </c>
      <c r="T178" s="134">
        <f>T179+T190</f>
        <v>6.5049900000000003</v>
      </c>
      <c r="AR178" s="128" t="s">
        <v>90</v>
      </c>
      <c r="AT178" s="135" t="s">
        <v>78</v>
      </c>
      <c r="AU178" s="135" t="s">
        <v>79</v>
      </c>
      <c r="AY178" s="128" t="s">
        <v>181</v>
      </c>
      <c r="BK178" s="136">
        <f>BK179+BK190</f>
        <v>0</v>
      </c>
    </row>
    <row r="179" spans="2:65" s="11" customFormat="1" ht="22.9" customHeight="1">
      <c r="B179" s="127"/>
      <c r="D179" s="128" t="s">
        <v>78</v>
      </c>
      <c r="E179" s="137" t="s">
        <v>481</v>
      </c>
      <c r="F179" s="137" t="s">
        <v>642</v>
      </c>
      <c r="I179" s="130"/>
      <c r="J179" s="138">
        <f>BK179</f>
        <v>0</v>
      </c>
      <c r="L179" s="127"/>
      <c r="M179" s="132"/>
      <c r="P179" s="133">
        <f>P180+P187</f>
        <v>0</v>
      </c>
      <c r="R179" s="133">
        <f>R180+R187</f>
        <v>1.7568662999999998E-2</v>
      </c>
      <c r="T179" s="134">
        <f>T180+T187</f>
        <v>6.5049900000000003</v>
      </c>
      <c r="AR179" s="128" t="s">
        <v>90</v>
      </c>
      <c r="AT179" s="135" t="s">
        <v>78</v>
      </c>
      <c r="AU179" s="135" t="s">
        <v>83</v>
      </c>
      <c r="AY179" s="128" t="s">
        <v>181</v>
      </c>
      <c r="BK179" s="136">
        <f>BK180+BK187</f>
        <v>0</v>
      </c>
    </row>
    <row r="180" spans="2:65" s="11" customFormat="1" ht="20.85" customHeight="1">
      <c r="B180" s="127"/>
      <c r="D180" s="128" t="s">
        <v>78</v>
      </c>
      <c r="E180" s="137" t="s">
        <v>667</v>
      </c>
      <c r="F180" s="137" t="s">
        <v>668</v>
      </c>
      <c r="I180" s="130"/>
      <c r="J180" s="138">
        <f>BK180</f>
        <v>0</v>
      </c>
      <c r="L180" s="127"/>
      <c r="M180" s="132"/>
      <c r="P180" s="133">
        <f>SUM(P181:P186)</f>
        <v>0</v>
      </c>
      <c r="R180" s="133">
        <f>SUM(R181:R186)</f>
        <v>1.7568662999999998E-2</v>
      </c>
      <c r="T180" s="134">
        <f>SUM(T181:T186)</f>
        <v>2.4989999999999998E-2</v>
      </c>
      <c r="AR180" s="128" t="s">
        <v>90</v>
      </c>
      <c r="AT180" s="135" t="s">
        <v>78</v>
      </c>
      <c r="AU180" s="135" t="s">
        <v>90</v>
      </c>
      <c r="AY180" s="128" t="s">
        <v>181</v>
      </c>
      <c r="BK180" s="136">
        <f>SUM(BK181:BK186)</f>
        <v>0</v>
      </c>
    </row>
    <row r="181" spans="2:65" s="1" customFormat="1" ht="24.2" customHeight="1">
      <c r="B181" s="139"/>
      <c r="C181" s="140" t="s">
        <v>319</v>
      </c>
      <c r="D181" s="140" t="s">
        <v>183</v>
      </c>
      <c r="E181" s="141" t="s">
        <v>1154</v>
      </c>
      <c r="F181" s="142" t="s">
        <v>1155</v>
      </c>
      <c r="G181" s="143" t="s">
        <v>304</v>
      </c>
      <c r="H181" s="144">
        <v>6.1</v>
      </c>
      <c r="I181" s="145"/>
      <c r="J181" s="144">
        <f t="shared" ref="J181:J186" si="20">ROUND(I181*H181,3)</f>
        <v>0</v>
      </c>
      <c r="K181" s="146"/>
      <c r="L181" s="28"/>
      <c r="M181" s="147" t="s">
        <v>1</v>
      </c>
      <c r="N181" s="148" t="s">
        <v>45</v>
      </c>
      <c r="P181" s="149">
        <f t="shared" ref="P181:P186" si="21">O181*H181</f>
        <v>0</v>
      </c>
      <c r="Q181" s="149">
        <v>0</v>
      </c>
      <c r="R181" s="149">
        <f t="shared" ref="R181:R186" si="22">Q181*H181</f>
        <v>0</v>
      </c>
      <c r="S181" s="149">
        <v>2.8E-3</v>
      </c>
      <c r="T181" s="150">
        <f t="shared" ref="T181:T186" si="23">S181*H181</f>
        <v>1.7079999999999998E-2</v>
      </c>
      <c r="AR181" s="151" t="s">
        <v>243</v>
      </c>
      <c r="AT181" s="151" t="s">
        <v>183</v>
      </c>
      <c r="AU181" s="151" t="s">
        <v>94</v>
      </c>
      <c r="AY181" s="13" t="s">
        <v>181</v>
      </c>
      <c r="BE181" s="152">
        <f t="shared" ref="BE181:BE186" si="24">IF(N181="základná",J181,0)</f>
        <v>0</v>
      </c>
      <c r="BF181" s="152">
        <f t="shared" ref="BF181:BF186" si="25">IF(N181="znížená",J181,0)</f>
        <v>0</v>
      </c>
      <c r="BG181" s="152">
        <f t="shared" ref="BG181:BG186" si="26">IF(N181="zákl. prenesená",J181,0)</f>
        <v>0</v>
      </c>
      <c r="BH181" s="152">
        <f t="shared" ref="BH181:BH186" si="27">IF(N181="zníž. prenesená",J181,0)</f>
        <v>0</v>
      </c>
      <c r="BI181" s="152">
        <f t="shared" ref="BI181:BI186" si="28">IF(N181="nulová",J181,0)</f>
        <v>0</v>
      </c>
      <c r="BJ181" s="13" t="s">
        <v>90</v>
      </c>
      <c r="BK181" s="153">
        <f t="shared" ref="BK181:BK186" si="29">ROUND(I181*H181,3)</f>
        <v>0</v>
      </c>
      <c r="BL181" s="13" t="s">
        <v>243</v>
      </c>
      <c r="BM181" s="151" t="s">
        <v>1156</v>
      </c>
    </row>
    <row r="182" spans="2:65" s="1" customFormat="1" ht="33" customHeight="1">
      <c r="B182" s="139"/>
      <c r="C182" s="140" t="s">
        <v>323</v>
      </c>
      <c r="D182" s="140" t="s">
        <v>183</v>
      </c>
      <c r="E182" s="141" t="s">
        <v>1157</v>
      </c>
      <c r="F182" s="142" t="s">
        <v>1158</v>
      </c>
      <c r="G182" s="143" t="s">
        <v>304</v>
      </c>
      <c r="H182" s="144">
        <v>6.1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45</v>
      </c>
      <c r="P182" s="149">
        <f t="shared" si="21"/>
        <v>0</v>
      </c>
      <c r="Q182" s="149">
        <v>1.6988299999999999E-3</v>
      </c>
      <c r="R182" s="149">
        <f t="shared" si="22"/>
        <v>1.0362862999999998E-2</v>
      </c>
      <c r="S182" s="149">
        <v>0</v>
      </c>
      <c r="T182" s="150">
        <f t="shared" si="23"/>
        <v>0</v>
      </c>
      <c r="AR182" s="151" t="s">
        <v>243</v>
      </c>
      <c r="AT182" s="151" t="s">
        <v>183</v>
      </c>
      <c r="AU182" s="151" t="s">
        <v>94</v>
      </c>
      <c r="AY182" s="13" t="s">
        <v>181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90</v>
      </c>
      <c r="BK182" s="153">
        <f t="shared" si="29"/>
        <v>0</v>
      </c>
      <c r="BL182" s="13" t="s">
        <v>243</v>
      </c>
      <c r="BM182" s="151" t="s">
        <v>1159</v>
      </c>
    </row>
    <row r="183" spans="2:65" s="1" customFormat="1" ht="24.2" customHeight="1">
      <c r="B183" s="139"/>
      <c r="C183" s="140" t="s">
        <v>327</v>
      </c>
      <c r="D183" s="140" t="s">
        <v>183</v>
      </c>
      <c r="E183" s="141" t="s">
        <v>1160</v>
      </c>
      <c r="F183" s="142" t="s">
        <v>1161</v>
      </c>
      <c r="G183" s="143" t="s">
        <v>304</v>
      </c>
      <c r="H183" s="144">
        <v>3.5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45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2.2599999999999999E-3</v>
      </c>
      <c r="T183" s="150">
        <f t="shared" si="23"/>
        <v>7.9100000000000004E-3</v>
      </c>
      <c r="AR183" s="151" t="s">
        <v>243</v>
      </c>
      <c r="AT183" s="151" t="s">
        <v>183</v>
      </c>
      <c r="AU183" s="151" t="s">
        <v>94</v>
      </c>
      <c r="AY183" s="13" t="s">
        <v>181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90</v>
      </c>
      <c r="BK183" s="153">
        <f t="shared" si="29"/>
        <v>0</v>
      </c>
      <c r="BL183" s="13" t="s">
        <v>243</v>
      </c>
      <c r="BM183" s="151" t="s">
        <v>1162</v>
      </c>
    </row>
    <row r="184" spans="2:65" s="1" customFormat="1" ht="24.2" customHeight="1">
      <c r="B184" s="139"/>
      <c r="C184" s="140" t="s">
        <v>331</v>
      </c>
      <c r="D184" s="140" t="s">
        <v>183</v>
      </c>
      <c r="E184" s="141" t="s">
        <v>1163</v>
      </c>
      <c r="F184" s="142" t="s">
        <v>1164</v>
      </c>
      <c r="G184" s="143" t="s">
        <v>304</v>
      </c>
      <c r="H184" s="144">
        <v>3.5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45</v>
      </c>
      <c r="P184" s="149">
        <f t="shared" si="21"/>
        <v>0</v>
      </c>
      <c r="Q184" s="149">
        <v>2.0588E-3</v>
      </c>
      <c r="R184" s="149">
        <f t="shared" si="22"/>
        <v>7.2058000000000001E-3</v>
      </c>
      <c r="S184" s="149">
        <v>0</v>
      </c>
      <c r="T184" s="150">
        <f t="shared" si="23"/>
        <v>0</v>
      </c>
      <c r="AR184" s="151" t="s">
        <v>243</v>
      </c>
      <c r="AT184" s="151" t="s">
        <v>183</v>
      </c>
      <c r="AU184" s="151" t="s">
        <v>94</v>
      </c>
      <c r="AY184" s="13" t="s">
        <v>181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90</v>
      </c>
      <c r="BK184" s="153">
        <f t="shared" si="29"/>
        <v>0</v>
      </c>
      <c r="BL184" s="13" t="s">
        <v>243</v>
      </c>
      <c r="BM184" s="151" t="s">
        <v>1165</v>
      </c>
    </row>
    <row r="185" spans="2:65" s="1" customFormat="1" ht="37.9" customHeight="1">
      <c r="B185" s="139"/>
      <c r="C185" s="154" t="s">
        <v>335</v>
      </c>
      <c r="D185" s="154" t="s">
        <v>196</v>
      </c>
      <c r="E185" s="155" t="s">
        <v>1166</v>
      </c>
      <c r="F185" s="156" t="s">
        <v>1167</v>
      </c>
      <c r="G185" s="157" t="s">
        <v>203</v>
      </c>
      <c r="H185" s="158">
        <v>48</v>
      </c>
      <c r="I185" s="159"/>
      <c r="J185" s="158">
        <f t="shared" si="20"/>
        <v>0</v>
      </c>
      <c r="K185" s="160"/>
      <c r="L185" s="161"/>
      <c r="M185" s="162" t="s">
        <v>1</v>
      </c>
      <c r="N185" s="163" t="s">
        <v>45</v>
      </c>
      <c r="P185" s="149">
        <f t="shared" si="21"/>
        <v>0</v>
      </c>
      <c r="Q185" s="149">
        <v>0</v>
      </c>
      <c r="R185" s="149">
        <f t="shared" si="22"/>
        <v>0</v>
      </c>
      <c r="S185" s="149">
        <v>0</v>
      </c>
      <c r="T185" s="150">
        <f t="shared" si="23"/>
        <v>0</v>
      </c>
      <c r="AR185" s="151" t="s">
        <v>199</v>
      </c>
      <c r="AT185" s="151" t="s">
        <v>196</v>
      </c>
      <c r="AU185" s="151" t="s">
        <v>94</v>
      </c>
      <c r="AY185" s="13" t="s">
        <v>181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90</v>
      </c>
      <c r="BK185" s="153">
        <f t="shared" si="29"/>
        <v>0</v>
      </c>
      <c r="BL185" s="13" t="s">
        <v>103</v>
      </c>
      <c r="BM185" s="151" t="s">
        <v>1168</v>
      </c>
    </row>
    <row r="186" spans="2:65" s="1" customFormat="1" ht="24.2" customHeight="1">
      <c r="B186" s="139"/>
      <c r="C186" s="140" t="s">
        <v>339</v>
      </c>
      <c r="D186" s="140" t="s">
        <v>183</v>
      </c>
      <c r="E186" s="141" t="s">
        <v>1169</v>
      </c>
      <c r="F186" s="142" t="s">
        <v>1170</v>
      </c>
      <c r="G186" s="143" t="s">
        <v>194</v>
      </c>
      <c r="H186" s="144">
        <v>152</v>
      </c>
      <c r="I186" s="145"/>
      <c r="J186" s="144">
        <f t="shared" si="20"/>
        <v>0</v>
      </c>
      <c r="K186" s="146"/>
      <c r="L186" s="28"/>
      <c r="M186" s="147" t="s">
        <v>1</v>
      </c>
      <c r="N186" s="148" t="s">
        <v>45</v>
      </c>
      <c r="P186" s="149">
        <f t="shared" si="21"/>
        <v>0</v>
      </c>
      <c r="Q186" s="149">
        <v>0</v>
      </c>
      <c r="R186" s="149">
        <f t="shared" si="22"/>
        <v>0</v>
      </c>
      <c r="S186" s="149">
        <v>0</v>
      </c>
      <c r="T186" s="150">
        <f t="shared" si="23"/>
        <v>0</v>
      </c>
      <c r="AR186" s="151" t="s">
        <v>243</v>
      </c>
      <c r="AT186" s="151" t="s">
        <v>183</v>
      </c>
      <c r="AU186" s="151" t="s">
        <v>94</v>
      </c>
      <c r="AY186" s="13" t="s">
        <v>181</v>
      </c>
      <c r="BE186" s="152">
        <f t="shared" si="24"/>
        <v>0</v>
      </c>
      <c r="BF186" s="152">
        <f t="shared" si="25"/>
        <v>0</v>
      </c>
      <c r="BG186" s="152">
        <f t="shared" si="26"/>
        <v>0</v>
      </c>
      <c r="BH186" s="152">
        <f t="shared" si="27"/>
        <v>0</v>
      </c>
      <c r="BI186" s="152">
        <f t="shared" si="28"/>
        <v>0</v>
      </c>
      <c r="BJ186" s="13" t="s">
        <v>90</v>
      </c>
      <c r="BK186" s="153">
        <f t="shared" si="29"/>
        <v>0</v>
      </c>
      <c r="BL186" s="13" t="s">
        <v>243</v>
      </c>
      <c r="BM186" s="151" t="s">
        <v>1171</v>
      </c>
    </row>
    <row r="187" spans="2:65" s="11" customFormat="1" ht="20.85" customHeight="1">
      <c r="B187" s="127"/>
      <c r="D187" s="128" t="s">
        <v>78</v>
      </c>
      <c r="E187" s="137" t="s">
        <v>819</v>
      </c>
      <c r="F187" s="137" t="s">
        <v>820</v>
      </c>
      <c r="I187" s="130"/>
      <c r="J187" s="138">
        <f>BK187</f>
        <v>0</v>
      </c>
      <c r="L187" s="127"/>
      <c r="M187" s="132"/>
      <c r="P187" s="133">
        <f>SUM(P188:P189)</f>
        <v>0</v>
      </c>
      <c r="R187" s="133">
        <f>SUM(R188:R189)</f>
        <v>0</v>
      </c>
      <c r="T187" s="134">
        <f>SUM(T188:T189)</f>
        <v>6.48</v>
      </c>
      <c r="AR187" s="128" t="s">
        <v>90</v>
      </c>
      <c r="AT187" s="135" t="s">
        <v>78</v>
      </c>
      <c r="AU187" s="135" t="s">
        <v>90</v>
      </c>
      <c r="AY187" s="128" t="s">
        <v>181</v>
      </c>
      <c r="BK187" s="136">
        <f>SUM(BK188:BK189)</f>
        <v>0</v>
      </c>
    </row>
    <row r="188" spans="2:65" s="1" customFormat="1" ht="24.2" customHeight="1">
      <c r="B188" s="139"/>
      <c r="C188" s="140" t="s">
        <v>343</v>
      </c>
      <c r="D188" s="140" t="s">
        <v>183</v>
      </c>
      <c r="E188" s="141" t="s">
        <v>1172</v>
      </c>
      <c r="F188" s="142" t="s">
        <v>1173</v>
      </c>
      <c r="G188" s="143" t="s">
        <v>304</v>
      </c>
      <c r="H188" s="144">
        <v>81</v>
      </c>
      <c r="I188" s="145"/>
      <c r="J188" s="144">
        <f>ROUND(I188*H188,3)</f>
        <v>0</v>
      </c>
      <c r="K188" s="146"/>
      <c r="L188" s="28"/>
      <c r="M188" s="147" t="s">
        <v>1</v>
      </c>
      <c r="N188" s="148" t="s">
        <v>45</v>
      </c>
      <c r="P188" s="149">
        <f>O188*H188</f>
        <v>0</v>
      </c>
      <c r="Q188" s="149">
        <v>0</v>
      </c>
      <c r="R188" s="149">
        <f>Q188*H188</f>
        <v>0</v>
      </c>
      <c r="S188" s="149">
        <v>0.04</v>
      </c>
      <c r="T188" s="150">
        <f>S188*H188</f>
        <v>3.24</v>
      </c>
      <c r="AR188" s="151" t="s">
        <v>243</v>
      </c>
      <c r="AT188" s="151" t="s">
        <v>183</v>
      </c>
      <c r="AU188" s="151" t="s">
        <v>94</v>
      </c>
      <c r="AY188" s="13" t="s">
        <v>181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90</v>
      </c>
      <c r="BK188" s="153">
        <f>ROUND(I188*H188,3)</f>
        <v>0</v>
      </c>
      <c r="BL188" s="13" t="s">
        <v>243</v>
      </c>
      <c r="BM188" s="151" t="s">
        <v>1174</v>
      </c>
    </row>
    <row r="189" spans="2:65" s="1" customFormat="1" ht="21.75" customHeight="1">
      <c r="B189" s="139"/>
      <c r="C189" s="140" t="s">
        <v>347</v>
      </c>
      <c r="D189" s="140" t="s">
        <v>183</v>
      </c>
      <c r="E189" s="141" t="s">
        <v>1175</v>
      </c>
      <c r="F189" s="142" t="s">
        <v>1176</v>
      </c>
      <c r="G189" s="143" t="s">
        <v>304</v>
      </c>
      <c r="H189" s="144">
        <v>81</v>
      </c>
      <c r="I189" s="145"/>
      <c r="J189" s="144">
        <f>ROUND(I189*H189,3)</f>
        <v>0</v>
      </c>
      <c r="K189" s="146"/>
      <c r="L189" s="28"/>
      <c r="M189" s="147" t="s">
        <v>1</v>
      </c>
      <c r="N189" s="148" t="s">
        <v>45</v>
      </c>
      <c r="P189" s="149">
        <f>O189*H189</f>
        <v>0</v>
      </c>
      <c r="Q189" s="149">
        <v>0</v>
      </c>
      <c r="R189" s="149">
        <f>Q189*H189</f>
        <v>0</v>
      </c>
      <c r="S189" s="149">
        <v>0.04</v>
      </c>
      <c r="T189" s="150">
        <f>S189*H189</f>
        <v>3.24</v>
      </c>
      <c r="AR189" s="151" t="s">
        <v>243</v>
      </c>
      <c r="AT189" s="151" t="s">
        <v>183</v>
      </c>
      <c r="AU189" s="151" t="s">
        <v>94</v>
      </c>
      <c r="AY189" s="13" t="s">
        <v>181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90</v>
      </c>
      <c r="BK189" s="153">
        <f>ROUND(I189*H189,3)</f>
        <v>0</v>
      </c>
      <c r="BL189" s="13" t="s">
        <v>243</v>
      </c>
      <c r="BM189" s="151" t="s">
        <v>1177</v>
      </c>
    </row>
    <row r="190" spans="2:65" s="11" customFormat="1" ht="22.9" customHeight="1">
      <c r="B190" s="127"/>
      <c r="D190" s="128" t="s">
        <v>78</v>
      </c>
      <c r="E190" s="137" t="s">
        <v>489</v>
      </c>
      <c r="F190" s="137" t="s">
        <v>955</v>
      </c>
      <c r="I190" s="130"/>
      <c r="J190" s="138">
        <f>BK190</f>
        <v>0</v>
      </c>
      <c r="L190" s="127"/>
      <c r="M190" s="132"/>
      <c r="P190" s="133">
        <f>P191+P195</f>
        <v>0</v>
      </c>
      <c r="R190" s="133">
        <f>R191+R195</f>
        <v>13.7605577472</v>
      </c>
      <c r="T190" s="134">
        <f>T191+T195</f>
        <v>0</v>
      </c>
      <c r="AR190" s="128" t="s">
        <v>90</v>
      </c>
      <c r="AT190" s="135" t="s">
        <v>78</v>
      </c>
      <c r="AU190" s="135" t="s">
        <v>83</v>
      </c>
      <c r="AY190" s="128" t="s">
        <v>181</v>
      </c>
      <c r="BK190" s="136">
        <f>BK191+BK195</f>
        <v>0</v>
      </c>
    </row>
    <row r="191" spans="2:65" s="11" customFormat="1" ht="20.85" customHeight="1">
      <c r="B191" s="127"/>
      <c r="D191" s="128" t="s">
        <v>78</v>
      </c>
      <c r="E191" s="137" t="s">
        <v>1178</v>
      </c>
      <c r="F191" s="137" t="s">
        <v>1179</v>
      </c>
      <c r="I191" s="130"/>
      <c r="J191" s="138">
        <f>BK191</f>
        <v>0</v>
      </c>
      <c r="L191" s="127"/>
      <c r="M191" s="132"/>
      <c r="P191" s="133">
        <f>SUM(P192:P194)</f>
        <v>0</v>
      </c>
      <c r="R191" s="133">
        <f>SUM(R192:R194)</f>
        <v>13.29108564</v>
      </c>
      <c r="T191" s="134">
        <f>SUM(T192:T194)</f>
        <v>0</v>
      </c>
      <c r="AR191" s="128" t="s">
        <v>90</v>
      </c>
      <c r="AT191" s="135" t="s">
        <v>78</v>
      </c>
      <c r="AU191" s="135" t="s">
        <v>90</v>
      </c>
      <c r="AY191" s="128" t="s">
        <v>181</v>
      </c>
      <c r="BK191" s="136">
        <f>SUM(BK192:BK194)</f>
        <v>0</v>
      </c>
    </row>
    <row r="192" spans="2:65" s="1" customFormat="1" ht="44.25" customHeight="1">
      <c r="B192" s="139"/>
      <c r="C192" s="140" t="s">
        <v>351</v>
      </c>
      <c r="D192" s="140" t="s">
        <v>183</v>
      </c>
      <c r="E192" s="141" t="s">
        <v>1180</v>
      </c>
      <c r="F192" s="142" t="s">
        <v>1181</v>
      </c>
      <c r="G192" s="143" t="s">
        <v>194</v>
      </c>
      <c r="H192" s="144">
        <v>527.42399999999998</v>
      </c>
      <c r="I192" s="145"/>
      <c r="J192" s="144">
        <f>ROUND(I192*H192,3)</f>
        <v>0</v>
      </c>
      <c r="K192" s="146"/>
      <c r="L192" s="28"/>
      <c r="M192" s="147" t="s">
        <v>1</v>
      </c>
      <c r="N192" s="148" t="s">
        <v>45</v>
      </c>
      <c r="P192" s="149">
        <f>O192*H192</f>
        <v>0</v>
      </c>
      <c r="Q192" s="149">
        <v>3.3600000000000001E-3</v>
      </c>
      <c r="R192" s="149">
        <f>Q192*H192</f>
        <v>1.77214464</v>
      </c>
      <c r="S192" s="149">
        <v>0</v>
      </c>
      <c r="T192" s="150">
        <f>S192*H192</f>
        <v>0</v>
      </c>
      <c r="AR192" s="151" t="s">
        <v>243</v>
      </c>
      <c r="AT192" s="151" t="s">
        <v>183</v>
      </c>
      <c r="AU192" s="151" t="s">
        <v>94</v>
      </c>
      <c r="AY192" s="13" t="s">
        <v>181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3" t="s">
        <v>90</v>
      </c>
      <c r="BK192" s="153">
        <f>ROUND(I192*H192,3)</f>
        <v>0</v>
      </c>
      <c r="BL192" s="13" t="s">
        <v>243</v>
      </c>
      <c r="BM192" s="151" t="s">
        <v>1182</v>
      </c>
    </row>
    <row r="193" spans="2:65" s="1" customFormat="1" ht="37.9" customHeight="1">
      <c r="B193" s="139"/>
      <c r="C193" s="154" t="s">
        <v>355</v>
      </c>
      <c r="D193" s="154" t="s">
        <v>196</v>
      </c>
      <c r="E193" s="155" t="s">
        <v>1183</v>
      </c>
      <c r="F193" s="156" t="s">
        <v>1184</v>
      </c>
      <c r="G193" s="157" t="s">
        <v>194</v>
      </c>
      <c r="H193" s="158">
        <v>548.52099999999996</v>
      </c>
      <c r="I193" s="159"/>
      <c r="J193" s="158">
        <f>ROUND(I193*H193,3)</f>
        <v>0</v>
      </c>
      <c r="K193" s="160"/>
      <c r="L193" s="161"/>
      <c r="M193" s="162" t="s">
        <v>1</v>
      </c>
      <c r="N193" s="163" t="s">
        <v>45</v>
      </c>
      <c r="P193" s="149">
        <f>O193*H193</f>
        <v>0</v>
      </c>
      <c r="Q193" s="149">
        <v>2.1000000000000001E-2</v>
      </c>
      <c r="R193" s="149">
        <f>Q193*H193</f>
        <v>11.518941</v>
      </c>
      <c r="S193" s="149">
        <v>0</v>
      </c>
      <c r="T193" s="150">
        <f>S193*H193</f>
        <v>0</v>
      </c>
      <c r="AR193" s="151" t="s">
        <v>306</v>
      </c>
      <c r="AT193" s="151" t="s">
        <v>196</v>
      </c>
      <c r="AU193" s="151" t="s">
        <v>94</v>
      </c>
      <c r="AY193" s="13" t="s">
        <v>181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3" t="s">
        <v>90</v>
      </c>
      <c r="BK193" s="153">
        <f>ROUND(I193*H193,3)</f>
        <v>0</v>
      </c>
      <c r="BL193" s="13" t="s">
        <v>243</v>
      </c>
      <c r="BM193" s="151" t="s">
        <v>1185</v>
      </c>
    </row>
    <row r="194" spans="2:65" s="1" customFormat="1" ht="24.2" customHeight="1">
      <c r="B194" s="139"/>
      <c r="C194" s="140" t="s">
        <v>359</v>
      </c>
      <c r="D194" s="140" t="s">
        <v>183</v>
      </c>
      <c r="E194" s="141" t="s">
        <v>1186</v>
      </c>
      <c r="F194" s="142" t="s">
        <v>1187</v>
      </c>
      <c r="G194" s="143" t="s">
        <v>507</v>
      </c>
      <c r="H194" s="144">
        <v>13.291</v>
      </c>
      <c r="I194" s="145"/>
      <c r="J194" s="144">
        <f>ROUND(I194*H194,3)</f>
        <v>0</v>
      </c>
      <c r="K194" s="146"/>
      <c r="L194" s="28"/>
      <c r="M194" s="147" t="s">
        <v>1</v>
      </c>
      <c r="N194" s="148" t="s">
        <v>45</v>
      </c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AR194" s="151" t="s">
        <v>243</v>
      </c>
      <c r="AT194" s="151" t="s">
        <v>183</v>
      </c>
      <c r="AU194" s="151" t="s">
        <v>94</v>
      </c>
      <c r="AY194" s="13" t="s">
        <v>181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3" t="s">
        <v>90</v>
      </c>
      <c r="BK194" s="153">
        <f>ROUND(I194*H194,3)</f>
        <v>0</v>
      </c>
      <c r="BL194" s="13" t="s">
        <v>243</v>
      </c>
      <c r="BM194" s="151" t="s">
        <v>1188</v>
      </c>
    </row>
    <row r="195" spans="2:65" s="11" customFormat="1" ht="20.85" customHeight="1">
      <c r="B195" s="127"/>
      <c r="D195" s="128" t="s">
        <v>78</v>
      </c>
      <c r="E195" s="137" t="s">
        <v>956</v>
      </c>
      <c r="F195" s="137" t="s">
        <v>957</v>
      </c>
      <c r="I195" s="130"/>
      <c r="J195" s="138">
        <f>BK195</f>
        <v>0</v>
      </c>
      <c r="L195" s="127"/>
      <c r="M195" s="132"/>
      <c r="P195" s="133">
        <f>SUM(P196:P200)</f>
        <v>0</v>
      </c>
      <c r="R195" s="133">
        <f>SUM(R196:R200)</f>
        <v>0.46947210719999999</v>
      </c>
      <c r="T195" s="134">
        <f>SUM(T196:T200)</f>
        <v>0</v>
      </c>
      <c r="AR195" s="128" t="s">
        <v>90</v>
      </c>
      <c r="AT195" s="135" t="s">
        <v>78</v>
      </c>
      <c r="AU195" s="135" t="s">
        <v>90</v>
      </c>
      <c r="AY195" s="128" t="s">
        <v>181</v>
      </c>
      <c r="BK195" s="136">
        <f>SUM(BK196:BK200)</f>
        <v>0</v>
      </c>
    </row>
    <row r="196" spans="2:65" s="1" customFormat="1" ht="33" customHeight="1">
      <c r="B196" s="139"/>
      <c r="C196" s="140" t="s">
        <v>309</v>
      </c>
      <c r="D196" s="140" t="s">
        <v>183</v>
      </c>
      <c r="E196" s="141" t="s">
        <v>1189</v>
      </c>
      <c r="F196" s="142" t="s">
        <v>1190</v>
      </c>
      <c r="G196" s="143" t="s">
        <v>194</v>
      </c>
      <c r="H196" s="144">
        <v>870.14400000000001</v>
      </c>
      <c r="I196" s="145"/>
      <c r="J196" s="144">
        <f>ROUND(I196*H196,3)</f>
        <v>0</v>
      </c>
      <c r="K196" s="146"/>
      <c r="L196" s="28"/>
      <c r="M196" s="147" t="s">
        <v>1</v>
      </c>
      <c r="N196" s="148" t="s">
        <v>45</v>
      </c>
      <c r="P196" s="149">
        <f>O196*H196</f>
        <v>0</v>
      </c>
      <c r="Q196" s="149">
        <v>2.3000000000000001E-4</v>
      </c>
      <c r="R196" s="149">
        <f>Q196*H196</f>
        <v>0.20013312</v>
      </c>
      <c r="S196" s="149">
        <v>0</v>
      </c>
      <c r="T196" s="150">
        <f>S196*H196</f>
        <v>0</v>
      </c>
      <c r="AR196" s="151" t="s">
        <v>243</v>
      </c>
      <c r="AT196" s="151" t="s">
        <v>183</v>
      </c>
      <c r="AU196" s="151" t="s">
        <v>94</v>
      </c>
      <c r="AY196" s="13" t="s">
        <v>181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90</v>
      </c>
      <c r="BK196" s="153">
        <f>ROUND(I196*H196,3)</f>
        <v>0</v>
      </c>
      <c r="BL196" s="13" t="s">
        <v>243</v>
      </c>
      <c r="BM196" s="151" t="s">
        <v>1191</v>
      </c>
    </row>
    <row r="197" spans="2:65" s="1" customFormat="1" ht="33" customHeight="1">
      <c r="B197" s="139"/>
      <c r="C197" s="140" t="s">
        <v>366</v>
      </c>
      <c r="D197" s="140" t="s">
        <v>183</v>
      </c>
      <c r="E197" s="141" t="s">
        <v>1192</v>
      </c>
      <c r="F197" s="142" t="s">
        <v>1193</v>
      </c>
      <c r="G197" s="143" t="s">
        <v>194</v>
      </c>
      <c r="H197" s="144">
        <v>870.14400000000001</v>
      </c>
      <c r="I197" s="145"/>
      <c r="J197" s="144">
        <f>ROUND(I197*H197,3)</f>
        <v>0</v>
      </c>
      <c r="K197" s="146"/>
      <c r="L197" s="28"/>
      <c r="M197" s="147" t="s">
        <v>1</v>
      </c>
      <c r="N197" s="148" t="s">
        <v>45</v>
      </c>
      <c r="P197" s="149">
        <f>O197*H197</f>
        <v>0</v>
      </c>
      <c r="Q197" s="149">
        <v>1.4999999999999999E-4</v>
      </c>
      <c r="R197" s="149">
        <f>Q197*H197</f>
        <v>0.13052159999999999</v>
      </c>
      <c r="S197" s="149">
        <v>0</v>
      </c>
      <c r="T197" s="150">
        <f>S197*H197</f>
        <v>0</v>
      </c>
      <c r="AR197" s="151" t="s">
        <v>243</v>
      </c>
      <c r="AT197" s="151" t="s">
        <v>183</v>
      </c>
      <c r="AU197" s="151" t="s">
        <v>94</v>
      </c>
      <c r="AY197" s="13" t="s">
        <v>181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3" t="s">
        <v>90</v>
      </c>
      <c r="BK197" s="153">
        <f>ROUND(I197*H197,3)</f>
        <v>0</v>
      </c>
      <c r="BL197" s="13" t="s">
        <v>243</v>
      </c>
      <c r="BM197" s="151" t="s">
        <v>1194</v>
      </c>
    </row>
    <row r="198" spans="2:65" s="1" customFormat="1" ht="37.9" customHeight="1">
      <c r="B198" s="139"/>
      <c r="C198" s="140" t="s">
        <v>370</v>
      </c>
      <c r="D198" s="140" t="s">
        <v>183</v>
      </c>
      <c r="E198" s="141" t="s">
        <v>1195</v>
      </c>
      <c r="F198" s="142" t="s">
        <v>1196</v>
      </c>
      <c r="G198" s="143" t="s">
        <v>194</v>
      </c>
      <c r="H198" s="144">
        <v>174</v>
      </c>
      <c r="I198" s="145"/>
      <c r="J198" s="144">
        <f>ROUND(I198*H198,3)</f>
        <v>0</v>
      </c>
      <c r="K198" s="146"/>
      <c r="L198" s="28"/>
      <c r="M198" s="147" t="s">
        <v>1</v>
      </c>
      <c r="N198" s="148" t="s">
        <v>45</v>
      </c>
      <c r="P198" s="149">
        <f>O198*H198</f>
        <v>0</v>
      </c>
      <c r="Q198" s="149">
        <v>3.5E-4</v>
      </c>
      <c r="R198" s="149">
        <f>Q198*H198</f>
        <v>6.0900000000000003E-2</v>
      </c>
      <c r="S198" s="149">
        <v>0</v>
      </c>
      <c r="T198" s="150">
        <f>S198*H198</f>
        <v>0</v>
      </c>
      <c r="AR198" s="151" t="s">
        <v>243</v>
      </c>
      <c r="AT198" s="151" t="s">
        <v>183</v>
      </c>
      <c r="AU198" s="151" t="s">
        <v>94</v>
      </c>
      <c r="AY198" s="13" t="s">
        <v>181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3" t="s">
        <v>90</v>
      </c>
      <c r="BK198" s="153">
        <f>ROUND(I198*H198,3)</f>
        <v>0</v>
      </c>
      <c r="BL198" s="13" t="s">
        <v>243</v>
      </c>
      <c r="BM198" s="151" t="s">
        <v>1197</v>
      </c>
    </row>
    <row r="199" spans="2:65" s="1" customFormat="1" ht="37.9" customHeight="1">
      <c r="B199" s="139"/>
      <c r="C199" s="140" t="s">
        <v>374</v>
      </c>
      <c r="D199" s="140" t="s">
        <v>183</v>
      </c>
      <c r="E199" s="141" t="s">
        <v>1198</v>
      </c>
      <c r="F199" s="142" t="s">
        <v>1199</v>
      </c>
      <c r="G199" s="143" t="s">
        <v>194</v>
      </c>
      <c r="H199" s="144">
        <v>174</v>
      </c>
      <c r="I199" s="145"/>
      <c r="J199" s="144">
        <f>ROUND(I199*H199,3)</f>
        <v>0</v>
      </c>
      <c r="K199" s="146"/>
      <c r="L199" s="28"/>
      <c r="M199" s="147" t="s">
        <v>1</v>
      </c>
      <c r="N199" s="148" t="s">
        <v>45</v>
      </c>
      <c r="P199" s="149">
        <f>O199*H199</f>
        <v>0</v>
      </c>
      <c r="Q199" s="149">
        <v>4.4000000000000002E-4</v>
      </c>
      <c r="R199" s="149">
        <f>Q199*H199</f>
        <v>7.6560000000000003E-2</v>
      </c>
      <c r="S199" s="149">
        <v>0</v>
      </c>
      <c r="T199" s="150">
        <f>S199*H199</f>
        <v>0</v>
      </c>
      <c r="AR199" s="151" t="s">
        <v>243</v>
      </c>
      <c r="AT199" s="151" t="s">
        <v>183</v>
      </c>
      <c r="AU199" s="151" t="s">
        <v>94</v>
      </c>
      <c r="AY199" s="13" t="s">
        <v>181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3" t="s">
        <v>90</v>
      </c>
      <c r="BK199" s="153">
        <f>ROUND(I199*H199,3)</f>
        <v>0</v>
      </c>
      <c r="BL199" s="13" t="s">
        <v>243</v>
      </c>
      <c r="BM199" s="151" t="s">
        <v>1200</v>
      </c>
    </row>
    <row r="200" spans="2:65" s="1" customFormat="1" ht="24.2" customHeight="1">
      <c r="B200" s="139"/>
      <c r="C200" s="140" t="s">
        <v>378</v>
      </c>
      <c r="D200" s="140" t="s">
        <v>183</v>
      </c>
      <c r="E200" s="141" t="s">
        <v>967</v>
      </c>
      <c r="F200" s="142" t="s">
        <v>968</v>
      </c>
      <c r="G200" s="143" t="s">
        <v>194</v>
      </c>
      <c r="H200" s="144">
        <v>1044.144</v>
      </c>
      <c r="I200" s="145"/>
      <c r="J200" s="144">
        <f>ROUND(I200*H200,3)</f>
        <v>0</v>
      </c>
      <c r="K200" s="146"/>
      <c r="L200" s="28"/>
      <c r="M200" s="164" t="s">
        <v>1</v>
      </c>
      <c r="N200" s="165" t="s">
        <v>45</v>
      </c>
      <c r="O200" s="166"/>
      <c r="P200" s="167">
        <f>O200*H200</f>
        <v>0</v>
      </c>
      <c r="Q200" s="167">
        <v>1.3E-6</v>
      </c>
      <c r="R200" s="167">
        <f>Q200*H200</f>
        <v>1.3573872000000001E-3</v>
      </c>
      <c r="S200" s="167">
        <v>0</v>
      </c>
      <c r="T200" s="168">
        <f>S200*H200</f>
        <v>0</v>
      </c>
      <c r="AR200" s="151" t="s">
        <v>243</v>
      </c>
      <c r="AT200" s="151" t="s">
        <v>183</v>
      </c>
      <c r="AU200" s="151" t="s">
        <v>94</v>
      </c>
      <c r="AY200" s="13" t="s">
        <v>181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3" t="s">
        <v>90</v>
      </c>
      <c r="BK200" s="153">
        <f>ROUND(I200*H200,3)</f>
        <v>0</v>
      </c>
      <c r="BL200" s="13" t="s">
        <v>243</v>
      </c>
      <c r="BM200" s="151" t="s">
        <v>1201</v>
      </c>
    </row>
    <row r="201" spans="2:65" s="1" customFormat="1" ht="6.95" customHeight="1">
      <c r="B201" s="43"/>
      <c r="C201" s="44"/>
      <c r="D201" s="44"/>
      <c r="E201" s="44"/>
      <c r="F201" s="44"/>
      <c r="G201" s="44"/>
      <c r="H201" s="44"/>
      <c r="I201" s="44"/>
      <c r="J201" s="44"/>
      <c r="K201" s="44"/>
      <c r="L201" s="28"/>
    </row>
  </sheetData>
  <autoFilter ref="C136:K200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3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1202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ROUND(J139,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ROUND((SUM(BE139:BE232)),  2)</f>
        <v>0</v>
      </c>
      <c r="G37" s="96"/>
      <c r="H37" s="96"/>
      <c r="I37" s="97">
        <v>0.2</v>
      </c>
      <c r="J37" s="95">
        <f>ROUND(((SUM(BE139:BE232))*I37),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ROUND((SUM(BF139:BF232)),  2)</f>
        <v>0</v>
      </c>
      <c r="G38" s="96"/>
      <c r="H38" s="96"/>
      <c r="I38" s="97">
        <v>0.2</v>
      </c>
      <c r="J38" s="95">
        <f>ROUND(((SUM(BF139:BF232))*I38),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ROUND((SUM(BG139:BG232)),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ROUND((SUM(BH139:BH232)),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ROUND((SUM(BI139:BI232)),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 xml:space="preserve">2 - Vykurovanie 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J139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J140</f>
        <v>0</v>
      </c>
      <c r="L101" s="110"/>
    </row>
    <row r="102" spans="2:47" s="9" customFormat="1" ht="19.899999999999999" customHeight="1">
      <c r="B102" s="114"/>
      <c r="D102" s="115" t="s">
        <v>1203</v>
      </c>
      <c r="E102" s="116"/>
      <c r="F102" s="116"/>
      <c r="G102" s="116"/>
      <c r="H102" s="116"/>
      <c r="I102" s="116"/>
      <c r="J102" s="117">
        <f>J141</f>
        <v>0</v>
      </c>
      <c r="L102" s="114"/>
    </row>
    <row r="103" spans="2:47" s="9" customFormat="1" ht="19.899999999999999" customHeight="1">
      <c r="B103" s="114"/>
      <c r="D103" s="115" t="s">
        <v>147</v>
      </c>
      <c r="E103" s="116"/>
      <c r="F103" s="116"/>
      <c r="G103" s="116"/>
      <c r="H103" s="116"/>
      <c r="I103" s="116"/>
      <c r="J103" s="117">
        <f>J144</f>
        <v>0</v>
      </c>
      <c r="L103" s="114"/>
    </row>
    <row r="104" spans="2:47" s="8" customFormat="1" ht="24.95" customHeight="1">
      <c r="B104" s="110"/>
      <c r="D104" s="111" t="s">
        <v>148</v>
      </c>
      <c r="E104" s="112"/>
      <c r="F104" s="112"/>
      <c r="G104" s="112"/>
      <c r="H104" s="112"/>
      <c r="I104" s="112"/>
      <c r="J104" s="113">
        <f>J146</f>
        <v>0</v>
      </c>
      <c r="L104" s="110"/>
    </row>
    <row r="105" spans="2:47" s="9" customFormat="1" ht="19.899999999999999" customHeight="1">
      <c r="B105" s="114"/>
      <c r="D105" s="115" t="s">
        <v>1204</v>
      </c>
      <c r="E105" s="116"/>
      <c r="F105" s="116"/>
      <c r="G105" s="116"/>
      <c r="H105" s="116"/>
      <c r="I105" s="116"/>
      <c r="J105" s="117">
        <f>J147</f>
        <v>0</v>
      </c>
      <c r="L105" s="114"/>
    </row>
    <row r="106" spans="2:47" s="9" customFormat="1" ht="19.899999999999999" customHeight="1">
      <c r="B106" s="114"/>
      <c r="D106" s="115" t="s">
        <v>1205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47" s="9" customFormat="1" ht="19.899999999999999" customHeight="1">
      <c r="B107" s="114"/>
      <c r="D107" s="115" t="s">
        <v>1206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47" s="9" customFormat="1" ht="19.899999999999999" customHeight="1">
      <c r="B108" s="114"/>
      <c r="D108" s="115" t="s">
        <v>1207</v>
      </c>
      <c r="E108" s="116"/>
      <c r="F108" s="116"/>
      <c r="G108" s="116"/>
      <c r="H108" s="116"/>
      <c r="I108" s="116"/>
      <c r="J108" s="117">
        <f>J186</f>
        <v>0</v>
      </c>
      <c r="L108" s="114"/>
    </row>
    <row r="109" spans="2:47" s="9" customFormat="1" ht="19.899999999999999" customHeight="1">
      <c r="B109" s="114"/>
      <c r="D109" s="115" t="s">
        <v>160</v>
      </c>
      <c r="E109" s="116"/>
      <c r="F109" s="116"/>
      <c r="G109" s="116"/>
      <c r="H109" s="116"/>
      <c r="I109" s="116"/>
      <c r="J109" s="117">
        <f>J210</f>
        <v>0</v>
      </c>
      <c r="L109" s="114"/>
    </row>
    <row r="110" spans="2:47" s="9" customFormat="1" ht="14.85" customHeight="1">
      <c r="B110" s="114"/>
      <c r="D110" s="115" t="s">
        <v>1208</v>
      </c>
      <c r="E110" s="116"/>
      <c r="F110" s="116"/>
      <c r="G110" s="116"/>
      <c r="H110" s="116"/>
      <c r="I110" s="116"/>
      <c r="J110" s="117">
        <f>J211</f>
        <v>0</v>
      </c>
      <c r="L110" s="114"/>
    </row>
    <row r="111" spans="2:47" s="9" customFormat="1" ht="14.85" customHeight="1">
      <c r="B111" s="114"/>
      <c r="D111" s="115" t="s">
        <v>162</v>
      </c>
      <c r="E111" s="116"/>
      <c r="F111" s="116"/>
      <c r="G111" s="116"/>
      <c r="H111" s="116"/>
      <c r="I111" s="116"/>
      <c r="J111" s="117">
        <f>J214</f>
        <v>0</v>
      </c>
      <c r="L111" s="114"/>
    </row>
    <row r="112" spans="2:47" s="8" customFormat="1" ht="24.95" customHeight="1">
      <c r="B112" s="110"/>
      <c r="D112" s="111" t="s">
        <v>164</v>
      </c>
      <c r="E112" s="112"/>
      <c r="F112" s="112"/>
      <c r="G112" s="112"/>
      <c r="H112" s="112"/>
      <c r="I112" s="112"/>
      <c r="J112" s="113">
        <f>J217</f>
        <v>0</v>
      </c>
      <c r="L112" s="110"/>
    </row>
    <row r="113" spans="2:12" s="9" customFormat="1" ht="19.899999999999999" customHeight="1">
      <c r="B113" s="114"/>
      <c r="D113" s="115" t="s">
        <v>1209</v>
      </c>
      <c r="E113" s="116"/>
      <c r="F113" s="116"/>
      <c r="G113" s="116"/>
      <c r="H113" s="116"/>
      <c r="I113" s="116"/>
      <c r="J113" s="117">
        <f>J218</f>
        <v>0</v>
      </c>
      <c r="L113" s="114"/>
    </row>
    <row r="114" spans="2:12" s="9" customFormat="1" ht="19.899999999999999" customHeight="1">
      <c r="B114" s="114"/>
      <c r="D114" s="115" t="s">
        <v>1210</v>
      </c>
      <c r="E114" s="116"/>
      <c r="F114" s="116"/>
      <c r="G114" s="116"/>
      <c r="H114" s="116"/>
      <c r="I114" s="116"/>
      <c r="J114" s="117">
        <f>J222</f>
        <v>0</v>
      </c>
      <c r="L114" s="114"/>
    </row>
    <row r="115" spans="2:12" s="9" customFormat="1" ht="19.899999999999999" customHeight="1">
      <c r="B115" s="114"/>
      <c r="D115" s="115" t="s">
        <v>1211</v>
      </c>
      <c r="E115" s="116"/>
      <c r="F115" s="116"/>
      <c r="G115" s="116"/>
      <c r="H115" s="116"/>
      <c r="I115" s="116"/>
      <c r="J115" s="117">
        <f>J226</f>
        <v>0</v>
      </c>
      <c r="L115" s="114"/>
    </row>
    <row r="116" spans="2:12" s="1" customFormat="1" ht="21.75" customHeight="1">
      <c r="B116" s="28"/>
      <c r="L116" s="28"/>
    </row>
    <row r="117" spans="2:12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8"/>
    </row>
    <row r="121" spans="2:12" s="1" customFormat="1" ht="6.95" customHeight="1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28"/>
    </row>
    <row r="122" spans="2:12" s="1" customFormat="1" ht="24.95" customHeight="1">
      <c r="B122" s="28"/>
      <c r="C122" s="17" t="s">
        <v>167</v>
      </c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14</v>
      </c>
      <c r="L124" s="28"/>
    </row>
    <row r="125" spans="2:12" s="1" customFormat="1" ht="16.5" customHeight="1">
      <c r="B125" s="28"/>
      <c r="E125" s="241" t="str">
        <f>E7</f>
        <v xml:space="preserve"> KRPZ Žilina a OOPZ Žilina, ul. Kuzmányho</v>
      </c>
      <c r="F125" s="242"/>
      <c r="G125" s="242"/>
      <c r="H125" s="242"/>
      <c r="L125" s="28"/>
    </row>
    <row r="126" spans="2:12" ht="12" customHeight="1">
      <c r="B126" s="16"/>
      <c r="C126" s="23" t="s">
        <v>132</v>
      </c>
      <c r="L126" s="16"/>
    </row>
    <row r="127" spans="2:12" ht="23.25" customHeight="1">
      <c r="B127" s="16"/>
      <c r="E127" s="241" t="s">
        <v>133</v>
      </c>
      <c r="F127" s="203"/>
      <c r="G127" s="203"/>
      <c r="H127" s="203"/>
      <c r="L127" s="16"/>
    </row>
    <row r="128" spans="2:12" ht="12" customHeight="1">
      <c r="B128" s="16"/>
      <c r="C128" s="23" t="s">
        <v>134</v>
      </c>
      <c r="L128" s="16"/>
    </row>
    <row r="129" spans="2:65" s="1" customFormat="1" ht="16.5" customHeight="1">
      <c r="B129" s="28"/>
      <c r="E129" s="229" t="s">
        <v>135</v>
      </c>
      <c r="F129" s="243"/>
      <c r="G129" s="243"/>
      <c r="H129" s="243"/>
      <c r="L129" s="28"/>
    </row>
    <row r="130" spans="2:65" s="1" customFormat="1" ht="12" customHeight="1">
      <c r="B130" s="28"/>
      <c r="C130" s="23" t="s">
        <v>136</v>
      </c>
      <c r="L130" s="28"/>
    </row>
    <row r="131" spans="2:65" s="1" customFormat="1" ht="16.5" customHeight="1">
      <c r="B131" s="28"/>
      <c r="E131" s="224" t="str">
        <f>E13</f>
        <v xml:space="preserve">2 - Vykurovanie </v>
      </c>
      <c r="F131" s="243"/>
      <c r="G131" s="243"/>
      <c r="H131" s="243"/>
      <c r="L131" s="28"/>
    </row>
    <row r="132" spans="2:65" s="1" customFormat="1" ht="6.95" customHeight="1">
      <c r="B132" s="28"/>
      <c r="L132" s="28"/>
    </row>
    <row r="133" spans="2:65" s="1" customFormat="1" ht="12" customHeight="1">
      <c r="B133" s="28"/>
      <c r="C133" s="23" t="s">
        <v>18</v>
      </c>
      <c r="F133" s="21" t="str">
        <f>F16</f>
        <v>Žilina, parc. č. 449/7, 449/1</v>
      </c>
      <c r="I133" s="23" t="s">
        <v>20</v>
      </c>
      <c r="J133" s="51" t="str">
        <f>IF(J16="","",J16)</f>
        <v>19. 8. 2022</v>
      </c>
      <c r="L133" s="28"/>
    </row>
    <row r="134" spans="2:65" s="1" customFormat="1" ht="6.95" customHeight="1">
      <c r="B134" s="28"/>
      <c r="L134" s="28"/>
    </row>
    <row r="135" spans="2:65" s="1" customFormat="1" ht="40.15" customHeight="1">
      <c r="B135" s="28"/>
      <c r="C135" s="23" t="s">
        <v>22</v>
      </c>
      <c r="F135" s="21" t="str">
        <f>E19</f>
        <v>Ministerstvo vnútra SR, Pribinova 2, Bratislava</v>
      </c>
      <c r="I135" s="23" t="s">
        <v>30</v>
      </c>
      <c r="J135" s="26" t="str">
        <f>E25</f>
        <v>Cobra Bauart s.r.o., Karpatské nám.10A, Bratislava</v>
      </c>
      <c r="L135" s="28"/>
    </row>
    <row r="136" spans="2:65" s="1" customFormat="1" ht="40.15" customHeight="1">
      <c r="B136" s="28"/>
      <c r="C136" s="23" t="s">
        <v>28</v>
      </c>
      <c r="F136" s="21" t="str">
        <f>IF(E22="","",E22)</f>
        <v>Vyplň údaj</v>
      </c>
      <c r="I136" s="23" t="s">
        <v>36</v>
      </c>
      <c r="J136" s="26" t="str">
        <f>E28</f>
        <v>Cobra Bauart s.r.o., Karpatské nám.10A, Bratislava</v>
      </c>
      <c r="L136" s="28"/>
    </row>
    <row r="137" spans="2:65" s="1" customFormat="1" ht="10.35" customHeight="1">
      <c r="B137" s="28"/>
      <c r="L137" s="28"/>
    </row>
    <row r="138" spans="2:65" s="10" customFormat="1" ht="29.25" customHeight="1">
      <c r="B138" s="118"/>
      <c r="C138" s="119" t="s">
        <v>168</v>
      </c>
      <c r="D138" s="120" t="s">
        <v>64</v>
      </c>
      <c r="E138" s="120" t="s">
        <v>60</v>
      </c>
      <c r="F138" s="120" t="s">
        <v>61</v>
      </c>
      <c r="G138" s="120" t="s">
        <v>169</v>
      </c>
      <c r="H138" s="120" t="s">
        <v>170</v>
      </c>
      <c r="I138" s="120" t="s">
        <v>171</v>
      </c>
      <c r="J138" s="121" t="s">
        <v>140</v>
      </c>
      <c r="K138" s="122" t="s">
        <v>172</v>
      </c>
      <c r="L138" s="118"/>
      <c r="M138" s="58" t="s">
        <v>1</v>
      </c>
      <c r="N138" s="59" t="s">
        <v>43</v>
      </c>
      <c r="O138" s="59" t="s">
        <v>173</v>
      </c>
      <c r="P138" s="59" t="s">
        <v>174</v>
      </c>
      <c r="Q138" s="59" t="s">
        <v>175</v>
      </c>
      <c r="R138" s="59" t="s">
        <v>176</v>
      </c>
      <c r="S138" s="59" t="s">
        <v>177</v>
      </c>
      <c r="T138" s="60" t="s">
        <v>178</v>
      </c>
    </row>
    <row r="139" spans="2:65" s="1" customFormat="1" ht="22.9" customHeight="1">
      <c r="B139" s="28"/>
      <c r="C139" s="63" t="s">
        <v>141</v>
      </c>
      <c r="J139" s="123">
        <f>BK139</f>
        <v>0</v>
      </c>
      <c r="L139" s="28"/>
      <c r="M139" s="61"/>
      <c r="N139" s="52"/>
      <c r="O139" s="52"/>
      <c r="P139" s="124">
        <f>P140+P146+P217</f>
        <v>0</v>
      </c>
      <c r="Q139" s="52"/>
      <c r="R139" s="124">
        <f>R140+R146+R217</f>
        <v>28.391931846000002</v>
      </c>
      <c r="S139" s="52"/>
      <c r="T139" s="125">
        <f>T140+T146+T217</f>
        <v>27.375296800000001</v>
      </c>
      <c r="AT139" s="13" t="s">
        <v>78</v>
      </c>
      <c r="AU139" s="13" t="s">
        <v>142</v>
      </c>
      <c r="BK139" s="126">
        <f>BK140+BK146+BK217</f>
        <v>0</v>
      </c>
    </row>
    <row r="140" spans="2:65" s="11" customFormat="1" ht="25.9" customHeight="1">
      <c r="B140" s="127"/>
      <c r="D140" s="128" t="s">
        <v>78</v>
      </c>
      <c r="E140" s="129" t="s">
        <v>179</v>
      </c>
      <c r="F140" s="129" t="s">
        <v>180</v>
      </c>
      <c r="I140" s="130"/>
      <c r="J140" s="131">
        <f>BK140</f>
        <v>0</v>
      </c>
      <c r="L140" s="127"/>
      <c r="M140" s="132"/>
      <c r="P140" s="133">
        <f>P141+P144</f>
        <v>0</v>
      </c>
      <c r="R140" s="133">
        <f>R141+R144</f>
        <v>16.8018304</v>
      </c>
      <c r="T140" s="134">
        <f>T141+T144</f>
        <v>0</v>
      </c>
      <c r="AR140" s="128" t="s">
        <v>83</v>
      </c>
      <c r="AT140" s="135" t="s">
        <v>78</v>
      </c>
      <c r="AU140" s="135" t="s">
        <v>79</v>
      </c>
      <c r="AY140" s="128" t="s">
        <v>181</v>
      </c>
      <c r="BK140" s="136">
        <f>BK141+BK144</f>
        <v>0</v>
      </c>
    </row>
    <row r="141" spans="2:65" s="11" customFormat="1" ht="22.9" customHeight="1">
      <c r="B141" s="127"/>
      <c r="D141" s="128" t="s">
        <v>78</v>
      </c>
      <c r="E141" s="137" t="s">
        <v>109</v>
      </c>
      <c r="F141" s="137" t="s">
        <v>1212</v>
      </c>
      <c r="I141" s="130"/>
      <c r="J141" s="138">
        <f>BK141</f>
        <v>0</v>
      </c>
      <c r="L141" s="127"/>
      <c r="M141" s="132"/>
      <c r="P141" s="133">
        <f>SUM(P142:P143)</f>
        <v>0</v>
      </c>
      <c r="R141" s="133">
        <f>SUM(R142:R143)</f>
        <v>16.8018304</v>
      </c>
      <c r="T141" s="134">
        <f>SUM(T142:T143)</f>
        <v>0</v>
      </c>
      <c r="AR141" s="128" t="s">
        <v>83</v>
      </c>
      <c r="AT141" s="135" t="s">
        <v>78</v>
      </c>
      <c r="AU141" s="135" t="s">
        <v>83</v>
      </c>
      <c r="AY141" s="128" t="s">
        <v>181</v>
      </c>
      <c r="BK141" s="136">
        <f>SUM(BK142:BK143)</f>
        <v>0</v>
      </c>
    </row>
    <row r="142" spans="2:65" s="1" customFormat="1" ht="24.2" customHeight="1">
      <c r="B142" s="139"/>
      <c r="C142" s="140" t="s">
        <v>83</v>
      </c>
      <c r="D142" s="140" t="s">
        <v>183</v>
      </c>
      <c r="E142" s="141" t="s">
        <v>1213</v>
      </c>
      <c r="F142" s="142" t="s">
        <v>1214</v>
      </c>
      <c r="G142" s="143" t="s">
        <v>194</v>
      </c>
      <c r="H142" s="144">
        <v>460.95</v>
      </c>
      <c r="I142" s="145"/>
      <c r="J142" s="144">
        <f>ROUND(I142*H142,3)</f>
        <v>0</v>
      </c>
      <c r="K142" s="146"/>
      <c r="L142" s="28"/>
      <c r="M142" s="147" t="s">
        <v>1</v>
      </c>
      <c r="N142" s="148" t="s">
        <v>45</v>
      </c>
      <c r="P142" s="149">
        <f>O142*H142</f>
        <v>0</v>
      </c>
      <c r="Q142" s="149">
        <v>3.6232E-2</v>
      </c>
      <c r="R142" s="149">
        <f>Q142*H142</f>
        <v>16.7011404</v>
      </c>
      <c r="S142" s="149">
        <v>0</v>
      </c>
      <c r="T142" s="150">
        <f>S142*H142</f>
        <v>0</v>
      </c>
      <c r="AR142" s="151" t="s">
        <v>103</v>
      </c>
      <c r="AT142" s="151" t="s">
        <v>183</v>
      </c>
      <c r="AU142" s="151" t="s">
        <v>90</v>
      </c>
      <c r="AY142" s="13" t="s">
        <v>181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90</v>
      </c>
      <c r="BK142" s="153">
        <f>ROUND(I142*H142,3)</f>
        <v>0</v>
      </c>
      <c r="BL142" s="13" t="s">
        <v>103</v>
      </c>
      <c r="BM142" s="151" t="s">
        <v>1215</v>
      </c>
    </row>
    <row r="143" spans="2:65" s="1" customFormat="1" ht="24.2" customHeight="1">
      <c r="B143" s="139"/>
      <c r="C143" s="140" t="s">
        <v>90</v>
      </c>
      <c r="D143" s="140" t="s">
        <v>183</v>
      </c>
      <c r="E143" s="141" t="s">
        <v>1216</v>
      </c>
      <c r="F143" s="142" t="s">
        <v>1217</v>
      </c>
      <c r="G143" s="143" t="s">
        <v>194</v>
      </c>
      <c r="H143" s="144">
        <v>503.45</v>
      </c>
      <c r="I143" s="145"/>
      <c r="J143" s="144">
        <f>ROUND(I143*H143,3)</f>
        <v>0</v>
      </c>
      <c r="K143" s="146"/>
      <c r="L143" s="28"/>
      <c r="M143" s="147" t="s">
        <v>1</v>
      </c>
      <c r="N143" s="148" t="s">
        <v>45</v>
      </c>
      <c r="P143" s="149">
        <f>O143*H143</f>
        <v>0</v>
      </c>
      <c r="Q143" s="149">
        <v>2.0000000000000001E-4</v>
      </c>
      <c r="R143" s="149">
        <f>Q143*H143</f>
        <v>0.10069</v>
      </c>
      <c r="S143" s="149">
        <v>0</v>
      </c>
      <c r="T143" s="150">
        <f>S143*H143</f>
        <v>0</v>
      </c>
      <c r="AR143" s="151" t="s">
        <v>103</v>
      </c>
      <c r="AT143" s="151" t="s">
        <v>183</v>
      </c>
      <c r="AU143" s="151" t="s">
        <v>90</v>
      </c>
      <c r="AY143" s="13" t="s">
        <v>181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90</v>
      </c>
      <c r="BK143" s="153">
        <f>ROUND(I143*H143,3)</f>
        <v>0</v>
      </c>
      <c r="BL143" s="13" t="s">
        <v>103</v>
      </c>
      <c r="BM143" s="151" t="s">
        <v>1218</v>
      </c>
    </row>
    <row r="144" spans="2:65" s="11" customFormat="1" ht="22.9" customHeight="1">
      <c r="B144" s="127"/>
      <c r="D144" s="128" t="s">
        <v>78</v>
      </c>
      <c r="E144" s="137" t="s">
        <v>533</v>
      </c>
      <c r="F144" s="137" t="s">
        <v>534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78</v>
      </c>
      <c r="AU144" s="135" t="s">
        <v>83</v>
      </c>
      <c r="AY144" s="128" t="s">
        <v>181</v>
      </c>
      <c r="BK144" s="136">
        <f>BK145</f>
        <v>0</v>
      </c>
    </row>
    <row r="145" spans="2:65" s="1" customFormat="1" ht="24.2" customHeight="1">
      <c r="B145" s="139"/>
      <c r="C145" s="140" t="s">
        <v>94</v>
      </c>
      <c r="D145" s="140" t="s">
        <v>183</v>
      </c>
      <c r="E145" s="141" t="s">
        <v>1219</v>
      </c>
      <c r="F145" s="142" t="s">
        <v>1220</v>
      </c>
      <c r="G145" s="143" t="s">
        <v>507</v>
      </c>
      <c r="H145" s="144">
        <v>16.802</v>
      </c>
      <c r="I145" s="145"/>
      <c r="J145" s="144">
        <f>ROUND(I145*H145,3)</f>
        <v>0</v>
      </c>
      <c r="K145" s="146"/>
      <c r="L145" s="28"/>
      <c r="M145" s="147" t="s">
        <v>1</v>
      </c>
      <c r="N145" s="148" t="s">
        <v>45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103</v>
      </c>
      <c r="AT145" s="151" t="s">
        <v>183</v>
      </c>
      <c r="AU145" s="151" t="s">
        <v>90</v>
      </c>
      <c r="AY145" s="13" t="s">
        <v>181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90</v>
      </c>
      <c r="BK145" s="153">
        <f>ROUND(I145*H145,3)</f>
        <v>0</v>
      </c>
      <c r="BL145" s="13" t="s">
        <v>103</v>
      </c>
      <c r="BM145" s="151" t="s">
        <v>1221</v>
      </c>
    </row>
    <row r="146" spans="2:65" s="11" customFormat="1" ht="25.9" customHeight="1">
      <c r="B146" s="127"/>
      <c r="D146" s="128" t="s">
        <v>78</v>
      </c>
      <c r="E146" s="129" t="s">
        <v>539</v>
      </c>
      <c r="F146" s="129" t="s">
        <v>540</v>
      </c>
      <c r="I146" s="130"/>
      <c r="J146" s="131">
        <f>BK146</f>
        <v>0</v>
      </c>
      <c r="L146" s="127"/>
      <c r="M146" s="132"/>
      <c r="P146" s="133">
        <f>P147+P154+P165+P186+P210</f>
        <v>0</v>
      </c>
      <c r="R146" s="133">
        <f>R147+R154+R165+R186+R210</f>
        <v>11.586621446000001</v>
      </c>
      <c r="T146" s="134">
        <f>T147+T154+T165+T186+T210</f>
        <v>27.375296800000001</v>
      </c>
      <c r="AR146" s="128" t="s">
        <v>90</v>
      </c>
      <c r="AT146" s="135" t="s">
        <v>78</v>
      </c>
      <c r="AU146" s="135" t="s">
        <v>79</v>
      </c>
      <c r="AY146" s="128" t="s">
        <v>181</v>
      </c>
      <c r="BK146" s="136">
        <f>BK147+BK154+BK165+BK186+BK210</f>
        <v>0</v>
      </c>
    </row>
    <row r="147" spans="2:65" s="11" customFormat="1" ht="22.9" customHeight="1">
      <c r="B147" s="127"/>
      <c r="D147" s="128" t="s">
        <v>78</v>
      </c>
      <c r="E147" s="137" t="s">
        <v>611</v>
      </c>
      <c r="F147" s="137" t="s">
        <v>612</v>
      </c>
      <c r="I147" s="130"/>
      <c r="J147" s="138">
        <f>BK147</f>
        <v>0</v>
      </c>
      <c r="L147" s="127"/>
      <c r="M147" s="132"/>
      <c r="P147" s="133">
        <f>SUM(P148:P153)</f>
        <v>0</v>
      </c>
      <c r="R147" s="133">
        <f>SUM(R148:R153)</f>
        <v>6.4467600000000014E-2</v>
      </c>
      <c r="T147" s="134">
        <f>SUM(T148:T153)</f>
        <v>8.3999999999999991E-2</v>
      </c>
      <c r="AR147" s="128" t="s">
        <v>90</v>
      </c>
      <c r="AT147" s="135" t="s">
        <v>78</v>
      </c>
      <c r="AU147" s="135" t="s">
        <v>83</v>
      </c>
      <c r="AY147" s="128" t="s">
        <v>181</v>
      </c>
      <c r="BK147" s="136">
        <f>SUM(BK148:BK153)</f>
        <v>0</v>
      </c>
    </row>
    <row r="148" spans="2:65" s="1" customFormat="1" ht="24.2" customHeight="1">
      <c r="B148" s="139"/>
      <c r="C148" s="140" t="s">
        <v>103</v>
      </c>
      <c r="D148" s="140" t="s">
        <v>183</v>
      </c>
      <c r="E148" s="141" t="s">
        <v>1222</v>
      </c>
      <c r="F148" s="142" t="s">
        <v>1223</v>
      </c>
      <c r="G148" s="143" t="s">
        <v>194</v>
      </c>
      <c r="H148" s="144">
        <v>40</v>
      </c>
      <c r="I148" s="145"/>
      <c r="J148" s="144">
        <f t="shared" ref="J148:J153" si="0">ROUND(I148*H148,3)</f>
        <v>0</v>
      </c>
      <c r="K148" s="146"/>
      <c r="L148" s="28"/>
      <c r="M148" s="147" t="s">
        <v>1</v>
      </c>
      <c r="N148" s="148" t="s">
        <v>45</v>
      </c>
      <c r="P148" s="149">
        <f t="shared" ref="P148:P153" si="1">O148*H148</f>
        <v>0</v>
      </c>
      <c r="Q148" s="149">
        <v>0</v>
      </c>
      <c r="R148" s="149">
        <f t="shared" ref="R148:R153" si="2">Q148*H148</f>
        <v>0</v>
      </c>
      <c r="S148" s="149">
        <v>2.0999999999999999E-3</v>
      </c>
      <c r="T148" s="150">
        <f t="shared" ref="T148:T153" si="3">S148*H148</f>
        <v>8.3999999999999991E-2</v>
      </c>
      <c r="AR148" s="151" t="s">
        <v>103</v>
      </c>
      <c r="AT148" s="151" t="s">
        <v>183</v>
      </c>
      <c r="AU148" s="151" t="s">
        <v>90</v>
      </c>
      <c r="AY148" s="13" t="s">
        <v>181</v>
      </c>
      <c r="BE148" s="152">
        <f t="shared" ref="BE148:BE153" si="4">IF(N148="základná",J148,0)</f>
        <v>0</v>
      </c>
      <c r="BF148" s="152">
        <f t="shared" ref="BF148:BF153" si="5">IF(N148="znížená",J148,0)</f>
        <v>0</v>
      </c>
      <c r="BG148" s="152">
        <f t="shared" ref="BG148:BG153" si="6">IF(N148="zákl. prenesená",J148,0)</f>
        <v>0</v>
      </c>
      <c r="BH148" s="152">
        <f t="shared" ref="BH148:BH153" si="7">IF(N148="zníž. prenesená",J148,0)</f>
        <v>0</v>
      </c>
      <c r="BI148" s="152">
        <f t="shared" ref="BI148:BI153" si="8">IF(N148="nulová",J148,0)</f>
        <v>0</v>
      </c>
      <c r="BJ148" s="13" t="s">
        <v>90</v>
      </c>
      <c r="BK148" s="153">
        <f t="shared" ref="BK148:BK153" si="9">ROUND(I148*H148,3)</f>
        <v>0</v>
      </c>
      <c r="BL148" s="13" t="s">
        <v>103</v>
      </c>
      <c r="BM148" s="151" t="s">
        <v>1224</v>
      </c>
    </row>
    <row r="149" spans="2:65" s="1" customFormat="1" ht="24.2" customHeight="1">
      <c r="B149" s="139"/>
      <c r="C149" s="140" t="s">
        <v>106</v>
      </c>
      <c r="D149" s="140" t="s">
        <v>183</v>
      </c>
      <c r="E149" s="141" t="s">
        <v>1225</v>
      </c>
      <c r="F149" s="142" t="s">
        <v>1226</v>
      </c>
      <c r="G149" s="143" t="s">
        <v>304</v>
      </c>
      <c r="H149" s="144">
        <v>462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9.0000000000000002E-6</v>
      </c>
      <c r="R149" s="149">
        <f t="shared" si="2"/>
        <v>4.1580000000000002E-3</v>
      </c>
      <c r="S149" s="149">
        <v>0</v>
      </c>
      <c r="T149" s="150">
        <f t="shared" si="3"/>
        <v>0</v>
      </c>
      <c r="AR149" s="151" t="s">
        <v>243</v>
      </c>
      <c r="AT149" s="151" t="s">
        <v>183</v>
      </c>
      <c r="AU149" s="151" t="s">
        <v>90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243</v>
      </c>
      <c r="BM149" s="151" t="s">
        <v>1227</v>
      </c>
    </row>
    <row r="150" spans="2:65" s="1" customFormat="1" ht="33" customHeight="1">
      <c r="B150" s="139"/>
      <c r="C150" s="154" t="s">
        <v>109</v>
      </c>
      <c r="D150" s="154" t="s">
        <v>196</v>
      </c>
      <c r="E150" s="155" t="s">
        <v>1228</v>
      </c>
      <c r="F150" s="156" t="s">
        <v>1229</v>
      </c>
      <c r="G150" s="157" t="s">
        <v>304</v>
      </c>
      <c r="H150" s="158">
        <v>471.24</v>
      </c>
      <c r="I150" s="159"/>
      <c r="J150" s="158">
        <f t="shared" si="0"/>
        <v>0</v>
      </c>
      <c r="K150" s="160"/>
      <c r="L150" s="161"/>
      <c r="M150" s="162" t="s">
        <v>1</v>
      </c>
      <c r="N150" s="163" t="s">
        <v>45</v>
      </c>
      <c r="P150" s="149">
        <f t="shared" si="1"/>
        <v>0</v>
      </c>
      <c r="Q150" s="149">
        <v>4.0000000000000003E-5</v>
      </c>
      <c r="R150" s="149">
        <f t="shared" si="2"/>
        <v>1.8849600000000001E-2</v>
      </c>
      <c r="S150" s="149">
        <v>0</v>
      </c>
      <c r="T150" s="150">
        <f t="shared" si="3"/>
        <v>0</v>
      </c>
      <c r="AR150" s="151" t="s">
        <v>306</v>
      </c>
      <c r="AT150" s="151" t="s">
        <v>196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243</v>
      </c>
      <c r="BM150" s="151" t="s">
        <v>1230</v>
      </c>
    </row>
    <row r="151" spans="2:65" s="1" customFormat="1" ht="24.2" customHeight="1">
      <c r="B151" s="139"/>
      <c r="C151" s="140" t="s">
        <v>208</v>
      </c>
      <c r="D151" s="140" t="s">
        <v>183</v>
      </c>
      <c r="E151" s="141" t="s">
        <v>1231</v>
      </c>
      <c r="F151" s="142" t="s">
        <v>1232</v>
      </c>
      <c r="G151" s="143" t="s">
        <v>304</v>
      </c>
      <c r="H151" s="144">
        <v>691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9.0000000000000002E-6</v>
      </c>
      <c r="R151" s="149">
        <f t="shared" si="2"/>
        <v>6.2190000000000006E-3</v>
      </c>
      <c r="S151" s="149">
        <v>0</v>
      </c>
      <c r="T151" s="150">
        <f t="shared" si="3"/>
        <v>0</v>
      </c>
      <c r="AR151" s="151" t="s">
        <v>243</v>
      </c>
      <c r="AT151" s="151" t="s">
        <v>183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243</v>
      </c>
      <c r="BM151" s="151" t="s">
        <v>1233</v>
      </c>
    </row>
    <row r="152" spans="2:65" s="1" customFormat="1" ht="33" customHeight="1">
      <c r="B152" s="139"/>
      <c r="C152" s="154" t="s">
        <v>199</v>
      </c>
      <c r="D152" s="154" t="s">
        <v>196</v>
      </c>
      <c r="E152" s="155" t="s">
        <v>1234</v>
      </c>
      <c r="F152" s="156" t="s">
        <v>1235</v>
      </c>
      <c r="G152" s="157" t="s">
        <v>304</v>
      </c>
      <c r="H152" s="158">
        <v>704.82</v>
      </c>
      <c r="I152" s="159"/>
      <c r="J152" s="158">
        <f t="shared" si="0"/>
        <v>0</v>
      </c>
      <c r="K152" s="160"/>
      <c r="L152" s="161"/>
      <c r="M152" s="162" t="s">
        <v>1</v>
      </c>
      <c r="N152" s="163" t="s">
        <v>45</v>
      </c>
      <c r="P152" s="149">
        <f t="shared" si="1"/>
        <v>0</v>
      </c>
      <c r="Q152" s="149">
        <v>5.0000000000000002E-5</v>
      </c>
      <c r="R152" s="149">
        <f t="shared" si="2"/>
        <v>3.5241000000000001E-2</v>
      </c>
      <c r="S152" s="149">
        <v>0</v>
      </c>
      <c r="T152" s="150">
        <f t="shared" si="3"/>
        <v>0</v>
      </c>
      <c r="AR152" s="151" t="s">
        <v>306</v>
      </c>
      <c r="AT152" s="151" t="s">
        <v>196</v>
      </c>
      <c r="AU152" s="151" t="s">
        <v>90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243</v>
      </c>
      <c r="BM152" s="151" t="s">
        <v>1236</v>
      </c>
    </row>
    <row r="153" spans="2:65" s="1" customFormat="1" ht="24.2" customHeight="1">
      <c r="B153" s="139"/>
      <c r="C153" s="140" t="s">
        <v>215</v>
      </c>
      <c r="D153" s="140" t="s">
        <v>183</v>
      </c>
      <c r="E153" s="141" t="s">
        <v>1237</v>
      </c>
      <c r="F153" s="142" t="s">
        <v>1238</v>
      </c>
      <c r="G153" s="143" t="s">
        <v>507</v>
      </c>
      <c r="H153" s="144">
        <v>6.4000000000000001E-2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45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243</v>
      </c>
      <c r="AT153" s="151" t="s">
        <v>183</v>
      </c>
      <c r="AU153" s="151" t="s">
        <v>90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243</v>
      </c>
      <c r="BM153" s="151" t="s">
        <v>1239</v>
      </c>
    </row>
    <row r="154" spans="2:65" s="11" customFormat="1" ht="22.9" customHeight="1">
      <c r="B154" s="127"/>
      <c r="D154" s="128" t="s">
        <v>78</v>
      </c>
      <c r="E154" s="137" t="s">
        <v>1240</v>
      </c>
      <c r="F154" s="137" t="s">
        <v>1241</v>
      </c>
      <c r="I154" s="130"/>
      <c r="J154" s="138">
        <f>BK154</f>
        <v>0</v>
      </c>
      <c r="L154" s="127"/>
      <c r="M154" s="132"/>
      <c r="P154" s="133">
        <f>SUM(P155:P164)</f>
        <v>0</v>
      </c>
      <c r="R154" s="133">
        <f>SUM(R155:R164)</f>
        <v>5.7955637200000005</v>
      </c>
      <c r="T154" s="134">
        <f>SUM(T155:T164)</f>
        <v>26.386660000000003</v>
      </c>
      <c r="AR154" s="128" t="s">
        <v>90</v>
      </c>
      <c r="AT154" s="135" t="s">
        <v>78</v>
      </c>
      <c r="AU154" s="135" t="s">
        <v>83</v>
      </c>
      <c r="AY154" s="128" t="s">
        <v>181</v>
      </c>
      <c r="BK154" s="136">
        <f>SUM(BK155:BK164)</f>
        <v>0</v>
      </c>
    </row>
    <row r="155" spans="2:65" s="1" customFormat="1" ht="24.2" customHeight="1">
      <c r="B155" s="139"/>
      <c r="C155" s="140" t="s">
        <v>219</v>
      </c>
      <c r="D155" s="140" t="s">
        <v>183</v>
      </c>
      <c r="E155" s="141" t="s">
        <v>1242</v>
      </c>
      <c r="F155" s="142" t="s">
        <v>1243</v>
      </c>
      <c r="G155" s="143" t="s">
        <v>304</v>
      </c>
      <c r="H155" s="144">
        <v>3073</v>
      </c>
      <c r="I155" s="145"/>
      <c r="J155" s="144">
        <f t="shared" ref="J155:J164" si="10">ROUND(I155*H155,3)</f>
        <v>0</v>
      </c>
      <c r="K155" s="146"/>
      <c r="L155" s="28"/>
      <c r="M155" s="147" t="s">
        <v>1</v>
      </c>
      <c r="N155" s="148" t="s">
        <v>45</v>
      </c>
      <c r="P155" s="149">
        <f t="shared" ref="P155:P164" si="11">O155*H155</f>
        <v>0</v>
      </c>
      <c r="Q155" s="149">
        <v>8.9640000000000002E-5</v>
      </c>
      <c r="R155" s="149">
        <f t="shared" ref="R155:R164" si="12">Q155*H155</f>
        <v>0.27546372000000002</v>
      </c>
      <c r="S155" s="149">
        <v>8.5800000000000008E-3</v>
      </c>
      <c r="T155" s="150">
        <f t="shared" ref="T155:T164" si="13">S155*H155</f>
        <v>26.366340000000001</v>
      </c>
      <c r="AR155" s="151" t="s">
        <v>243</v>
      </c>
      <c r="AT155" s="151" t="s">
        <v>183</v>
      </c>
      <c r="AU155" s="151" t="s">
        <v>90</v>
      </c>
      <c r="AY155" s="13" t="s">
        <v>181</v>
      </c>
      <c r="BE155" s="152">
        <f t="shared" ref="BE155:BE164" si="14">IF(N155="základná",J155,0)</f>
        <v>0</v>
      </c>
      <c r="BF155" s="152">
        <f t="shared" ref="BF155:BF164" si="15">IF(N155="znížená",J155,0)</f>
        <v>0</v>
      </c>
      <c r="BG155" s="152">
        <f t="shared" ref="BG155:BG164" si="16">IF(N155="zákl. prenesená",J155,0)</f>
        <v>0</v>
      </c>
      <c r="BH155" s="152">
        <f t="shared" ref="BH155:BH164" si="17">IF(N155="zníž. prenesená",J155,0)</f>
        <v>0</v>
      </c>
      <c r="BI155" s="152">
        <f t="shared" ref="BI155:BI164" si="18">IF(N155="nulová",J155,0)</f>
        <v>0</v>
      </c>
      <c r="BJ155" s="13" t="s">
        <v>90</v>
      </c>
      <c r="BK155" s="153">
        <f t="shared" ref="BK155:BK164" si="19">ROUND(I155*H155,3)</f>
        <v>0</v>
      </c>
      <c r="BL155" s="13" t="s">
        <v>243</v>
      </c>
      <c r="BM155" s="151" t="s">
        <v>1244</v>
      </c>
    </row>
    <row r="156" spans="2:65" s="1" customFormat="1" ht="44.25" customHeight="1">
      <c r="B156" s="139"/>
      <c r="C156" s="140" t="s">
        <v>223</v>
      </c>
      <c r="D156" s="140" t="s">
        <v>183</v>
      </c>
      <c r="E156" s="141" t="s">
        <v>1245</v>
      </c>
      <c r="F156" s="142" t="s">
        <v>1246</v>
      </c>
      <c r="G156" s="143" t="s">
        <v>304</v>
      </c>
      <c r="H156" s="144">
        <v>20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45</v>
      </c>
      <c r="P156" s="149">
        <f t="shared" si="11"/>
        <v>0</v>
      </c>
      <c r="Q156" s="149">
        <v>1.82E-3</v>
      </c>
      <c r="R156" s="149">
        <f t="shared" si="12"/>
        <v>3.6400000000000002E-2</v>
      </c>
      <c r="S156" s="149">
        <v>0</v>
      </c>
      <c r="T156" s="150">
        <f t="shared" si="13"/>
        <v>0</v>
      </c>
      <c r="AR156" s="151" t="s">
        <v>243</v>
      </c>
      <c r="AT156" s="151" t="s">
        <v>183</v>
      </c>
      <c r="AU156" s="151" t="s">
        <v>90</v>
      </c>
      <c r="AY156" s="13" t="s">
        <v>181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90</v>
      </c>
      <c r="BK156" s="153">
        <f t="shared" si="19"/>
        <v>0</v>
      </c>
      <c r="BL156" s="13" t="s">
        <v>243</v>
      </c>
      <c r="BM156" s="151" t="s">
        <v>1247</v>
      </c>
    </row>
    <row r="157" spans="2:65" s="1" customFormat="1" ht="33" customHeight="1">
      <c r="B157" s="139"/>
      <c r="C157" s="140" t="s">
        <v>227</v>
      </c>
      <c r="D157" s="140" t="s">
        <v>183</v>
      </c>
      <c r="E157" s="141" t="s">
        <v>1248</v>
      </c>
      <c r="F157" s="142" t="s">
        <v>1249</v>
      </c>
      <c r="G157" s="143" t="s">
        <v>304</v>
      </c>
      <c r="H157" s="144">
        <v>8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45</v>
      </c>
      <c r="P157" s="149">
        <f t="shared" si="11"/>
        <v>0</v>
      </c>
      <c r="Q157" s="149">
        <v>4.0000000000000003E-5</v>
      </c>
      <c r="R157" s="149">
        <f t="shared" si="12"/>
        <v>3.2000000000000003E-4</v>
      </c>
      <c r="S157" s="149">
        <v>2.5400000000000002E-3</v>
      </c>
      <c r="T157" s="150">
        <f t="shared" si="13"/>
        <v>2.0320000000000001E-2</v>
      </c>
      <c r="AR157" s="151" t="s">
        <v>243</v>
      </c>
      <c r="AT157" s="151" t="s">
        <v>183</v>
      </c>
      <c r="AU157" s="151" t="s">
        <v>90</v>
      </c>
      <c r="AY157" s="13" t="s">
        <v>181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90</v>
      </c>
      <c r="BK157" s="153">
        <f t="shared" si="19"/>
        <v>0</v>
      </c>
      <c r="BL157" s="13" t="s">
        <v>243</v>
      </c>
      <c r="BM157" s="151" t="s">
        <v>1250</v>
      </c>
    </row>
    <row r="158" spans="2:65" s="1" customFormat="1" ht="24.2" customHeight="1">
      <c r="B158" s="139"/>
      <c r="C158" s="140" t="s">
        <v>231</v>
      </c>
      <c r="D158" s="140" t="s">
        <v>183</v>
      </c>
      <c r="E158" s="141" t="s">
        <v>1251</v>
      </c>
      <c r="F158" s="142" t="s">
        <v>1252</v>
      </c>
      <c r="G158" s="143" t="s">
        <v>304</v>
      </c>
      <c r="H158" s="144">
        <v>1458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45</v>
      </c>
      <c r="P158" s="149">
        <f t="shared" si="11"/>
        <v>0</v>
      </c>
      <c r="Q158" s="149">
        <v>7.1000000000000002E-4</v>
      </c>
      <c r="R158" s="149">
        <f t="shared" si="12"/>
        <v>1.03518</v>
      </c>
      <c r="S158" s="149">
        <v>0</v>
      </c>
      <c r="T158" s="150">
        <f t="shared" si="13"/>
        <v>0</v>
      </c>
      <c r="AR158" s="151" t="s">
        <v>243</v>
      </c>
      <c r="AT158" s="151" t="s">
        <v>183</v>
      </c>
      <c r="AU158" s="151" t="s">
        <v>90</v>
      </c>
      <c r="AY158" s="13" t="s">
        <v>181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90</v>
      </c>
      <c r="BK158" s="153">
        <f t="shared" si="19"/>
        <v>0</v>
      </c>
      <c r="BL158" s="13" t="s">
        <v>243</v>
      </c>
      <c r="BM158" s="151" t="s">
        <v>1253</v>
      </c>
    </row>
    <row r="159" spans="2:65" s="1" customFormat="1" ht="24.2" customHeight="1">
      <c r="B159" s="139"/>
      <c r="C159" s="140" t="s">
        <v>235</v>
      </c>
      <c r="D159" s="140" t="s">
        <v>183</v>
      </c>
      <c r="E159" s="141" t="s">
        <v>1254</v>
      </c>
      <c r="F159" s="142" t="s">
        <v>1255</v>
      </c>
      <c r="G159" s="143" t="s">
        <v>304</v>
      </c>
      <c r="H159" s="144">
        <v>154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45</v>
      </c>
      <c r="P159" s="149">
        <f t="shared" si="11"/>
        <v>0</v>
      </c>
      <c r="Q159" s="149">
        <v>1.16E-3</v>
      </c>
      <c r="R159" s="149">
        <f t="shared" si="12"/>
        <v>0.17863999999999999</v>
      </c>
      <c r="S159" s="149">
        <v>0</v>
      </c>
      <c r="T159" s="150">
        <f t="shared" si="13"/>
        <v>0</v>
      </c>
      <c r="AR159" s="151" t="s">
        <v>243</v>
      </c>
      <c r="AT159" s="151" t="s">
        <v>183</v>
      </c>
      <c r="AU159" s="151" t="s">
        <v>90</v>
      </c>
      <c r="AY159" s="13" t="s">
        <v>181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90</v>
      </c>
      <c r="BK159" s="153">
        <f t="shared" si="19"/>
        <v>0</v>
      </c>
      <c r="BL159" s="13" t="s">
        <v>243</v>
      </c>
      <c r="BM159" s="151" t="s">
        <v>1256</v>
      </c>
    </row>
    <row r="160" spans="2:65" s="1" customFormat="1" ht="24.2" customHeight="1">
      <c r="B160" s="139"/>
      <c r="C160" s="140" t="s">
        <v>239</v>
      </c>
      <c r="D160" s="140" t="s">
        <v>183</v>
      </c>
      <c r="E160" s="141" t="s">
        <v>1257</v>
      </c>
      <c r="F160" s="142" t="s">
        <v>1258</v>
      </c>
      <c r="G160" s="143" t="s">
        <v>304</v>
      </c>
      <c r="H160" s="144">
        <v>308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45</v>
      </c>
      <c r="P160" s="149">
        <f t="shared" si="11"/>
        <v>0</v>
      </c>
      <c r="Q160" s="149">
        <v>1.47E-3</v>
      </c>
      <c r="R160" s="149">
        <f t="shared" si="12"/>
        <v>0.45276</v>
      </c>
      <c r="S160" s="149">
        <v>0</v>
      </c>
      <c r="T160" s="150">
        <f t="shared" si="13"/>
        <v>0</v>
      </c>
      <c r="AR160" s="151" t="s">
        <v>243</v>
      </c>
      <c r="AT160" s="151" t="s">
        <v>183</v>
      </c>
      <c r="AU160" s="151" t="s">
        <v>90</v>
      </c>
      <c r="AY160" s="13" t="s">
        <v>181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90</v>
      </c>
      <c r="BK160" s="153">
        <f t="shared" si="19"/>
        <v>0</v>
      </c>
      <c r="BL160" s="13" t="s">
        <v>243</v>
      </c>
      <c r="BM160" s="151" t="s">
        <v>1259</v>
      </c>
    </row>
    <row r="161" spans="2:65" s="1" customFormat="1" ht="24.2" customHeight="1">
      <c r="B161" s="139"/>
      <c r="C161" s="140" t="s">
        <v>243</v>
      </c>
      <c r="D161" s="140" t="s">
        <v>183</v>
      </c>
      <c r="E161" s="141" t="s">
        <v>1260</v>
      </c>
      <c r="F161" s="142" t="s">
        <v>1261</v>
      </c>
      <c r="G161" s="143" t="s">
        <v>304</v>
      </c>
      <c r="H161" s="144">
        <v>462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45</v>
      </c>
      <c r="P161" s="149">
        <f t="shared" si="11"/>
        <v>0</v>
      </c>
      <c r="Q161" s="149">
        <v>1.8600000000000001E-3</v>
      </c>
      <c r="R161" s="149">
        <f t="shared" si="12"/>
        <v>0.85932000000000008</v>
      </c>
      <c r="S161" s="149">
        <v>0</v>
      </c>
      <c r="T161" s="150">
        <f t="shared" si="13"/>
        <v>0</v>
      </c>
      <c r="AR161" s="151" t="s">
        <v>243</v>
      </c>
      <c r="AT161" s="151" t="s">
        <v>183</v>
      </c>
      <c r="AU161" s="151" t="s">
        <v>90</v>
      </c>
      <c r="AY161" s="13" t="s">
        <v>181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90</v>
      </c>
      <c r="BK161" s="153">
        <f t="shared" si="19"/>
        <v>0</v>
      </c>
      <c r="BL161" s="13" t="s">
        <v>243</v>
      </c>
      <c r="BM161" s="151" t="s">
        <v>1262</v>
      </c>
    </row>
    <row r="162" spans="2:65" s="1" customFormat="1" ht="24.2" customHeight="1">
      <c r="B162" s="139"/>
      <c r="C162" s="140" t="s">
        <v>247</v>
      </c>
      <c r="D162" s="140" t="s">
        <v>183</v>
      </c>
      <c r="E162" s="141" t="s">
        <v>1263</v>
      </c>
      <c r="F162" s="142" t="s">
        <v>1264</v>
      </c>
      <c r="G162" s="143" t="s">
        <v>304</v>
      </c>
      <c r="H162" s="144">
        <v>691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45</v>
      </c>
      <c r="P162" s="149">
        <f t="shared" si="11"/>
        <v>0</v>
      </c>
      <c r="Q162" s="149">
        <v>4.28E-3</v>
      </c>
      <c r="R162" s="149">
        <f t="shared" si="12"/>
        <v>2.9574799999999999</v>
      </c>
      <c r="S162" s="149">
        <v>0</v>
      </c>
      <c r="T162" s="150">
        <f t="shared" si="13"/>
        <v>0</v>
      </c>
      <c r="AR162" s="151" t="s">
        <v>243</v>
      </c>
      <c r="AT162" s="151" t="s">
        <v>183</v>
      </c>
      <c r="AU162" s="151" t="s">
        <v>90</v>
      </c>
      <c r="AY162" s="13" t="s">
        <v>181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90</v>
      </c>
      <c r="BK162" s="153">
        <f t="shared" si="19"/>
        <v>0</v>
      </c>
      <c r="BL162" s="13" t="s">
        <v>243</v>
      </c>
      <c r="BM162" s="151" t="s">
        <v>1265</v>
      </c>
    </row>
    <row r="163" spans="2:65" s="1" customFormat="1" ht="24.2" customHeight="1">
      <c r="B163" s="139"/>
      <c r="C163" s="140" t="s">
        <v>251</v>
      </c>
      <c r="D163" s="140" t="s">
        <v>183</v>
      </c>
      <c r="E163" s="141" t="s">
        <v>1266</v>
      </c>
      <c r="F163" s="142" t="s">
        <v>1267</v>
      </c>
      <c r="G163" s="143" t="s">
        <v>304</v>
      </c>
      <c r="H163" s="144">
        <v>3073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45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243</v>
      </c>
      <c r="AT163" s="151" t="s">
        <v>183</v>
      </c>
      <c r="AU163" s="151" t="s">
        <v>90</v>
      </c>
      <c r="AY163" s="13" t="s">
        <v>181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90</v>
      </c>
      <c r="BK163" s="153">
        <f t="shared" si="19"/>
        <v>0</v>
      </c>
      <c r="BL163" s="13" t="s">
        <v>243</v>
      </c>
      <c r="BM163" s="151" t="s">
        <v>1268</v>
      </c>
    </row>
    <row r="164" spans="2:65" s="1" customFormat="1" ht="24.2" customHeight="1">
      <c r="B164" s="139"/>
      <c r="C164" s="140" t="s">
        <v>255</v>
      </c>
      <c r="D164" s="140" t="s">
        <v>183</v>
      </c>
      <c r="E164" s="141" t="s">
        <v>1269</v>
      </c>
      <c r="F164" s="142" t="s">
        <v>1270</v>
      </c>
      <c r="G164" s="143" t="s">
        <v>507</v>
      </c>
      <c r="H164" s="144">
        <v>5.7960000000000003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45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243</v>
      </c>
      <c r="AT164" s="151" t="s">
        <v>183</v>
      </c>
      <c r="AU164" s="151" t="s">
        <v>90</v>
      </c>
      <c r="AY164" s="13" t="s">
        <v>181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90</v>
      </c>
      <c r="BK164" s="153">
        <f t="shared" si="19"/>
        <v>0</v>
      </c>
      <c r="BL164" s="13" t="s">
        <v>243</v>
      </c>
      <c r="BM164" s="151" t="s">
        <v>1271</v>
      </c>
    </row>
    <row r="165" spans="2:65" s="11" customFormat="1" ht="22.9" customHeight="1">
      <c r="B165" s="127"/>
      <c r="D165" s="128" t="s">
        <v>78</v>
      </c>
      <c r="E165" s="137" t="s">
        <v>1272</v>
      </c>
      <c r="F165" s="137" t="s">
        <v>1273</v>
      </c>
      <c r="I165" s="130"/>
      <c r="J165" s="138">
        <f>BK165</f>
        <v>0</v>
      </c>
      <c r="L165" s="127"/>
      <c r="M165" s="132"/>
      <c r="P165" s="133">
        <f>SUM(P166:P185)</f>
        <v>0</v>
      </c>
      <c r="R165" s="133">
        <f>SUM(R166:R185)</f>
        <v>0.93043339999999997</v>
      </c>
      <c r="T165" s="134">
        <f>SUM(T166:T185)</f>
        <v>0.10935</v>
      </c>
      <c r="AR165" s="128" t="s">
        <v>90</v>
      </c>
      <c r="AT165" s="135" t="s">
        <v>78</v>
      </c>
      <c r="AU165" s="135" t="s">
        <v>83</v>
      </c>
      <c r="AY165" s="128" t="s">
        <v>181</v>
      </c>
      <c r="BK165" s="136">
        <f>SUM(BK166:BK185)</f>
        <v>0</v>
      </c>
    </row>
    <row r="166" spans="2:65" s="1" customFormat="1" ht="24.2" customHeight="1">
      <c r="B166" s="139"/>
      <c r="C166" s="140" t="s">
        <v>7</v>
      </c>
      <c r="D166" s="140" t="s">
        <v>183</v>
      </c>
      <c r="E166" s="141" t="s">
        <v>1274</v>
      </c>
      <c r="F166" s="142" t="s">
        <v>1275</v>
      </c>
      <c r="G166" s="143" t="s">
        <v>203</v>
      </c>
      <c r="H166" s="144">
        <v>243</v>
      </c>
      <c r="I166" s="145"/>
      <c r="J166" s="144">
        <f t="shared" ref="J166:J185" si="20">ROUND(I166*H166,3)</f>
        <v>0</v>
      </c>
      <c r="K166" s="146"/>
      <c r="L166" s="28"/>
      <c r="M166" s="147" t="s">
        <v>1</v>
      </c>
      <c r="N166" s="148" t="s">
        <v>45</v>
      </c>
      <c r="P166" s="149">
        <f t="shared" ref="P166:P185" si="21">O166*H166</f>
        <v>0</v>
      </c>
      <c r="Q166" s="149">
        <v>9.2159999999999999E-5</v>
      </c>
      <c r="R166" s="149">
        <f t="shared" ref="R166:R185" si="22">Q166*H166</f>
        <v>2.2394879999999999E-2</v>
      </c>
      <c r="S166" s="149">
        <v>4.4999999999999999E-4</v>
      </c>
      <c r="T166" s="150">
        <f t="shared" ref="T166:T185" si="23">S166*H166</f>
        <v>0.10935</v>
      </c>
      <c r="AR166" s="151" t="s">
        <v>243</v>
      </c>
      <c r="AT166" s="151" t="s">
        <v>183</v>
      </c>
      <c r="AU166" s="151" t="s">
        <v>90</v>
      </c>
      <c r="AY166" s="13" t="s">
        <v>181</v>
      </c>
      <c r="BE166" s="152">
        <f t="shared" ref="BE166:BE185" si="24">IF(N166="základná",J166,0)</f>
        <v>0</v>
      </c>
      <c r="BF166" s="152">
        <f t="shared" ref="BF166:BF185" si="25">IF(N166="znížená",J166,0)</f>
        <v>0</v>
      </c>
      <c r="BG166" s="152">
        <f t="shared" ref="BG166:BG185" si="26">IF(N166="zákl. prenesená",J166,0)</f>
        <v>0</v>
      </c>
      <c r="BH166" s="152">
        <f t="shared" ref="BH166:BH185" si="27">IF(N166="zníž. prenesená",J166,0)</f>
        <v>0</v>
      </c>
      <c r="BI166" s="152">
        <f t="shared" ref="BI166:BI185" si="28">IF(N166="nulová",J166,0)</f>
        <v>0</v>
      </c>
      <c r="BJ166" s="13" t="s">
        <v>90</v>
      </c>
      <c r="BK166" s="153">
        <f t="shared" ref="BK166:BK185" si="29">ROUND(I166*H166,3)</f>
        <v>0</v>
      </c>
      <c r="BL166" s="13" t="s">
        <v>243</v>
      </c>
      <c r="BM166" s="151" t="s">
        <v>1276</v>
      </c>
    </row>
    <row r="167" spans="2:65" s="1" customFormat="1" ht="16.5" customHeight="1">
      <c r="B167" s="139"/>
      <c r="C167" s="140" t="s">
        <v>262</v>
      </c>
      <c r="D167" s="140" t="s">
        <v>183</v>
      </c>
      <c r="E167" s="141" t="s">
        <v>1277</v>
      </c>
      <c r="F167" s="142" t="s">
        <v>1278</v>
      </c>
      <c r="G167" s="143" t="s">
        <v>203</v>
      </c>
      <c r="H167" s="144">
        <v>729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45</v>
      </c>
      <c r="P167" s="149">
        <f t="shared" si="21"/>
        <v>0</v>
      </c>
      <c r="Q167" s="149">
        <v>1.9959999999999999E-5</v>
      </c>
      <c r="R167" s="149">
        <f t="shared" si="22"/>
        <v>1.4550839999999999E-2</v>
      </c>
      <c r="S167" s="149">
        <v>0</v>
      </c>
      <c r="T167" s="150">
        <f t="shared" si="23"/>
        <v>0</v>
      </c>
      <c r="AR167" s="151" t="s">
        <v>243</v>
      </c>
      <c r="AT167" s="151" t="s">
        <v>183</v>
      </c>
      <c r="AU167" s="151" t="s">
        <v>90</v>
      </c>
      <c r="AY167" s="13" t="s">
        <v>181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90</v>
      </c>
      <c r="BK167" s="153">
        <f t="shared" si="29"/>
        <v>0</v>
      </c>
      <c r="BL167" s="13" t="s">
        <v>243</v>
      </c>
      <c r="BM167" s="151" t="s">
        <v>1279</v>
      </c>
    </row>
    <row r="168" spans="2:65" s="1" customFormat="1" ht="24.2" customHeight="1">
      <c r="B168" s="139"/>
      <c r="C168" s="154" t="s">
        <v>266</v>
      </c>
      <c r="D168" s="154" t="s">
        <v>196</v>
      </c>
      <c r="E168" s="155" t="s">
        <v>1280</v>
      </c>
      <c r="F168" s="156" t="s">
        <v>1281</v>
      </c>
      <c r="G168" s="157" t="s">
        <v>203</v>
      </c>
      <c r="H168" s="158">
        <v>243</v>
      </c>
      <c r="I168" s="159"/>
      <c r="J168" s="158">
        <f t="shared" si="20"/>
        <v>0</v>
      </c>
      <c r="K168" s="160"/>
      <c r="L168" s="161"/>
      <c r="M168" s="162" t="s">
        <v>1</v>
      </c>
      <c r="N168" s="163" t="s">
        <v>45</v>
      </c>
      <c r="P168" s="149">
        <f t="shared" si="21"/>
        <v>0</v>
      </c>
      <c r="Q168" s="149">
        <v>2E-3</v>
      </c>
      <c r="R168" s="149">
        <f t="shared" si="22"/>
        <v>0.48599999999999999</v>
      </c>
      <c r="S168" s="149">
        <v>0</v>
      </c>
      <c r="T168" s="150">
        <f t="shared" si="23"/>
        <v>0</v>
      </c>
      <c r="AR168" s="151" t="s">
        <v>306</v>
      </c>
      <c r="AT168" s="151" t="s">
        <v>196</v>
      </c>
      <c r="AU168" s="151" t="s">
        <v>90</v>
      </c>
      <c r="AY168" s="13" t="s">
        <v>181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90</v>
      </c>
      <c r="BK168" s="153">
        <f t="shared" si="29"/>
        <v>0</v>
      </c>
      <c r="BL168" s="13" t="s">
        <v>243</v>
      </c>
      <c r="BM168" s="151" t="s">
        <v>1282</v>
      </c>
    </row>
    <row r="169" spans="2:65" s="1" customFormat="1" ht="24.2" customHeight="1">
      <c r="B169" s="139"/>
      <c r="C169" s="154" t="s">
        <v>270</v>
      </c>
      <c r="D169" s="154" t="s">
        <v>196</v>
      </c>
      <c r="E169" s="155" t="s">
        <v>1283</v>
      </c>
      <c r="F169" s="156" t="s">
        <v>1284</v>
      </c>
      <c r="G169" s="157" t="s">
        <v>203</v>
      </c>
      <c r="H169" s="158">
        <v>243</v>
      </c>
      <c r="I169" s="159"/>
      <c r="J169" s="158">
        <f t="shared" si="20"/>
        <v>0</v>
      </c>
      <c r="K169" s="160"/>
      <c r="L169" s="161"/>
      <c r="M169" s="162" t="s">
        <v>1</v>
      </c>
      <c r="N169" s="163" t="s">
        <v>45</v>
      </c>
      <c r="P169" s="149">
        <f t="shared" si="21"/>
        <v>0</v>
      </c>
      <c r="Q169" s="149">
        <v>1E-4</v>
      </c>
      <c r="R169" s="149">
        <f t="shared" si="22"/>
        <v>2.4300000000000002E-2</v>
      </c>
      <c r="S169" s="149">
        <v>0</v>
      </c>
      <c r="T169" s="150">
        <f t="shared" si="23"/>
        <v>0</v>
      </c>
      <c r="AR169" s="151" t="s">
        <v>306</v>
      </c>
      <c r="AT169" s="151" t="s">
        <v>196</v>
      </c>
      <c r="AU169" s="151" t="s">
        <v>90</v>
      </c>
      <c r="AY169" s="13" t="s">
        <v>181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90</v>
      </c>
      <c r="BK169" s="153">
        <f t="shared" si="29"/>
        <v>0</v>
      </c>
      <c r="BL169" s="13" t="s">
        <v>243</v>
      </c>
      <c r="BM169" s="151" t="s">
        <v>1285</v>
      </c>
    </row>
    <row r="170" spans="2:65" s="1" customFormat="1" ht="24.2" customHeight="1">
      <c r="B170" s="139"/>
      <c r="C170" s="154" t="s">
        <v>274</v>
      </c>
      <c r="D170" s="154" t="s">
        <v>196</v>
      </c>
      <c r="E170" s="155" t="s">
        <v>1286</v>
      </c>
      <c r="F170" s="156" t="s">
        <v>1287</v>
      </c>
      <c r="G170" s="157" t="s">
        <v>203</v>
      </c>
      <c r="H170" s="158">
        <v>243</v>
      </c>
      <c r="I170" s="159"/>
      <c r="J170" s="158">
        <f t="shared" si="20"/>
        <v>0</v>
      </c>
      <c r="K170" s="160"/>
      <c r="L170" s="161"/>
      <c r="M170" s="162" t="s">
        <v>1</v>
      </c>
      <c r="N170" s="163" t="s">
        <v>45</v>
      </c>
      <c r="P170" s="149">
        <f t="shared" si="21"/>
        <v>0</v>
      </c>
      <c r="Q170" s="149">
        <v>1E-4</v>
      </c>
      <c r="R170" s="149">
        <f t="shared" si="22"/>
        <v>2.4300000000000002E-2</v>
      </c>
      <c r="S170" s="149">
        <v>0</v>
      </c>
      <c r="T170" s="150">
        <f t="shared" si="23"/>
        <v>0</v>
      </c>
      <c r="AR170" s="151" t="s">
        <v>306</v>
      </c>
      <c r="AT170" s="151" t="s">
        <v>196</v>
      </c>
      <c r="AU170" s="151" t="s">
        <v>90</v>
      </c>
      <c r="AY170" s="13" t="s">
        <v>181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90</v>
      </c>
      <c r="BK170" s="153">
        <f t="shared" si="29"/>
        <v>0</v>
      </c>
      <c r="BL170" s="13" t="s">
        <v>243</v>
      </c>
      <c r="BM170" s="151" t="s">
        <v>1288</v>
      </c>
    </row>
    <row r="171" spans="2:65" s="1" customFormat="1" ht="16.5" customHeight="1">
      <c r="B171" s="139"/>
      <c r="C171" s="140" t="s">
        <v>277</v>
      </c>
      <c r="D171" s="140" t="s">
        <v>183</v>
      </c>
      <c r="E171" s="141" t="s">
        <v>1289</v>
      </c>
      <c r="F171" s="142" t="s">
        <v>1290</v>
      </c>
      <c r="G171" s="143" t="s">
        <v>203</v>
      </c>
      <c r="H171" s="144">
        <v>243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45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243</v>
      </c>
      <c r="AT171" s="151" t="s">
        <v>183</v>
      </c>
      <c r="AU171" s="151" t="s">
        <v>90</v>
      </c>
      <c r="AY171" s="13" t="s">
        <v>181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90</v>
      </c>
      <c r="BK171" s="153">
        <f t="shared" si="29"/>
        <v>0</v>
      </c>
      <c r="BL171" s="13" t="s">
        <v>243</v>
      </c>
      <c r="BM171" s="151" t="s">
        <v>1291</v>
      </c>
    </row>
    <row r="172" spans="2:65" s="1" customFormat="1" ht="24.2" customHeight="1">
      <c r="B172" s="139"/>
      <c r="C172" s="154" t="s">
        <v>281</v>
      </c>
      <c r="D172" s="154" t="s">
        <v>196</v>
      </c>
      <c r="E172" s="155" t="s">
        <v>1292</v>
      </c>
      <c r="F172" s="156" t="s">
        <v>1293</v>
      </c>
      <c r="G172" s="157" t="s">
        <v>203</v>
      </c>
      <c r="H172" s="158">
        <v>243</v>
      </c>
      <c r="I172" s="159"/>
      <c r="J172" s="158">
        <f t="shared" si="20"/>
        <v>0</v>
      </c>
      <c r="K172" s="160"/>
      <c r="L172" s="161"/>
      <c r="M172" s="162" t="s">
        <v>1</v>
      </c>
      <c r="N172" s="163" t="s">
        <v>45</v>
      </c>
      <c r="P172" s="149">
        <f t="shared" si="21"/>
        <v>0</v>
      </c>
      <c r="Q172" s="149">
        <v>2.9999999999999997E-4</v>
      </c>
      <c r="R172" s="149">
        <f t="shared" si="22"/>
        <v>7.2899999999999993E-2</v>
      </c>
      <c r="S172" s="149">
        <v>0</v>
      </c>
      <c r="T172" s="150">
        <f t="shared" si="23"/>
        <v>0</v>
      </c>
      <c r="AR172" s="151" t="s">
        <v>306</v>
      </c>
      <c r="AT172" s="151" t="s">
        <v>196</v>
      </c>
      <c r="AU172" s="151" t="s">
        <v>90</v>
      </c>
      <c r="AY172" s="13" t="s">
        <v>181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90</v>
      </c>
      <c r="BK172" s="153">
        <f t="shared" si="29"/>
        <v>0</v>
      </c>
      <c r="BL172" s="13" t="s">
        <v>243</v>
      </c>
      <c r="BM172" s="151" t="s">
        <v>1294</v>
      </c>
    </row>
    <row r="173" spans="2:65" s="1" customFormat="1" ht="24.2" customHeight="1">
      <c r="B173" s="139"/>
      <c r="C173" s="140" t="s">
        <v>285</v>
      </c>
      <c r="D173" s="140" t="s">
        <v>183</v>
      </c>
      <c r="E173" s="141" t="s">
        <v>1295</v>
      </c>
      <c r="F173" s="142" t="s">
        <v>1296</v>
      </c>
      <c r="G173" s="143" t="s">
        <v>203</v>
      </c>
      <c r="H173" s="144">
        <v>22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45</v>
      </c>
      <c r="P173" s="149">
        <f t="shared" si="21"/>
        <v>0</v>
      </c>
      <c r="Q173" s="149">
        <v>5.1539999999999998E-5</v>
      </c>
      <c r="R173" s="149">
        <f t="shared" si="22"/>
        <v>1.1338799999999999E-3</v>
      </c>
      <c r="S173" s="149">
        <v>0</v>
      </c>
      <c r="T173" s="150">
        <f t="shared" si="23"/>
        <v>0</v>
      </c>
      <c r="AR173" s="151" t="s">
        <v>243</v>
      </c>
      <c r="AT173" s="151" t="s">
        <v>183</v>
      </c>
      <c r="AU173" s="151" t="s">
        <v>90</v>
      </c>
      <c r="AY173" s="13" t="s">
        <v>181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90</v>
      </c>
      <c r="BK173" s="153">
        <f t="shared" si="29"/>
        <v>0</v>
      </c>
      <c r="BL173" s="13" t="s">
        <v>243</v>
      </c>
      <c r="BM173" s="151" t="s">
        <v>1297</v>
      </c>
    </row>
    <row r="174" spans="2:65" s="1" customFormat="1" ht="24.2" customHeight="1">
      <c r="B174" s="139"/>
      <c r="C174" s="154" t="s">
        <v>289</v>
      </c>
      <c r="D174" s="154" t="s">
        <v>196</v>
      </c>
      <c r="E174" s="155" t="s">
        <v>1298</v>
      </c>
      <c r="F174" s="156" t="s">
        <v>1299</v>
      </c>
      <c r="G174" s="157" t="s">
        <v>203</v>
      </c>
      <c r="H174" s="158">
        <v>22</v>
      </c>
      <c r="I174" s="159"/>
      <c r="J174" s="158">
        <f t="shared" si="20"/>
        <v>0</v>
      </c>
      <c r="K174" s="160"/>
      <c r="L174" s="161"/>
      <c r="M174" s="162" t="s">
        <v>1</v>
      </c>
      <c r="N174" s="163" t="s">
        <v>45</v>
      </c>
      <c r="P174" s="149">
        <f t="shared" si="21"/>
        <v>0</v>
      </c>
      <c r="Q174" s="149">
        <v>7.2000000000000005E-4</v>
      </c>
      <c r="R174" s="149">
        <f t="shared" si="22"/>
        <v>1.584E-2</v>
      </c>
      <c r="S174" s="149">
        <v>0</v>
      </c>
      <c r="T174" s="150">
        <f t="shared" si="23"/>
        <v>0</v>
      </c>
      <c r="AR174" s="151" t="s">
        <v>306</v>
      </c>
      <c r="AT174" s="151" t="s">
        <v>196</v>
      </c>
      <c r="AU174" s="151" t="s">
        <v>90</v>
      </c>
      <c r="AY174" s="13" t="s">
        <v>181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90</v>
      </c>
      <c r="BK174" s="153">
        <f t="shared" si="29"/>
        <v>0</v>
      </c>
      <c r="BL174" s="13" t="s">
        <v>243</v>
      </c>
      <c r="BM174" s="151" t="s">
        <v>1300</v>
      </c>
    </row>
    <row r="175" spans="2:65" s="1" customFormat="1" ht="24.2" customHeight="1">
      <c r="B175" s="139"/>
      <c r="C175" s="140" t="s">
        <v>293</v>
      </c>
      <c r="D175" s="140" t="s">
        <v>183</v>
      </c>
      <c r="E175" s="141" t="s">
        <v>1301</v>
      </c>
      <c r="F175" s="142" t="s">
        <v>1302</v>
      </c>
      <c r="G175" s="143" t="s">
        <v>203</v>
      </c>
      <c r="H175" s="144">
        <v>22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45</v>
      </c>
      <c r="P175" s="149">
        <f t="shared" si="21"/>
        <v>0</v>
      </c>
      <c r="Q175" s="149">
        <v>7.9000000000000006E-6</v>
      </c>
      <c r="R175" s="149">
        <f t="shared" si="22"/>
        <v>1.7380000000000002E-4</v>
      </c>
      <c r="S175" s="149">
        <v>0</v>
      </c>
      <c r="T175" s="150">
        <f t="shared" si="23"/>
        <v>0</v>
      </c>
      <c r="AR175" s="151" t="s">
        <v>243</v>
      </c>
      <c r="AT175" s="151" t="s">
        <v>183</v>
      </c>
      <c r="AU175" s="151" t="s">
        <v>90</v>
      </c>
      <c r="AY175" s="13" t="s">
        <v>181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90</v>
      </c>
      <c r="BK175" s="153">
        <f t="shared" si="29"/>
        <v>0</v>
      </c>
      <c r="BL175" s="13" t="s">
        <v>243</v>
      </c>
      <c r="BM175" s="151" t="s">
        <v>1303</v>
      </c>
    </row>
    <row r="176" spans="2:65" s="1" customFormat="1" ht="21.75" customHeight="1">
      <c r="B176" s="139"/>
      <c r="C176" s="154" t="s">
        <v>297</v>
      </c>
      <c r="D176" s="154" t="s">
        <v>196</v>
      </c>
      <c r="E176" s="155" t="s">
        <v>1304</v>
      </c>
      <c r="F176" s="156" t="s">
        <v>1305</v>
      </c>
      <c r="G176" s="157" t="s">
        <v>203</v>
      </c>
      <c r="H176" s="158">
        <v>22</v>
      </c>
      <c r="I176" s="159"/>
      <c r="J176" s="158">
        <f t="shared" si="20"/>
        <v>0</v>
      </c>
      <c r="K176" s="160"/>
      <c r="L176" s="161"/>
      <c r="M176" s="162" t="s">
        <v>1</v>
      </c>
      <c r="N176" s="163" t="s">
        <v>45</v>
      </c>
      <c r="P176" s="149">
        <f t="shared" si="21"/>
        <v>0</v>
      </c>
      <c r="Q176" s="149">
        <v>4.4000000000000002E-4</v>
      </c>
      <c r="R176" s="149">
        <f t="shared" si="22"/>
        <v>9.6800000000000011E-3</v>
      </c>
      <c r="S176" s="149">
        <v>0</v>
      </c>
      <c r="T176" s="150">
        <f t="shared" si="23"/>
        <v>0</v>
      </c>
      <c r="AR176" s="151" t="s">
        <v>306</v>
      </c>
      <c r="AT176" s="151" t="s">
        <v>196</v>
      </c>
      <c r="AU176" s="151" t="s">
        <v>90</v>
      </c>
      <c r="AY176" s="13" t="s">
        <v>181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90</v>
      </c>
      <c r="BK176" s="153">
        <f t="shared" si="29"/>
        <v>0</v>
      </c>
      <c r="BL176" s="13" t="s">
        <v>243</v>
      </c>
      <c r="BM176" s="151" t="s">
        <v>1306</v>
      </c>
    </row>
    <row r="177" spans="2:65" s="1" customFormat="1" ht="24.2" customHeight="1">
      <c r="B177" s="139"/>
      <c r="C177" s="140" t="s">
        <v>301</v>
      </c>
      <c r="D177" s="140" t="s">
        <v>183</v>
      </c>
      <c r="E177" s="141" t="s">
        <v>1307</v>
      </c>
      <c r="F177" s="142" t="s">
        <v>1308</v>
      </c>
      <c r="G177" s="143" t="s">
        <v>203</v>
      </c>
      <c r="H177" s="144">
        <v>22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45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243</v>
      </c>
      <c r="AT177" s="151" t="s">
        <v>183</v>
      </c>
      <c r="AU177" s="151" t="s">
        <v>90</v>
      </c>
      <c r="AY177" s="13" t="s">
        <v>181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90</v>
      </c>
      <c r="BK177" s="153">
        <f t="shared" si="29"/>
        <v>0</v>
      </c>
      <c r="BL177" s="13" t="s">
        <v>243</v>
      </c>
      <c r="BM177" s="151" t="s">
        <v>1309</v>
      </c>
    </row>
    <row r="178" spans="2:65" s="1" customFormat="1" ht="24.2" customHeight="1">
      <c r="B178" s="139"/>
      <c r="C178" s="154" t="s">
        <v>306</v>
      </c>
      <c r="D178" s="154" t="s">
        <v>196</v>
      </c>
      <c r="E178" s="155" t="s">
        <v>1310</v>
      </c>
      <c r="F178" s="156" t="s">
        <v>1311</v>
      </c>
      <c r="G178" s="157" t="s">
        <v>203</v>
      </c>
      <c r="H178" s="158">
        <v>22</v>
      </c>
      <c r="I178" s="159"/>
      <c r="J178" s="158">
        <f t="shared" si="20"/>
        <v>0</v>
      </c>
      <c r="K178" s="160"/>
      <c r="L178" s="161"/>
      <c r="M178" s="162" t="s">
        <v>1</v>
      </c>
      <c r="N178" s="163" t="s">
        <v>45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306</v>
      </c>
      <c r="AT178" s="151" t="s">
        <v>196</v>
      </c>
      <c r="AU178" s="151" t="s">
        <v>90</v>
      </c>
      <c r="AY178" s="13" t="s">
        <v>181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90</v>
      </c>
      <c r="BK178" s="153">
        <f t="shared" si="29"/>
        <v>0</v>
      </c>
      <c r="BL178" s="13" t="s">
        <v>243</v>
      </c>
      <c r="BM178" s="151" t="s">
        <v>1312</v>
      </c>
    </row>
    <row r="179" spans="2:65" s="1" customFormat="1" ht="16.5" customHeight="1">
      <c r="B179" s="139"/>
      <c r="C179" s="140" t="s">
        <v>310</v>
      </c>
      <c r="D179" s="140" t="s">
        <v>183</v>
      </c>
      <c r="E179" s="141" t="s">
        <v>1313</v>
      </c>
      <c r="F179" s="142" t="s">
        <v>1314</v>
      </c>
      <c r="G179" s="143" t="s">
        <v>203</v>
      </c>
      <c r="H179" s="144">
        <v>22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45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243</v>
      </c>
      <c r="AT179" s="151" t="s">
        <v>183</v>
      </c>
      <c r="AU179" s="151" t="s">
        <v>90</v>
      </c>
      <c r="AY179" s="13" t="s">
        <v>181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90</v>
      </c>
      <c r="BK179" s="153">
        <f t="shared" si="29"/>
        <v>0</v>
      </c>
      <c r="BL179" s="13" t="s">
        <v>243</v>
      </c>
      <c r="BM179" s="151" t="s">
        <v>1315</v>
      </c>
    </row>
    <row r="180" spans="2:65" s="1" customFormat="1" ht="24.2" customHeight="1">
      <c r="B180" s="139"/>
      <c r="C180" s="154" t="s">
        <v>315</v>
      </c>
      <c r="D180" s="154" t="s">
        <v>196</v>
      </c>
      <c r="E180" s="155" t="s">
        <v>1316</v>
      </c>
      <c r="F180" s="156" t="s">
        <v>1317</v>
      </c>
      <c r="G180" s="157" t="s">
        <v>203</v>
      </c>
      <c r="H180" s="158">
        <v>22</v>
      </c>
      <c r="I180" s="159"/>
      <c r="J180" s="158">
        <f t="shared" si="20"/>
        <v>0</v>
      </c>
      <c r="K180" s="160"/>
      <c r="L180" s="161"/>
      <c r="M180" s="162" t="s">
        <v>1</v>
      </c>
      <c r="N180" s="163" t="s">
        <v>45</v>
      </c>
      <c r="P180" s="149">
        <f t="shared" si="21"/>
        <v>0</v>
      </c>
      <c r="Q180" s="149">
        <v>1.1199999999999999E-3</v>
      </c>
      <c r="R180" s="149">
        <f t="shared" si="22"/>
        <v>2.4639999999999999E-2</v>
      </c>
      <c r="S180" s="149">
        <v>0</v>
      </c>
      <c r="T180" s="150">
        <f t="shared" si="23"/>
        <v>0</v>
      </c>
      <c r="AR180" s="151" t="s">
        <v>306</v>
      </c>
      <c r="AT180" s="151" t="s">
        <v>196</v>
      </c>
      <c r="AU180" s="151" t="s">
        <v>90</v>
      </c>
      <c r="AY180" s="13" t="s">
        <v>181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90</v>
      </c>
      <c r="BK180" s="153">
        <f t="shared" si="29"/>
        <v>0</v>
      </c>
      <c r="BL180" s="13" t="s">
        <v>243</v>
      </c>
      <c r="BM180" s="151" t="s">
        <v>1318</v>
      </c>
    </row>
    <row r="181" spans="2:65" s="1" customFormat="1" ht="24.2" customHeight="1">
      <c r="B181" s="139"/>
      <c r="C181" s="140" t="s">
        <v>319</v>
      </c>
      <c r="D181" s="140" t="s">
        <v>183</v>
      </c>
      <c r="E181" s="141" t="s">
        <v>1319</v>
      </c>
      <c r="F181" s="142" t="s">
        <v>1320</v>
      </c>
      <c r="G181" s="143" t="s">
        <v>203</v>
      </c>
      <c r="H181" s="144">
        <v>486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45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243</v>
      </c>
      <c r="AT181" s="151" t="s">
        <v>183</v>
      </c>
      <c r="AU181" s="151" t="s">
        <v>90</v>
      </c>
      <c r="AY181" s="13" t="s">
        <v>181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90</v>
      </c>
      <c r="BK181" s="153">
        <f t="shared" si="29"/>
        <v>0</v>
      </c>
      <c r="BL181" s="13" t="s">
        <v>243</v>
      </c>
      <c r="BM181" s="151" t="s">
        <v>1321</v>
      </c>
    </row>
    <row r="182" spans="2:65" s="1" customFormat="1" ht="37.9" customHeight="1">
      <c r="B182" s="139"/>
      <c r="C182" s="154" t="s">
        <v>323</v>
      </c>
      <c r="D182" s="154" t="s">
        <v>196</v>
      </c>
      <c r="E182" s="155" t="s">
        <v>1322</v>
      </c>
      <c r="F182" s="156" t="s">
        <v>1323</v>
      </c>
      <c r="G182" s="157" t="s">
        <v>203</v>
      </c>
      <c r="H182" s="158">
        <v>486</v>
      </c>
      <c r="I182" s="159"/>
      <c r="J182" s="158">
        <f t="shared" si="20"/>
        <v>0</v>
      </c>
      <c r="K182" s="160"/>
      <c r="L182" s="161"/>
      <c r="M182" s="162" t="s">
        <v>1</v>
      </c>
      <c r="N182" s="163" t="s">
        <v>45</v>
      </c>
      <c r="P182" s="149">
        <f t="shared" si="21"/>
        <v>0</v>
      </c>
      <c r="Q182" s="149">
        <v>4.4000000000000002E-4</v>
      </c>
      <c r="R182" s="149">
        <f t="shared" si="22"/>
        <v>0.21384</v>
      </c>
      <c r="S182" s="149">
        <v>0</v>
      </c>
      <c r="T182" s="150">
        <f t="shared" si="23"/>
        <v>0</v>
      </c>
      <c r="AR182" s="151" t="s">
        <v>306</v>
      </c>
      <c r="AT182" s="151" t="s">
        <v>196</v>
      </c>
      <c r="AU182" s="151" t="s">
        <v>90</v>
      </c>
      <c r="AY182" s="13" t="s">
        <v>181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90</v>
      </c>
      <c r="BK182" s="153">
        <f t="shared" si="29"/>
        <v>0</v>
      </c>
      <c r="BL182" s="13" t="s">
        <v>243</v>
      </c>
      <c r="BM182" s="151" t="s">
        <v>1324</v>
      </c>
    </row>
    <row r="183" spans="2:65" s="1" customFormat="1" ht="16.5" customHeight="1">
      <c r="B183" s="139"/>
      <c r="C183" s="140" t="s">
        <v>327</v>
      </c>
      <c r="D183" s="140" t="s">
        <v>183</v>
      </c>
      <c r="E183" s="141" t="s">
        <v>1325</v>
      </c>
      <c r="F183" s="142" t="s">
        <v>1326</v>
      </c>
      <c r="G183" s="143" t="s">
        <v>203</v>
      </c>
      <c r="H183" s="144">
        <v>1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45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243</v>
      </c>
      <c r="AT183" s="151" t="s">
        <v>183</v>
      </c>
      <c r="AU183" s="151" t="s">
        <v>90</v>
      </c>
      <c r="AY183" s="13" t="s">
        <v>181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90</v>
      </c>
      <c r="BK183" s="153">
        <f t="shared" si="29"/>
        <v>0</v>
      </c>
      <c r="BL183" s="13" t="s">
        <v>243</v>
      </c>
      <c r="BM183" s="151" t="s">
        <v>1327</v>
      </c>
    </row>
    <row r="184" spans="2:65" s="1" customFormat="1" ht="21.75" customHeight="1">
      <c r="B184" s="139"/>
      <c r="C184" s="154" t="s">
        <v>331</v>
      </c>
      <c r="D184" s="154" t="s">
        <v>196</v>
      </c>
      <c r="E184" s="155" t="s">
        <v>1328</v>
      </c>
      <c r="F184" s="156" t="s">
        <v>1329</v>
      </c>
      <c r="G184" s="157" t="s">
        <v>203</v>
      </c>
      <c r="H184" s="158">
        <v>1</v>
      </c>
      <c r="I184" s="159"/>
      <c r="J184" s="158">
        <f t="shared" si="20"/>
        <v>0</v>
      </c>
      <c r="K184" s="160"/>
      <c r="L184" s="161"/>
      <c r="M184" s="162" t="s">
        <v>1</v>
      </c>
      <c r="N184" s="163" t="s">
        <v>45</v>
      </c>
      <c r="P184" s="149">
        <f t="shared" si="21"/>
        <v>0</v>
      </c>
      <c r="Q184" s="149">
        <v>2.068E-2</v>
      </c>
      <c r="R184" s="149">
        <f t="shared" si="22"/>
        <v>2.068E-2</v>
      </c>
      <c r="S184" s="149">
        <v>0</v>
      </c>
      <c r="T184" s="150">
        <f t="shared" si="23"/>
        <v>0</v>
      </c>
      <c r="AR184" s="151" t="s">
        <v>306</v>
      </c>
      <c r="AT184" s="151" t="s">
        <v>196</v>
      </c>
      <c r="AU184" s="151" t="s">
        <v>90</v>
      </c>
      <c r="AY184" s="13" t="s">
        <v>181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90</v>
      </c>
      <c r="BK184" s="153">
        <f t="shared" si="29"/>
        <v>0</v>
      </c>
      <c r="BL184" s="13" t="s">
        <v>243</v>
      </c>
      <c r="BM184" s="151" t="s">
        <v>1330</v>
      </c>
    </row>
    <row r="185" spans="2:65" s="1" customFormat="1" ht="24.2" customHeight="1">
      <c r="B185" s="139"/>
      <c r="C185" s="140" t="s">
        <v>335</v>
      </c>
      <c r="D185" s="140" t="s">
        <v>183</v>
      </c>
      <c r="E185" s="141" t="s">
        <v>1331</v>
      </c>
      <c r="F185" s="142" t="s">
        <v>1332</v>
      </c>
      <c r="G185" s="143" t="s">
        <v>507</v>
      </c>
      <c r="H185" s="144">
        <v>0.93</v>
      </c>
      <c r="I185" s="145"/>
      <c r="J185" s="144">
        <f t="shared" si="20"/>
        <v>0</v>
      </c>
      <c r="K185" s="146"/>
      <c r="L185" s="28"/>
      <c r="M185" s="147" t="s">
        <v>1</v>
      </c>
      <c r="N185" s="148" t="s">
        <v>45</v>
      </c>
      <c r="P185" s="149">
        <f t="shared" si="21"/>
        <v>0</v>
      </c>
      <c r="Q185" s="149">
        <v>0</v>
      </c>
      <c r="R185" s="149">
        <f t="shared" si="22"/>
        <v>0</v>
      </c>
      <c r="S185" s="149">
        <v>0</v>
      </c>
      <c r="T185" s="150">
        <f t="shared" si="23"/>
        <v>0</v>
      </c>
      <c r="AR185" s="151" t="s">
        <v>243</v>
      </c>
      <c r="AT185" s="151" t="s">
        <v>183</v>
      </c>
      <c r="AU185" s="151" t="s">
        <v>90</v>
      </c>
      <c r="AY185" s="13" t="s">
        <v>181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90</v>
      </c>
      <c r="BK185" s="153">
        <f t="shared" si="29"/>
        <v>0</v>
      </c>
      <c r="BL185" s="13" t="s">
        <v>243</v>
      </c>
      <c r="BM185" s="151" t="s">
        <v>1333</v>
      </c>
    </row>
    <row r="186" spans="2:65" s="11" customFormat="1" ht="22.9" customHeight="1">
      <c r="B186" s="127"/>
      <c r="D186" s="128" t="s">
        <v>78</v>
      </c>
      <c r="E186" s="137" t="s">
        <v>1334</v>
      </c>
      <c r="F186" s="137" t="s">
        <v>1335</v>
      </c>
      <c r="I186" s="130"/>
      <c r="J186" s="138">
        <f>BK186</f>
        <v>0</v>
      </c>
      <c r="L186" s="127"/>
      <c r="M186" s="132"/>
      <c r="P186" s="133">
        <f>SUM(P187:P209)</f>
        <v>0</v>
      </c>
      <c r="R186" s="133">
        <f>SUM(R187:R209)</f>
        <v>4.3075353639999996</v>
      </c>
      <c r="T186" s="134">
        <f>SUM(T187:T209)</f>
        <v>0.79528679999999996</v>
      </c>
      <c r="AR186" s="128" t="s">
        <v>90</v>
      </c>
      <c r="AT186" s="135" t="s">
        <v>78</v>
      </c>
      <c r="AU186" s="135" t="s">
        <v>83</v>
      </c>
      <c r="AY186" s="128" t="s">
        <v>181</v>
      </c>
      <c r="BK186" s="136">
        <f>SUM(BK187:BK209)</f>
        <v>0</v>
      </c>
    </row>
    <row r="187" spans="2:65" s="1" customFormat="1" ht="24.2" customHeight="1">
      <c r="B187" s="139"/>
      <c r="C187" s="140" t="s">
        <v>339</v>
      </c>
      <c r="D187" s="140" t="s">
        <v>183</v>
      </c>
      <c r="E187" s="141" t="s">
        <v>1336</v>
      </c>
      <c r="F187" s="142" t="s">
        <v>1337</v>
      </c>
      <c r="G187" s="143" t="s">
        <v>194</v>
      </c>
      <c r="H187" s="144">
        <v>75.239999999999995</v>
      </c>
      <c r="I187" s="145"/>
      <c r="J187" s="144">
        <f t="shared" ref="J187:J209" si="30">ROUND(I187*H187,3)</f>
        <v>0</v>
      </c>
      <c r="K187" s="146"/>
      <c r="L187" s="28"/>
      <c r="M187" s="147" t="s">
        <v>1</v>
      </c>
      <c r="N187" s="148" t="s">
        <v>45</v>
      </c>
      <c r="P187" s="149">
        <f t="shared" ref="P187:P209" si="31">O187*H187</f>
        <v>0</v>
      </c>
      <c r="Q187" s="149">
        <v>0</v>
      </c>
      <c r="R187" s="149">
        <f t="shared" ref="R187:R209" si="32">Q187*H187</f>
        <v>0</v>
      </c>
      <c r="S187" s="149">
        <v>1.057E-2</v>
      </c>
      <c r="T187" s="150">
        <f t="shared" ref="T187:T209" si="33">S187*H187</f>
        <v>0.79528679999999996</v>
      </c>
      <c r="AR187" s="151" t="s">
        <v>243</v>
      </c>
      <c r="AT187" s="151" t="s">
        <v>183</v>
      </c>
      <c r="AU187" s="151" t="s">
        <v>90</v>
      </c>
      <c r="AY187" s="13" t="s">
        <v>181</v>
      </c>
      <c r="BE187" s="152">
        <f t="shared" ref="BE187:BE209" si="34">IF(N187="základná",J187,0)</f>
        <v>0</v>
      </c>
      <c r="BF187" s="152">
        <f t="shared" ref="BF187:BF209" si="35">IF(N187="znížená",J187,0)</f>
        <v>0</v>
      </c>
      <c r="BG187" s="152">
        <f t="shared" ref="BG187:BG209" si="36">IF(N187="zákl. prenesená",J187,0)</f>
        <v>0</v>
      </c>
      <c r="BH187" s="152">
        <f t="shared" ref="BH187:BH209" si="37">IF(N187="zníž. prenesená",J187,0)</f>
        <v>0</v>
      </c>
      <c r="BI187" s="152">
        <f t="shared" ref="BI187:BI209" si="38">IF(N187="nulová",J187,0)</f>
        <v>0</v>
      </c>
      <c r="BJ187" s="13" t="s">
        <v>90</v>
      </c>
      <c r="BK187" s="153">
        <f t="shared" ref="BK187:BK209" si="39">ROUND(I187*H187,3)</f>
        <v>0</v>
      </c>
      <c r="BL187" s="13" t="s">
        <v>243</v>
      </c>
      <c r="BM187" s="151" t="s">
        <v>1338</v>
      </c>
    </row>
    <row r="188" spans="2:65" s="1" customFormat="1" ht="24.2" customHeight="1">
      <c r="B188" s="139"/>
      <c r="C188" s="140" t="s">
        <v>343</v>
      </c>
      <c r="D188" s="140" t="s">
        <v>183</v>
      </c>
      <c r="E188" s="141" t="s">
        <v>1339</v>
      </c>
      <c r="F188" s="142" t="s">
        <v>1340</v>
      </c>
      <c r="G188" s="143" t="s">
        <v>203</v>
      </c>
      <c r="H188" s="144">
        <v>12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45</v>
      </c>
      <c r="P188" s="149">
        <f t="shared" si="31"/>
        <v>0</v>
      </c>
      <c r="Q188" s="149">
        <v>2.5948E-5</v>
      </c>
      <c r="R188" s="149">
        <f t="shared" si="32"/>
        <v>3.1137599999999998E-4</v>
      </c>
      <c r="S188" s="149">
        <v>0</v>
      </c>
      <c r="T188" s="150">
        <f t="shared" si="33"/>
        <v>0</v>
      </c>
      <c r="AR188" s="151" t="s">
        <v>243</v>
      </c>
      <c r="AT188" s="151" t="s">
        <v>183</v>
      </c>
      <c r="AU188" s="151" t="s">
        <v>90</v>
      </c>
      <c r="AY188" s="13" t="s">
        <v>181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90</v>
      </c>
      <c r="BK188" s="153">
        <f t="shared" si="39"/>
        <v>0</v>
      </c>
      <c r="BL188" s="13" t="s">
        <v>243</v>
      </c>
      <c r="BM188" s="151" t="s">
        <v>1341</v>
      </c>
    </row>
    <row r="189" spans="2:65" s="1" customFormat="1" ht="37.9" customHeight="1">
      <c r="B189" s="139"/>
      <c r="C189" s="154" t="s">
        <v>347</v>
      </c>
      <c r="D189" s="154" t="s">
        <v>196</v>
      </c>
      <c r="E189" s="155" t="s">
        <v>1342</v>
      </c>
      <c r="F189" s="156" t="s">
        <v>1343</v>
      </c>
      <c r="G189" s="157" t="s">
        <v>203</v>
      </c>
      <c r="H189" s="158">
        <v>4</v>
      </c>
      <c r="I189" s="159"/>
      <c r="J189" s="158">
        <f t="shared" si="30"/>
        <v>0</v>
      </c>
      <c r="K189" s="160"/>
      <c r="L189" s="161"/>
      <c r="M189" s="162" t="s">
        <v>1</v>
      </c>
      <c r="N189" s="163" t="s">
        <v>45</v>
      </c>
      <c r="P189" s="149">
        <f t="shared" si="31"/>
        <v>0</v>
      </c>
      <c r="Q189" s="149">
        <v>7.9600000000000001E-3</v>
      </c>
      <c r="R189" s="149">
        <f t="shared" si="32"/>
        <v>3.184E-2</v>
      </c>
      <c r="S189" s="149">
        <v>0</v>
      </c>
      <c r="T189" s="150">
        <f t="shared" si="33"/>
        <v>0</v>
      </c>
      <c r="AR189" s="151" t="s">
        <v>306</v>
      </c>
      <c r="AT189" s="151" t="s">
        <v>196</v>
      </c>
      <c r="AU189" s="151" t="s">
        <v>90</v>
      </c>
      <c r="AY189" s="13" t="s">
        <v>181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90</v>
      </c>
      <c r="BK189" s="153">
        <f t="shared" si="39"/>
        <v>0</v>
      </c>
      <c r="BL189" s="13" t="s">
        <v>243</v>
      </c>
      <c r="BM189" s="151" t="s">
        <v>1344</v>
      </c>
    </row>
    <row r="190" spans="2:65" s="1" customFormat="1" ht="37.9" customHeight="1">
      <c r="B190" s="139"/>
      <c r="C190" s="154" t="s">
        <v>351</v>
      </c>
      <c r="D190" s="154" t="s">
        <v>196</v>
      </c>
      <c r="E190" s="155" t="s">
        <v>1345</v>
      </c>
      <c r="F190" s="156" t="s">
        <v>1346</v>
      </c>
      <c r="G190" s="157" t="s">
        <v>203</v>
      </c>
      <c r="H190" s="158">
        <v>5</v>
      </c>
      <c r="I190" s="159"/>
      <c r="J190" s="158">
        <f t="shared" si="30"/>
        <v>0</v>
      </c>
      <c r="K190" s="160"/>
      <c r="L190" s="161"/>
      <c r="M190" s="162" t="s">
        <v>1</v>
      </c>
      <c r="N190" s="163" t="s">
        <v>45</v>
      </c>
      <c r="P190" s="149">
        <f t="shared" si="31"/>
        <v>0</v>
      </c>
      <c r="Q190" s="149">
        <v>9.6200000000000001E-3</v>
      </c>
      <c r="R190" s="149">
        <f t="shared" si="32"/>
        <v>4.8100000000000004E-2</v>
      </c>
      <c r="S190" s="149">
        <v>0</v>
      </c>
      <c r="T190" s="150">
        <f t="shared" si="33"/>
        <v>0</v>
      </c>
      <c r="AR190" s="151" t="s">
        <v>306</v>
      </c>
      <c r="AT190" s="151" t="s">
        <v>196</v>
      </c>
      <c r="AU190" s="151" t="s">
        <v>90</v>
      </c>
      <c r="AY190" s="13" t="s">
        <v>181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90</v>
      </c>
      <c r="BK190" s="153">
        <f t="shared" si="39"/>
        <v>0</v>
      </c>
      <c r="BL190" s="13" t="s">
        <v>243</v>
      </c>
      <c r="BM190" s="151" t="s">
        <v>1347</v>
      </c>
    </row>
    <row r="191" spans="2:65" s="1" customFormat="1" ht="37.9" customHeight="1">
      <c r="B191" s="139"/>
      <c r="C191" s="154" t="s">
        <v>355</v>
      </c>
      <c r="D191" s="154" t="s">
        <v>196</v>
      </c>
      <c r="E191" s="155" t="s">
        <v>1348</v>
      </c>
      <c r="F191" s="156" t="s">
        <v>1349</v>
      </c>
      <c r="G191" s="157" t="s">
        <v>203</v>
      </c>
      <c r="H191" s="158">
        <v>3</v>
      </c>
      <c r="I191" s="159"/>
      <c r="J191" s="158">
        <f t="shared" si="30"/>
        <v>0</v>
      </c>
      <c r="K191" s="160"/>
      <c r="L191" s="161"/>
      <c r="M191" s="162" t="s">
        <v>1</v>
      </c>
      <c r="N191" s="163" t="s">
        <v>45</v>
      </c>
      <c r="P191" s="149">
        <f t="shared" si="31"/>
        <v>0</v>
      </c>
      <c r="Q191" s="149">
        <v>1.1310000000000001E-2</v>
      </c>
      <c r="R191" s="149">
        <f t="shared" si="32"/>
        <v>3.3930000000000002E-2</v>
      </c>
      <c r="S191" s="149">
        <v>0</v>
      </c>
      <c r="T191" s="150">
        <f t="shared" si="33"/>
        <v>0</v>
      </c>
      <c r="AR191" s="151" t="s">
        <v>306</v>
      </c>
      <c r="AT191" s="151" t="s">
        <v>196</v>
      </c>
      <c r="AU191" s="151" t="s">
        <v>90</v>
      </c>
      <c r="AY191" s="13" t="s">
        <v>181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90</v>
      </c>
      <c r="BK191" s="153">
        <f t="shared" si="39"/>
        <v>0</v>
      </c>
      <c r="BL191" s="13" t="s">
        <v>243</v>
      </c>
      <c r="BM191" s="151" t="s">
        <v>1350</v>
      </c>
    </row>
    <row r="192" spans="2:65" s="1" customFormat="1" ht="24.2" customHeight="1">
      <c r="B192" s="139"/>
      <c r="C192" s="140" t="s">
        <v>359</v>
      </c>
      <c r="D192" s="140" t="s">
        <v>183</v>
      </c>
      <c r="E192" s="141" t="s">
        <v>1351</v>
      </c>
      <c r="F192" s="142" t="s">
        <v>1352</v>
      </c>
      <c r="G192" s="143" t="s">
        <v>203</v>
      </c>
      <c r="H192" s="144">
        <v>1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45</v>
      </c>
      <c r="P192" s="149">
        <f t="shared" si="31"/>
        <v>0</v>
      </c>
      <c r="Q192" s="149">
        <v>2.5948E-5</v>
      </c>
      <c r="R192" s="149">
        <f t="shared" si="32"/>
        <v>2.5948E-5</v>
      </c>
      <c r="S192" s="149">
        <v>0</v>
      </c>
      <c r="T192" s="150">
        <f t="shared" si="33"/>
        <v>0</v>
      </c>
      <c r="AR192" s="151" t="s">
        <v>243</v>
      </c>
      <c r="AT192" s="151" t="s">
        <v>183</v>
      </c>
      <c r="AU192" s="151" t="s">
        <v>90</v>
      </c>
      <c r="AY192" s="13" t="s">
        <v>181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90</v>
      </c>
      <c r="BK192" s="153">
        <f t="shared" si="39"/>
        <v>0</v>
      </c>
      <c r="BL192" s="13" t="s">
        <v>243</v>
      </c>
      <c r="BM192" s="151" t="s">
        <v>1353</v>
      </c>
    </row>
    <row r="193" spans="2:65" s="1" customFormat="1" ht="37.9" customHeight="1">
      <c r="B193" s="139"/>
      <c r="C193" s="154" t="s">
        <v>309</v>
      </c>
      <c r="D193" s="154" t="s">
        <v>196</v>
      </c>
      <c r="E193" s="155" t="s">
        <v>1354</v>
      </c>
      <c r="F193" s="156" t="s">
        <v>1355</v>
      </c>
      <c r="G193" s="157" t="s">
        <v>203</v>
      </c>
      <c r="H193" s="158">
        <v>1</v>
      </c>
      <c r="I193" s="159"/>
      <c r="J193" s="158">
        <f t="shared" si="30"/>
        <v>0</v>
      </c>
      <c r="K193" s="160"/>
      <c r="L193" s="161"/>
      <c r="M193" s="162" t="s">
        <v>1</v>
      </c>
      <c r="N193" s="163" t="s">
        <v>45</v>
      </c>
      <c r="P193" s="149">
        <f t="shared" si="31"/>
        <v>0</v>
      </c>
      <c r="Q193" s="149">
        <v>1.592E-2</v>
      </c>
      <c r="R193" s="149">
        <f t="shared" si="32"/>
        <v>1.592E-2</v>
      </c>
      <c r="S193" s="149">
        <v>0</v>
      </c>
      <c r="T193" s="150">
        <f t="shared" si="33"/>
        <v>0</v>
      </c>
      <c r="AR193" s="151" t="s">
        <v>306</v>
      </c>
      <c r="AT193" s="151" t="s">
        <v>196</v>
      </c>
      <c r="AU193" s="151" t="s">
        <v>90</v>
      </c>
      <c r="AY193" s="13" t="s">
        <v>181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90</v>
      </c>
      <c r="BK193" s="153">
        <f t="shared" si="39"/>
        <v>0</v>
      </c>
      <c r="BL193" s="13" t="s">
        <v>243</v>
      </c>
      <c r="BM193" s="151" t="s">
        <v>1356</v>
      </c>
    </row>
    <row r="194" spans="2:65" s="1" customFormat="1" ht="24.2" customHeight="1">
      <c r="B194" s="139"/>
      <c r="C194" s="140" t="s">
        <v>366</v>
      </c>
      <c r="D194" s="140" t="s">
        <v>183</v>
      </c>
      <c r="E194" s="141" t="s">
        <v>1357</v>
      </c>
      <c r="F194" s="142" t="s">
        <v>1358</v>
      </c>
      <c r="G194" s="143" t="s">
        <v>203</v>
      </c>
      <c r="H194" s="144">
        <v>1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45</v>
      </c>
      <c r="P194" s="149">
        <f t="shared" si="31"/>
        <v>0</v>
      </c>
      <c r="Q194" s="149">
        <v>2.5948E-5</v>
      </c>
      <c r="R194" s="149">
        <f t="shared" si="32"/>
        <v>2.5948E-5</v>
      </c>
      <c r="S194" s="149">
        <v>0</v>
      </c>
      <c r="T194" s="150">
        <f t="shared" si="33"/>
        <v>0</v>
      </c>
      <c r="AR194" s="151" t="s">
        <v>243</v>
      </c>
      <c r="AT194" s="151" t="s">
        <v>183</v>
      </c>
      <c r="AU194" s="151" t="s">
        <v>90</v>
      </c>
      <c r="AY194" s="13" t="s">
        <v>181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90</v>
      </c>
      <c r="BK194" s="153">
        <f t="shared" si="39"/>
        <v>0</v>
      </c>
      <c r="BL194" s="13" t="s">
        <v>243</v>
      </c>
      <c r="BM194" s="151" t="s">
        <v>1359</v>
      </c>
    </row>
    <row r="195" spans="2:65" s="1" customFormat="1" ht="37.9" customHeight="1">
      <c r="B195" s="139"/>
      <c r="C195" s="154" t="s">
        <v>370</v>
      </c>
      <c r="D195" s="154" t="s">
        <v>196</v>
      </c>
      <c r="E195" s="155" t="s">
        <v>1360</v>
      </c>
      <c r="F195" s="156" t="s">
        <v>1361</v>
      </c>
      <c r="G195" s="157" t="s">
        <v>203</v>
      </c>
      <c r="H195" s="158">
        <v>1</v>
      </c>
      <c r="I195" s="159"/>
      <c r="J195" s="158">
        <f t="shared" si="30"/>
        <v>0</v>
      </c>
      <c r="K195" s="160"/>
      <c r="L195" s="161"/>
      <c r="M195" s="162" t="s">
        <v>1</v>
      </c>
      <c r="N195" s="163" t="s">
        <v>45</v>
      </c>
      <c r="P195" s="149">
        <f t="shared" si="31"/>
        <v>0</v>
      </c>
      <c r="Q195" s="149">
        <v>1.8290000000000001E-2</v>
      </c>
      <c r="R195" s="149">
        <f t="shared" si="32"/>
        <v>1.8290000000000001E-2</v>
      </c>
      <c r="S195" s="149">
        <v>0</v>
      </c>
      <c r="T195" s="150">
        <f t="shared" si="33"/>
        <v>0</v>
      </c>
      <c r="AR195" s="151" t="s">
        <v>306</v>
      </c>
      <c r="AT195" s="151" t="s">
        <v>196</v>
      </c>
      <c r="AU195" s="151" t="s">
        <v>90</v>
      </c>
      <c r="AY195" s="13" t="s">
        <v>181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90</v>
      </c>
      <c r="BK195" s="153">
        <f t="shared" si="39"/>
        <v>0</v>
      </c>
      <c r="BL195" s="13" t="s">
        <v>243</v>
      </c>
      <c r="BM195" s="151" t="s">
        <v>1362</v>
      </c>
    </row>
    <row r="196" spans="2:65" s="1" customFormat="1" ht="24.2" customHeight="1">
      <c r="B196" s="139"/>
      <c r="C196" s="140" t="s">
        <v>374</v>
      </c>
      <c r="D196" s="140" t="s">
        <v>183</v>
      </c>
      <c r="E196" s="141" t="s">
        <v>1363</v>
      </c>
      <c r="F196" s="142" t="s">
        <v>1364</v>
      </c>
      <c r="G196" s="143" t="s">
        <v>203</v>
      </c>
      <c r="H196" s="144">
        <v>168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45</v>
      </c>
      <c r="P196" s="149">
        <f t="shared" si="31"/>
        <v>0</v>
      </c>
      <c r="Q196" s="149">
        <v>2.5948E-5</v>
      </c>
      <c r="R196" s="149">
        <f t="shared" si="32"/>
        <v>4.3592639999999998E-3</v>
      </c>
      <c r="S196" s="149">
        <v>0</v>
      </c>
      <c r="T196" s="150">
        <f t="shared" si="33"/>
        <v>0</v>
      </c>
      <c r="AR196" s="151" t="s">
        <v>243</v>
      </c>
      <c r="AT196" s="151" t="s">
        <v>183</v>
      </c>
      <c r="AU196" s="151" t="s">
        <v>90</v>
      </c>
      <c r="AY196" s="13" t="s">
        <v>181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90</v>
      </c>
      <c r="BK196" s="153">
        <f t="shared" si="39"/>
        <v>0</v>
      </c>
      <c r="BL196" s="13" t="s">
        <v>243</v>
      </c>
      <c r="BM196" s="151" t="s">
        <v>1365</v>
      </c>
    </row>
    <row r="197" spans="2:65" s="1" customFormat="1" ht="37.9" customHeight="1">
      <c r="B197" s="139"/>
      <c r="C197" s="154" t="s">
        <v>378</v>
      </c>
      <c r="D197" s="154" t="s">
        <v>196</v>
      </c>
      <c r="E197" s="155" t="s">
        <v>1366</v>
      </c>
      <c r="F197" s="156" t="s">
        <v>1367</v>
      </c>
      <c r="G197" s="157" t="s">
        <v>203</v>
      </c>
      <c r="H197" s="158">
        <v>70</v>
      </c>
      <c r="I197" s="159"/>
      <c r="J197" s="158">
        <f t="shared" si="30"/>
        <v>0</v>
      </c>
      <c r="K197" s="160"/>
      <c r="L197" s="161"/>
      <c r="M197" s="162" t="s">
        <v>1</v>
      </c>
      <c r="N197" s="163" t="s">
        <v>45</v>
      </c>
      <c r="P197" s="149">
        <f t="shared" si="31"/>
        <v>0</v>
      </c>
      <c r="Q197" s="149">
        <v>1.261E-2</v>
      </c>
      <c r="R197" s="149">
        <f t="shared" si="32"/>
        <v>0.88269999999999993</v>
      </c>
      <c r="S197" s="149">
        <v>0</v>
      </c>
      <c r="T197" s="150">
        <f t="shared" si="33"/>
        <v>0</v>
      </c>
      <c r="AR197" s="151" t="s">
        <v>306</v>
      </c>
      <c r="AT197" s="151" t="s">
        <v>196</v>
      </c>
      <c r="AU197" s="151" t="s">
        <v>90</v>
      </c>
      <c r="AY197" s="13" t="s">
        <v>181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90</v>
      </c>
      <c r="BK197" s="153">
        <f t="shared" si="39"/>
        <v>0</v>
      </c>
      <c r="BL197" s="13" t="s">
        <v>243</v>
      </c>
      <c r="BM197" s="151" t="s">
        <v>1368</v>
      </c>
    </row>
    <row r="198" spans="2:65" s="1" customFormat="1" ht="37.9" customHeight="1">
      <c r="B198" s="139"/>
      <c r="C198" s="154" t="s">
        <v>382</v>
      </c>
      <c r="D198" s="154" t="s">
        <v>196</v>
      </c>
      <c r="E198" s="155" t="s">
        <v>1369</v>
      </c>
      <c r="F198" s="156" t="s">
        <v>1370</v>
      </c>
      <c r="G198" s="157" t="s">
        <v>203</v>
      </c>
      <c r="H198" s="158">
        <v>58</v>
      </c>
      <c r="I198" s="159"/>
      <c r="J198" s="158">
        <f t="shared" si="30"/>
        <v>0</v>
      </c>
      <c r="K198" s="160"/>
      <c r="L198" s="161"/>
      <c r="M198" s="162" t="s">
        <v>1</v>
      </c>
      <c r="N198" s="163" t="s">
        <v>45</v>
      </c>
      <c r="P198" s="149">
        <f t="shared" si="31"/>
        <v>0</v>
      </c>
      <c r="Q198" s="149">
        <v>1.5769999999999999E-2</v>
      </c>
      <c r="R198" s="149">
        <f t="shared" si="32"/>
        <v>0.91465999999999992</v>
      </c>
      <c r="S198" s="149">
        <v>0</v>
      </c>
      <c r="T198" s="150">
        <f t="shared" si="33"/>
        <v>0</v>
      </c>
      <c r="AR198" s="151" t="s">
        <v>306</v>
      </c>
      <c r="AT198" s="151" t="s">
        <v>196</v>
      </c>
      <c r="AU198" s="151" t="s">
        <v>90</v>
      </c>
      <c r="AY198" s="13" t="s">
        <v>181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90</v>
      </c>
      <c r="BK198" s="153">
        <f t="shared" si="39"/>
        <v>0</v>
      </c>
      <c r="BL198" s="13" t="s">
        <v>243</v>
      </c>
      <c r="BM198" s="151" t="s">
        <v>1371</v>
      </c>
    </row>
    <row r="199" spans="2:65" s="1" customFormat="1" ht="37.9" customHeight="1">
      <c r="B199" s="139"/>
      <c r="C199" s="154" t="s">
        <v>350</v>
      </c>
      <c r="D199" s="154" t="s">
        <v>196</v>
      </c>
      <c r="E199" s="155" t="s">
        <v>1372</v>
      </c>
      <c r="F199" s="156" t="s">
        <v>1373</v>
      </c>
      <c r="G199" s="157" t="s">
        <v>203</v>
      </c>
      <c r="H199" s="158">
        <v>40</v>
      </c>
      <c r="I199" s="159"/>
      <c r="J199" s="158">
        <f t="shared" si="30"/>
        <v>0</v>
      </c>
      <c r="K199" s="160"/>
      <c r="L199" s="161"/>
      <c r="M199" s="162" t="s">
        <v>1</v>
      </c>
      <c r="N199" s="163" t="s">
        <v>45</v>
      </c>
      <c r="P199" s="149">
        <f t="shared" si="31"/>
        <v>0</v>
      </c>
      <c r="Q199" s="149">
        <v>1.8919999999999999E-2</v>
      </c>
      <c r="R199" s="149">
        <f t="shared" si="32"/>
        <v>0.75679999999999992</v>
      </c>
      <c r="S199" s="149">
        <v>0</v>
      </c>
      <c r="T199" s="150">
        <f t="shared" si="33"/>
        <v>0</v>
      </c>
      <c r="AR199" s="151" t="s">
        <v>306</v>
      </c>
      <c r="AT199" s="151" t="s">
        <v>196</v>
      </c>
      <c r="AU199" s="151" t="s">
        <v>90</v>
      </c>
      <c r="AY199" s="13" t="s">
        <v>181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90</v>
      </c>
      <c r="BK199" s="153">
        <f t="shared" si="39"/>
        <v>0</v>
      </c>
      <c r="BL199" s="13" t="s">
        <v>243</v>
      </c>
      <c r="BM199" s="151" t="s">
        <v>1374</v>
      </c>
    </row>
    <row r="200" spans="2:65" s="1" customFormat="1" ht="24.2" customHeight="1">
      <c r="B200" s="139"/>
      <c r="C200" s="140" t="s">
        <v>389</v>
      </c>
      <c r="D200" s="140" t="s">
        <v>183</v>
      </c>
      <c r="E200" s="141" t="s">
        <v>1375</v>
      </c>
      <c r="F200" s="142" t="s">
        <v>1376</v>
      </c>
      <c r="G200" s="143" t="s">
        <v>203</v>
      </c>
      <c r="H200" s="144">
        <v>50</v>
      </c>
      <c r="I200" s="145"/>
      <c r="J200" s="144">
        <f t="shared" si="30"/>
        <v>0</v>
      </c>
      <c r="K200" s="146"/>
      <c r="L200" s="28"/>
      <c r="M200" s="147" t="s">
        <v>1</v>
      </c>
      <c r="N200" s="148" t="s">
        <v>45</v>
      </c>
      <c r="P200" s="149">
        <f t="shared" si="31"/>
        <v>0</v>
      </c>
      <c r="Q200" s="149">
        <v>2.5948E-5</v>
      </c>
      <c r="R200" s="149">
        <f t="shared" si="32"/>
        <v>1.2974E-3</v>
      </c>
      <c r="S200" s="149">
        <v>0</v>
      </c>
      <c r="T200" s="150">
        <f t="shared" si="33"/>
        <v>0</v>
      </c>
      <c r="AR200" s="151" t="s">
        <v>243</v>
      </c>
      <c r="AT200" s="151" t="s">
        <v>183</v>
      </c>
      <c r="AU200" s="151" t="s">
        <v>90</v>
      </c>
      <c r="AY200" s="13" t="s">
        <v>181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90</v>
      </c>
      <c r="BK200" s="153">
        <f t="shared" si="39"/>
        <v>0</v>
      </c>
      <c r="BL200" s="13" t="s">
        <v>243</v>
      </c>
      <c r="BM200" s="151" t="s">
        <v>1377</v>
      </c>
    </row>
    <row r="201" spans="2:65" s="1" customFormat="1" ht="37.9" customHeight="1">
      <c r="B201" s="139"/>
      <c r="C201" s="154" t="s">
        <v>393</v>
      </c>
      <c r="D201" s="154" t="s">
        <v>196</v>
      </c>
      <c r="E201" s="155" t="s">
        <v>1378</v>
      </c>
      <c r="F201" s="156" t="s">
        <v>1379</v>
      </c>
      <c r="G201" s="157" t="s">
        <v>203</v>
      </c>
      <c r="H201" s="158">
        <v>5</v>
      </c>
      <c r="I201" s="159"/>
      <c r="J201" s="158">
        <f t="shared" si="30"/>
        <v>0</v>
      </c>
      <c r="K201" s="160"/>
      <c r="L201" s="161"/>
      <c r="M201" s="162" t="s">
        <v>1</v>
      </c>
      <c r="N201" s="163" t="s">
        <v>45</v>
      </c>
      <c r="P201" s="149">
        <f t="shared" si="31"/>
        <v>0</v>
      </c>
      <c r="Q201" s="149">
        <v>2.8379999999999999E-2</v>
      </c>
      <c r="R201" s="149">
        <f t="shared" si="32"/>
        <v>0.1419</v>
      </c>
      <c r="S201" s="149">
        <v>0</v>
      </c>
      <c r="T201" s="150">
        <f t="shared" si="33"/>
        <v>0</v>
      </c>
      <c r="AR201" s="151" t="s">
        <v>306</v>
      </c>
      <c r="AT201" s="151" t="s">
        <v>196</v>
      </c>
      <c r="AU201" s="151" t="s">
        <v>90</v>
      </c>
      <c r="AY201" s="13" t="s">
        <v>181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90</v>
      </c>
      <c r="BK201" s="153">
        <f t="shared" si="39"/>
        <v>0</v>
      </c>
      <c r="BL201" s="13" t="s">
        <v>243</v>
      </c>
      <c r="BM201" s="151" t="s">
        <v>1380</v>
      </c>
    </row>
    <row r="202" spans="2:65" s="1" customFormat="1" ht="37.9" customHeight="1">
      <c r="B202" s="139"/>
      <c r="C202" s="154" t="s">
        <v>397</v>
      </c>
      <c r="D202" s="154" t="s">
        <v>196</v>
      </c>
      <c r="E202" s="155" t="s">
        <v>1381</v>
      </c>
      <c r="F202" s="156" t="s">
        <v>1382</v>
      </c>
      <c r="G202" s="157" t="s">
        <v>203</v>
      </c>
      <c r="H202" s="158">
        <v>20</v>
      </c>
      <c r="I202" s="159"/>
      <c r="J202" s="158">
        <f t="shared" si="30"/>
        <v>0</v>
      </c>
      <c r="K202" s="160"/>
      <c r="L202" s="161"/>
      <c r="M202" s="162" t="s">
        <v>1</v>
      </c>
      <c r="N202" s="163" t="s">
        <v>45</v>
      </c>
      <c r="P202" s="149">
        <f t="shared" si="31"/>
        <v>0</v>
      </c>
      <c r="Q202" s="149">
        <v>2.2079999999999999E-2</v>
      </c>
      <c r="R202" s="149">
        <f t="shared" si="32"/>
        <v>0.44159999999999999</v>
      </c>
      <c r="S202" s="149">
        <v>0</v>
      </c>
      <c r="T202" s="150">
        <f t="shared" si="33"/>
        <v>0</v>
      </c>
      <c r="AR202" s="151" t="s">
        <v>306</v>
      </c>
      <c r="AT202" s="151" t="s">
        <v>196</v>
      </c>
      <c r="AU202" s="151" t="s">
        <v>90</v>
      </c>
      <c r="AY202" s="13" t="s">
        <v>181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90</v>
      </c>
      <c r="BK202" s="153">
        <f t="shared" si="39"/>
        <v>0</v>
      </c>
      <c r="BL202" s="13" t="s">
        <v>243</v>
      </c>
      <c r="BM202" s="151" t="s">
        <v>1383</v>
      </c>
    </row>
    <row r="203" spans="2:65" s="1" customFormat="1" ht="37.9" customHeight="1">
      <c r="B203" s="139"/>
      <c r="C203" s="154" t="s">
        <v>401</v>
      </c>
      <c r="D203" s="154" t="s">
        <v>196</v>
      </c>
      <c r="E203" s="155" t="s">
        <v>1384</v>
      </c>
      <c r="F203" s="156" t="s">
        <v>1385</v>
      </c>
      <c r="G203" s="157" t="s">
        <v>203</v>
      </c>
      <c r="H203" s="158">
        <v>25</v>
      </c>
      <c r="I203" s="159"/>
      <c r="J203" s="158">
        <f t="shared" si="30"/>
        <v>0</v>
      </c>
      <c r="K203" s="160"/>
      <c r="L203" s="161"/>
      <c r="M203" s="162" t="s">
        <v>1</v>
      </c>
      <c r="N203" s="163" t="s">
        <v>45</v>
      </c>
      <c r="P203" s="149">
        <f t="shared" si="31"/>
        <v>0</v>
      </c>
      <c r="Q203" s="149">
        <v>2.5229999999999999E-2</v>
      </c>
      <c r="R203" s="149">
        <f t="shared" si="32"/>
        <v>0.63074999999999992</v>
      </c>
      <c r="S203" s="149">
        <v>0</v>
      </c>
      <c r="T203" s="150">
        <f t="shared" si="33"/>
        <v>0</v>
      </c>
      <c r="AR203" s="151" t="s">
        <v>306</v>
      </c>
      <c r="AT203" s="151" t="s">
        <v>196</v>
      </c>
      <c r="AU203" s="151" t="s">
        <v>90</v>
      </c>
      <c r="AY203" s="13" t="s">
        <v>181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90</v>
      </c>
      <c r="BK203" s="153">
        <f t="shared" si="39"/>
        <v>0</v>
      </c>
      <c r="BL203" s="13" t="s">
        <v>243</v>
      </c>
      <c r="BM203" s="151" t="s">
        <v>1386</v>
      </c>
    </row>
    <row r="204" spans="2:65" s="1" customFormat="1" ht="33" customHeight="1">
      <c r="B204" s="139"/>
      <c r="C204" s="140" t="s">
        <v>405</v>
      </c>
      <c r="D204" s="140" t="s">
        <v>183</v>
      </c>
      <c r="E204" s="141" t="s">
        <v>1387</v>
      </c>
      <c r="F204" s="142" t="s">
        <v>1388</v>
      </c>
      <c r="G204" s="143" t="s">
        <v>203</v>
      </c>
      <c r="H204" s="144">
        <v>11</v>
      </c>
      <c r="I204" s="145"/>
      <c r="J204" s="144">
        <f t="shared" si="30"/>
        <v>0</v>
      </c>
      <c r="K204" s="146"/>
      <c r="L204" s="28"/>
      <c r="M204" s="147" t="s">
        <v>1</v>
      </c>
      <c r="N204" s="148" t="s">
        <v>45</v>
      </c>
      <c r="P204" s="149">
        <f t="shared" si="31"/>
        <v>0</v>
      </c>
      <c r="Q204" s="149">
        <v>2.5948E-5</v>
      </c>
      <c r="R204" s="149">
        <f t="shared" si="32"/>
        <v>2.8542800000000001E-4</v>
      </c>
      <c r="S204" s="149">
        <v>0</v>
      </c>
      <c r="T204" s="150">
        <f t="shared" si="33"/>
        <v>0</v>
      </c>
      <c r="AR204" s="151" t="s">
        <v>243</v>
      </c>
      <c r="AT204" s="151" t="s">
        <v>183</v>
      </c>
      <c r="AU204" s="151" t="s">
        <v>90</v>
      </c>
      <c r="AY204" s="13" t="s">
        <v>181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90</v>
      </c>
      <c r="BK204" s="153">
        <f t="shared" si="39"/>
        <v>0</v>
      </c>
      <c r="BL204" s="13" t="s">
        <v>243</v>
      </c>
      <c r="BM204" s="151" t="s">
        <v>1389</v>
      </c>
    </row>
    <row r="205" spans="2:65" s="1" customFormat="1" ht="37.9" customHeight="1">
      <c r="B205" s="139"/>
      <c r="C205" s="154" t="s">
        <v>409</v>
      </c>
      <c r="D205" s="154" t="s">
        <v>196</v>
      </c>
      <c r="E205" s="155" t="s">
        <v>1390</v>
      </c>
      <c r="F205" s="156" t="s">
        <v>1391</v>
      </c>
      <c r="G205" s="157" t="s">
        <v>203</v>
      </c>
      <c r="H205" s="158">
        <v>5</v>
      </c>
      <c r="I205" s="159"/>
      <c r="J205" s="158">
        <f t="shared" si="30"/>
        <v>0</v>
      </c>
      <c r="K205" s="160"/>
      <c r="L205" s="161"/>
      <c r="M205" s="162" t="s">
        <v>1</v>
      </c>
      <c r="N205" s="163" t="s">
        <v>45</v>
      </c>
      <c r="P205" s="149">
        <f t="shared" si="31"/>
        <v>0</v>
      </c>
      <c r="Q205" s="149">
        <v>3.1539999999999999E-2</v>
      </c>
      <c r="R205" s="149">
        <f t="shared" si="32"/>
        <v>0.15770000000000001</v>
      </c>
      <c r="S205" s="149">
        <v>0</v>
      </c>
      <c r="T205" s="150">
        <f t="shared" si="33"/>
        <v>0</v>
      </c>
      <c r="AR205" s="151" t="s">
        <v>306</v>
      </c>
      <c r="AT205" s="151" t="s">
        <v>196</v>
      </c>
      <c r="AU205" s="151" t="s">
        <v>90</v>
      </c>
      <c r="AY205" s="13" t="s">
        <v>181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90</v>
      </c>
      <c r="BK205" s="153">
        <f t="shared" si="39"/>
        <v>0</v>
      </c>
      <c r="BL205" s="13" t="s">
        <v>243</v>
      </c>
      <c r="BM205" s="151" t="s">
        <v>1392</v>
      </c>
    </row>
    <row r="206" spans="2:65" s="1" customFormat="1" ht="37.9" customHeight="1">
      <c r="B206" s="139"/>
      <c r="C206" s="154" t="s">
        <v>413</v>
      </c>
      <c r="D206" s="154" t="s">
        <v>196</v>
      </c>
      <c r="E206" s="155" t="s">
        <v>1393</v>
      </c>
      <c r="F206" s="156" t="s">
        <v>1394</v>
      </c>
      <c r="G206" s="157" t="s">
        <v>203</v>
      </c>
      <c r="H206" s="158">
        <v>6</v>
      </c>
      <c r="I206" s="159"/>
      <c r="J206" s="158">
        <f t="shared" si="30"/>
        <v>0</v>
      </c>
      <c r="K206" s="160"/>
      <c r="L206" s="161"/>
      <c r="M206" s="162" t="s">
        <v>1</v>
      </c>
      <c r="N206" s="163" t="s">
        <v>45</v>
      </c>
      <c r="P206" s="149">
        <f t="shared" si="31"/>
        <v>0</v>
      </c>
      <c r="Q206" s="149">
        <v>3.7839999999999999E-2</v>
      </c>
      <c r="R206" s="149">
        <f t="shared" si="32"/>
        <v>0.22703999999999999</v>
      </c>
      <c r="S206" s="149">
        <v>0</v>
      </c>
      <c r="T206" s="150">
        <f t="shared" si="33"/>
        <v>0</v>
      </c>
      <c r="AR206" s="151" t="s">
        <v>306</v>
      </c>
      <c r="AT206" s="151" t="s">
        <v>196</v>
      </c>
      <c r="AU206" s="151" t="s">
        <v>90</v>
      </c>
      <c r="AY206" s="13" t="s">
        <v>181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90</v>
      </c>
      <c r="BK206" s="153">
        <f t="shared" si="39"/>
        <v>0</v>
      </c>
      <c r="BL206" s="13" t="s">
        <v>243</v>
      </c>
      <c r="BM206" s="151" t="s">
        <v>1395</v>
      </c>
    </row>
    <row r="207" spans="2:65" s="1" customFormat="1" ht="24.2" customHeight="1">
      <c r="B207" s="139"/>
      <c r="C207" s="140" t="s">
        <v>417</v>
      </c>
      <c r="D207" s="140" t="s">
        <v>183</v>
      </c>
      <c r="E207" s="141" t="s">
        <v>1396</v>
      </c>
      <c r="F207" s="142" t="s">
        <v>1397</v>
      </c>
      <c r="G207" s="143" t="s">
        <v>203</v>
      </c>
      <c r="H207" s="144">
        <v>14</v>
      </c>
      <c r="I207" s="145"/>
      <c r="J207" s="144">
        <f t="shared" si="30"/>
        <v>0</v>
      </c>
      <c r="K207" s="146"/>
      <c r="L207" s="28"/>
      <c r="M207" s="147" t="s">
        <v>1</v>
      </c>
      <c r="N207" s="148" t="s">
        <v>45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243</v>
      </c>
      <c r="AT207" s="151" t="s">
        <v>183</v>
      </c>
      <c r="AU207" s="151" t="s">
        <v>90</v>
      </c>
      <c r="AY207" s="13" t="s">
        <v>181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3" t="s">
        <v>90</v>
      </c>
      <c r="BK207" s="153">
        <f t="shared" si="39"/>
        <v>0</v>
      </c>
      <c r="BL207" s="13" t="s">
        <v>243</v>
      </c>
      <c r="BM207" s="151" t="s">
        <v>1398</v>
      </c>
    </row>
    <row r="208" spans="2:65" s="1" customFormat="1" ht="24.2" customHeight="1">
      <c r="B208" s="139"/>
      <c r="C208" s="140" t="s">
        <v>421</v>
      </c>
      <c r="D208" s="140" t="s">
        <v>183</v>
      </c>
      <c r="E208" s="141" t="s">
        <v>1399</v>
      </c>
      <c r="F208" s="142" t="s">
        <v>1400</v>
      </c>
      <c r="G208" s="143" t="s">
        <v>203</v>
      </c>
      <c r="H208" s="144">
        <v>229</v>
      </c>
      <c r="I208" s="145"/>
      <c r="J208" s="144">
        <f t="shared" si="30"/>
        <v>0</v>
      </c>
      <c r="K208" s="146"/>
      <c r="L208" s="28"/>
      <c r="M208" s="147" t="s">
        <v>1</v>
      </c>
      <c r="N208" s="148" t="s">
        <v>45</v>
      </c>
      <c r="P208" s="149">
        <f t="shared" si="31"/>
        <v>0</v>
      </c>
      <c r="Q208" s="149">
        <v>0</v>
      </c>
      <c r="R208" s="149">
        <f t="shared" si="32"/>
        <v>0</v>
      </c>
      <c r="S208" s="149">
        <v>0</v>
      </c>
      <c r="T208" s="150">
        <f t="shared" si="33"/>
        <v>0</v>
      </c>
      <c r="AR208" s="151" t="s">
        <v>243</v>
      </c>
      <c r="AT208" s="151" t="s">
        <v>183</v>
      </c>
      <c r="AU208" s="151" t="s">
        <v>90</v>
      </c>
      <c r="AY208" s="13" t="s">
        <v>181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3" t="s">
        <v>90</v>
      </c>
      <c r="BK208" s="153">
        <f t="shared" si="39"/>
        <v>0</v>
      </c>
      <c r="BL208" s="13" t="s">
        <v>243</v>
      </c>
      <c r="BM208" s="151" t="s">
        <v>1401</v>
      </c>
    </row>
    <row r="209" spans="2:65" s="1" customFormat="1" ht="24.2" customHeight="1">
      <c r="B209" s="139"/>
      <c r="C209" s="140" t="s">
        <v>425</v>
      </c>
      <c r="D209" s="140" t="s">
        <v>183</v>
      </c>
      <c r="E209" s="141" t="s">
        <v>1402</v>
      </c>
      <c r="F209" s="142" t="s">
        <v>1403</v>
      </c>
      <c r="G209" s="143" t="s">
        <v>507</v>
      </c>
      <c r="H209" s="144">
        <v>4.3079999999999998</v>
      </c>
      <c r="I209" s="145"/>
      <c r="J209" s="144">
        <f t="shared" si="30"/>
        <v>0</v>
      </c>
      <c r="K209" s="146"/>
      <c r="L209" s="28"/>
      <c r="M209" s="147" t="s">
        <v>1</v>
      </c>
      <c r="N209" s="148" t="s">
        <v>45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243</v>
      </c>
      <c r="AT209" s="151" t="s">
        <v>183</v>
      </c>
      <c r="AU209" s="151" t="s">
        <v>90</v>
      </c>
      <c r="AY209" s="13" t="s">
        <v>181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3" t="s">
        <v>90</v>
      </c>
      <c r="BK209" s="153">
        <f t="shared" si="39"/>
        <v>0</v>
      </c>
      <c r="BL209" s="13" t="s">
        <v>243</v>
      </c>
      <c r="BM209" s="151" t="s">
        <v>1404</v>
      </c>
    </row>
    <row r="210" spans="2:65" s="11" customFormat="1" ht="22.9" customHeight="1">
      <c r="B210" s="127"/>
      <c r="D210" s="128" t="s">
        <v>78</v>
      </c>
      <c r="E210" s="137" t="s">
        <v>489</v>
      </c>
      <c r="F210" s="137" t="s">
        <v>955</v>
      </c>
      <c r="I210" s="130"/>
      <c r="J210" s="138">
        <f>BK210</f>
        <v>0</v>
      </c>
      <c r="L210" s="127"/>
      <c r="M210" s="132"/>
      <c r="P210" s="133">
        <f>P211+P214</f>
        <v>0</v>
      </c>
      <c r="R210" s="133">
        <f>R211+R214</f>
        <v>0.488621362</v>
      </c>
      <c r="T210" s="134">
        <f>T211+T214</f>
        <v>0</v>
      </c>
      <c r="AR210" s="128" t="s">
        <v>90</v>
      </c>
      <c r="AT210" s="135" t="s">
        <v>78</v>
      </c>
      <c r="AU210" s="135" t="s">
        <v>83</v>
      </c>
      <c r="AY210" s="128" t="s">
        <v>181</v>
      </c>
      <c r="BK210" s="136">
        <f>BK211+BK214</f>
        <v>0</v>
      </c>
    </row>
    <row r="211" spans="2:65" s="11" customFormat="1" ht="20.85" customHeight="1">
      <c r="B211" s="127"/>
      <c r="D211" s="128" t="s">
        <v>78</v>
      </c>
      <c r="E211" s="137" t="s">
        <v>956</v>
      </c>
      <c r="F211" s="137" t="s">
        <v>1405</v>
      </c>
      <c r="I211" s="130"/>
      <c r="J211" s="138">
        <f>BK211</f>
        <v>0</v>
      </c>
      <c r="L211" s="127"/>
      <c r="M211" s="132"/>
      <c r="P211" s="133">
        <f>SUM(P212:P213)</f>
        <v>0</v>
      </c>
      <c r="R211" s="133">
        <f>SUM(R212:R213)</f>
        <v>0.26367807999999998</v>
      </c>
      <c r="T211" s="134">
        <f>SUM(T212:T213)</f>
        <v>0</v>
      </c>
      <c r="AR211" s="128" t="s">
        <v>90</v>
      </c>
      <c r="AT211" s="135" t="s">
        <v>78</v>
      </c>
      <c r="AU211" s="135" t="s">
        <v>90</v>
      </c>
      <c r="AY211" s="128" t="s">
        <v>181</v>
      </c>
      <c r="BK211" s="136">
        <f>SUM(BK212:BK213)</f>
        <v>0</v>
      </c>
    </row>
    <row r="212" spans="2:65" s="1" customFormat="1" ht="37.9" customHeight="1">
      <c r="B212" s="139"/>
      <c r="C212" s="140" t="s">
        <v>429</v>
      </c>
      <c r="D212" s="140" t="s">
        <v>183</v>
      </c>
      <c r="E212" s="141" t="s">
        <v>1406</v>
      </c>
      <c r="F212" s="142" t="s">
        <v>1407</v>
      </c>
      <c r="G212" s="143" t="s">
        <v>304</v>
      </c>
      <c r="H212" s="144">
        <v>1920</v>
      </c>
      <c r="I212" s="145"/>
      <c r="J212" s="144">
        <f>ROUND(I212*H212,3)</f>
        <v>0</v>
      </c>
      <c r="K212" s="146"/>
      <c r="L212" s="28"/>
      <c r="M212" s="147" t="s">
        <v>1</v>
      </c>
      <c r="N212" s="148" t="s">
        <v>45</v>
      </c>
      <c r="P212" s="149">
        <f>O212*H212</f>
        <v>0</v>
      </c>
      <c r="Q212" s="149">
        <v>9.5439999999999994E-5</v>
      </c>
      <c r="R212" s="149">
        <f>Q212*H212</f>
        <v>0.18324479999999999</v>
      </c>
      <c r="S212" s="149">
        <v>0</v>
      </c>
      <c r="T212" s="150">
        <f>S212*H212</f>
        <v>0</v>
      </c>
      <c r="AR212" s="151" t="s">
        <v>243</v>
      </c>
      <c r="AT212" s="151" t="s">
        <v>183</v>
      </c>
      <c r="AU212" s="151" t="s">
        <v>94</v>
      </c>
      <c r="AY212" s="13" t="s">
        <v>181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3" t="s">
        <v>90</v>
      </c>
      <c r="BK212" s="153">
        <f>ROUND(I212*H212,3)</f>
        <v>0</v>
      </c>
      <c r="BL212" s="13" t="s">
        <v>243</v>
      </c>
      <c r="BM212" s="151" t="s">
        <v>1408</v>
      </c>
    </row>
    <row r="213" spans="2:65" s="1" customFormat="1" ht="33" customHeight="1">
      <c r="B213" s="139"/>
      <c r="C213" s="140" t="s">
        <v>433</v>
      </c>
      <c r="D213" s="140" t="s">
        <v>183</v>
      </c>
      <c r="E213" s="141" t="s">
        <v>1409</v>
      </c>
      <c r="F213" s="142" t="s">
        <v>1410</v>
      </c>
      <c r="G213" s="143" t="s">
        <v>304</v>
      </c>
      <c r="H213" s="144">
        <v>2306</v>
      </c>
      <c r="I213" s="145"/>
      <c r="J213" s="144">
        <f>ROUND(I213*H213,3)</f>
        <v>0</v>
      </c>
      <c r="K213" s="146"/>
      <c r="L213" s="28"/>
      <c r="M213" s="147" t="s">
        <v>1</v>
      </c>
      <c r="N213" s="148" t="s">
        <v>45</v>
      </c>
      <c r="P213" s="149">
        <f>O213*H213</f>
        <v>0</v>
      </c>
      <c r="Q213" s="149">
        <v>3.4879999999999998E-5</v>
      </c>
      <c r="R213" s="149">
        <f>Q213*H213</f>
        <v>8.0433279999999996E-2</v>
      </c>
      <c r="S213" s="149">
        <v>0</v>
      </c>
      <c r="T213" s="150">
        <f>S213*H213</f>
        <v>0</v>
      </c>
      <c r="AR213" s="151" t="s">
        <v>243</v>
      </c>
      <c r="AT213" s="151" t="s">
        <v>183</v>
      </c>
      <c r="AU213" s="151" t="s">
        <v>94</v>
      </c>
      <c r="AY213" s="13" t="s">
        <v>181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3" t="s">
        <v>90</v>
      </c>
      <c r="BK213" s="153">
        <f>ROUND(I213*H213,3)</f>
        <v>0</v>
      </c>
      <c r="BL213" s="13" t="s">
        <v>243</v>
      </c>
      <c r="BM213" s="151" t="s">
        <v>1411</v>
      </c>
    </row>
    <row r="214" spans="2:65" s="11" customFormat="1" ht="20.85" customHeight="1">
      <c r="B214" s="127"/>
      <c r="D214" s="128" t="s">
        <v>78</v>
      </c>
      <c r="E214" s="137" t="s">
        <v>970</v>
      </c>
      <c r="F214" s="137" t="s">
        <v>971</v>
      </c>
      <c r="I214" s="130"/>
      <c r="J214" s="138">
        <f>BK214</f>
        <v>0</v>
      </c>
      <c r="L214" s="127"/>
      <c r="M214" s="132"/>
      <c r="P214" s="133">
        <f>SUM(P215:P216)</f>
        <v>0</v>
      </c>
      <c r="R214" s="133">
        <f>SUM(R215:R216)</f>
        <v>0.22494328200000002</v>
      </c>
      <c r="T214" s="134">
        <f>SUM(T215:T216)</f>
        <v>0</v>
      </c>
      <c r="AR214" s="128" t="s">
        <v>90</v>
      </c>
      <c r="AT214" s="135" t="s">
        <v>78</v>
      </c>
      <c r="AU214" s="135" t="s">
        <v>90</v>
      </c>
      <c r="AY214" s="128" t="s">
        <v>181</v>
      </c>
      <c r="BK214" s="136">
        <f>SUM(BK215:BK216)</f>
        <v>0</v>
      </c>
    </row>
    <row r="215" spans="2:65" s="1" customFormat="1" ht="33" customHeight="1">
      <c r="B215" s="139"/>
      <c r="C215" s="140" t="s">
        <v>437</v>
      </c>
      <c r="D215" s="140" t="s">
        <v>183</v>
      </c>
      <c r="E215" s="141" t="s">
        <v>1412</v>
      </c>
      <c r="F215" s="142" t="s">
        <v>1413</v>
      </c>
      <c r="G215" s="143" t="s">
        <v>194</v>
      </c>
      <c r="H215" s="144">
        <v>503.45</v>
      </c>
      <c r="I215" s="145"/>
      <c r="J215" s="144">
        <f>ROUND(I215*H215,3)</f>
        <v>0</v>
      </c>
      <c r="K215" s="146"/>
      <c r="L215" s="28"/>
      <c r="M215" s="147" t="s">
        <v>1</v>
      </c>
      <c r="N215" s="148" t="s">
        <v>45</v>
      </c>
      <c r="P215" s="149">
        <f>O215*H215</f>
        <v>0</v>
      </c>
      <c r="Q215" s="149">
        <v>4.0356000000000002E-4</v>
      </c>
      <c r="R215" s="149">
        <f>Q215*H215</f>
        <v>0.20317228200000001</v>
      </c>
      <c r="S215" s="149">
        <v>0</v>
      </c>
      <c r="T215" s="150">
        <f>S215*H215</f>
        <v>0</v>
      </c>
      <c r="AR215" s="151" t="s">
        <v>243</v>
      </c>
      <c r="AT215" s="151" t="s">
        <v>183</v>
      </c>
      <c r="AU215" s="151" t="s">
        <v>94</v>
      </c>
      <c r="AY215" s="13" t="s">
        <v>181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3" t="s">
        <v>90</v>
      </c>
      <c r="BK215" s="153">
        <f>ROUND(I215*H215,3)</f>
        <v>0</v>
      </c>
      <c r="BL215" s="13" t="s">
        <v>243</v>
      </c>
      <c r="BM215" s="151" t="s">
        <v>1414</v>
      </c>
    </row>
    <row r="216" spans="2:65" s="1" customFormat="1" ht="33" customHeight="1">
      <c r="B216" s="139"/>
      <c r="C216" s="140" t="s">
        <v>441</v>
      </c>
      <c r="D216" s="140" t="s">
        <v>183</v>
      </c>
      <c r="E216" s="141" t="s">
        <v>1415</v>
      </c>
      <c r="F216" s="142" t="s">
        <v>1416</v>
      </c>
      <c r="G216" s="143" t="s">
        <v>194</v>
      </c>
      <c r="H216" s="144">
        <v>45</v>
      </c>
      <c r="I216" s="145"/>
      <c r="J216" s="144">
        <f>ROUND(I216*H216,3)</f>
        <v>0</v>
      </c>
      <c r="K216" s="146"/>
      <c r="L216" s="28"/>
      <c r="M216" s="147" t="s">
        <v>1</v>
      </c>
      <c r="N216" s="148" t="s">
        <v>45</v>
      </c>
      <c r="P216" s="149">
        <f>O216*H216</f>
        <v>0</v>
      </c>
      <c r="Q216" s="149">
        <v>4.838E-4</v>
      </c>
      <c r="R216" s="149">
        <f>Q216*H216</f>
        <v>2.1770999999999999E-2</v>
      </c>
      <c r="S216" s="149">
        <v>0</v>
      </c>
      <c r="T216" s="150">
        <f>S216*H216</f>
        <v>0</v>
      </c>
      <c r="AR216" s="151" t="s">
        <v>243</v>
      </c>
      <c r="AT216" s="151" t="s">
        <v>183</v>
      </c>
      <c r="AU216" s="151" t="s">
        <v>94</v>
      </c>
      <c r="AY216" s="13" t="s">
        <v>181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90</v>
      </c>
      <c r="BK216" s="153">
        <f>ROUND(I216*H216,3)</f>
        <v>0</v>
      </c>
      <c r="BL216" s="13" t="s">
        <v>243</v>
      </c>
      <c r="BM216" s="151" t="s">
        <v>1417</v>
      </c>
    </row>
    <row r="217" spans="2:65" s="11" customFormat="1" ht="25.9" customHeight="1">
      <c r="B217" s="127"/>
      <c r="D217" s="128" t="s">
        <v>78</v>
      </c>
      <c r="E217" s="129" t="s">
        <v>196</v>
      </c>
      <c r="F217" s="129" t="s">
        <v>986</v>
      </c>
      <c r="I217" s="130"/>
      <c r="J217" s="131">
        <f>BK217</f>
        <v>0</v>
      </c>
      <c r="L217" s="127"/>
      <c r="M217" s="132"/>
      <c r="P217" s="133">
        <f>P218+P222+P226</f>
        <v>0</v>
      </c>
      <c r="R217" s="133">
        <f>R218+R222+R226</f>
        <v>3.4799999999999996E-3</v>
      </c>
      <c r="T217" s="134">
        <f>T218+T222+T226</f>
        <v>0</v>
      </c>
      <c r="AR217" s="128" t="s">
        <v>94</v>
      </c>
      <c r="AT217" s="135" t="s">
        <v>78</v>
      </c>
      <c r="AU217" s="135" t="s">
        <v>79</v>
      </c>
      <c r="AY217" s="128" t="s">
        <v>181</v>
      </c>
      <c r="BK217" s="136">
        <f>BK218+BK222+BK226</f>
        <v>0</v>
      </c>
    </row>
    <row r="218" spans="2:65" s="11" customFormat="1" ht="22.9" customHeight="1">
      <c r="B218" s="127"/>
      <c r="D218" s="128" t="s">
        <v>78</v>
      </c>
      <c r="E218" s="137" t="s">
        <v>1418</v>
      </c>
      <c r="F218" s="137" t="s">
        <v>1419</v>
      </c>
      <c r="I218" s="130"/>
      <c r="J218" s="138">
        <f>BK218</f>
        <v>0</v>
      </c>
      <c r="L218" s="127"/>
      <c r="M218" s="132"/>
      <c r="P218" s="133">
        <f>SUM(P219:P221)</f>
        <v>0</v>
      </c>
      <c r="R218" s="133">
        <f>SUM(R219:R221)</f>
        <v>3.4799999999999996E-3</v>
      </c>
      <c r="T218" s="134">
        <f>SUM(T219:T221)</f>
        <v>0</v>
      </c>
      <c r="AR218" s="128" t="s">
        <v>94</v>
      </c>
      <c r="AT218" s="135" t="s">
        <v>78</v>
      </c>
      <c r="AU218" s="135" t="s">
        <v>83</v>
      </c>
      <c r="AY218" s="128" t="s">
        <v>181</v>
      </c>
      <c r="BK218" s="136">
        <f>SUM(BK219:BK221)</f>
        <v>0</v>
      </c>
    </row>
    <row r="219" spans="2:65" s="1" customFormat="1" ht="37.9" customHeight="1">
      <c r="B219" s="139"/>
      <c r="C219" s="140" t="s">
        <v>445</v>
      </c>
      <c r="D219" s="140" t="s">
        <v>183</v>
      </c>
      <c r="E219" s="141" t="s">
        <v>1420</v>
      </c>
      <c r="F219" s="142" t="s">
        <v>1421</v>
      </c>
      <c r="G219" s="143" t="s">
        <v>304</v>
      </c>
      <c r="H219" s="144">
        <v>12</v>
      </c>
      <c r="I219" s="145"/>
      <c r="J219" s="144">
        <f>ROUND(I219*H219,3)</f>
        <v>0</v>
      </c>
      <c r="K219" s="146"/>
      <c r="L219" s="28"/>
      <c r="M219" s="147" t="s">
        <v>1</v>
      </c>
      <c r="N219" s="148" t="s">
        <v>45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433</v>
      </c>
      <c r="AT219" s="151" t="s">
        <v>183</v>
      </c>
      <c r="AU219" s="151" t="s">
        <v>90</v>
      </c>
      <c r="AY219" s="13" t="s">
        <v>181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3" t="s">
        <v>90</v>
      </c>
      <c r="BK219" s="153">
        <f>ROUND(I219*H219,3)</f>
        <v>0</v>
      </c>
      <c r="BL219" s="13" t="s">
        <v>433</v>
      </c>
      <c r="BM219" s="151" t="s">
        <v>1422</v>
      </c>
    </row>
    <row r="220" spans="2:65" s="1" customFormat="1" ht="21.75" customHeight="1">
      <c r="B220" s="139"/>
      <c r="C220" s="154" t="s">
        <v>449</v>
      </c>
      <c r="D220" s="154" t="s">
        <v>196</v>
      </c>
      <c r="E220" s="155" t="s">
        <v>1423</v>
      </c>
      <c r="F220" s="156" t="s">
        <v>1424</v>
      </c>
      <c r="G220" s="157" t="s">
        <v>304</v>
      </c>
      <c r="H220" s="158">
        <v>12</v>
      </c>
      <c r="I220" s="159"/>
      <c r="J220" s="158">
        <f>ROUND(I220*H220,3)</f>
        <v>0</v>
      </c>
      <c r="K220" s="160"/>
      <c r="L220" s="161"/>
      <c r="M220" s="162" t="s">
        <v>1</v>
      </c>
      <c r="N220" s="163" t="s">
        <v>45</v>
      </c>
      <c r="P220" s="149">
        <f>O220*H220</f>
        <v>0</v>
      </c>
      <c r="Q220" s="149">
        <v>2.7999999999999998E-4</v>
      </c>
      <c r="R220" s="149">
        <f>Q220*H220</f>
        <v>3.3599999999999997E-3</v>
      </c>
      <c r="S220" s="149">
        <v>0</v>
      </c>
      <c r="T220" s="150">
        <f>S220*H220</f>
        <v>0</v>
      </c>
      <c r="AR220" s="151" t="s">
        <v>703</v>
      </c>
      <c r="AT220" s="151" t="s">
        <v>196</v>
      </c>
      <c r="AU220" s="151" t="s">
        <v>90</v>
      </c>
      <c r="AY220" s="13" t="s">
        <v>181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90</v>
      </c>
      <c r="BK220" s="153">
        <f>ROUND(I220*H220,3)</f>
        <v>0</v>
      </c>
      <c r="BL220" s="13" t="s">
        <v>703</v>
      </c>
      <c r="BM220" s="151" t="s">
        <v>1425</v>
      </c>
    </row>
    <row r="221" spans="2:65" s="1" customFormat="1" ht="24.2" customHeight="1">
      <c r="B221" s="139"/>
      <c r="C221" s="154" t="s">
        <v>453</v>
      </c>
      <c r="D221" s="154" t="s">
        <v>196</v>
      </c>
      <c r="E221" s="155" t="s">
        <v>1426</v>
      </c>
      <c r="F221" s="156" t="s">
        <v>1427</v>
      </c>
      <c r="G221" s="157" t="s">
        <v>203</v>
      </c>
      <c r="H221" s="158">
        <v>2</v>
      </c>
      <c r="I221" s="159"/>
      <c r="J221" s="158">
        <f>ROUND(I221*H221,3)</f>
        <v>0</v>
      </c>
      <c r="K221" s="160"/>
      <c r="L221" s="161"/>
      <c r="M221" s="162" t="s">
        <v>1</v>
      </c>
      <c r="N221" s="163" t="s">
        <v>45</v>
      </c>
      <c r="P221" s="149">
        <f>O221*H221</f>
        <v>0</v>
      </c>
      <c r="Q221" s="149">
        <v>6.0000000000000002E-5</v>
      </c>
      <c r="R221" s="149">
        <f>Q221*H221</f>
        <v>1.2E-4</v>
      </c>
      <c r="S221" s="149">
        <v>0</v>
      </c>
      <c r="T221" s="150">
        <f>S221*H221</f>
        <v>0</v>
      </c>
      <c r="AR221" s="151" t="s">
        <v>703</v>
      </c>
      <c r="AT221" s="151" t="s">
        <v>196</v>
      </c>
      <c r="AU221" s="151" t="s">
        <v>90</v>
      </c>
      <c r="AY221" s="13" t="s">
        <v>181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90</v>
      </c>
      <c r="BK221" s="153">
        <f>ROUND(I221*H221,3)</f>
        <v>0</v>
      </c>
      <c r="BL221" s="13" t="s">
        <v>703</v>
      </c>
      <c r="BM221" s="151" t="s">
        <v>1428</v>
      </c>
    </row>
    <row r="222" spans="2:65" s="11" customFormat="1" ht="22.9" customHeight="1">
      <c r="B222" s="127"/>
      <c r="D222" s="128" t="s">
        <v>78</v>
      </c>
      <c r="E222" s="137" t="s">
        <v>1429</v>
      </c>
      <c r="F222" s="137" t="s">
        <v>1430</v>
      </c>
      <c r="I222" s="130"/>
      <c r="J222" s="138">
        <f>BK222</f>
        <v>0</v>
      </c>
      <c r="L222" s="127"/>
      <c r="M222" s="132"/>
      <c r="P222" s="133">
        <f>SUM(P223:P225)</f>
        <v>0</v>
      </c>
      <c r="R222" s="133">
        <f>SUM(R223:R225)</f>
        <v>0</v>
      </c>
      <c r="T222" s="134">
        <f>SUM(T223:T225)</f>
        <v>0</v>
      </c>
      <c r="AR222" s="128" t="s">
        <v>103</v>
      </c>
      <c r="AT222" s="135" t="s">
        <v>78</v>
      </c>
      <c r="AU222" s="135" t="s">
        <v>83</v>
      </c>
      <c r="AY222" s="128" t="s">
        <v>181</v>
      </c>
      <c r="BK222" s="136">
        <f>SUM(BK223:BK225)</f>
        <v>0</v>
      </c>
    </row>
    <row r="223" spans="2:65" s="1" customFormat="1" ht="16.5" customHeight="1">
      <c r="B223" s="139"/>
      <c r="C223" s="140" t="s">
        <v>457</v>
      </c>
      <c r="D223" s="140" t="s">
        <v>183</v>
      </c>
      <c r="E223" s="141" t="s">
        <v>1431</v>
      </c>
      <c r="F223" s="142" t="s">
        <v>1432</v>
      </c>
      <c r="G223" s="143" t="s">
        <v>1433</v>
      </c>
      <c r="H223" s="144">
        <v>1</v>
      </c>
      <c r="I223" s="145"/>
      <c r="J223" s="144">
        <f>ROUND(I223*H223,3)</f>
        <v>0</v>
      </c>
      <c r="K223" s="146"/>
      <c r="L223" s="28"/>
      <c r="M223" s="147" t="s">
        <v>1</v>
      </c>
      <c r="N223" s="148" t="s">
        <v>45</v>
      </c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51" t="s">
        <v>433</v>
      </c>
      <c r="AT223" s="151" t="s">
        <v>183</v>
      </c>
      <c r="AU223" s="151" t="s">
        <v>90</v>
      </c>
      <c r="AY223" s="13" t="s">
        <v>181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3" t="s">
        <v>90</v>
      </c>
      <c r="BK223" s="153">
        <f>ROUND(I223*H223,3)</f>
        <v>0</v>
      </c>
      <c r="BL223" s="13" t="s">
        <v>433</v>
      </c>
      <c r="BM223" s="151" t="s">
        <v>1434</v>
      </c>
    </row>
    <row r="224" spans="2:65" s="1" customFormat="1" ht="49.15" customHeight="1">
      <c r="B224" s="139"/>
      <c r="C224" s="154" t="s">
        <v>461</v>
      </c>
      <c r="D224" s="154" t="s">
        <v>196</v>
      </c>
      <c r="E224" s="155" t="s">
        <v>1435</v>
      </c>
      <c r="F224" s="156" t="s">
        <v>1436</v>
      </c>
      <c r="G224" s="157" t="s">
        <v>1433</v>
      </c>
      <c r="H224" s="158">
        <v>1</v>
      </c>
      <c r="I224" s="159"/>
      <c r="J224" s="158">
        <f>ROUND(I224*H224,3)</f>
        <v>0</v>
      </c>
      <c r="K224" s="160"/>
      <c r="L224" s="161"/>
      <c r="M224" s="162" t="s">
        <v>1</v>
      </c>
      <c r="N224" s="163" t="s">
        <v>45</v>
      </c>
      <c r="P224" s="149">
        <f>O224*H224</f>
        <v>0</v>
      </c>
      <c r="Q224" s="149">
        <v>0</v>
      </c>
      <c r="R224" s="149">
        <f>Q224*H224</f>
        <v>0</v>
      </c>
      <c r="S224" s="149">
        <v>0</v>
      </c>
      <c r="T224" s="150">
        <f>S224*H224</f>
        <v>0</v>
      </c>
      <c r="AR224" s="151" t="s">
        <v>1437</v>
      </c>
      <c r="AT224" s="151" t="s">
        <v>196</v>
      </c>
      <c r="AU224" s="151" t="s">
        <v>90</v>
      </c>
      <c r="AY224" s="13" t="s">
        <v>181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3" t="s">
        <v>90</v>
      </c>
      <c r="BK224" s="153">
        <f>ROUND(I224*H224,3)</f>
        <v>0</v>
      </c>
      <c r="BL224" s="13" t="s">
        <v>433</v>
      </c>
      <c r="BM224" s="151" t="s">
        <v>1438</v>
      </c>
    </row>
    <row r="225" spans="2:65" s="1" customFormat="1" ht="16.5" customHeight="1">
      <c r="B225" s="139"/>
      <c r="C225" s="140" t="s">
        <v>465</v>
      </c>
      <c r="D225" s="140" t="s">
        <v>183</v>
      </c>
      <c r="E225" s="141" t="s">
        <v>1439</v>
      </c>
      <c r="F225" s="142" t="s">
        <v>1440</v>
      </c>
      <c r="G225" s="143" t="s">
        <v>1433</v>
      </c>
      <c r="H225" s="144">
        <v>1</v>
      </c>
      <c r="I225" s="145"/>
      <c r="J225" s="144">
        <f>ROUND(I225*H225,3)</f>
        <v>0</v>
      </c>
      <c r="K225" s="146"/>
      <c r="L225" s="28"/>
      <c r="M225" s="147" t="s">
        <v>1</v>
      </c>
      <c r="N225" s="148" t="s">
        <v>45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433</v>
      </c>
      <c r="AT225" s="151" t="s">
        <v>183</v>
      </c>
      <c r="AU225" s="151" t="s">
        <v>90</v>
      </c>
      <c r="AY225" s="13" t="s">
        <v>181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3" t="s">
        <v>90</v>
      </c>
      <c r="BK225" s="153">
        <f>ROUND(I225*H225,3)</f>
        <v>0</v>
      </c>
      <c r="BL225" s="13" t="s">
        <v>433</v>
      </c>
      <c r="BM225" s="151" t="s">
        <v>1441</v>
      </c>
    </row>
    <row r="226" spans="2:65" s="11" customFormat="1" ht="22.9" customHeight="1">
      <c r="B226" s="127"/>
      <c r="D226" s="128" t="s">
        <v>78</v>
      </c>
      <c r="E226" s="137" t="s">
        <v>1442</v>
      </c>
      <c r="F226" s="137" t="s">
        <v>1443</v>
      </c>
      <c r="I226" s="130"/>
      <c r="J226" s="138">
        <f>BK226</f>
        <v>0</v>
      </c>
      <c r="L226" s="127"/>
      <c r="M226" s="132"/>
      <c r="P226" s="133">
        <f>SUM(P227:P232)</f>
        <v>0</v>
      </c>
      <c r="R226" s="133">
        <f>SUM(R227:R232)</f>
        <v>0</v>
      </c>
      <c r="T226" s="134">
        <f>SUM(T227:T232)</f>
        <v>0</v>
      </c>
      <c r="AR226" s="128" t="s">
        <v>103</v>
      </c>
      <c r="AT226" s="135" t="s">
        <v>78</v>
      </c>
      <c r="AU226" s="135" t="s">
        <v>83</v>
      </c>
      <c r="AY226" s="128" t="s">
        <v>181</v>
      </c>
      <c r="BK226" s="136">
        <f>SUM(BK227:BK232)</f>
        <v>0</v>
      </c>
    </row>
    <row r="227" spans="2:65" s="1" customFormat="1" ht="24.2" customHeight="1">
      <c r="B227" s="139"/>
      <c r="C227" s="140" t="s">
        <v>469</v>
      </c>
      <c r="D227" s="140" t="s">
        <v>183</v>
      </c>
      <c r="E227" s="141" t="s">
        <v>1444</v>
      </c>
      <c r="F227" s="142" t="s">
        <v>1445</v>
      </c>
      <c r="G227" s="143" t="s">
        <v>1446</v>
      </c>
      <c r="H227" s="144">
        <v>50</v>
      </c>
      <c r="I227" s="145"/>
      <c r="J227" s="144">
        <f t="shared" ref="J227:J232" si="40">ROUND(I227*H227,3)</f>
        <v>0</v>
      </c>
      <c r="K227" s="146"/>
      <c r="L227" s="28"/>
      <c r="M227" s="147" t="s">
        <v>1</v>
      </c>
      <c r="N227" s="148" t="s">
        <v>45</v>
      </c>
      <c r="P227" s="149">
        <f t="shared" ref="P227:P232" si="41">O227*H227</f>
        <v>0</v>
      </c>
      <c r="Q227" s="149">
        <v>0</v>
      </c>
      <c r="R227" s="149">
        <f t="shared" ref="R227:R232" si="42">Q227*H227</f>
        <v>0</v>
      </c>
      <c r="S227" s="149">
        <v>0</v>
      </c>
      <c r="T227" s="150">
        <f t="shared" ref="T227:T232" si="43">S227*H227</f>
        <v>0</v>
      </c>
      <c r="AR227" s="151" t="s">
        <v>243</v>
      </c>
      <c r="AT227" s="151" t="s">
        <v>183</v>
      </c>
      <c r="AU227" s="151" t="s">
        <v>90</v>
      </c>
      <c r="AY227" s="13" t="s">
        <v>181</v>
      </c>
      <c r="BE227" s="152">
        <f t="shared" ref="BE227:BE232" si="44">IF(N227="základná",J227,0)</f>
        <v>0</v>
      </c>
      <c r="BF227" s="152">
        <f t="shared" ref="BF227:BF232" si="45">IF(N227="znížená",J227,0)</f>
        <v>0</v>
      </c>
      <c r="BG227" s="152">
        <f t="shared" ref="BG227:BG232" si="46">IF(N227="zákl. prenesená",J227,0)</f>
        <v>0</v>
      </c>
      <c r="BH227" s="152">
        <f t="shared" ref="BH227:BH232" si="47">IF(N227="zníž. prenesená",J227,0)</f>
        <v>0</v>
      </c>
      <c r="BI227" s="152">
        <f t="shared" ref="BI227:BI232" si="48">IF(N227="nulová",J227,0)</f>
        <v>0</v>
      </c>
      <c r="BJ227" s="13" t="s">
        <v>90</v>
      </c>
      <c r="BK227" s="153">
        <f t="shared" ref="BK227:BK232" si="49">ROUND(I227*H227,3)</f>
        <v>0</v>
      </c>
      <c r="BL227" s="13" t="s">
        <v>243</v>
      </c>
      <c r="BM227" s="151" t="s">
        <v>1447</v>
      </c>
    </row>
    <row r="228" spans="2:65" s="1" customFormat="1" ht="16.5" customHeight="1">
      <c r="B228" s="139"/>
      <c r="C228" s="140" t="s">
        <v>473</v>
      </c>
      <c r="D228" s="140" t="s">
        <v>183</v>
      </c>
      <c r="E228" s="141" t="s">
        <v>1448</v>
      </c>
      <c r="F228" s="142" t="s">
        <v>1449</v>
      </c>
      <c r="G228" s="143" t="s">
        <v>1446</v>
      </c>
      <c r="H228" s="144">
        <v>40</v>
      </c>
      <c r="I228" s="145"/>
      <c r="J228" s="144">
        <f t="shared" si="40"/>
        <v>0</v>
      </c>
      <c r="K228" s="146"/>
      <c r="L228" s="28"/>
      <c r="M228" s="147" t="s">
        <v>1</v>
      </c>
      <c r="N228" s="148" t="s">
        <v>45</v>
      </c>
      <c r="P228" s="149">
        <f t="shared" si="41"/>
        <v>0</v>
      </c>
      <c r="Q228" s="149">
        <v>0</v>
      </c>
      <c r="R228" s="149">
        <f t="shared" si="42"/>
        <v>0</v>
      </c>
      <c r="S228" s="149">
        <v>0</v>
      </c>
      <c r="T228" s="150">
        <f t="shared" si="43"/>
        <v>0</v>
      </c>
      <c r="AR228" s="151" t="s">
        <v>243</v>
      </c>
      <c r="AT228" s="151" t="s">
        <v>183</v>
      </c>
      <c r="AU228" s="151" t="s">
        <v>90</v>
      </c>
      <c r="AY228" s="13" t="s">
        <v>181</v>
      </c>
      <c r="BE228" s="152">
        <f t="shared" si="44"/>
        <v>0</v>
      </c>
      <c r="BF228" s="152">
        <f t="shared" si="45"/>
        <v>0</v>
      </c>
      <c r="BG228" s="152">
        <f t="shared" si="46"/>
        <v>0</v>
      </c>
      <c r="BH228" s="152">
        <f t="shared" si="47"/>
        <v>0</v>
      </c>
      <c r="BI228" s="152">
        <f t="shared" si="48"/>
        <v>0</v>
      </c>
      <c r="BJ228" s="13" t="s">
        <v>90</v>
      </c>
      <c r="BK228" s="153">
        <f t="shared" si="49"/>
        <v>0</v>
      </c>
      <c r="BL228" s="13" t="s">
        <v>243</v>
      </c>
      <c r="BM228" s="151" t="s">
        <v>1450</v>
      </c>
    </row>
    <row r="229" spans="2:65" s="1" customFormat="1" ht="16.5" customHeight="1">
      <c r="B229" s="139"/>
      <c r="C229" s="140" t="s">
        <v>477</v>
      </c>
      <c r="D229" s="140" t="s">
        <v>183</v>
      </c>
      <c r="E229" s="141" t="s">
        <v>1451</v>
      </c>
      <c r="F229" s="142" t="s">
        <v>1452</v>
      </c>
      <c r="G229" s="143" t="s">
        <v>1446</v>
      </c>
      <c r="H229" s="144">
        <v>72</v>
      </c>
      <c r="I229" s="145"/>
      <c r="J229" s="144">
        <f t="shared" si="40"/>
        <v>0</v>
      </c>
      <c r="K229" s="146"/>
      <c r="L229" s="28"/>
      <c r="M229" s="147" t="s">
        <v>1</v>
      </c>
      <c r="N229" s="148" t="s">
        <v>45</v>
      </c>
      <c r="P229" s="149">
        <f t="shared" si="41"/>
        <v>0</v>
      </c>
      <c r="Q229" s="149">
        <v>0</v>
      </c>
      <c r="R229" s="149">
        <f t="shared" si="42"/>
        <v>0</v>
      </c>
      <c r="S229" s="149">
        <v>0</v>
      </c>
      <c r="T229" s="150">
        <f t="shared" si="43"/>
        <v>0</v>
      </c>
      <c r="AR229" s="151" t="s">
        <v>243</v>
      </c>
      <c r="AT229" s="151" t="s">
        <v>183</v>
      </c>
      <c r="AU229" s="151" t="s">
        <v>90</v>
      </c>
      <c r="AY229" s="13" t="s">
        <v>181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3" t="s">
        <v>90</v>
      </c>
      <c r="BK229" s="153">
        <f t="shared" si="49"/>
        <v>0</v>
      </c>
      <c r="BL229" s="13" t="s">
        <v>243</v>
      </c>
      <c r="BM229" s="151" t="s">
        <v>1453</v>
      </c>
    </row>
    <row r="230" spans="2:65" s="1" customFormat="1" ht="24.2" customHeight="1">
      <c r="B230" s="139"/>
      <c r="C230" s="140" t="s">
        <v>481</v>
      </c>
      <c r="D230" s="140" t="s">
        <v>183</v>
      </c>
      <c r="E230" s="141" t="s">
        <v>1454</v>
      </c>
      <c r="F230" s="142" t="s">
        <v>1455</v>
      </c>
      <c r="G230" s="143" t="s">
        <v>1446</v>
      </c>
      <c r="H230" s="144">
        <v>16</v>
      </c>
      <c r="I230" s="145"/>
      <c r="J230" s="144">
        <f t="shared" si="40"/>
        <v>0</v>
      </c>
      <c r="K230" s="146"/>
      <c r="L230" s="28"/>
      <c r="M230" s="147" t="s">
        <v>1</v>
      </c>
      <c r="N230" s="148" t="s">
        <v>45</v>
      </c>
      <c r="P230" s="149">
        <f t="shared" si="41"/>
        <v>0</v>
      </c>
      <c r="Q230" s="149">
        <v>0</v>
      </c>
      <c r="R230" s="149">
        <f t="shared" si="42"/>
        <v>0</v>
      </c>
      <c r="S230" s="149">
        <v>0</v>
      </c>
      <c r="T230" s="150">
        <f t="shared" si="43"/>
        <v>0</v>
      </c>
      <c r="AR230" s="151" t="s">
        <v>1456</v>
      </c>
      <c r="AT230" s="151" t="s">
        <v>183</v>
      </c>
      <c r="AU230" s="151" t="s">
        <v>90</v>
      </c>
      <c r="AY230" s="13" t="s">
        <v>181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3" t="s">
        <v>90</v>
      </c>
      <c r="BK230" s="153">
        <f t="shared" si="49"/>
        <v>0</v>
      </c>
      <c r="BL230" s="13" t="s">
        <v>1456</v>
      </c>
      <c r="BM230" s="151" t="s">
        <v>1457</v>
      </c>
    </row>
    <row r="231" spans="2:65" s="1" customFormat="1" ht="37.9" customHeight="1">
      <c r="B231" s="139"/>
      <c r="C231" s="140" t="s">
        <v>485</v>
      </c>
      <c r="D231" s="140" t="s">
        <v>183</v>
      </c>
      <c r="E231" s="141" t="s">
        <v>1458</v>
      </c>
      <c r="F231" s="142" t="s">
        <v>1459</v>
      </c>
      <c r="G231" s="143" t="s">
        <v>1446</v>
      </c>
      <c r="H231" s="144">
        <v>72</v>
      </c>
      <c r="I231" s="145"/>
      <c r="J231" s="144">
        <f t="shared" si="40"/>
        <v>0</v>
      </c>
      <c r="K231" s="146"/>
      <c r="L231" s="28"/>
      <c r="M231" s="147" t="s">
        <v>1</v>
      </c>
      <c r="N231" s="148" t="s">
        <v>45</v>
      </c>
      <c r="P231" s="149">
        <f t="shared" si="41"/>
        <v>0</v>
      </c>
      <c r="Q231" s="149">
        <v>0</v>
      </c>
      <c r="R231" s="149">
        <f t="shared" si="42"/>
        <v>0</v>
      </c>
      <c r="S231" s="149">
        <v>0</v>
      </c>
      <c r="T231" s="150">
        <f t="shared" si="43"/>
        <v>0</v>
      </c>
      <c r="AR231" s="151" t="s">
        <v>1456</v>
      </c>
      <c r="AT231" s="151" t="s">
        <v>183</v>
      </c>
      <c r="AU231" s="151" t="s">
        <v>90</v>
      </c>
      <c r="AY231" s="13" t="s">
        <v>181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3" t="s">
        <v>90</v>
      </c>
      <c r="BK231" s="153">
        <f t="shared" si="49"/>
        <v>0</v>
      </c>
      <c r="BL231" s="13" t="s">
        <v>1456</v>
      </c>
      <c r="BM231" s="151" t="s">
        <v>1460</v>
      </c>
    </row>
    <row r="232" spans="2:65" s="1" customFormat="1" ht="16.5" customHeight="1">
      <c r="B232" s="139"/>
      <c r="C232" s="140" t="s">
        <v>489</v>
      </c>
      <c r="D232" s="140" t="s">
        <v>183</v>
      </c>
      <c r="E232" s="141" t="s">
        <v>1461</v>
      </c>
      <c r="F232" s="142" t="s">
        <v>1462</v>
      </c>
      <c r="G232" s="143" t="s">
        <v>203</v>
      </c>
      <c r="H232" s="144">
        <v>1</v>
      </c>
      <c r="I232" s="145"/>
      <c r="J232" s="144">
        <f t="shared" si="40"/>
        <v>0</v>
      </c>
      <c r="K232" s="146"/>
      <c r="L232" s="28"/>
      <c r="M232" s="164" t="s">
        <v>1</v>
      </c>
      <c r="N232" s="165" t="s">
        <v>45</v>
      </c>
      <c r="O232" s="166"/>
      <c r="P232" s="167">
        <f t="shared" si="41"/>
        <v>0</v>
      </c>
      <c r="Q232" s="167">
        <v>0</v>
      </c>
      <c r="R232" s="167">
        <f t="shared" si="42"/>
        <v>0</v>
      </c>
      <c r="S232" s="167">
        <v>0</v>
      </c>
      <c r="T232" s="168">
        <f t="shared" si="43"/>
        <v>0</v>
      </c>
      <c r="AR232" s="151" t="s">
        <v>1456</v>
      </c>
      <c r="AT232" s="151" t="s">
        <v>183</v>
      </c>
      <c r="AU232" s="151" t="s">
        <v>90</v>
      </c>
      <c r="AY232" s="13" t="s">
        <v>181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3" t="s">
        <v>90</v>
      </c>
      <c r="BK232" s="153">
        <f t="shared" si="49"/>
        <v>0</v>
      </c>
      <c r="BL232" s="13" t="s">
        <v>1456</v>
      </c>
      <c r="BM232" s="151" t="s">
        <v>1463</v>
      </c>
    </row>
    <row r="233" spans="2:65" s="1" customFormat="1" ht="6.95" customHeight="1">
      <c r="B233" s="43"/>
      <c r="C233" s="44"/>
      <c r="D233" s="44"/>
      <c r="E233" s="44"/>
      <c r="F233" s="44"/>
      <c r="G233" s="44"/>
      <c r="H233" s="44"/>
      <c r="I233" s="44"/>
      <c r="J233" s="44"/>
      <c r="K233" s="44"/>
      <c r="L233" s="28"/>
    </row>
  </sheetData>
  <autoFilter ref="C138:K232"/>
  <mergeCells count="15">
    <mergeCell ref="E125:H125"/>
    <mergeCell ref="E129:H129"/>
    <mergeCell ref="E127:H127"/>
    <mergeCell ref="E131:H13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1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1464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ROUND(J131,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ROUND((SUM(BE131:BE220)),  2)</f>
        <v>0</v>
      </c>
      <c r="G37" s="96"/>
      <c r="H37" s="96"/>
      <c r="I37" s="97">
        <v>0.2</v>
      </c>
      <c r="J37" s="95">
        <f>ROUND(((SUM(BE131:BE220))*I37),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ROUND((SUM(BF131:BF220)),  2)</f>
        <v>0</v>
      </c>
      <c r="G38" s="96"/>
      <c r="H38" s="96"/>
      <c r="I38" s="97">
        <v>0.2</v>
      </c>
      <c r="J38" s="95">
        <f>ROUND(((SUM(BF131:BF220))*I38),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ROUND((SUM(BG131:BG220)),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ROUND((SUM(BH131:BH220)),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ROUND((SUM(BI131:BI220)),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3 - Elektro časť - Silnoprúd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J131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>
      <c r="B102" s="114"/>
      <c r="D102" s="115" t="s">
        <v>1203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8" customFormat="1" ht="24.95" customHeight="1">
      <c r="B103" s="110"/>
      <c r="D103" s="111" t="s">
        <v>164</v>
      </c>
      <c r="E103" s="112"/>
      <c r="F103" s="112"/>
      <c r="G103" s="112"/>
      <c r="H103" s="112"/>
      <c r="I103" s="112"/>
      <c r="J103" s="113">
        <f>J136</f>
        <v>0</v>
      </c>
      <c r="L103" s="110"/>
    </row>
    <row r="104" spans="2:47" s="9" customFormat="1" ht="19.899999999999999" customHeight="1">
      <c r="B104" s="114"/>
      <c r="D104" s="115" t="s">
        <v>165</v>
      </c>
      <c r="E104" s="116"/>
      <c r="F104" s="116"/>
      <c r="G104" s="116"/>
      <c r="H104" s="116"/>
      <c r="I104" s="116"/>
      <c r="J104" s="117">
        <f>J137</f>
        <v>0</v>
      </c>
      <c r="L104" s="114"/>
    </row>
    <row r="105" spans="2:47" s="9" customFormat="1" ht="19.899999999999999" customHeight="1">
      <c r="B105" s="114"/>
      <c r="D105" s="115" t="s">
        <v>1465</v>
      </c>
      <c r="E105" s="116"/>
      <c r="F105" s="116"/>
      <c r="G105" s="116"/>
      <c r="H105" s="116"/>
      <c r="I105" s="116"/>
      <c r="J105" s="117">
        <f>J204</f>
        <v>0</v>
      </c>
      <c r="L105" s="114"/>
    </row>
    <row r="106" spans="2:47" s="9" customFormat="1" ht="19.899999999999999" customHeight="1">
      <c r="B106" s="114"/>
      <c r="D106" s="115" t="s">
        <v>1466</v>
      </c>
      <c r="E106" s="116"/>
      <c r="F106" s="116"/>
      <c r="G106" s="116"/>
      <c r="H106" s="116"/>
      <c r="I106" s="116"/>
      <c r="J106" s="117">
        <f>J215</f>
        <v>0</v>
      </c>
      <c r="L106" s="114"/>
    </row>
    <row r="107" spans="2:47" s="8" customFormat="1" ht="24.95" customHeight="1">
      <c r="B107" s="110"/>
      <c r="D107" s="111" t="s">
        <v>1467</v>
      </c>
      <c r="E107" s="112"/>
      <c r="F107" s="112"/>
      <c r="G107" s="112"/>
      <c r="H107" s="112"/>
      <c r="I107" s="112"/>
      <c r="J107" s="113">
        <f>J217</f>
        <v>0</v>
      </c>
      <c r="L107" s="110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12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12" s="1" customFormat="1" ht="24.95" customHeight="1">
      <c r="B114" s="28"/>
      <c r="C114" s="17" t="s">
        <v>167</v>
      </c>
      <c r="L114" s="28"/>
    </row>
    <row r="115" spans="2:12" s="1" customFormat="1" ht="6.95" customHeight="1">
      <c r="B115" s="28"/>
      <c r="L115" s="28"/>
    </row>
    <row r="116" spans="2:12" s="1" customFormat="1" ht="12" customHeight="1">
      <c r="B116" s="28"/>
      <c r="C116" s="23" t="s">
        <v>14</v>
      </c>
      <c r="L116" s="28"/>
    </row>
    <row r="117" spans="2:12" s="1" customFormat="1" ht="16.5" customHeight="1">
      <c r="B117" s="28"/>
      <c r="E117" s="241" t="str">
        <f>E7</f>
        <v xml:space="preserve"> KRPZ Žilina a OOPZ Žilina, ul. Kuzmányho</v>
      </c>
      <c r="F117" s="242"/>
      <c r="G117" s="242"/>
      <c r="H117" s="242"/>
      <c r="L117" s="28"/>
    </row>
    <row r="118" spans="2:12" ht="12" customHeight="1">
      <c r="B118" s="16"/>
      <c r="C118" s="23" t="s">
        <v>132</v>
      </c>
      <c r="L118" s="16"/>
    </row>
    <row r="119" spans="2:12" ht="23.25" customHeight="1">
      <c r="B119" s="16"/>
      <c r="E119" s="241" t="s">
        <v>133</v>
      </c>
      <c r="F119" s="203"/>
      <c r="G119" s="203"/>
      <c r="H119" s="203"/>
      <c r="L119" s="16"/>
    </row>
    <row r="120" spans="2:12" ht="12" customHeight="1">
      <c r="B120" s="16"/>
      <c r="C120" s="23" t="s">
        <v>134</v>
      </c>
      <c r="L120" s="16"/>
    </row>
    <row r="121" spans="2:12" s="1" customFormat="1" ht="16.5" customHeight="1">
      <c r="B121" s="28"/>
      <c r="E121" s="229" t="s">
        <v>135</v>
      </c>
      <c r="F121" s="243"/>
      <c r="G121" s="243"/>
      <c r="H121" s="243"/>
      <c r="L121" s="28"/>
    </row>
    <row r="122" spans="2:12" s="1" customFormat="1" ht="12" customHeight="1">
      <c r="B122" s="28"/>
      <c r="C122" s="23" t="s">
        <v>136</v>
      </c>
      <c r="L122" s="28"/>
    </row>
    <row r="123" spans="2:12" s="1" customFormat="1" ht="16.5" customHeight="1">
      <c r="B123" s="28"/>
      <c r="E123" s="224" t="str">
        <f>E13</f>
        <v>3 - Elektro časť - Silnoprúd</v>
      </c>
      <c r="F123" s="243"/>
      <c r="G123" s="243"/>
      <c r="H123" s="243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F16</f>
        <v>Žilina, parc. č. 449/7, 449/1</v>
      </c>
      <c r="I125" s="23" t="s">
        <v>20</v>
      </c>
      <c r="J125" s="51" t="str">
        <f>IF(J16="","",J16)</f>
        <v>19. 8. 2022</v>
      </c>
      <c r="L125" s="28"/>
    </row>
    <row r="126" spans="2:12" s="1" customFormat="1" ht="6.95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E19</f>
        <v>Ministerstvo vnútra SR, Pribinova 2, Bratislava</v>
      </c>
      <c r="I127" s="23" t="s">
        <v>30</v>
      </c>
      <c r="J127" s="26" t="str">
        <f>E25</f>
        <v>Cobra Bauart s.r.o., Karpatské nám.10A, Bratislava</v>
      </c>
      <c r="L127" s="28"/>
    </row>
    <row r="128" spans="2:12" s="1" customFormat="1" ht="40.15" customHeight="1">
      <c r="B128" s="28"/>
      <c r="C128" s="23" t="s">
        <v>28</v>
      </c>
      <c r="F128" s="21" t="str">
        <f>IF(E22="","",E22)</f>
        <v>Vyplň údaj</v>
      </c>
      <c r="I128" s="23" t="s">
        <v>36</v>
      </c>
      <c r="J128" s="26" t="str">
        <f>E28</f>
        <v>Cobra Bauart s.r.o., Karpatské nám.10A, Bratislava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8"/>
      <c r="C130" s="119" t="s">
        <v>168</v>
      </c>
      <c r="D130" s="120" t="s">
        <v>64</v>
      </c>
      <c r="E130" s="120" t="s">
        <v>60</v>
      </c>
      <c r="F130" s="120" t="s">
        <v>61</v>
      </c>
      <c r="G130" s="120" t="s">
        <v>169</v>
      </c>
      <c r="H130" s="120" t="s">
        <v>170</v>
      </c>
      <c r="I130" s="120" t="s">
        <v>171</v>
      </c>
      <c r="J130" s="121" t="s">
        <v>140</v>
      </c>
      <c r="K130" s="122" t="s">
        <v>172</v>
      </c>
      <c r="L130" s="118"/>
      <c r="M130" s="58" t="s">
        <v>1</v>
      </c>
      <c r="N130" s="59" t="s">
        <v>43</v>
      </c>
      <c r="O130" s="59" t="s">
        <v>173</v>
      </c>
      <c r="P130" s="59" t="s">
        <v>174</v>
      </c>
      <c r="Q130" s="59" t="s">
        <v>175</v>
      </c>
      <c r="R130" s="59" t="s">
        <v>176</v>
      </c>
      <c r="S130" s="59" t="s">
        <v>177</v>
      </c>
      <c r="T130" s="60" t="s">
        <v>178</v>
      </c>
    </row>
    <row r="131" spans="2:65" s="1" customFormat="1" ht="22.9" customHeight="1">
      <c r="B131" s="28"/>
      <c r="C131" s="63" t="s">
        <v>141</v>
      </c>
      <c r="J131" s="123">
        <f>BK131</f>
        <v>0</v>
      </c>
      <c r="L131" s="28"/>
      <c r="M131" s="61"/>
      <c r="N131" s="52"/>
      <c r="O131" s="52"/>
      <c r="P131" s="124">
        <f>P132+P136+P217</f>
        <v>0</v>
      </c>
      <c r="Q131" s="52"/>
      <c r="R131" s="124">
        <f>R132+R136+R217</f>
        <v>5.0358500000000008</v>
      </c>
      <c r="S131" s="52"/>
      <c r="T131" s="125">
        <f>T132+T136+T217</f>
        <v>1.4894000000000001</v>
      </c>
      <c r="AT131" s="13" t="s">
        <v>78</v>
      </c>
      <c r="AU131" s="13" t="s">
        <v>142</v>
      </c>
      <c r="BK131" s="126">
        <f>BK132+BK136+BK217</f>
        <v>0</v>
      </c>
    </row>
    <row r="132" spans="2:65" s="11" customFormat="1" ht="25.9" customHeight="1">
      <c r="B132" s="127"/>
      <c r="D132" s="128" t="s">
        <v>78</v>
      </c>
      <c r="E132" s="129" t="s">
        <v>179</v>
      </c>
      <c r="F132" s="129" t="s">
        <v>180</v>
      </c>
      <c r="I132" s="130"/>
      <c r="J132" s="131">
        <f>BK132</f>
        <v>0</v>
      </c>
      <c r="L132" s="127"/>
      <c r="M132" s="132"/>
      <c r="P132" s="133">
        <f>P133</f>
        <v>0</v>
      </c>
      <c r="R132" s="133">
        <f>R133</f>
        <v>0.72370999999999996</v>
      </c>
      <c r="T132" s="134">
        <f>T133</f>
        <v>0</v>
      </c>
      <c r="AR132" s="128" t="s">
        <v>83</v>
      </c>
      <c r="AT132" s="135" t="s">
        <v>78</v>
      </c>
      <c r="AU132" s="135" t="s">
        <v>79</v>
      </c>
      <c r="AY132" s="128" t="s">
        <v>181</v>
      </c>
      <c r="BK132" s="136">
        <f>BK133</f>
        <v>0</v>
      </c>
    </row>
    <row r="133" spans="2:65" s="11" customFormat="1" ht="22.9" customHeight="1">
      <c r="B133" s="127"/>
      <c r="D133" s="128" t="s">
        <v>78</v>
      </c>
      <c r="E133" s="137" t="s">
        <v>109</v>
      </c>
      <c r="F133" s="137" t="s">
        <v>1212</v>
      </c>
      <c r="I133" s="130"/>
      <c r="J133" s="138">
        <f>BK133</f>
        <v>0</v>
      </c>
      <c r="L133" s="127"/>
      <c r="M133" s="132"/>
      <c r="P133" s="133">
        <f>SUM(P134:P135)</f>
        <v>0</v>
      </c>
      <c r="R133" s="133">
        <f>SUM(R134:R135)</f>
        <v>0.72370999999999996</v>
      </c>
      <c r="T133" s="134">
        <f>SUM(T134:T135)</f>
        <v>0</v>
      </c>
      <c r="AR133" s="128" t="s">
        <v>83</v>
      </c>
      <c r="AT133" s="135" t="s">
        <v>78</v>
      </c>
      <c r="AU133" s="135" t="s">
        <v>83</v>
      </c>
      <c r="AY133" s="128" t="s">
        <v>181</v>
      </c>
      <c r="BK133" s="136">
        <f>SUM(BK134:BK135)</f>
        <v>0</v>
      </c>
    </row>
    <row r="134" spans="2:65" s="1" customFormat="1" ht="24.2" customHeight="1">
      <c r="B134" s="139"/>
      <c r="C134" s="140" t="s">
        <v>83</v>
      </c>
      <c r="D134" s="140" t="s">
        <v>183</v>
      </c>
      <c r="E134" s="141" t="s">
        <v>1468</v>
      </c>
      <c r="F134" s="142" t="s">
        <v>1469</v>
      </c>
      <c r="G134" s="143" t="s">
        <v>194</v>
      </c>
      <c r="H134" s="144">
        <v>293</v>
      </c>
      <c r="I134" s="145"/>
      <c r="J134" s="144">
        <f>ROUND(I134*H134,3)</f>
        <v>0</v>
      </c>
      <c r="K134" s="146"/>
      <c r="L134" s="28"/>
      <c r="M134" s="147" t="s">
        <v>1</v>
      </c>
      <c r="N134" s="148" t="s">
        <v>45</v>
      </c>
      <c r="P134" s="149">
        <f>O134*H134</f>
        <v>0</v>
      </c>
      <c r="Q134" s="149">
        <v>2.47E-3</v>
      </c>
      <c r="R134" s="149">
        <f>Q134*H134</f>
        <v>0.72370999999999996</v>
      </c>
      <c r="S134" s="149">
        <v>0</v>
      </c>
      <c r="T134" s="150">
        <f>S134*H134</f>
        <v>0</v>
      </c>
      <c r="AR134" s="151" t="s">
        <v>103</v>
      </c>
      <c r="AT134" s="151" t="s">
        <v>183</v>
      </c>
      <c r="AU134" s="151" t="s">
        <v>90</v>
      </c>
      <c r="AY134" s="13" t="s">
        <v>181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90</v>
      </c>
      <c r="BK134" s="153">
        <f>ROUND(I134*H134,3)</f>
        <v>0</v>
      </c>
      <c r="BL134" s="13" t="s">
        <v>103</v>
      </c>
      <c r="BM134" s="151" t="s">
        <v>1470</v>
      </c>
    </row>
    <row r="135" spans="2:65" s="1" customFormat="1" ht="24.2" customHeight="1">
      <c r="B135" s="139"/>
      <c r="C135" s="154" t="s">
        <v>90</v>
      </c>
      <c r="D135" s="154" t="s">
        <v>196</v>
      </c>
      <c r="E135" s="155" t="s">
        <v>1471</v>
      </c>
      <c r="F135" s="156" t="s">
        <v>1472</v>
      </c>
      <c r="G135" s="157" t="s">
        <v>203</v>
      </c>
      <c r="H135" s="158">
        <v>205</v>
      </c>
      <c r="I135" s="159"/>
      <c r="J135" s="158">
        <f>ROUND(I135*H135,3)</f>
        <v>0</v>
      </c>
      <c r="K135" s="160"/>
      <c r="L135" s="161"/>
      <c r="M135" s="162" t="s">
        <v>1</v>
      </c>
      <c r="N135" s="163" t="s">
        <v>45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199</v>
      </c>
      <c r="AT135" s="151" t="s">
        <v>196</v>
      </c>
      <c r="AU135" s="151" t="s">
        <v>90</v>
      </c>
      <c r="AY135" s="13" t="s">
        <v>181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90</v>
      </c>
      <c r="BK135" s="153">
        <f>ROUND(I135*H135,3)</f>
        <v>0</v>
      </c>
      <c r="BL135" s="13" t="s">
        <v>103</v>
      </c>
      <c r="BM135" s="151" t="s">
        <v>1473</v>
      </c>
    </row>
    <row r="136" spans="2:65" s="11" customFormat="1" ht="25.9" customHeight="1">
      <c r="B136" s="127"/>
      <c r="D136" s="128" t="s">
        <v>78</v>
      </c>
      <c r="E136" s="129" t="s">
        <v>196</v>
      </c>
      <c r="F136" s="129" t="s">
        <v>986</v>
      </c>
      <c r="I136" s="130"/>
      <c r="J136" s="131">
        <f>BK136</f>
        <v>0</v>
      </c>
      <c r="L136" s="127"/>
      <c r="M136" s="132"/>
      <c r="P136" s="133">
        <f>P137+P204+P215</f>
        <v>0</v>
      </c>
      <c r="R136" s="133">
        <f>R137+R204+R215</f>
        <v>4.3121400000000012</v>
      </c>
      <c r="T136" s="134">
        <f>T137+T204+T215</f>
        <v>1.4894000000000001</v>
      </c>
      <c r="AR136" s="128" t="s">
        <v>94</v>
      </c>
      <c r="AT136" s="135" t="s">
        <v>78</v>
      </c>
      <c r="AU136" s="135" t="s">
        <v>79</v>
      </c>
      <c r="AY136" s="128" t="s">
        <v>181</v>
      </c>
      <c r="BK136" s="136">
        <f>BK137+BK204+BK215</f>
        <v>0</v>
      </c>
    </row>
    <row r="137" spans="2:65" s="11" customFormat="1" ht="22.9" customHeight="1">
      <c r="B137" s="127"/>
      <c r="D137" s="128" t="s">
        <v>78</v>
      </c>
      <c r="E137" s="137" t="s">
        <v>987</v>
      </c>
      <c r="F137" s="137" t="s">
        <v>988</v>
      </c>
      <c r="I137" s="130"/>
      <c r="J137" s="138">
        <f>BK137</f>
        <v>0</v>
      </c>
      <c r="L137" s="127"/>
      <c r="M137" s="132"/>
      <c r="P137" s="133">
        <f>SUM(P138:P203)</f>
        <v>0</v>
      </c>
      <c r="R137" s="133">
        <f>SUM(R138:R203)</f>
        <v>4.2886900000000008</v>
      </c>
      <c r="T137" s="134">
        <f>SUM(T138:T203)</f>
        <v>1.4894000000000001</v>
      </c>
      <c r="AR137" s="128" t="s">
        <v>94</v>
      </c>
      <c r="AT137" s="135" t="s">
        <v>78</v>
      </c>
      <c r="AU137" s="135" t="s">
        <v>83</v>
      </c>
      <c r="AY137" s="128" t="s">
        <v>181</v>
      </c>
      <c r="BK137" s="136">
        <f>SUM(BK138:BK203)</f>
        <v>0</v>
      </c>
    </row>
    <row r="138" spans="2:65" s="1" customFormat="1" ht="24.2" customHeight="1">
      <c r="B138" s="139"/>
      <c r="C138" s="140" t="s">
        <v>94</v>
      </c>
      <c r="D138" s="140" t="s">
        <v>183</v>
      </c>
      <c r="E138" s="141" t="s">
        <v>1474</v>
      </c>
      <c r="F138" s="142" t="s">
        <v>1475</v>
      </c>
      <c r="G138" s="143" t="s">
        <v>304</v>
      </c>
      <c r="H138" s="144">
        <v>1000</v>
      </c>
      <c r="I138" s="145"/>
      <c r="J138" s="144">
        <f t="shared" ref="J138:J169" si="0">ROUND(I138*H138,3)</f>
        <v>0</v>
      </c>
      <c r="K138" s="146"/>
      <c r="L138" s="28"/>
      <c r="M138" s="147" t="s">
        <v>1</v>
      </c>
      <c r="N138" s="148" t="s">
        <v>45</v>
      </c>
      <c r="P138" s="149">
        <f t="shared" ref="P138:P169" si="1">O138*H138</f>
        <v>0</v>
      </c>
      <c r="Q138" s="149">
        <v>0</v>
      </c>
      <c r="R138" s="149">
        <f t="shared" ref="R138:R169" si="2">Q138*H138</f>
        <v>0</v>
      </c>
      <c r="S138" s="149">
        <v>0</v>
      </c>
      <c r="T138" s="150">
        <f t="shared" ref="T138:T169" si="3">S138*H138</f>
        <v>0</v>
      </c>
      <c r="AR138" s="151" t="s">
        <v>433</v>
      </c>
      <c r="AT138" s="151" t="s">
        <v>183</v>
      </c>
      <c r="AU138" s="151" t="s">
        <v>90</v>
      </c>
      <c r="AY138" s="13" t="s">
        <v>181</v>
      </c>
      <c r="BE138" s="152">
        <f t="shared" ref="BE138:BE169" si="4">IF(N138="základná",J138,0)</f>
        <v>0</v>
      </c>
      <c r="BF138" s="152">
        <f t="shared" ref="BF138:BF169" si="5">IF(N138="znížená",J138,0)</f>
        <v>0</v>
      </c>
      <c r="BG138" s="152">
        <f t="shared" ref="BG138:BG169" si="6">IF(N138="zákl. prenesená",J138,0)</f>
        <v>0</v>
      </c>
      <c r="BH138" s="152">
        <f t="shared" ref="BH138:BH169" si="7">IF(N138="zníž. prenesená",J138,0)</f>
        <v>0</v>
      </c>
      <c r="BI138" s="152">
        <f t="shared" ref="BI138:BI169" si="8">IF(N138="nulová",J138,0)</f>
        <v>0</v>
      </c>
      <c r="BJ138" s="13" t="s">
        <v>90</v>
      </c>
      <c r="BK138" s="153">
        <f t="shared" ref="BK138:BK169" si="9">ROUND(I138*H138,3)</f>
        <v>0</v>
      </c>
      <c r="BL138" s="13" t="s">
        <v>433</v>
      </c>
      <c r="BM138" s="151" t="s">
        <v>1476</v>
      </c>
    </row>
    <row r="139" spans="2:65" s="1" customFormat="1" ht="24.2" customHeight="1">
      <c r="B139" s="139"/>
      <c r="C139" s="154" t="s">
        <v>103</v>
      </c>
      <c r="D139" s="154" t="s">
        <v>196</v>
      </c>
      <c r="E139" s="155" t="s">
        <v>1477</v>
      </c>
      <c r="F139" s="156" t="s">
        <v>1478</v>
      </c>
      <c r="G139" s="157" t="s">
        <v>304</v>
      </c>
      <c r="H139" s="158">
        <v>1000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1437</v>
      </c>
      <c r="AT139" s="151" t="s">
        <v>196</v>
      </c>
      <c r="AU139" s="151" t="s">
        <v>90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433</v>
      </c>
      <c r="BM139" s="151" t="s">
        <v>1479</v>
      </c>
    </row>
    <row r="140" spans="2:65" s="1" customFormat="1" ht="24.2" customHeight="1">
      <c r="B140" s="139"/>
      <c r="C140" s="140" t="s">
        <v>106</v>
      </c>
      <c r="D140" s="140" t="s">
        <v>183</v>
      </c>
      <c r="E140" s="141" t="s">
        <v>1480</v>
      </c>
      <c r="F140" s="142" t="s">
        <v>1481</v>
      </c>
      <c r="G140" s="143" t="s">
        <v>304</v>
      </c>
      <c r="H140" s="144">
        <v>900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433</v>
      </c>
      <c r="AT140" s="151" t="s">
        <v>183</v>
      </c>
      <c r="AU140" s="151" t="s">
        <v>90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433</v>
      </c>
      <c r="BM140" s="151" t="s">
        <v>1482</v>
      </c>
    </row>
    <row r="141" spans="2:65" s="1" customFormat="1" ht="16.5" customHeight="1">
      <c r="B141" s="139"/>
      <c r="C141" s="154" t="s">
        <v>109</v>
      </c>
      <c r="D141" s="154" t="s">
        <v>196</v>
      </c>
      <c r="E141" s="155" t="s">
        <v>1483</v>
      </c>
      <c r="F141" s="156" t="s">
        <v>1484</v>
      </c>
      <c r="G141" s="157" t="s">
        <v>304</v>
      </c>
      <c r="H141" s="158">
        <v>900</v>
      </c>
      <c r="I141" s="159"/>
      <c r="J141" s="158">
        <f t="shared" si="0"/>
        <v>0</v>
      </c>
      <c r="K141" s="160"/>
      <c r="L141" s="161"/>
      <c r="M141" s="162" t="s">
        <v>1</v>
      </c>
      <c r="N141" s="163" t="s">
        <v>45</v>
      </c>
      <c r="P141" s="149">
        <f t="shared" si="1"/>
        <v>0</v>
      </c>
      <c r="Q141" s="149">
        <v>1.6999999999999999E-3</v>
      </c>
      <c r="R141" s="149">
        <f t="shared" si="2"/>
        <v>1.5299999999999998</v>
      </c>
      <c r="S141" s="149">
        <v>0</v>
      </c>
      <c r="T141" s="150">
        <f t="shared" si="3"/>
        <v>0</v>
      </c>
      <c r="AR141" s="151" t="s">
        <v>1437</v>
      </c>
      <c r="AT141" s="151" t="s">
        <v>196</v>
      </c>
      <c r="AU141" s="151" t="s">
        <v>90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433</v>
      </c>
      <c r="BM141" s="151" t="s">
        <v>1485</v>
      </c>
    </row>
    <row r="142" spans="2:65" s="1" customFormat="1" ht="24.2" customHeight="1">
      <c r="B142" s="139"/>
      <c r="C142" s="154" t="s">
        <v>208</v>
      </c>
      <c r="D142" s="154" t="s">
        <v>196</v>
      </c>
      <c r="E142" s="155" t="s">
        <v>1486</v>
      </c>
      <c r="F142" s="156" t="s">
        <v>1487</v>
      </c>
      <c r="G142" s="157" t="s">
        <v>304</v>
      </c>
      <c r="H142" s="158">
        <v>1800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2.9E-4</v>
      </c>
      <c r="R142" s="149">
        <f t="shared" si="2"/>
        <v>0.52200000000000002</v>
      </c>
      <c r="S142" s="149">
        <v>0</v>
      </c>
      <c r="T142" s="150">
        <f t="shared" si="3"/>
        <v>0</v>
      </c>
      <c r="AR142" s="151" t="s">
        <v>1437</v>
      </c>
      <c r="AT142" s="151" t="s">
        <v>196</v>
      </c>
      <c r="AU142" s="151" t="s">
        <v>90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433</v>
      </c>
      <c r="BM142" s="151" t="s">
        <v>1488</v>
      </c>
    </row>
    <row r="143" spans="2:65" s="1" customFormat="1" ht="24.2" customHeight="1">
      <c r="B143" s="139"/>
      <c r="C143" s="154" t="s">
        <v>199</v>
      </c>
      <c r="D143" s="154" t="s">
        <v>196</v>
      </c>
      <c r="E143" s="155" t="s">
        <v>1489</v>
      </c>
      <c r="F143" s="156" t="s">
        <v>1490</v>
      </c>
      <c r="G143" s="157" t="s">
        <v>304</v>
      </c>
      <c r="H143" s="158">
        <v>900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3.3E-4</v>
      </c>
      <c r="R143" s="149">
        <f t="shared" si="2"/>
        <v>0.29699999999999999</v>
      </c>
      <c r="S143" s="149">
        <v>0</v>
      </c>
      <c r="T143" s="150">
        <f t="shared" si="3"/>
        <v>0</v>
      </c>
      <c r="AR143" s="151" t="s">
        <v>1437</v>
      </c>
      <c r="AT143" s="151" t="s">
        <v>196</v>
      </c>
      <c r="AU143" s="151" t="s">
        <v>90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433</v>
      </c>
      <c r="BM143" s="151" t="s">
        <v>1491</v>
      </c>
    </row>
    <row r="144" spans="2:65" s="1" customFormat="1" ht="21.75" customHeight="1">
      <c r="B144" s="139"/>
      <c r="C144" s="154" t="s">
        <v>215</v>
      </c>
      <c r="D144" s="154" t="s">
        <v>196</v>
      </c>
      <c r="E144" s="155" t="s">
        <v>1492</v>
      </c>
      <c r="F144" s="156" t="s">
        <v>1493</v>
      </c>
      <c r="G144" s="157" t="s">
        <v>203</v>
      </c>
      <c r="H144" s="158">
        <v>450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1.0000000000000001E-5</v>
      </c>
      <c r="R144" s="149">
        <f t="shared" si="2"/>
        <v>4.5000000000000005E-3</v>
      </c>
      <c r="S144" s="149">
        <v>0</v>
      </c>
      <c r="T144" s="150">
        <f t="shared" si="3"/>
        <v>0</v>
      </c>
      <c r="AR144" s="151" t="s">
        <v>1437</v>
      </c>
      <c r="AT144" s="151" t="s">
        <v>196</v>
      </c>
      <c r="AU144" s="151" t="s">
        <v>90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433</v>
      </c>
      <c r="BM144" s="151" t="s">
        <v>1494</v>
      </c>
    </row>
    <row r="145" spans="2:65" s="1" customFormat="1" ht="24.2" customHeight="1">
      <c r="B145" s="139"/>
      <c r="C145" s="154" t="s">
        <v>219</v>
      </c>
      <c r="D145" s="154" t="s">
        <v>196</v>
      </c>
      <c r="E145" s="155" t="s">
        <v>1495</v>
      </c>
      <c r="F145" s="156" t="s">
        <v>1496</v>
      </c>
      <c r="G145" s="157" t="s">
        <v>203</v>
      </c>
      <c r="H145" s="158">
        <v>900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1.0000000000000001E-5</v>
      </c>
      <c r="R145" s="149">
        <f t="shared" si="2"/>
        <v>9.0000000000000011E-3</v>
      </c>
      <c r="S145" s="149">
        <v>0</v>
      </c>
      <c r="T145" s="150">
        <f t="shared" si="3"/>
        <v>0</v>
      </c>
      <c r="AR145" s="151" t="s">
        <v>1437</v>
      </c>
      <c r="AT145" s="151" t="s">
        <v>196</v>
      </c>
      <c r="AU145" s="151" t="s">
        <v>90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433</v>
      </c>
      <c r="BM145" s="151" t="s">
        <v>1497</v>
      </c>
    </row>
    <row r="146" spans="2:65" s="1" customFormat="1" ht="24.2" customHeight="1">
      <c r="B146" s="139"/>
      <c r="C146" s="154" t="s">
        <v>223</v>
      </c>
      <c r="D146" s="154" t="s">
        <v>196</v>
      </c>
      <c r="E146" s="155" t="s">
        <v>1498</v>
      </c>
      <c r="F146" s="156" t="s">
        <v>1499</v>
      </c>
      <c r="G146" s="157" t="s">
        <v>203</v>
      </c>
      <c r="H146" s="158">
        <v>70</v>
      </c>
      <c r="I146" s="159"/>
      <c r="J146" s="158">
        <f t="shared" si="0"/>
        <v>0</v>
      </c>
      <c r="K146" s="160"/>
      <c r="L146" s="161"/>
      <c r="M146" s="162" t="s">
        <v>1</v>
      </c>
      <c r="N146" s="163" t="s">
        <v>45</v>
      </c>
      <c r="P146" s="149">
        <f t="shared" si="1"/>
        <v>0</v>
      </c>
      <c r="Q146" s="149">
        <v>1.2999999999999999E-4</v>
      </c>
      <c r="R146" s="149">
        <f t="shared" si="2"/>
        <v>9.0999999999999987E-3</v>
      </c>
      <c r="S146" s="149">
        <v>0</v>
      </c>
      <c r="T146" s="150">
        <f t="shared" si="3"/>
        <v>0</v>
      </c>
      <c r="AR146" s="151" t="s">
        <v>1437</v>
      </c>
      <c r="AT146" s="151" t="s">
        <v>196</v>
      </c>
      <c r="AU146" s="151" t="s">
        <v>90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433</v>
      </c>
      <c r="BM146" s="151" t="s">
        <v>1500</v>
      </c>
    </row>
    <row r="147" spans="2:65" s="1" customFormat="1" ht="21.75" customHeight="1">
      <c r="B147" s="139"/>
      <c r="C147" s="154" t="s">
        <v>227</v>
      </c>
      <c r="D147" s="154" t="s">
        <v>196</v>
      </c>
      <c r="E147" s="155" t="s">
        <v>1501</v>
      </c>
      <c r="F147" s="156" t="s">
        <v>1502</v>
      </c>
      <c r="G147" s="157" t="s">
        <v>203</v>
      </c>
      <c r="H147" s="158">
        <v>70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7.2000000000000005E-4</v>
      </c>
      <c r="R147" s="149">
        <f t="shared" si="2"/>
        <v>5.04E-2</v>
      </c>
      <c r="S147" s="149">
        <v>0</v>
      </c>
      <c r="T147" s="150">
        <f t="shared" si="3"/>
        <v>0</v>
      </c>
      <c r="AR147" s="151" t="s">
        <v>1437</v>
      </c>
      <c r="AT147" s="151" t="s">
        <v>196</v>
      </c>
      <c r="AU147" s="151" t="s">
        <v>90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433</v>
      </c>
      <c r="BM147" s="151" t="s">
        <v>1503</v>
      </c>
    </row>
    <row r="148" spans="2:65" s="1" customFormat="1" ht="16.5" customHeight="1">
      <c r="B148" s="139"/>
      <c r="C148" s="154" t="s">
        <v>231</v>
      </c>
      <c r="D148" s="154" t="s">
        <v>196</v>
      </c>
      <c r="E148" s="155" t="s">
        <v>1504</v>
      </c>
      <c r="F148" s="156" t="s">
        <v>1505</v>
      </c>
      <c r="G148" s="157" t="s">
        <v>203</v>
      </c>
      <c r="H148" s="158">
        <v>450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1.0000000000000001E-5</v>
      </c>
      <c r="R148" s="149">
        <f t="shared" si="2"/>
        <v>4.5000000000000005E-3</v>
      </c>
      <c r="S148" s="149">
        <v>0</v>
      </c>
      <c r="T148" s="150">
        <f t="shared" si="3"/>
        <v>0</v>
      </c>
      <c r="AR148" s="151" t="s">
        <v>1437</v>
      </c>
      <c r="AT148" s="151" t="s">
        <v>196</v>
      </c>
      <c r="AU148" s="151" t="s">
        <v>90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433</v>
      </c>
      <c r="BM148" s="151" t="s">
        <v>1506</v>
      </c>
    </row>
    <row r="149" spans="2:65" s="1" customFormat="1" ht="21.75" customHeight="1">
      <c r="B149" s="139"/>
      <c r="C149" s="140" t="s">
        <v>235</v>
      </c>
      <c r="D149" s="140" t="s">
        <v>183</v>
      </c>
      <c r="E149" s="141" t="s">
        <v>1507</v>
      </c>
      <c r="F149" s="142" t="s">
        <v>1508</v>
      </c>
      <c r="G149" s="143" t="s">
        <v>304</v>
      </c>
      <c r="H149" s="144">
        <v>900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433</v>
      </c>
      <c r="AT149" s="151" t="s">
        <v>183</v>
      </c>
      <c r="AU149" s="151" t="s">
        <v>90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433</v>
      </c>
      <c r="BM149" s="151" t="s">
        <v>1509</v>
      </c>
    </row>
    <row r="150" spans="2:65" s="1" customFormat="1" ht="33" customHeight="1">
      <c r="B150" s="139"/>
      <c r="C150" s="140" t="s">
        <v>239</v>
      </c>
      <c r="D150" s="140" t="s">
        <v>183</v>
      </c>
      <c r="E150" s="141" t="s">
        <v>1510</v>
      </c>
      <c r="F150" s="142" t="s">
        <v>1511</v>
      </c>
      <c r="G150" s="143" t="s">
        <v>203</v>
      </c>
      <c r="H150" s="144">
        <v>422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433</v>
      </c>
      <c r="AT150" s="151" t="s">
        <v>183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433</v>
      </c>
      <c r="BM150" s="151" t="s">
        <v>1512</v>
      </c>
    </row>
    <row r="151" spans="2:65" s="1" customFormat="1" ht="24.2" customHeight="1">
      <c r="B151" s="139"/>
      <c r="C151" s="154" t="s">
        <v>243</v>
      </c>
      <c r="D151" s="154" t="s">
        <v>196</v>
      </c>
      <c r="E151" s="155" t="s">
        <v>1513</v>
      </c>
      <c r="F151" s="156" t="s">
        <v>1514</v>
      </c>
      <c r="G151" s="157" t="s">
        <v>203</v>
      </c>
      <c r="H151" s="158">
        <v>422</v>
      </c>
      <c r="I151" s="159"/>
      <c r="J151" s="158">
        <f t="shared" si="0"/>
        <v>0</v>
      </c>
      <c r="K151" s="160"/>
      <c r="L151" s="161"/>
      <c r="M151" s="162" t="s">
        <v>1</v>
      </c>
      <c r="N151" s="163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1437</v>
      </c>
      <c r="AT151" s="151" t="s">
        <v>196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433</v>
      </c>
      <c r="BM151" s="151" t="s">
        <v>1515</v>
      </c>
    </row>
    <row r="152" spans="2:65" s="1" customFormat="1" ht="24.2" customHeight="1">
      <c r="B152" s="139"/>
      <c r="C152" s="140" t="s">
        <v>247</v>
      </c>
      <c r="D152" s="140" t="s">
        <v>183</v>
      </c>
      <c r="E152" s="141" t="s">
        <v>1516</v>
      </c>
      <c r="F152" s="142" t="s">
        <v>1517</v>
      </c>
      <c r="G152" s="143" t="s">
        <v>203</v>
      </c>
      <c r="H152" s="144">
        <v>205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433</v>
      </c>
      <c r="AT152" s="151" t="s">
        <v>183</v>
      </c>
      <c r="AU152" s="151" t="s">
        <v>90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433</v>
      </c>
      <c r="BM152" s="151" t="s">
        <v>1518</v>
      </c>
    </row>
    <row r="153" spans="2:65" s="1" customFormat="1" ht="16.5" customHeight="1">
      <c r="B153" s="139"/>
      <c r="C153" s="154" t="s">
        <v>251</v>
      </c>
      <c r="D153" s="154" t="s">
        <v>196</v>
      </c>
      <c r="E153" s="155" t="s">
        <v>1519</v>
      </c>
      <c r="F153" s="156" t="s">
        <v>1520</v>
      </c>
      <c r="G153" s="157" t="s">
        <v>203</v>
      </c>
      <c r="H153" s="158">
        <v>205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5.0000000000000002E-5</v>
      </c>
      <c r="R153" s="149">
        <f t="shared" si="2"/>
        <v>1.025E-2</v>
      </c>
      <c r="S153" s="149">
        <v>0</v>
      </c>
      <c r="T153" s="150">
        <f t="shared" si="3"/>
        <v>0</v>
      </c>
      <c r="AR153" s="151" t="s">
        <v>1437</v>
      </c>
      <c r="AT153" s="151" t="s">
        <v>196</v>
      </c>
      <c r="AU153" s="151" t="s">
        <v>90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433</v>
      </c>
      <c r="BM153" s="151" t="s">
        <v>1521</v>
      </c>
    </row>
    <row r="154" spans="2:65" s="1" customFormat="1" ht="33" customHeight="1">
      <c r="B154" s="139"/>
      <c r="C154" s="140" t="s">
        <v>255</v>
      </c>
      <c r="D154" s="140" t="s">
        <v>183</v>
      </c>
      <c r="E154" s="141" t="s">
        <v>1522</v>
      </c>
      <c r="F154" s="142" t="s">
        <v>1523</v>
      </c>
      <c r="G154" s="143" t="s">
        <v>203</v>
      </c>
      <c r="H154" s="144">
        <v>220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433</v>
      </c>
      <c r="AT154" s="151" t="s">
        <v>183</v>
      </c>
      <c r="AU154" s="151" t="s">
        <v>90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433</v>
      </c>
      <c r="BM154" s="151" t="s">
        <v>1524</v>
      </c>
    </row>
    <row r="155" spans="2:65" s="1" customFormat="1" ht="24.2" customHeight="1">
      <c r="B155" s="139"/>
      <c r="C155" s="140" t="s">
        <v>7</v>
      </c>
      <c r="D155" s="140" t="s">
        <v>183</v>
      </c>
      <c r="E155" s="141" t="s">
        <v>1525</v>
      </c>
      <c r="F155" s="142" t="s">
        <v>1526</v>
      </c>
      <c r="G155" s="143" t="s">
        <v>203</v>
      </c>
      <c r="H155" s="144">
        <v>14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45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433</v>
      </c>
      <c r="AT155" s="151" t="s">
        <v>183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433</v>
      </c>
      <c r="BM155" s="151" t="s">
        <v>1527</v>
      </c>
    </row>
    <row r="156" spans="2:65" s="1" customFormat="1" ht="21.75" customHeight="1">
      <c r="B156" s="139"/>
      <c r="C156" s="154" t="s">
        <v>262</v>
      </c>
      <c r="D156" s="154" t="s">
        <v>196</v>
      </c>
      <c r="E156" s="155" t="s">
        <v>1528</v>
      </c>
      <c r="F156" s="156" t="s">
        <v>1529</v>
      </c>
      <c r="G156" s="157" t="s">
        <v>203</v>
      </c>
      <c r="H156" s="158">
        <v>14</v>
      </c>
      <c r="I156" s="159"/>
      <c r="J156" s="158">
        <f t="shared" si="0"/>
        <v>0</v>
      </c>
      <c r="K156" s="160"/>
      <c r="L156" s="161"/>
      <c r="M156" s="162" t="s">
        <v>1</v>
      </c>
      <c r="N156" s="163" t="s">
        <v>45</v>
      </c>
      <c r="P156" s="149">
        <f t="shared" si="1"/>
        <v>0</v>
      </c>
      <c r="Q156" s="149">
        <v>6.0000000000000002E-5</v>
      </c>
      <c r="R156" s="149">
        <f t="shared" si="2"/>
        <v>8.4000000000000003E-4</v>
      </c>
      <c r="S156" s="149">
        <v>0</v>
      </c>
      <c r="T156" s="150">
        <f t="shared" si="3"/>
        <v>0</v>
      </c>
      <c r="AR156" s="151" t="s">
        <v>1437</v>
      </c>
      <c r="AT156" s="151" t="s">
        <v>196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433</v>
      </c>
      <c r="BM156" s="151" t="s">
        <v>1530</v>
      </c>
    </row>
    <row r="157" spans="2:65" s="1" customFormat="1" ht="24.2" customHeight="1">
      <c r="B157" s="139"/>
      <c r="C157" s="140" t="s">
        <v>266</v>
      </c>
      <c r="D157" s="140" t="s">
        <v>183</v>
      </c>
      <c r="E157" s="141" t="s">
        <v>1531</v>
      </c>
      <c r="F157" s="142" t="s">
        <v>1532</v>
      </c>
      <c r="G157" s="143" t="s">
        <v>203</v>
      </c>
      <c r="H157" s="144">
        <v>16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433</v>
      </c>
      <c r="AT157" s="151" t="s">
        <v>183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433</v>
      </c>
      <c r="BM157" s="151" t="s">
        <v>1533</v>
      </c>
    </row>
    <row r="158" spans="2:65" s="1" customFormat="1" ht="24.2" customHeight="1">
      <c r="B158" s="139"/>
      <c r="C158" s="154" t="s">
        <v>270</v>
      </c>
      <c r="D158" s="154" t="s">
        <v>196</v>
      </c>
      <c r="E158" s="155" t="s">
        <v>1534</v>
      </c>
      <c r="F158" s="156" t="s">
        <v>1535</v>
      </c>
      <c r="G158" s="157" t="s">
        <v>203</v>
      </c>
      <c r="H158" s="158">
        <v>16</v>
      </c>
      <c r="I158" s="159"/>
      <c r="J158" s="158">
        <f t="shared" si="0"/>
        <v>0</v>
      </c>
      <c r="K158" s="160"/>
      <c r="L158" s="161"/>
      <c r="M158" s="162" t="s">
        <v>1</v>
      </c>
      <c r="N158" s="163" t="s">
        <v>45</v>
      </c>
      <c r="P158" s="149">
        <f t="shared" si="1"/>
        <v>0</v>
      </c>
      <c r="Q158" s="149">
        <v>5.0000000000000002E-5</v>
      </c>
      <c r="R158" s="149">
        <f t="shared" si="2"/>
        <v>8.0000000000000004E-4</v>
      </c>
      <c r="S158" s="149">
        <v>0</v>
      </c>
      <c r="T158" s="150">
        <f t="shared" si="3"/>
        <v>0</v>
      </c>
      <c r="AR158" s="151" t="s">
        <v>1437</v>
      </c>
      <c r="AT158" s="151" t="s">
        <v>196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433</v>
      </c>
      <c r="BM158" s="151" t="s">
        <v>1536</v>
      </c>
    </row>
    <row r="159" spans="2:65" s="1" customFormat="1" ht="24.2" customHeight="1">
      <c r="B159" s="139"/>
      <c r="C159" s="140" t="s">
        <v>274</v>
      </c>
      <c r="D159" s="140" t="s">
        <v>183</v>
      </c>
      <c r="E159" s="141" t="s">
        <v>1537</v>
      </c>
      <c r="F159" s="142" t="s">
        <v>1538</v>
      </c>
      <c r="G159" s="143" t="s">
        <v>203</v>
      </c>
      <c r="H159" s="144">
        <v>460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45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433</v>
      </c>
      <c r="AT159" s="151" t="s">
        <v>183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433</v>
      </c>
      <c r="BM159" s="151" t="s">
        <v>1539</v>
      </c>
    </row>
    <row r="160" spans="2:65" s="1" customFormat="1" ht="33" customHeight="1">
      <c r="B160" s="139"/>
      <c r="C160" s="154" t="s">
        <v>277</v>
      </c>
      <c r="D160" s="154" t="s">
        <v>196</v>
      </c>
      <c r="E160" s="155" t="s">
        <v>1540</v>
      </c>
      <c r="F160" s="156" t="s">
        <v>1541</v>
      </c>
      <c r="G160" s="157" t="s">
        <v>203</v>
      </c>
      <c r="H160" s="158">
        <v>230</v>
      </c>
      <c r="I160" s="159"/>
      <c r="J160" s="158">
        <f t="shared" si="0"/>
        <v>0</v>
      </c>
      <c r="K160" s="160"/>
      <c r="L160" s="161"/>
      <c r="M160" s="162" t="s">
        <v>1</v>
      </c>
      <c r="N160" s="163" t="s">
        <v>45</v>
      </c>
      <c r="P160" s="149">
        <f t="shared" si="1"/>
        <v>0</v>
      </c>
      <c r="Q160" s="149">
        <v>1E-4</v>
      </c>
      <c r="R160" s="149">
        <f t="shared" si="2"/>
        <v>2.3E-2</v>
      </c>
      <c r="S160" s="149">
        <v>0</v>
      </c>
      <c r="T160" s="150">
        <f t="shared" si="3"/>
        <v>0</v>
      </c>
      <c r="AR160" s="151" t="s">
        <v>1437</v>
      </c>
      <c r="AT160" s="151" t="s">
        <v>196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433</v>
      </c>
      <c r="BM160" s="151" t="s">
        <v>1542</v>
      </c>
    </row>
    <row r="161" spans="2:65" s="1" customFormat="1" ht="33" customHeight="1">
      <c r="B161" s="139"/>
      <c r="C161" s="154" t="s">
        <v>281</v>
      </c>
      <c r="D161" s="154" t="s">
        <v>196</v>
      </c>
      <c r="E161" s="155" t="s">
        <v>1543</v>
      </c>
      <c r="F161" s="156" t="s">
        <v>1544</v>
      </c>
      <c r="G161" s="157" t="s">
        <v>203</v>
      </c>
      <c r="H161" s="158">
        <v>230</v>
      </c>
      <c r="I161" s="159"/>
      <c r="J161" s="158">
        <f t="shared" si="0"/>
        <v>0</v>
      </c>
      <c r="K161" s="160"/>
      <c r="L161" s="161"/>
      <c r="M161" s="162" t="s">
        <v>1</v>
      </c>
      <c r="N161" s="163" t="s">
        <v>45</v>
      </c>
      <c r="P161" s="149">
        <f t="shared" si="1"/>
        <v>0</v>
      </c>
      <c r="Q161" s="149">
        <v>1.7000000000000001E-4</v>
      </c>
      <c r="R161" s="149">
        <f t="shared" si="2"/>
        <v>3.9100000000000003E-2</v>
      </c>
      <c r="S161" s="149">
        <v>0</v>
      </c>
      <c r="T161" s="150">
        <f t="shared" si="3"/>
        <v>0</v>
      </c>
      <c r="AR161" s="151" t="s">
        <v>1437</v>
      </c>
      <c r="AT161" s="151" t="s">
        <v>196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433</v>
      </c>
      <c r="BM161" s="151" t="s">
        <v>1545</v>
      </c>
    </row>
    <row r="162" spans="2:65" s="1" customFormat="1" ht="24.2" customHeight="1">
      <c r="B162" s="139"/>
      <c r="C162" s="154" t="s">
        <v>285</v>
      </c>
      <c r="D162" s="154" t="s">
        <v>196</v>
      </c>
      <c r="E162" s="155" t="s">
        <v>1546</v>
      </c>
      <c r="F162" s="156" t="s">
        <v>1547</v>
      </c>
      <c r="G162" s="157" t="s">
        <v>203</v>
      </c>
      <c r="H162" s="158">
        <v>230</v>
      </c>
      <c r="I162" s="159"/>
      <c r="J162" s="158">
        <f t="shared" si="0"/>
        <v>0</v>
      </c>
      <c r="K162" s="160"/>
      <c r="L162" s="161"/>
      <c r="M162" s="162" t="s">
        <v>1</v>
      </c>
      <c r="N162" s="163" t="s">
        <v>45</v>
      </c>
      <c r="P162" s="149">
        <f t="shared" si="1"/>
        <v>0</v>
      </c>
      <c r="Q162" s="149">
        <v>8.0000000000000007E-5</v>
      </c>
      <c r="R162" s="149">
        <f t="shared" si="2"/>
        <v>1.8400000000000003E-2</v>
      </c>
      <c r="S162" s="149">
        <v>0</v>
      </c>
      <c r="T162" s="150">
        <f t="shared" si="3"/>
        <v>0</v>
      </c>
      <c r="AR162" s="151" t="s">
        <v>1437</v>
      </c>
      <c r="AT162" s="151" t="s">
        <v>196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433</v>
      </c>
      <c r="BM162" s="151" t="s">
        <v>1548</v>
      </c>
    </row>
    <row r="163" spans="2:65" s="1" customFormat="1" ht="24.2" customHeight="1">
      <c r="B163" s="139"/>
      <c r="C163" s="154" t="s">
        <v>289</v>
      </c>
      <c r="D163" s="154" t="s">
        <v>196</v>
      </c>
      <c r="E163" s="155" t="s">
        <v>1549</v>
      </c>
      <c r="F163" s="156" t="s">
        <v>1550</v>
      </c>
      <c r="G163" s="157" t="s">
        <v>203</v>
      </c>
      <c r="H163" s="158">
        <v>230</v>
      </c>
      <c r="I163" s="159"/>
      <c r="J163" s="158">
        <f t="shared" si="0"/>
        <v>0</v>
      </c>
      <c r="K163" s="160"/>
      <c r="L163" s="161"/>
      <c r="M163" s="162" t="s">
        <v>1</v>
      </c>
      <c r="N163" s="163" t="s">
        <v>45</v>
      </c>
      <c r="P163" s="149">
        <f t="shared" si="1"/>
        <v>0</v>
      </c>
      <c r="Q163" s="149">
        <v>1E-4</v>
      </c>
      <c r="R163" s="149">
        <f t="shared" si="2"/>
        <v>2.3E-2</v>
      </c>
      <c r="S163" s="149">
        <v>0</v>
      </c>
      <c r="T163" s="150">
        <f t="shared" si="3"/>
        <v>0</v>
      </c>
      <c r="AR163" s="151" t="s">
        <v>1437</v>
      </c>
      <c r="AT163" s="151" t="s">
        <v>196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433</v>
      </c>
      <c r="BM163" s="151" t="s">
        <v>1551</v>
      </c>
    </row>
    <row r="164" spans="2:65" s="1" customFormat="1" ht="24.2" customHeight="1">
      <c r="B164" s="139"/>
      <c r="C164" s="154" t="s">
        <v>293</v>
      </c>
      <c r="D164" s="154" t="s">
        <v>196</v>
      </c>
      <c r="E164" s="155" t="s">
        <v>1552</v>
      </c>
      <c r="F164" s="156" t="s">
        <v>1553</v>
      </c>
      <c r="G164" s="157" t="s">
        <v>203</v>
      </c>
      <c r="H164" s="158">
        <v>230</v>
      </c>
      <c r="I164" s="159"/>
      <c r="J164" s="158">
        <f t="shared" si="0"/>
        <v>0</v>
      </c>
      <c r="K164" s="160"/>
      <c r="L164" s="161"/>
      <c r="M164" s="162" t="s">
        <v>1</v>
      </c>
      <c r="N164" s="163" t="s">
        <v>45</v>
      </c>
      <c r="P164" s="149">
        <f t="shared" si="1"/>
        <v>0</v>
      </c>
      <c r="Q164" s="149">
        <v>1.3999999999999999E-4</v>
      </c>
      <c r="R164" s="149">
        <f t="shared" si="2"/>
        <v>3.2199999999999999E-2</v>
      </c>
      <c r="S164" s="149">
        <v>0</v>
      </c>
      <c r="T164" s="150">
        <f t="shared" si="3"/>
        <v>0</v>
      </c>
      <c r="AR164" s="151" t="s">
        <v>1437</v>
      </c>
      <c r="AT164" s="151" t="s">
        <v>196</v>
      </c>
      <c r="AU164" s="151" t="s">
        <v>90</v>
      </c>
      <c r="AY164" s="13" t="s">
        <v>181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90</v>
      </c>
      <c r="BK164" s="153">
        <f t="shared" si="9"/>
        <v>0</v>
      </c>
      <c r="BL164" s="13" t="s">
        <v>433</v>
      </c>
      <c r="BM164" s="151" t="s">
        <v>1554</v>
      </c>
    </row>
    <row r="165" spans="2:65" s="1" customFormat="1" ht="16.5" customHeight="1">
      <c r="B165" s="139"/>
      <c r="C165" s="140" t="s">
        <v>297</v>
      </c>
      <c r="D165" s="140" t="s">
        <v>183</v>
      </c>
      <c r="E165" s="141" t="s">
        <v>1555</v>
      </c>
      <c r="F165" s="142" t="s">
        <v>1556</v>
      </c>
      <c r="G165" s="143" t="s">
        <v>203</v>
      </c>
      <c r="H165" s="144">
        <v>525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45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433</v>
      </c>
      <c r="AT165" s="151" t="s">
        <v>183</v>
      </c>
      <c r="AU165" s="151" t="s">
        <v>90</v>
      </c>
      <c r="AY165" s="13" t="s">
        <v>181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90</v>
      </c>
      <c r="BK165" s="153">
        <f t="shared" si="9"/>
        <v>0</v>
      </c>
      <c r="BL165" s="13" t="s">
        <v>433</v>
      </c>
      <c r="BM165" s="151" t="s">
        <v>1557</v>
      </c>
    </row>
    <row r="166" spans="2:65" s="1" customFormat="1" ht="55.5" customHeight="1">
      <c r="B166" s="139"/>
      <c r="C166" s="154" t="s">
        <v>301</v>
      </c>
      <c r="D166" s="154" t="s">
        <v>196</v>
      </c>
      <c r="E166" s="155" t="s">
        <v>1558</v>
      </c>
      <c r="F166" s="156" t="s">
        <v>1559</v>
      </c>
      <c r="G166" s="157" t="s">
        <v>203</v>
      </c>
      <c r="H166" s="158">
        <v>525</v>
      </c>
      <c r="I166" s="159"/>
      <c r="J166" s="158">
        <f t="shared" si="0"/>
        <v>0</v>
      </c>
      <c r="K166" s="160"/>
      <c r="L166" s="161"/>
      <c r="M166" s="162" t="s">
        <v>1</v>
      </c>
      <c r="N166" s="163" t="s">
        <v>45</v>
      </c>
      <c r="P166" s="149">
        <f t="shared" si="1"/>
        <v>0</v>
      </c>
      <c r="Q166" s="149">
        <v>4.0000000000000003E-5</v>
      </c>
      <c r="R166" s="149">
        <f t="shared" si="2"/>
        <v>2.1000000000000001E-2</v>
      </c>
      <c r="S166" s="149">
        <v>0</v>
      </c>
      <c r="T166" s="150">
        <f t="shared" si="3"/>
        <v>0</v>
      </c>
      <c r="AR166" s="151" t="s">
        <v>1437</v>
      </c>
      <c r="AT166" s="151" t="s">
        <v>196</v>
      </c>
      <c r="AU166" s="151" t="s">
        <v>90</v>
      </c>
      <c r="AY166" s="13" t="s">
        <v>181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90</v>
      </c>
      <c r="BK166" s="153">
        <f t="shared" si="9"/>
        <v>0</v>
      </c>
      <c r="BL166" s="13" t="s">
        <v>433</v>
      </c>
      <c r="BM166" s="151" t="s">
        <v>1560</v>
      </c>
    </row>
    <row r="167" spans="2:65" s="1" customFormat="1" ht="21.75" customHeight="1">
      <c r="B167" s="139"/>
      <c r="C167" s="140" t="s">
        <v>306</v>
      </c>
      <c r="D167" s="140" t="s">
        <v>183</v>
      </c>
      <c r="E167" s="141" t="s">
        <v>1561</v>
      </c>
      <c r="F167" s="142" t="s">
        <v>1562</v>
      </c>
      <c r="G167" s="143" t="s">
        <v>203</v>
      </c>
      <c r="H167" s="144">
        <v>1</v>
      </c>
      <c r="I167" s="145"/>
      <c r="J167" s="144">
        <f t="shared" si="0"/>
        <v>0</v>
      </c>
      <c r="K167" s="146"/>
      <c r="L167" s="28"/>
      <c r="M167" s="147" t="s">
        <v>1</v>
      </c>
      <c r="N167" s="148" t="s">
        <v>45</v>
      </c>
      <c r="P167" s="149">
        <f t="shared" si="1"/>
        <v>0</v>
      </c>
      <c r="Q167" s="149">
        <v>0</v>
      </c>
      <c r="R167" s="149">
        <f t="shared" si="2"/>
        <v>0</v>
      </c>
      <c r="S167" s="149">
        <v>0</v>
      </c>
      <c r="T167" s="150">
        <f t="shared" si="3"/>
        <v>0</v>
      </c>
      <c r="AR167" s="151" t="s">
        <v>433</v>
      </c>
      <c r="AT167" s="151" t="s">
        <v>183</v>
      </c>
      <c r="AU167" s="151" t="s">
        <v>90</v>
      </c>
      <c r="AY167" s="13" t="s">
        <v>181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90</v>
      </c>
      <c r="BK167" s="153">
        <f t="shared" si="9"/>
        <v>0</v>
      </c>
      <c r="BL167" s="13" t="s">
        <v>433</v>
      </c>
      <c r="BM167" s="151" t="s">
        <v>1563</v>
      </c>
    </row>
    <row r="168" spans="2:65" s="1" customFormat="1" ht="16.5" customHeight="1">
      <c r="B168" s="139"/>
      <c r="C168" s="154" t="s">
        <v>310</v>
      </c>
      <c r="D168" s="154" t="s">
        <v>196</v>
      </c>
      <c r="E168" s="155" t="s">
        <v>1564</v>
      </c>
      <c r="F168" s="156" t="s">
        <v>1565</v>
      </c>
      <c r="G168" s="157" t="s">
        <v>1566</v>
      </c>
      <c r="H168" s="158">
        <v>1</v>
      </c>
      <c r="I168" s="159"/>
      <c r="J168" s="158">
        <f t="shared" si="0"/>
        <v>0</v>
      </c>
      <c r="K168" s="160"/>
      <c r="L168" s="161"/>
      <c r="M168" s="162" t="s">
        <v>1</v>
      </c>
      <c r="N168" s="163" t="s">
        <v>45</v>
      </c>
      <c r="P168" s="149">
        <f t="shared" si="1"/>
        <v>0</v>
      </c>
      <c r="Q168" s="149">
        <v>0</v>
      </c>
      <c r="R168" s="149">
        <f t="shared" si="2"/>
        <v>0</v>
      </c>
      <c r="S168" s="149">
        <v>0</v>
      </c>
      <c r="T168" s="150">
        <f t="shared" si="3"/>
        <v>0</v>
      </c>
      <c r="AR168" s="151" t="s">
        <v>1437</v>
      </c>
      <c r="AT168" s="151" t="s">
        <v>196</v>
      </c>
      <c r="AU168" s="151" t="s">
        <v>90</v>
      </c>
      <c r="AY168" s="13" t="s">
        <v>181</v>
      </c>
      <c r="BE168" s="152">
        <f t="shared" si="4"/>
        <v>0</v>
      </c>
      <c r="BF168" s="152">
        <f t="shared" si="5"/>
        <v>0</v>
      </c>
      <c r="BG168" s="152">
        <f t="shared" si="6"/>
        <v>0</v>
      </c>
      <c r="BH168" s="152">
        <f t="shared" si="7"/>
        <v>0</v>
      </c>
      <c r="BI168" s="152">
        <f t="shared" si="8"/>
        <v>0</v>
      </c>
      <c r="BJ168" s="13" t="s">
        <v>90</v>
      </c>
      <c r="BK168" s="153">
        <f t="shared" si="9"/>
        <v>0</v>
      </c>
      <c r="BL168" s="13" t="s">
        <v>433</v>
      </c>
      <c r="BM168" s="151" t="s">
        <v>1567</v>
      </c>
    </row>
    <row r="169" spans="2:65" s="1" customFormat="1" ht="24.2" customHeight="1">
      <c r="B169" s="139"/>
      <c r="C169" s="140" t="s">
        <v>315</v>
      </c>
      <c r="D169" s="140" t="s">
        <v>183</v>
      </c>
      <c r="E169" s="141" t="s">
        <v>1568</v>
      </c>
      <c r="F169" s="142" t="s">
        <v>1569</v>
      </c>
      <c r="G169" s="143" t="s">
        <v>203</v>
      </c>
      <c r="H169" s="144">
        <v>1</v>
      </c>
      <c r="I169" s="145"/>
      <c r="J169" s="144">
        <f t="shared" si="0"/>
        <v>0</v>
      </c>
      <c r="K169" s="146"/>
      <c r="L169" s="28"/>
      <c r="M169" s="147" t="s">
        <v>1</v>
      </c>
      <c r="N169" s="148" t="s">
        <v>45</v>
      </c>
      <c r="P169" s="149">
        <f t="shared" si="1"/>
        <v>0</v>
      </c>
      <c r="Q169" s="149">
        <v>0</v>
      </c>
      <c r="R169" s="149">
        <f t="shared" si="2"/>
        <v>0</v>
      </c>
      <c r="S169" s="149">
        <v>0</v>
      </c>
      <c r="T169" s="150">
        <f t="shared" si="3"/>
        <v>0</v>
      </c>
      <c r="AR169" s="151" t="s">
        <v>433</v>
      </c>
      <c r="AT169" s="151" t="s">
        <v>183</v>
      </c>
      <c r="AU169" s="151" t="s">
        <v>90</v>
      </c>
      <c r="AY169" s="13" t="s">
        <v>181</v>
      </c>
      <c r="BE169" s="152">
        <f t="shared" si="4"/>
        <v>0</v>
      </c>
      <c r="BF169" s="152">
        <f t="shared" si="5"/>
        <v>0</v>
      </c>
      <c r="BG169" s="152">
        <f t="shared" si="6"/>
        <v>0</v>
      </c>
      <c r="BH169" s="152">
        <f t="shared" si="7"/>
        <v>0</v>
      </c>
      <c r="BI169" s="152">
        <f t="shared" si="8"/>
        <v>0</v>
      </c>
      <c r="BJ169" s="13" t="s">
        <v>90</v>
      </c>
      <c r="BK169" s="153">
        <f t="shared" si="9"/>
        <v>0</v>
      </c>
      <c r="BL169" s="13" t="s">
        <v>433</v>
      </c>
      <c r="BM169" s="151" t="s">
        <v>1570</v>
      </c>
    </row>
    <row r="170" spans="2:65" s="1" customFormat="1" ht="16.5" customHeight="1">
      <c r="B170" s="139"/>
      <c r="C170" s="140" t="s">
        <v>319</v>
      </c>
      <c r="D170" s="140" t="s">
        <v>183</v>
      </c>
      <c r="E170" s="141" t="s">
        <v>1571</v>
      </c>
      <c r="F170" s="142" t="s">
        <v>1572</v>
      </c>
      <c r="G170" s="143" t="s">
        <v>203</v>
      </c>
      <c r="H170" s="144">
        <v>1</v>
      </c>
      <c r="I170" s="145"/>
      <c r="J170" s="144">
        <f t="shared" ref="J170:J201" si="10">ROUND(I170*H170,3)</f>
        <v>0</v>
      </c>
      <c r="K170" s="146"/>
      <c r="L170" s="28"/>
      <c r="M170" s="147" t="s">
        <v>1</v>
      </c>
      <c r="N170" s="148" t="s">
        <v>45</v>
      </c>
      <c r="P170" s="149">
        <f t="shared" ref="P170:P201" si="11">O170*H170</f>
        <v>0</v>
      </c>
      <c r="Q170" s="149">
        <v>0</v>
      </c>
      <c r="R170" s="149">
        <f t="shared" ref="R170:R201" si="12">Q170*H170</f>
        <v>0</v>
      </c>
      <c r="S170" s="149">
        <v>0</v>
      </c>
      <c r="T170" s="150">
        <f t="shared" ref="T170:T201" si="13">S170*H170</f>
        <v>0</v>
      </c>
      <c r="AR170" s="151" t="s">
        <v>433</v>
      </c>
      <c r="AT170" s="151" t="s">
        <v>183</v>
      </c>
      <c r="AU170" s="151" t="s">
        <v>90</v>
      </c>
      <c r="AY170" s="13" t="s">
        <v>181</v>
      </c>
      <c r="BE170" s="152">
        <f t="shared" ref="BE170:BE203" si="14">IF(N170="základná",J170,0)</f>
        <v>0</v>
      </c>
      <c r="BF170" s="152">
        <f t="shared" ref="BF170:BF203" si="15">IF(N170="znížená",J170,0)</f>
        <v>0</v>
      </c>
      <c r="BG170" s="152">
        <f t="shared" ref="BG170:BG203" si="16">IF(N170="zákl. prenesená",J170,0)</f>
        <v>0</v>
      </c>
      <c r="BH170" s="152">
        <f t="shared" ref="BH170:BH203" si="17">IF(N170="zníž. prenesená",J170,0)</f>
        <v>0</v>
      </c>
      <c r="BI170" s="152">
        <f t="shared" ref="BI170:BI203" si="18">IF(N170="nulová",J170,0)</f>
        <v>0</v>
      </c>
      <c r="BJ170" s="13" t="s">
        <v>90</v>
      </c>
      <c r="BK170" s="153">
        <f t="shared" ref="BK170:BK203" si="19">ROUND(I170*H170,3)</f>
        <v>0</v>
      </c>
      <c r="BL170" s="13" t="s">
        <v>433</v>
      </c>
      <c r="BM170" s="151" t="s">
        <v>1573</v>
      </c>
    </row>
    <row r="171" spans="2:65" s="1" customFormat="1" ht="16.5" customHeight="1">
      <c r="B171" s="139"/>
      <c r="C171" s="154" t="s">
        <v>323</v>
      </c>
      <c r="D171" s="154" t="s">
        <v>196</v>
      </c>
      <c r="E171" s="155" t="s">
        <v>1574</v>
      </c>
      <c r="F171" s="156" t="s">
        <v>1575</v>
      </c>
      <c r="G171" s="157" t="s">
        <v>203</v>
      </c>
      <c r="H171" s="158">
        <v>1</v>
      </c>
      <c r="I171" s="159"/>
      <c r="J171" s="158">
        <f t="shared" si="10"/>
        <v>0</v>
      </c>
      <c r="K171" s="160"/>
      <c r="L171" s="161"/>
      <c r="M171" s="162" t="s">
        <v>1</v>
      </c>
      <c r="N171" s="163" t="s">
        <v>45</v>
      </c>
      <c r="P171" s="149">
        <f t="shared" si="11"/>
        <v>0</v>
      </c>
      <c r="Q171" s="149">
        <v>2.3E-2</v>
      </c>
      <c r="R171" s="149">
        <f t="shared" si="12"/>
        <v>2.3E-2</v>
      </c>
      <c r="S171" s="149">
        <v>0</v>
      </c>
      <c r="T171" s="150">
        <f t="shared" si="13"/>
        <v>0</v>
      </c>
      <c r="AR171" s="151" t="s">
        <v>703</v>
      </c>
      <c r="AT171" s="151" t="s">
        <v>196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703</v>
      </c>
      <c r="BM171" s="151" t="s">
        <v>1576</v>
      </c>
    </row>
    <row r="172" spans="2:65" s="1" customFormat="1" ht="16.5" customHeight="1">
      <c r="B172" s="139"/>
      <c r="C172" s="140" t="s">
        <v>327</v>
      </c>
      <c r="D172" s="140" t="s">
        <v>183</v>
      </c>
      <c r="E172" s="141" t="s">
        <v>1577</v>
      </c>
      <c r="F172" s="142" t="s">
        <v>1578</v>
      </c>
      <c r="G172" s="143" t="s">
        <v>203</v>
      </c>
      <c r="H172" s="144">
        <v>1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433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433</v>
      </c>
      <c r="BM172" s="151" t="s">
        <v>1579</v>
      </c>
    </row>
    <row r="173" spans="2:65" s="1" customFormat="1" ht="16.5" customHeight="1">
      <c r="B173" s="139"/>
      <c r="C173" s="154" t="s">
        <v>331</v>
      </c>
      <c r="D173" s="154" t="s">
        <v>196</v>
      </c>
      <c r="E173" s="155" t="s">
        <v>1580</v>
      </c>
      <c r="F173" s="156" t="s">
        <v>1581</v>
      </c>
      <c r="G173" s="157" t="s">
        <v>203</v>
      </c>
      <c r="H173" s="158">
        <v>2</v>
      </c>
      <c r="I173" s="159"/>
      <c r="J173" s="158">
        <f t="shared" si="10"/>
        <v>0</v>
      </c>
      <c r="K173" s="160"/>
      <c r="L173" s="161"/>
      <c r="M173" s="162" t="s">
        <v>1</v>
      </c>
      <c r="N173" s="163" t="s">
        <v>45</v>
      </c>
      <c r="P173" s="149">
        <f t="shared" si="11"/>
        <v>0</v>
      </c>
      <c r="Q173" s="149">
        <v>2.3E-2</v>
      </c>
      <c r="R173" s="149">
        <f t="shared" si="12"/>
        <v>4.5999999999999999E-2</v>
      </c>
      <c r="S173" s="149">
        <v>0</v>
      </c>
      <c r="T173" s="150">
        <f t="shared" si="13"/>
        <v>0</v>
      </c>
      <c r="AR173" s="151" t="s">
        <v>703</v>
      </c>
      <c r="AT173" s="151" t="s">
        <v>196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703</v>
      </c>
      <c r="BM173" s="151" t="s">
        <v>1582</v>
      </c>
    </row>
    <row r="174" spans="2:65" s="1" customFormat="1" ht="16.5" customHeight="1">
      <c r="B174" s="139"/>
      <c r="C174" s="154" t="s">
        <v>335</v>
      </c>
      <c r="D174" s="154" t="s">
        <v>196</v>
      </c>
      <c r="E174" s="155" t="s">
        <v>1583</v>
      </c>
      <c r="F174" s="156" t="s">
        <v>1584</v>
      </c>
      <c r="G174" s="157" t="s">
        <v>203</v>
      </c>
      <c r="H174" s="158">
        <v>14</v>
      </c>
      <c r="I174" s="159"/>
      <c r="J174" s="158">
        <f t="shared" si="10"/>
        <v>0</v>
      </c>
      <c r="K174" s="160"/>
      <c r="L174" s="161"/>
      <c r="M174" s="162" t="s">
        <v>1</v>
      </c>
      <c r="N174" s="163" t="s">
        <v>45</v>
      </c>
      <c r="P174" s="149">
        <f t="shared" si="11"/>
        <v>0</v>
      </c>
      <c r="Q174" s="149">
        <v>2.3E-2</v>
      </c>
      <c r="R174" s="149">
        <f t="shared" si="12"/>
        <v>0.32200000000000001</v>
      </c>
      <c r="S174" s="149">
        <v>0</v>
      </c>
      <c r="T174" s="150">
        <f t="shared" si="13"/>
        <v>0</v>
      </c>
      <c r="AR174" s="151" t="s">
        <v>703</v>
      </c>
      <c r="AT174" s="151" t="s">
        <v>196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703</v>
      </c>
      <c r="BM174" s="151" t="s">
        <v>1585</v>
      </c>
    </row>
    <row r="175" spans="2:65" s="1" customFormat="1" ht="24.2" customHeight="1">
      <c r="B175" s="139"/>
      <c r="C175" s="154" t="s">
        <v>339</v>
      </c>
      <c r="D175" s="154" t="s">
        <v>196</v>
      </c>
      <c r="E175" s="155" t="s">
        <v>1586</v>
      </c>
      <c r="F175" s="156" t="s">
        <v>1587</v>
      </c>
      <c r="G175" s="157" t="s">
        <v>203</v>
      </c>
      <c r="H175" s="158">
        <v>1</v>
      </c>
      <c r="I175" s="159"/>
      <c r="J175" s="158">
        <f t="shared" si="10"/>
        <v>0</v>
      </c>
      <c r="K175" s="160"/>
      <c r="L175" s="161"/>
      <c r="M175" s="162" t="s">
        <v>1</v>
      </c>
      <c r="N175" s="163" t="s">
        <v>45</v>
      </c>
      <c r="P175" s="149">
        <f t="shared" si="11"/>
        <v>0</v>
      </c>
      <c r="Q175" s="149">
        <v>2.3E-2</v>
      </c>
      <c r="R175" s="149">
        <f t="shared" si="12"/>
        <v>2.3E-2</v>
      </c>
      <c r="S175" s="149">
        <v>0</v>
      </c>
      <c r="T175" s="150">
        <f t="shared" si="13"/>
        <v>0</v>
      </c>
      <c r="AR175" s="151" t="s">
        <v>703</v>
      </c>
      <c r="AT175" s="151" t="s">
        <v>196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703</v>
      </c>
      <c r="BM175" s="151" t="s">
        <v>1588</v>
      </c>
    </row>
    <row r="176" spans="2:65" s="1" customFormat="1" ht="24.2" customHeight="1">
      <c r="B176" s="139"/>
      <c r="C176" s="154" t="s">
        <v>343</v>
      </c>
      <c r="D176" s="154" t="s">
        <v>196</v>
      </c>
      <c r="E176" s="155" t="s">
        <v>1589</v>
      </c>
      <c r="F176" s="156" t="s">
        <v>1590</v>
      </c>
      <c r="G176" s="157" t="s">
        <v>203</v>
      </c>
      <c r="H176" s="158">
        <v>1</v>
      </c>
      <c r="I176" s="159"/>
      <c r="J176" s="158">
        <f t="shared" si="10"/>
        <v>0</v>
      </c>
      <c r="K176" s="160"/>
      <c r="L176" s="161"/>
      <c r="M176" s="162" t="s">
        <v>1</v>
      </c>
      <c r="N176" s="163" t="s">
        <v>45</v>
      </c>
      <c r="P176" s="149">
        <f t="shared" si="11"/>
        <v>0</v>
      </c>
      <c r="Q176" s="149">
        <v>2.3E-2</v>
      </c>
      <c r="R176" s="149">
        <f t="shared" si="12"/>
        <v>2.3E-2</v>
      </c>
      <c r="S176" s="149">
        <v>0</v>
      </c>
      <c r="T176" s="150">
        <f t="shared" si="13"/>
        <v>0</v>
      </c>
      <c r="AR176" s="151" t="s">
        <v>703</v>
      </c>
      <c r="AT176" s="151" t="s">
        <v>196</v>
      </c>
      <c r="AU176" s="151" t="s">
        <v>90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703</v>
      </c>
      <c r="BM176" s="151" t="s">
        <v>1591</v>
      </c>
    </row>
    <row r="177" spans="2:65" s="1" customFormat="1" ht="24.2" customHeight="1">
      <c r="B177" s="139"/>
      <c r="C177" s="154" t="s">
        <v>347</v>
      </c>
      <c r="D177" s="154" t="s">
        <v>196</v>
      </c>
      <c r="E177" s="155" t="s">
        <v>1592</v>
      </c>
      <c r="F177" s="156" t="s">
        <v>1593</v>
      </c>
      <c r="G177" s="157" t="s">
        <v>203</v>
      </c>
      <c r="H177" s="158">
        <v>1</v>
      </c>
      <c r="I177" s="159"/>
      <c r="J177" s="158">
        <f t="shared" si="10"/>
        <v>0</v>
      </c>
      <c r="K177" s="160"/>
      <c r="L177" s="161"/>
      <c r="M177" s="162" t="s">
        <v>1</v>
      </c>
      <c r="N177" s="163" t="s">
        <v>45</v>
      </c>
      <c r="P177" s="149">
        <f t="shared" si="11"/>
        <v>0</v>
      </c>
      <c r="Q177" s="149">
        <v>2.3E-2</v>
      </c>
      <c r="R177" s="149">
        <f t="shared" si="12"/>
        <v>2.3E-2</v>
      </c>
      <c r="S177" s="149">
        <v>0</v>
      </c>
      <c r="T177" s="150">
        <f t="shared" si="13"/>
        <v>0</v>
      </c>
      <c r="AR177" s="151" t="s">
        <v>703</v>
      </c>
      <c r="AT177" s="151" t="s">
        <v>196</v>
      </c>
      <c r="AU177" s="151" t="s">
        <v>90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703</v>
      </c>
      <c r="BM177" s="151" t="s">
        <v>1594</v>
      </c>
    </row>
    <row r="178" spans="2:65" s="1" customFormat="1" ht="16.5" customHeight="1">
      <c r="B178" s="139"/>
      <c r="C178" s="140" t="s">
        <v>351</v>
      </c>
      <c r="D178" s="140" t="s">
        <v>183</v>
      </c>
      <c r="E178" s="141" t="s">
        <v>1595</v>
      </c>
      <c r="F178" s="142" t="s">
        <v>1596</v>
      </c>
      <c r="G178" s="143" t="s">
        <v>203</v>
      </c>
      <c r="H178" s="144">
        <v>21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433</v>
      </c>
      <c r="AT178" s="151" t="s">
        <v>183</v>
      </c>
      <c r="AU178" s="151" t="s">
        <v>90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433</v>
      </c>
      <c r="BM178" s="151" t="s">
        <v>1597</v>
      </c>
    </row>
    <row r="179" spans="2:65" s="1" customFormat="1" ht="24.2" customHeight="1">
      <c r="B179" s="139"/>
      <c r="C179" s="140" t="s">
        <v>355</v>
      </c>
      <c r="D179" s="140" t="s">
        <v>183</v>
      </c>
      <c r="E179" s="141" t="s">
        <v>1598</v>
      </c>
      <c r="F179" s="142" t="s">
        <v>1599</v>
      </c>
      <c r="G179" s="143" t="s">
        <v>203</v>
      </c>
      <c r="H179" s="144">
        <v>677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433</v>
      </c>
      <c r="AT179" s="151" t="s">
        <v>183</v>
      </c>
      <c r="AU179" s="151" t="s">
        <v>90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433</v>
      </c>
      <c r="BM179" s="151" t="s">
        <v>1600</v>
      </c>
    </row>
    <row r="180" spans="2:65" s="1" customFormat="1" ht="24.2" customHeight="1">
      <c r="B180" s="139"/>
      <c r="C180" s="154" t="s">
        <v>359</v>
      </c>
      <c r="D180" s="154" t="s">
        <v>196</v>
      </c>
      <c r="E180" s="155" t="s">
        <v>1601</v>
      </c>
      <c r="F180" s="156" t="s">
        <v>1602</v>
      </c>
      <c r="G180" s="157" t="s">
        <v>203</v>
      </c>
      <c r="H180" s="158">
        <v>53</v>
      </c>
      <c r="I180" s="159"/>
      <c r="J180" s="158">
        <f t="shared" si="10"/>
        <v>0</v>
      </c>
      <c r="K180" s="160"/>
      <c r="L180" s="161"/>
      <c r="M180" s="162" t="s">
        <v>1</v>
      </c>
      <c r="N180" s="163" t="s">
        <v>45</v>
      </c>
      <c r="P180" s="149">
        <f t="shared" si="11"/>
        <v>0</v>
      </c>
      <c r="Q180" s="149">
        <v>1.8E-3</v>
      </c>
      <c r="R180" s="149">
        <f t="shared" si="12"/>
        <v>9.5399999999999999E-2</v>
      </c>
      <c r="S180" s="149">
        <v>0</v>
      </c>
      <c r="T180" s="150">
        <f t="shared" si="13"/>
        <v>0</v>
      </c>
      <c r="AR180" s="151" t="s">
        <v>703</v>
      </c>
      <c r="AT180" s="151" t="s">
        <v>196</v>
      </c>
      <c r="AU180" s="151" t="s">
        <v>90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703</v>
      </c>
      <c r="BM180" s="151" t="s">
        <v>1603</v>
      </c>
    </row>
    <row r="181" spans="2:65" s="1" customFormat="1" ht="24.2" customHeight="1">
      <c r="B181" s="139"/>
      <c r="C181" s="154" t="s">
        <v>309</v>
      </c>
      <c r="D181" s="154" t="s">
        <v>196</v>
      </c>
      <c r="E181" s="155" t="s">
        <v>1604</v>
      </c>
      <c r="F181" s="156" t="s">
        <v>1605</v>
      </c>
      <c r="G181" s="157" t="s">
        <v>203</v>
      </c>
      <c r="H181" s="158">
        <v>277</v>
      </c>
      <c r="I181" s="159"/>
      <c r="J181" s="158">
        <f t="shared" si="10"/>
        <v>0</v>
      </c>
      <c r="K181" s="160"/>
      <c r="L181" s="161"/>
      <c r="M181" s="162" t="s">
        <v>1</v>
      </c>
      <c r="N181" s="163" t="s">
        <v>45</v>
      </c>
      <c r="P181" s="149">
        <f t="shared" si="11"/>
        <v>0</v>
      </c>
      <c r="Q181" s="149">
        <v>1.8E-3</v>
      </c>
      <c r="R181" s="149">
        <f t="shared" si="12"/>
        <v>0.49859999999999999</v>
      </c>
      <c r="S181" s="149">
        <v>0</v>
      </c>
      <c r="T181" s="150">
        <f t="shared" si="13"/>
        <v>0</v>
      </c>
      <c r="AR181" s="151" t="s">
        <v>703</v>
      </c>
      <c r="AT181" s="151" t="s">
        <v>196</v>
      </c>
      <c r="AU181" s="151" t="s">
        <v>90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703</v>
      </c>
      <c r="BM181" s="151" t="s">
        <v>1606</v>
      </c>
    </row>
    <row r="182" spans="2:65" s="1" customFormat="1" ht="24.2" customHeight="1">
      <c r="B182" s="139"/>
      <c r="C182" s="154" t="s">
        <v>366</v>
      </c>
      <c r="D182" s="154" t="s">
        <v>196</v>
      </c>
      <c r="E182" s="155" t="s">
        <v>1607</v>
      </c>
      <c r="F182" s="156" t="s">
        <v>1608</v>
      </c>
      <c r="G182" s="157" t="s">
        <v>203</v>
      </c>
      <c r="H182" s="158">
        <v>347</v>
      </c>
      <c r="I182" s="159"/>
      <c r="J182" s="158">
        <f t="shared" si="10"/>
        <v>0</v>
      </c>
      <c r="K182" s="160"/>
      <c r="L182" s="161"/>
      <c r="M182" s="162" t="s">
        <v>1</v>
      </c>
      <c r="N182" s="163" t="s">
        <v>45</v>
      </c>
      <c r="P182" s="149">
        <f t="shared" si="11"/>
        <v>0</v>
      </c>
      <c r="Q182" s="149">
        <v>1.8E-3</v>
      </c>
      <c r="R182" s="149">
        <f t="shared" si="12"/>
        <v>0.62459999999999993</v>
      </c>
      <c r="S182" s="149">
        <v>0</v>
      </c>
      <c r="T182" s="150">
        <f t="shared" si="13"/>
        <v>0</v>
      </c>
      <c r="AR182" s="151" t="s">
        <v>703</v>
      </c>
      <c r="AT182" s="151" t="s">
        <v>196</v>
      </c>
      <c r="AU182" s="151" t="s">
        <v>90</v>
      </c>
      <c r="AY182" s="13" t="s">
        <v>181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90</v>
      </c>
      <c r="BK182" s="153">
        <f t="shared" si="19"/>
        <v>0</v>
      </c>
      <c r="BL182" s="13" t="s">
        <v>703</v>
      </c>
      <c r="BM182" s="151" t="s">
        <v>1609</v>
      </c>
    </row>
    <row r="183" spans="2:65" s="1" customFormat="1" ht="24.2" customHeight="1">
      <c r="B183" s="139"/>
      <c r="C183" s="140" t="s">
        <v>370</v>
      </c>
      <c r="D183" s="140" t="s">
        <v>183</v>
      </c>
      <c r="E183" s="141" t="s">
        <v>1610</v>
      </c>
      <c r="F183" s="142" t="s">
        <v>1611</v>
      </c>
      <c r="G183" s="143" t="s">
        <v>203</v>
      </c>
      <c r="H183" s="144">
        <v>3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45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433</v>
      </c>
      <c r="AT183" s="151" t="s">
        <v>183</v>
      </c>
      <c r="AU183" s="151" t="s">
        <v>90</v>
      </c>
      <c r="AY183" s="13" t="s">
        <v>181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90</v>
      </c>
      <c r="BK183" s="153">
        <f t="shared" si="19"/>
        <v>0</v>
      </c>
      <c r="BL183" s="13" t="s">
        <v>433</v>
      </c>
      <c r="BM183" s="151" t="s">
        <v>1612</v>
      </c>
    </row>
    <row r="184" spans="2:65" s="1" customFormat="1" ht="33" customHeight="1">
      <c r="B184" s="139"/>
      <c r="C184" s="154" t="s">
        <v>374</v>
      </c>
      <c r="D184" s="154" t="s">
        <v>196</v>
      </c>
      <c r="E184" s="155" t="s">
        <v>1613</v>
      </c>
      <c r="F184" s="156" t="s">
        <v>1614</v>
      </c>
      <c r="G184" s="157" t="s">
        <v>203</v>
      </c>
      <c r="H184" s="158">
        <v>3</v>
      </c>
      <c r="I184" s="159"/>
      <c r="J184" s="158">
        <f t="shared" si="10"/>
        <v>0</v>
      </c>
      <c r="K184" s="160"/>
      <c r="L184" s="161"/>
      <c r="M184" s="162" t="s">
        <v>1</v>
      </c>
      <c r="N184" s="163" t="s">
        <v>45</v>
      </c>
      <c r="P184" s="149">
        <f t="shared" si="11"/>
        <v>0</v>
      </c>
      <c r="Q184" s="149">
        <v>5.0000000000000001E-3</v>
      </c>
      <c r="R184" s="149">
        <f t="shared" si="12"/>
        <v>1.4999999999999999E-2</v>
      </c>
      <c r="S184" s="149">
        <v>0</v>
      </c>
      <c r="T184" s="150">
        <f t="shared" si="13"/>
        <v>0</v>
      </c>
      <c r="AR184" s="151" t="s">
        <v>703</v>
      </c>
      <c r="AT184" s="151" t="s">
        <v>196</v>
      </c>
      <c r="AU184" s="151" t="s">
        <v>90</v>
      </c>
      <c r="AY184" s="13" t="s">
        <v>181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90</v>
      </c>
      <c r="BK184" s="153">
        <f t="shared" si="19"/>
        <v>0</v>
      </c>
      <c r="BL184" s="13" t="s">
        <v>703</v>
      </c>
      <c r="BM184" s="151" t="s">
        <v>1615</v>
      </c>
    </row>
    <row r="185" spans="2:65" s="1" customFormat="1" ht="24.2" customHeight="1">
      <c r="B185" s="139"/>
      <c r="C185" s="140" t="s">
        <v>378</v>
      </c>
      <c r="D185" s="140" t="s">
        <v>183</v>
      </c>
      <c r="E185" s="141" t="s">
        <v>1616</v>
      </c>
      <c r="F185" s="142" t="s">
        <v>1617</v>
      </c>
      <c r="G185" s="143" t="s">
        <v>203</v>
      </c>
      <c r="H185" s="144">
        <v>1290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45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433</v>
      </c>
      <c r="AT185" s="151" t="s">
        <v>183</v>
      </c>
      <c r="AU185" s="151" t="s">
        <v>90</v>
      </c>
      <c r="AY185" s="13" t="s">
        <v>181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90</v>
      </c>
      <c r="BK185" s="153">
        <f t="shared" si="19"/>
        <v>0</v>
      </c>
      <c r="BL185" s="13" t="s">
        <v>433</v>
      </c>
      <c r="BM185" s="151" t="s">
        <v>1618</v>
      </c>
    </row>
    <row r="186" spans="2:65" s="1" customFormat="1" ht="24.2" customHeight="1">
      <c r="B186" s="139"/>
      <c r="C186" s="154" t="s">
        <v>382</v>
      </c>
      <c r="D186" s="154" t="s">
        <v>196</v>
      </c>
      <c r="E186" s="155" t="s">
        <v>1619</v>
      </c>
      <c r="F186" s="156" t="s">
        <v>1620</v>
      </c>
      <c r="G186" s="157" t="s">
        <v>203</v>
      </c>
      <c r="H186" s="158">
        <v>827</v>
      </c>
      <c r="I186" s="159"/>
      <c r="J186" s="158">
        <f t="shared" si="10"/>
        <v>0</v>
      </c>
      <c r="K186" s="160"/>
      <c r="L186" s="161"/>
      <c r="M186" s="162" t="s">
        <v>1</v>
      </c>
      <c r="N186" s="163" t="s">
        <v>45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1437</v>
      </c>
      <c r="AT186" s="151" t="s">
        <v>196</v>
      </c>
      <c r="AU186" s="151" t="s">
        <v>90</v>
      </c>
      <c r="AY186" s="13" t="s">
        <v>181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90</v>
      </c>
      <c r="BK186" s="153">
        <f t="shared" si="19"/>
        <v>0</v>
      </c>
      <c r="BL186" s="13" t="s">
        <v>433</v>
      </c>
      <c r="BM186" s="151" t="s">
        <v>1621</v>
      </c>
    </row>
    <row r="187" spans="2:65" s="1" customFormat="1" ht="24.2" customHeight="1">
      <c r="B187" s="139"/>
      <c r="C187" s="154" t="s">
        <v>350</v>
      </c>
      <c r="D187" s="154" t="s">
        <v>196</v>
      </c>
      <c r="E187" s="155" t="s">
        <v>1622</v>
      </c>
      <c r="F187" s="156" t="s">
        <v>1623</v>
      </c>
      <c r="G187" s="157" t="s">
        <v>203</v>
      </c>
      <c r="H187" s="158">
        <v>380</v>
      </c>
      <c r="I187" s="159"/>
      <c r="J187" s="158">
        <f t="shared" si="10"/>
        <v>0</v>
      </c>
      <c r="K187" s="160"/>
      <c r="L187" s="161"/>
      <c r="M187" s="162" t="s">
        <v>1</v>
      </c>
      <c r="N187" s="163" t="s">
        <v>45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1437</v>
      </c>
      <c r="AT187" s="151" t="s">
        <v>196</v>
      </c>
      <c r="AU187" s="151" t="s">
        <v>90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433</v>
      </c>
      <c r="BM187" s="151" t="s">
        <v>1624</v>
      </c>
    </row>
    <row r="188" spans="2:65" s="1" customFormat="1" ht="24.2" customHeight="1">
      <c r="B188" s="139"/>
      <c r="C188" s="154" t="s">
        <v>389</v>
      </c>
      <c r="D188" s="154" t="s">
        <v>196</v>
      </c>
      <c r="E188" s="155" t="s">
        <v>1625</v>
      </c>
      <c r="F188" s="156" t="s">
        <v>1626</v>
      </c>
      <c r="G188" s="157" t="s">
        <v>203</v>
      </c>
      <c r="H188" s="158">
        <v>81</v>
      </c>
      <c r="I188" s="159"/>
      <c r="J188" s="158">
        <f t="shared" si="10"/>
        <v>0</v>
      </c>
      <c r="K188" s="160"/>
      <c r="L188" s="161"/>
      <c r="M188" s="162" t="s">
        <v>1</v>
      </c>
      <c r="N188" s="163" t="s">
        <v>45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1437</v>
      </c>
      <c r="AT188" s="151" t="s">
        <v>196</v>
      </c>
      <c r="AU188" s="151" t="s">
        <v>90</v>
      </c>
      <c r="AY188" s="13" t="s">
        <v>181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90</v>
      </c>
      <c r="BK188" s="153">
        <f t="shared" si="19"/>
        <v>0</v>
      </c>
      <c r="BL188" s="13" t="s">
        <v>433</v>
      </c>
      <c r="BM188" s="151" t="s">
        <v>1627</v>
      </c>
    </row>
    <row r="189" spans="2:65" s="1" customFormat="1" ht="24.2" customHeight="1">
      <c r="B189" s="139"/>
      <c r="C189" s="154" t="s">
        <v>393</v>
      </c>
      <c r="D189" s="154" t="s">
        <v>196</v>
      </c>
      <c r="E189" s="155" t="s">
        <v>1628</v>
      </c>
      <c r="F189" s="156" t="s">
        <v>1629</v>
      </c>
      <c r="G189" s="157" t="s">
        <v>203</v>
      </c>
      <c r="H189" s="158">
        <v>2</v>
      </c>
      <c r="I189" s="159"/>
      <c r="J189" s="158">
        <f t="shared" si="10"/>
        <v>0</v>
      </c>
      <c r="K189" s="160"/>
      <c r="L189" s="161"/>
      <c r="M189" s="162" t="s">
        <v>1</v>
      </c>
      <c r="N189" s="163" t="s">
        <v>45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1437</v>
      </c>
      <c r="AT189" s="151" t="s">
        <v>196</v>
      </c>
      <c r="AU189" s="151" t="s">
        <v>90</v>
      </c>
      <c r="AY189" s="13" t="s">
        <v>181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90</v>
      </c>
      <c r="BK189" s="153">
        <f t="shared" si="19"/>
        <v>0</v>
      </c>
      <c r="BL189" s="13" t="s">
        <v>433</v>
      </c>
      <c r="BM189" s="151" t="s">
        <v>1630</v>
      </c>
    </row>
    <row r="190" spans="2:65" s="1" customFormat="1" ht="24.2" customHeight="1">
      <c r="B190" s="139"/>
      <c r="C190" s="140" t="s">
        <v>397</v>
      </c>
      <c r="D190" s="140" t="s">
        <v>183</v>
      </c>
      <c r="E190" s="141" t="s">
        <v>1631</v>
      </c>
      <c r="F190" s="142" t="s">
        <v>1632</v>
      </c>
      <c r="G190" s="143" t="s">
        <v>203</v>
      </c>
      <c r="H190" s="144">
        <v>1500</v>
      </c>
      <c r="I190" s="145"/>
      <c r="J190" s="144">
        <f t="shared" si="10"/>
        <v>0</v>
      </c>
      <c r="K190" s="146"/>
      <c r="L190" s="28"/>
      <c r="M190" s="147" t="s">
        <v>1</v>
      </c>
      <c r="N190" s="148" t="s">
        <v>45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433</v>
      </c>
      <c r="AT190" s="151" t="s">
        <v>183</v>
      </c>
      <c r="AU190" s="151" t="s">
        <v>90</v>
      </c>
      <c r="AY190" s="13" t="s">
        <v>181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90</v>
      </c>
      <c r="BK190" s="153">
        <f t="shared" si="19"/>
        <v>0</v>
      </c>
      <c r="BL190" s="13" t="s">
        <v>433</v>
      </c>
      <c r="BM190" s="151" t="s">
        <v>1633</v>
      </c>
    </row>
    <row r="191" spans="2:65" s="1" customFormat="1" ht="24.2" customHeight="1">
      <c r="B191" s="139"/>
      <c r="C191" s="154" t="s">
        <v>401</v>
      </c>
      <c r="D191" s="154" t="s">
        <v>196</v>
      </c>
      <c r="E191" s="155" t="s">
        <v>1634</v>
      </c>
      <c r="F191" s="156" t="s">
        <v>1635</v>
      </c>
      <c r="G191" s="157" t="s">
        <v>1566</v>
      </c>
      <c r="H191" s="158">
        <v>1500</v>
      </c>
      <c r="I191" s="159"/>
      <c r="J191" s="158">
        <f t="shared" si="10"/>
        <v>0</v>
      </c>
      <c r="K191" s="160"/>
      <c r="L191" s="161"/>
      <c r="M191" s="162" t="s">
        <v>1</v>
      </c>
      <c r="N191" s="163" t="s">
        <v>45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1437</v>
      </c>
      <c r="AT191" s="151" t="s">
        <v>196</v>
      </c>
      <c r="AU191" s="151" t="s">
        <v>90</v>
      </c>
      <c r="AY191" s="13" t="s">
        <v>181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90</v>
      </c>
      <c r="BK191" s="153">
        <f t="shared" si="19"/>
        <v>0</v>
      </c>
      <c r="BL191" s="13" t="s">
        <v>433</v>
      </c>
      <c r="BM191" s="151" t="s">
        <v>1636</v>
      </c>
    </row>
    <row r="192" spans="2:65" s="1" customFormat="1" ht="24.2" customHeight="1">
      <c r="B192" s="139"/>
      <c r="C192" s="154" t="s">
        <v>405</v>
      </c>
      <c r="D192" s="154" t="s">
        <v>196</v>
      </c>
      <c r="E192" s="155" t="s">
        <v>1637</v>
      </c>
      <c r="F192" s="156" t="s">
        <v>1638</v>
      </c>
      <c r="G192" s="157" t="s">
        <v>1566</v>
      </c>
      <c r="H192" s="158">
        <v>1500</v>
      </c>
      <c r="I192" s="159"/>
      <c r="J192" s="158">
        <f t="shared" si="10"/>
        <v>0</v>
      </c>
      <c r="K192" s="160"/>
      <c r="L192" s="161"/>
      <c r="M192" s="162" t="s">
        <v>1</v>
      </c>
      <c r="N192" s="163" t="s">
        <v>45</v>
      </c>
      <c r="P192" s="149">
        <f t="shared" si="11"/>
        <v>0</v>
      </c>
      <c r="Q192" s="149">
        <v>0</v>
      </c>
      <c r="R192" s="149">
        <f t="shared" si="12"/>
        <v>0</v>
      </c>
      <c r="S192" s="149">
        <v>0</v>
      </c>
      <c r="T192" s="150">
        <f t="shared" si="13"/>
        <v>0</v>
      </c>
      <c r="AR192" s="151" t="s">
        <v>1437</v>
      </c>
      <c r="AT192" s="151" t="s">
        <v>196</v>
      </c>
      <c r="AU192" s="151" t="s">
        <v>90</v>
      </c>
      <c r="AY192" s="13" t="s">
        <v>181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90</v>
      </c>
      <c r="BK192" s="153">
        <f t="shared" si="19"/>
        <v>0</v>
      </c>
      <c r="BL192" s="13" t="s">
        <v>433</v>
      </c>
      <c r="BM192" s="151" t="s">
        <v>1639</v>
      </c>
    </row>
    <row r="193" spans="2:65" s="1" customFormat="1" ht="21.75" customHeight="1">
      <c r="B193" s="139"/>
      <c r="C193" s="140" t="s">
        <v>409</v>
      </c>
      <c r="D193" s="140" t="s">
        <v>183</v>
      </c>
      <c r="E193" s="141" t="s">
        <v>1640</v>
      </c>
      <c r="F193" s="142" t="s">
        <v>1641</v>
      </c>
      <c r="G193" s="143" t="s">
        <v>304</v>
      </c>
      <c r="H193" s="144">
        <v>5800</v>
      </c>
      <c r="I193" s="145"/>
      <c r="J193" s="144">
        <f t="shared" si="10"/>
        <v>0</v>
      </c>
      <c r="K193" s="146"/>
      <c r="L193" s="28"/>
      <c r="M193" s="147" t="s">
        <v>1</v>
      </c>
      <c r="N193" s="148" t="s">
        <v>45</v>
      </c>
      <c r="P193" s="149">
        <f t="shared" si="11"/>
        <v>0</v>
      </c>
      <c r="Q193" s="149">
        <v>0</v>
      </c>
      <c r="R193" s="149">
        <f t="shared" si="12"/>
        <v>0</v>
      </c>
      <c r="S193" s="149">
        <v>0</v>
      </c>
      <c r="T193" s="150">
        <f t="shared" si="13"/>
        <v>0</v>
      </c>
      <c r="AR193" s="151" t="s">
        <v>433</v>
      </c>
      <c r="AT193" s="151" t="s">
        <v>183</v>
      </c>
      <c r="AU193" s="151" t="s">
        <v>90</v>
      </c>
      <c r="AY193" s="13" t="s">
        <v>181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90</v>
      </c>
      <c r="BK193" s="153">
        <f t="shared" si="19"/>
        <v>0</v>
      </c>
      <c r="BL193" s="13" t="s">
        <v>433</v>
      </c>
      <c r="BM193" s="151" t="s">
        <v>1642</v>
      </c>
    </row>
    <row r="194" spans="2:65" s="1" customFormat="1" ht="16.5" customHeight="1">
      <c r="B194" s="139"/>
      <c r="C194" s="154" t="s">
        <v>413</v>
      </c>
      <c r="D194" s="154" t="s">
        <v>196</v>
      </c>
      <c r="E194" s="155" t="s">
        <v>1643</v>
      </c>
      <c r="F194" s="156" t="s">
        <v>1644</v>
      </c>
      <c r="G194" s="157" t="s">
        <v>304</v>
      </c>
      <c r="H194" s="158">
        <v>5800</v>
      </c>
      <c r="I194" s="159"/>
      <c r="J194" s="158">
        <f t="shared" si="10"/>
        <v>0</v>
      </c>
      <c r="K194" s="160"/>
      <c r="L194" s="161"/>
      <c r="M194" s="162" t="s">
        <v>1</v>
      </c>
      <c r="N194" s="163" t="s">
        <v>45</v>
      </c>
      <c r="P194" s="149">
        <f t="shared" si="11"/>
        <v>0</v>
      </c>
      <c r="Q194" s="149">
        <v>0</v>
      </c>
      <c r="R194" s="149">
        <f t="shared" si="12"/>
        <v>0</v>
      </c>
      <c r="S194" s="149">
        <v>0</v>
      </c>
      <c r="T194" s="150">
        <f t="shared" si="13"/>
        <v>0</v>
      </c>
      <c r="AR194" s="151" t="s">
        <v>1437</v>
      </c>
      <c r="AT194" s="151" t="s">
        <v>196</v>
      </c>
      <c r="AU194" s="151" t="s">
        <v>90</v>
      </c>
      <c r="AY194" s="13" t="s">
        <v>181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90</v>
      </c>
      <c r="BK194" s="153">
        <f t="shared" si="19"/>
        <v>0</v>
      </c>
      <c r="BL194" s="13" t="s">
        <v>433</v>
      </c>
      <c r="BM194" s="151" t="s">
        <v>1645</v>
      </c>
    </row>
    <row r="195" spans="2:65" s="1" customFormat="1" ht="21.75" customHeight="1">
      <c r="B195" s="139"/>
      <c r="C195" s="140" t="s">
        <v>417</v>
      </c>
      <c r="D195" s="140" t="s">
        <v>183</v>
      </c>
      <c r="E195" s="141" t="s">
        <v>1646</v>
      </c>
      <c r="F195" s="142" t="s">
        <v>1647</v>
      </c>
      <c r="G195" s="143" t="s">
        <v>304</v>
      </c>
      <c r="H195" s="144">
        <v>5800</v>
      </c>
      <c r="I195" s="145"/>
      <c r="J195" s="144">
        <f t="shared" si="10"/>
        <v>0</v>
      </c>
      <c r="K195" s="146"/>
      <c r="L195" s="28"/>
      <c r="M195" s="147" t="s">
        <v>1</v>
      </c>
      <c r="N195" s="148" t="s">
        <v>45</v>
      </c>
      <c r="P195" s="149">
        <f t="shared" si="11"/>
        <v>0</v>
      </c>
      <c r="Q195" s="149">
        <v>0</v>
      </c>
      <c r="R195" s="149">
        <f t="shared" si="12"/>
        <v>0</v>
      </c>
      <c r="S195" s="149">
        <v>0</v>
      </c>
      <c r="T195" s="150">
        <f t="shared" si="13"/>
        <v>0</v>
      </c>
      <c r="AR195" s="151" t="s">
        <v>433</v>
      </c>
      <c r="AT195" s="151" t="s">
        <v>183</v>
      </c>
      <c r="AU195" s="151" t="s">
        <v>90</v>
      </c>
      <c r="AY195" s="13" t="s">
        <v>181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90</v>
      </c>
      <c r="BK195" s="153">
        <f t="shared" si="19"/>
        <v>0</v>
      </c>
      <c r="BL195" s="13" t="s">
        <v>433</v>
      </c>
      <c r="BM195" s="151" t="s">
        <v>1648</v>
      </c>
    </row>
    <row r="196" spans="2:65" s="1" customFormat="1" ht="16.5" customHeight="1">
      <c r="B196" s="139"/>
      <c r="C196" s="154" t="s">
        <v>421</v>
      </c>
      <c r="D196" s="154" t="s">
        <v>196</v>
      </c>
      <c r="E196" s="155" t="s">
        <v>1649</v>
      </c>
      <c r="F196" s="156" t="s">
        <v>1650</v>
      </c>
      <c r="G196" s="157" t="s">
        <v>304</v>
      </c>
      <c r="H196" s="158">
        <v>5800</v>
      </c>
      <c r="I196" s="159"/>
      <c r="J196" s="158">
        <f t="shared" si="10"/>
        <v>0</v>
      </c>
      <c r="K196" s="160"/>
      <c r="L196" s="161"/>
      <c r="M196" s="162" t="s">
        <v>1</v>
      </c>
      <c r="N196" s="163" t="s">
        <v>45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1437</v>
      </c>
      <c r="AT196" s="151" t="s">
        <v>196</v>
      </c>
      <c r="AU196" s="151" t="s">
        <v>90</v>
      </c>
      <c r="AY196" s="13" t="s">
        <v>181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90</v>
      </c>
      <c r="BK196" s="153">
        <f t="shared" si="19"/>
        <v>0</v>
      </c>
      <c r="BL196" s="13" t="s">
        <v>433</v>
      </c>
      <c r="BM196" s="151" t="s">
        <v>1651</v>
      </c>
    </row>
    <row r="197" spans="2:65" s="1" customFormat="1" ht="21.75" customHeight="1">
      <c r="B197" s="139"/>
      <c r="C197" s="140" t="s">
        <v>425</v>
      </c>
      <c r="D197" s="140" t="s">
        <v>183</v>
      </c>
      <c r="E197" s="141" t="s">
        <v>1652</v>
      </c>
      <c r="F197" s="142" t="s">
        <v>1653</v>
      </c>
      <c r="G197" s="143" t="s">
        <v>304</v>
      </c>
      <c r="H197" s="144">
        <v>600</v>
      </c>
      <c r="I197" s="145"/>
      <c r="J197" s="144">
        <f t="shared" si="10"/>
        <v>0</v>
      </c>
      <c r="K197" s="146"/>
      <c r="L197" s="28"/>
      <c r="M197" s="147" t="s">
        <v>1</v>
      </c>
      <c r="N197" s="148" t="s">
        <v>45</v>
      </c>
      <c r="P197" s="149">
        <f t="shared" si="11"/>
        <v>0</v>
      </c>
      <c r="Q197" s="149">
        <v>0</v>
      </c>
      <c r="R197" s="149">
        <f t="shared" si="12"/>
        <v>0</v>
      </c>
      <c r="S197" s="149">
        <v>0</v>
      </c>
      <c r="T197" s="150">
        <f t="shared" si="13"/>
        <v>0</v>
      </c>
      <c r="AR197" s="151" t="s">
        <v>433</v>
      </c>
      <c r="AT197" s="151" t="s">
        <v>183</v>
      </c>
      <c r="AU197" s="151" t="s">
        <v>90</v>
      </c>
      <c r="AY197" s="13" t="s">
        <v>181</v>
      </c>
      <c r="BE197" s="152">
        <f t="shared" si="14"/>
        <v>0</v>
      </c>
      <c r="BF197" s="152">
        <f t="shared" si="15"/>
        <v>0</v>
      </c>
      <c r="BG197" s="152">
        <f t="shared" si="16"/>
        <v>0</v>
      </c>
      <c r="BH197" s="152">
        <f t="shared" si="17"/>
        <v>0</v>
      </c>
      <c r="BI197" s="152">
        <f t="shared" si="18"/>
        <v>0</v>
      </c>
      <c r="BJ197" s="13" t="s">
        <v>90</v>
      </c>
      <c r="BK197" s="153">
        <f t="shared" si="19"/>
        <v>0</v>
      </c>
      <c r="BL197" s="13" t="s">
        <v>433</v>
      </c>
      <c r="BM197" s="151" t="s">
        <v>1654</v>
      </c>
    </row>
    <row r="198" spans="2:65" s="1" customFormat="1" ht="16.5" customHeight="1">
      <c r="B198" s="139"/>
      <c r="C198" s="154" t="s">
        <v>429</v>
      </c>
      <c r="D198" s="154" t="s">
        <v>196</v>
      </c>
      <c r="E198" s="155" t="s">
        <v>1655</v>
      </c>
      <c r="F198" s="156" t="s">
        <v>1656</v>
      </c>
      <c r="G198" s="157" t="s">
        <v>304</v>
      </c>
      <c r="H198" s="158">
        <v>600</v>
      </c>
      <c r="I198" s="159"/>
      <c r="J198" s="158">
        <f t="shared" si="10"/>
        <v>0</v>
      </c>
      <c r="K198" s="160"/>
      <c r="L198" s="161"/>
      <c r="M198" s="162" t="s">
        <v>1</v>
      </c>
      <c r="N198" s="163" t="s">
        <v>45</v>
      </c>
      <c r="P198" s="149">
        <f t="shared" si="11"/>
        <v>0</v>
      </c>
      <c r="Q198" s="149">
        <v>0</v>
      </c>
      <c r="R198" s="149">
        <f t="shared" si="12"/>
        <v>0</v>
      </c>
      <c r="S198" s="149">
        <v>0</v>
      </c>
      <c r="T198" s="150">
        <f t="shared" si="13"/>
        <v>0</v>
      </c>
      <c r="AR198" s="151" t="s">
        <v>1437</v>
      </c>
      <c r="AT198" s="151" t="s">
        <v>196</v>
      </c>
      <c r="AU198" s="151" t="s">
        <v>90</v>
      </c>
      <c r="AY198" s="13" t="s">
        <v>181</v>
      </c>
      <c r="BE198" s="152">
        <f t="shared" si="14"/>
        <v>0</v>
      </c>
      <c r="BF198" s="152">
        <f t="shared" si="15"/>
        <v>0</v>
      </c>
      <c r="BG198" s="152">
        <f t="shared" si="16"/>
        <v>0</v>
      </c>
      <c r="BH198" s="152">
        <f t="shared" si="17"/>
        <v>0</v>
      </c>
      <c r="BI198" s="152">
        <f t="shared" si="18"/>
        <v>0</v>
      </c>
      <c r="BJ198" s="13" t="s">
        <v>90</v>
      </c>
      <c r="BK198" s="153">
        <f t="shared" si="19"/>
        <v>0</v>
      </c>
      <c r="BL198" s="13" t="s">
        <v>433</v>
      </c>
      <c r="BM198" s="151" t="s">
        <v>1657</v>
      </c>
    </row>
    <row r="199" spans="2:65" s="1" customFormat="1" ht="24.2" customHeight="1">
      <c r="B199" s="139"/>
      <c r="C199" s="140" t="s">
        <v>433</v>
      </c>
      <c r="D199" s="140" t="s">
        <v>183</v>
      </c>
      <c r="E199" s="141" t="s">
        <v>1658</v>
      </c>
      <c r="F199" s="142" t="s">
        <v>1659</v>
      </c>
      <c r="G199" s="143" t="s">
        <v>304</v>
      </c>
      <c r="H199" s="144">
        <v>830</v>
      </c>
      <c r="I199" s="145"/>
      <c r="J199" s="144">
        <f t="shared" si="10"/>
        <v>0</v>
      </c>
      <c r="K199" s="146"/>
      <c r="L199" s="28"/>
      <c r="M199" s="147" t="s">
        <v>1</v>
      </c>
      <c r="N199" s="148" t="s">
        <v>45</v>
      </c>
      <c r="P199" s="149">
        <f t="shared" si="11"/>
        <v>0</v>
      </c>
      <c r="Q199" s="149">
        <v>0</v>
      </c>
      <c r="R199" s="149">
        <f t="shared" si="12"/>
        <v>0</v>
      </c>
      <c r="S199" s="149">
        <v>0</v>
      </c>
      <c r="T199" s="150">
        <f t="shared" si="13"/>
        <v>0</v>
      </c>
      <c r="AR199" s="151" t="s">
        <v>433</v>
      </c>
      <c r="AT199" s="151" t="s">
        <v>183</v>
      </c>
      <c r="AU199" s="151" t="s">
        <v>90</v>
      </c>
      <c r="AY199" s="13" t="s">
        <v>181</v>
      </c>
      <c r="BE199" s="152">
        <f t="shared" si="14"/>
        <v>0</v>
      </c>
      <c r="BF199" s="152">
        <f t="shared" si="15"/>
        <v>0</v>
      </c>
      <c r="BG199" s="152">
        <f t="shared" si="16"/>
        <v>0</v>
      </c>
      <c r="BH199" s="152">
        <f t="shared" si="17"/>
        <v>0</v>
      </c>
      <c r="BI199" s="152">
        <f t="shared" si="18"/>
        <v>0</v>
      </c>
      <c r="BJ199" s="13" t="s">
        <v>90</v>
      </c>
      <c r="BK199" s="153">
        <f t="shared" si="19"/>
        <v>0</v>
      </c>
      <c r="BL199" s="13" t="s">
        <v>433</v>
      </c>
      <c r="BM199" s="151" t="s">
        <v>1660</v>
      </c>
    </row>
    <row r="200" spans="2:65" s="1" customFormat="1" ht="16.5" customHeight="1">
      <c r="B200" s="139"/>
      <c r="C200" s="154" t="s">
        <v>437</v>
      </c>
      <c r="D200" s="154" t="s">
        <v>196</v>
      </c>
      <c r="E200" s="155" t="s">
        <v>1661</v>
      </c>
      <c r="F200" s="156" t="s">
        <v>1662</v>
      </c>
      <c r="G200" s="157" t="s">
        <v>1663</v>
      </c>
      <c r="H200" s="158">
        <v>830</v>
      </c>
      <c r="I200" s="159"/>
      <c r="J200" s="158">
        <f t="shared" si="10"/>
        <v>0</v>
      </c>
      <c r="K200" s="160"/>
      <c r="L200" s="161"/>
      <c r="M200" s="162" t="s">
        <v>1</v>
      </c>
      <c r="N200" s="163" t="s">
        <v>45</v>
      </c>
      <c r="P200" s="149">
        <f t="shared" si="11"/>
        <v>0</v>
      </c>
      <c r="Q200" s="149">
        <v>0</v>
      </c>
      <c r="R200" s="149">
        <f t="shared" si="12"/>
        <v>0</v>
      </c>
      <c r="S200" s="149">
        <v>0</v>
      </c>
      <c r="T200" s="150">
        <f t="shared" si="13"/>
        <v>0</v>
      </c>
      <c r="AR200" s="151" t="s">
        <v>1437</v>
      </c>
      <c r="AT200" s="151" t="s">
        <v>196</v>
      </c>
      <c r="AU200" s="151" t="s">
        <v>90</v>
      </c>
      <c r="AY200" s="13" t="s">
        <v>181</v>
      </c>
      <c r="BE200" s="152">
        <f t="shared" si="14"/>
        <v>0</v>
      </c>
      <c r="BF200" s="152">
        <f t="shared" si="15"/>
        <v>0</v>
      </c>
      <c r="BG200" s="152">
        <f t="shared" si="16"/>
        <v>0</v>
      </c>
      <c r="BH200" s="152">
        <f t="shared" si="17"/>
        <v>0</v>
      </c>
      <c r="BI200" s="152">
        <f t="shared" si="18"/>
        <v>0</v>
      </c>
      <c r="BJ200" s="13" t="s">
        <v>90</v>
      </c>
      <c r="BK200" s="153">
        <f t="shared" si="19"/>
        <v>0</v>
      </c>
      <c r="BL200" s="13" t="s">
        <v>433</v>
      </c>
      <c r="BM200" s="151" t="s">
        <v>1664</v>
      </c>
    </row>
    <row r="201" spans="2:65" s="1" customFormat="1" ht="37.9" customHeight="1">
      <c r="B201" s="139"/>
      <c r="C201" s="140" t="s">
        <v>441</v>
      </c>
      <c r="D201" s="140" t="s">
        <v>183</v>
      </c>
      <c r="E201" s="141" t="s">
        <v>1665</v>
      </c>
      <c r="F201" s="142" t="s">
        <v>1666</v>
      </c>
      <c r="G201" s="143" t="s">
        <v>203</v>
      </c>
      <c r="H201" s="144">
        <v>640</v>
      </c>
      <c r="I201" s="145"/>
      <c r="J201" s="144">
        <f t="shared" si="10"/>
        <v>0</v>
      </c>
      <c r="K201" s="146"/>
      <c r="L201" s="28"/>
      <c r="M201" s="147" t="s">
        <v>1</v>
      </c>
      <c r="N201" s="148" t="s">
        <v>45</v>
      </c>
      <c r="P201" s="149">
        <f t="shared" si="11"/>
        <v>0</v>
      </c>
      <c r="Q201" s="149">
        <v>0</v>
      </c>
      <c r="R201" s="149">
        <f t="shared" si="12"/>
        <v>0</v>
      </c>
      <c r="S201" s="149">
        <v>2.1000000000000001E-4</v>
      </c>
      <c r="T201" s="150">
        <f t="shared" si="13"/>
        <v>0.13440000000000002</v>
      </c>
      <c r="AR201" s="151" t="s">
        <v>433</v>
      </c>
      <c r="AT201" s="151" t="s">
        <v>183</v>
      </c>
      <c r="AU201" s="151" t="s">
        <v>90</v>
      </c>
      <c r="AY201" s="13" t="s">
        <v>181</v>
      </c>
      <c r="BE201" s="152">
        <f t="shared" si="14"/>
        <v>0</v>
      </c>
      <c r="BF201" s="152">
        <f t="shared" si="15"/>
        <v>0</v>
      </c>
      <c r="BG201" s="152">
        <f t="shared" si="16"/>
        <v>0</v>
      </c>
      <c r="BH201" s="152">
        <f t="shared" si="17"/>
        <v>0</v>
      </c>
      <c r="BI201" s="152">
        <f t="shared" si="18"/>
        <v>0</v>
      </c>
      <c r="BJ201" s="13" t="s">
        <v>90</v>
      </c>
      <c r="BK201" s="153">
        <f t="shared" si="19"/>
        <v>0</v>
      </c>
      <c r="BL201" s="13" t="s">
        <v>433</v>
      </c>
      <c r="BM201" s="151" t="s">
        <v>1667</v>
      </c>
    </row>
    <row r="202" spans="2:65" s="1" customFormat="1" ht="33" customHeight="1">
      <c r="B202" s="139"/>
      <c r="C202" s="140" t="s">
        <v>445</v>
      </c>
      <c r="D202" s="140" t="s">
        <v>183</v>
      </c>
      <c r="E202" s="141" t="s">
        <v>1668</v>
      </c>
      <c r="F202" s="142" t="s">
        <v>1669</v>
      </c>
      <c r="G202" s="143" t="s">
        <v>203</v>
      </c>
      <c r="H202" s="144">
        <v>1355</v>
      </c>
      <c r="I202" s="145"/>
      <c r="J202" s="144">
        <f t="shared" ref="J202:J203" si="20">ROUND(I202*H202,3)</f>
        <v>0</v>
      </c>
      <c r="K202" s="146"/>
      <c r="L202" s="28"/>
      <c r="M202" s="147" t="s">
        <v>1</v>
      </c>
      <c r="N202" s="148" t="s">
        <v>45</v>
      </c>
      <c r="P202" s="149">
        <f t="shared" ref="P202:P203" si="21">O202*H202</f>
        <v>0</v>
      </c>
      <c r="Q202" s="149">
        <v>0</v>
      </c>
      <c r="R202" s="149">
        <f t="shared" ref="R202:R203" si="22">Q202*H202</f>
        <v>0</v>
      </c>
      <c r="S202" s="149">
        <v>1E-3</v>
      </c>
      <c r="T202" s="150">
        <f t="shared" ref="T202:T203" si="23">S202*H202</f>
        <v>1.355</v>
      </c>
      <c r="AR202" s="151" t="s">
        <v>433</v>
      </c>
      <c r="AT202" s="151" t="s">
        <v>183</v>
      </c>
      <c r="AU202" s="151" t="s">
        <v>90</v>
      </c>
      <c r="AY202" s="13" t="s">
        <v>181</v>
      </c>
      <c r="BE202" s="152">
        <f t="shared" si="14"/>
        <v>0</v>
      </c>
      <c r="BF202" s="152">
        <f t="shared" si="15"/>
        <v>0</v>
      </c>
      <c r="BG202" s="152">
        <f t="shared" si="16"/>
        <v>0</v>
      </c>
      <c r="BH202" s="152">
        <f t="shared" si="17"/>
        <v>0</v>
      </c>
      <c r="BI202" s="152">
        <f t="shared" si="18"/>
        <v>0</v>
      </c>
      <c r="BJ202" s="13" t="s">
        <v>90</v>
      </c>
      <c r="BK202" s="153">
        <f t="shared" si="19"/>
        <v>0</v>
      </c>
      <c r="BL202" s="13" t="s">
        <v>433</v>
      </c>
      <c r="BM202" s="151" t="s">
        <v>1670</v>
      </c>
    </row>
    <row r="203" spans="2:65" s="1" customFormat="1" ht="24.2" customHeight="1">
      <c r="B203" s="139"/>
      <c r="C203" s="140" t="s">
        <v>449</v>
      </c>
      <c r="D203" s="140" t="s">
        <v>183</v>
      </c>
      <c r="E203" s="141" t="s">
        <v>1671</v>
      </c>
      <c r="F203" s="142" t="s">
        <v>1672</v>
      </c>
      <c r="G203" s="143" t="s">
        <v>953</v>
      </c>
      <c r="H203" s="145"/>
      <c r="I203" s="145"/>
      <c r="J203" s="144">
        <f t="shared" si="20"/>
        <v>0</v>
      </c>
      <c r="K203" s="146"/>
      <c r="L203" s="28"/>
      <c r="M203" s="147" t="s">
        <v>1</v>
      </c>
      <c r="N203" s="148" t="s">
        <v>45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433</v>
      </c>
      <c r="AT203" s="151" t="s">
        <v>183</v>
      </c>
      <c r="AU203" s="151" t="s">
        <v>90</v>
      </c>
      <c r="AY203" s="13" t="s">
        <v>181</v>
      </c>
      <c r="BE203" s="152">
        <f t="shared" si="14"/>
        <v>0</v>
      </c>
      <c r="BF203" s="152">
        <f t="shared" si="15"/>
        <v>0</v>
      </c>
      <c r="BG203" s="152">
        <f t="shared" si="16"/>
        <v>0</v>
      </c>
      <c r="BH203" s="152">
        <f t="shared" si="17"/>
        <v>0</v>
      </c>
      <c r="BI203" s="152">
        <f t="shared" si="18"/>
        <v>0</v>
      </c>
      <c r="BJ203" s="13" t="s">
        <v>90</v>
      </c>
      <c r="BK203" s="153">
        <f t="shared" si="19"/>
        <v>0</v>
      </c>
      <c r="BL203" s="13" t="s">
        <v>433</v>
      </c>
      <c r="BM203" s="151" t="s">
        <v>1673</v>
      </c>
    </row>
    <row r="204" spans="2:65" s="11" customFormat="1" ht="22.9" customHeight="1">
      <c r="B204" s="127"/>
      <c r="D204" s="128" t="s">
        <v>78</v>
      </c>
      <c r="E204" s="137" t="s">
        <v>997</v>
      </c>
      <c r="F204" s="137" t="s">
        <v>1674</v>
      </c>
      <c r="I204" s="130"/>
      <c r="J204" s="138">
        <f>BK204</f>
        <v>0</v>
      </c>
      <c r="L204" s="127"/>
      <c r="M204" s="132"/>
      <c r="P204" s="133">
        <f>SUM(P205:P214)</f>
        <v>0</v>
      </c>
      <c r="R204" s="133">
        <f>SUM(R205:R214)</f>
        <v>2.3450000000000002E-2</v>
      </c>
      <c r="T204" s="134">
        <f>SUM(T205:T214)</f>
        <v>0</v>
      </c>
      <c r="AR204" s="128" t="s">
        <v>94</v>
      </c>
      <c r="AT204" s="135" t="s">
        <v>78</v>
      </c>
      <c r="AU204" s="135" t="s">
        <v>83</v>
      </c>
      <c r="AY204" s="128" t="s">
        <v>181</v>
      </c>
      <c r="BK204" s="136">
        <f>SUM(BK205:BK214)</f>
        <v>0</v>
      </c>
    </row>
    <row r="205" spans="2:65" s="1" customFormat="1" ht="33" customHeight="1">
      <c r="B205" s="139"/>
      <c r="C205" s="140" t="s">
        <v>453</v>
      </c>
      <c r="D205" s="140" t="s">
        <v>183</v>
      </c>
      <c r="E205" s="141" t="s">
        <v>1675</v>
      </c>
      <c r="F205" s="142" t="s">
        <v>1676</v>
      </c>
      <c r="G205" s="143" t="s">
        <v>203</v>
      </c>
      <c r="H205" s="144">
        <v>236</v>
      </c>
      <c r="I205" s="145"/>
      <c r="J205" s="144">
        <f t="shared" ref="J205:J214" si="24">ROUND(I205*H205,3)</f>
        <v>0</v>
      </c>
      <c r="K205" s="146"/>
      <c r="L205" s="28"/>
      <c r="M205" s="147" t="s">
        <v>1</v>
      </c>
      <c r="N205" s="148" t="s">
        <v>45</v>
      </c>
      <c r="P205" s="149">
        <f t="shared" ref="P205:P214" si="25">O205*H205</f>
        <v>0</v>
      </c>
      <c r="Q205" s="149">
        <v>0</v>
      </c>
      <c r="R205" s="149">
        <f t="shared" ref="R205:R214" si="26">Q205*H205</f>
        <v>0</v>
      </c>
      <c r="S205" s="149">
        <v>0</v>
      </c>
      <c r="T205" s="150">
        <f t="shared" ref="T205:T214" si="27">S205*H205</f>
        <v>0</v>
      </c>
      <c r="AR205" s="151" t="s">
        <v>433</v>
      </c>
      <c r="AT205" s="151" t="s">
        <v>183</v>
      </c>
      <c r="AU205" s="151" t="s">
        <v>90</v>
      </c>
      <c r="AY205" s="13" t="s">
        <v>181</v>
      </c>
      <c r="BE205" s="152">
        <f t="shared" ref="BE205:BE214" si="28">IF(N205="základná",J205,0)</f>
        <v>0</v>
      </c>
      <c r="BF205" s="152">
        <f t="shared" ref="BF205:BF214" si="29">IF(N205="znížená",J205,0)</f>
        <v>0</v>
      </c>
      <c r="BG205" s="152">
        <f t="shared" ref="BG205:BG214" si="30">IF(N205="zákl. prenesená",J205,0)</f>
        <v>0</v>
      </c>
      <c r="BH205" s="152">
        <f t="shared" ref="BH205:BH214" si="31">IF(N205="zníž. prenesená",J205,0)</f>
        <v>0</v>
      </c>
      <c r="BI205" s="152">
        <f t="shared" ref="BI205:BI214" si="32">IF(N205="nulová",J205,0)</f>
        <v>0</v>
      </c>
      <c r="BJ205" s="13" t="s">
        <v>90</v>
      </c>
      <c r="BK205" s="153">
        <f t="shared" ref="BK205:BK214" si="33">ROUND(I205*H205,3)</f>
        <v>0</v>
      </c>
      <c r="BL205" s="13" t="s">
        <v>433</v>
      </c>
      <c r="BM205" s="151" t="s">
        <v>1677</v>
      </c>
    </row>
    <row r="206" spans="2:65" s="1" customFormat="1" ht="24.2" customHeight="1">
      <c r="B206" s="139"/>
      <c r="C206" s="154" t="s">
        <v>457</v>
      </c>
      <c r="D206" s="154" t="s">
        <v>196</v>
      </c>
      <c r="E206" s="155" t="s">
        <v>1678</v>
      </c>
      <c r="F206" s="156" t="s">
        <v>1679</v>
      </c>
      <c r="G206" s="157" t="s">
        <v>203</v>
      </c>
      <c r="H206" s="158">
        <v>233</v>
      </c>
      <c r="I206" s="159"/>
      <c r="J206" s="158">
        <f t="shared" si="24"/>
        <v>0</v>
      </c>
      <c r="K206" s="160"/>
      <c r="L206" s="161"/>
      <c r="M206" s="162" t="s">
        <v>1</v>
      </c>
      <c r="N206" s="163" t="s">
        <v>45</v>
      </c>
      <c r="P206" s="149">
        <f t="shared" si="25"/>
        <v>0</v>
      </c>
      <c r="Q206" s="149">
        <v>6.0000000000000002E-5</v>
      </c>
      <c r="R206" s="149">
        <f t="shared" si="26"/>
        <v>1.3980000000000001E-2</v>
      </c>
      <c r="S206" s="149">
        <v>0</v>
      </c>
      <c r="T206" s="150">
        <f t="shared" si="27"/>
        <v>0</v>
      </c>
      <c r="AR206" s="151" t="s">
        <v>1437</v>
      </c>
      <c r="AT206" s="151" t="s">
        <v>196</v>
      </c>
      <c r="AU206" s="151" t="s">
        <v>90</v>
      </c>
      <c r="AY206" s="13" t="s">
        <v>181</v>
      </c>
      <c r="BE206" s="152">
        <f t="shared" si="28"/>
        <v>0</v>
      </c>
      <c r="BF206" s="152">
        <f t="shared" si="29"/>
        <v>0</v>
      </c>
      <c r="BG206" s="152">
        <f t="shared" si="30"/>
        <v>0</v>
      </c>
      <c r="BH206" s="152">
        <f t="shared" si="31"/>
        <v>0</v>
      </c>
      <c r="BI206" s="152">
        <f t="shared" si="32"/>
        <v>0</v>
      </c>
      <c r="BJ206" s="13" t="s">
        <v>90</v>
      </c>
      <c r="BK206" s="153">
        <f t="shared" si="33"/>
        <v>0</v>
      </c>
      <c r="BL206" s="13" t="s">
        <v>433</v>
      </c>
      <c r="BM206" s="151" t="s">
        <v>1680</v>
      </c>
    </row>
    <row r="207" spans="2:65" s="1" customFormat="1" ht="33" customHeight="1">
      <c r="B207" s="139"/>
      <c r="C207" s="154" t="s">
        <v>461</v>
      </c>
      <c r="D207" s="154" t="s">
        <v>196</v>
      </c>
      <c r="E207" s="155" t="s">
        <v>1681</v>
      </c>
      <c r="F207" s="156" t="s">
        <v>1682</v>
      </c>
      <c r="G207" s="157" t="s">
        <v>203</v>
      </c>
      <c r="H207" s="158">
        <v>3</v>
      </c>
      <c r="I207" s="159"/>
      <c r="J207" s="158">
        <f t="shared" si="24"/>
        <v>0</v>
      </c>
      <c r="K207" s="160"/>
      <c r="L207" s="161"/>
      <c r="M207" s="162" t="s">
        <v>1</v>
      </c>
      <c r="N207" s="163" t="s">
        <v>45</v>
      </c>
      <c r="P207" s="149">
        <f t="shared" si="25"/>
        <v>0</v>
      </c>
      <c r="Q207" s="149">
        <v>9.0000000000000006E-5</v>
      </c>
      <c r="R207" s="149">
        <f t="shared" si="26"/>
        <v>2.7E-4</v>
      </c>
      <c r="S207" s="149">
        <v>0</v>
      </c>
      <c r="T207" s="150">
        <f t="shared" si="27"/>
        <v>0</v>
      </c>
      <c r="AR207" s="151" t="s">
        <v>1437</v>
      </c>
      <c r="AT207" s="151" t="s">
        <v>196</v>
      </c>
      <c r="AU207" s="151" t="s">
        <v>90</v>
      </c>
      <c r="AY207" s="13" t="s">
        <v>181</v>
      </c>
      <c r="BE207" s="152">
        <f t="shared" si="28"/>
        <v>0</v>
      </c>
      <c r="BF207" s="152">
        <f t="shared" si="29"/>
        <v>0</v>
      </c>
      <c r="BG207" s="152">
        <f t="shared" si="30"/>
        <v>0</v>
      </c>
      <c r="BH207" s="152">
        <f t="shared" si="31"/>
        <v>0</v>
      </c>
      <c r="BI207" s="152">
        <f t="shared" si="32"/>
        <v>0</v>
      </c>
      <c r="BJ207" s="13" t="s">
        <v>90</v>
      </c>
      <c r="BK207" s="153">
        <f t="shared" si="33"/>
        <v>0</v>
      </c>
      <c r="BL207" s="13" t="s">
        <v>433</v>
      </c>
      <c r="BM207" s="151" t="s">
        <v>1683</v>
      </c>
    </row>
    <row r="208" spans="2:65" s="1" customFormat="1" ht="24.2" customHeight="1">
      <c r="B208" s="139"/>
      <c r="C208" s="140" t="s">
        <v>465</v>
      </c>
      <c r="D208" s="140" t="s">
        <v>183</v>
      </c>
      <c r="E208" s="141" t="s">
        <v>1684</v>
      </c>
      <c r="F208" s="142" t="s">
        <v>1685</v>
      </c>
      <c r="G208" s="143" t="s">
        <v>203</v>
      </c>
      <c r="H208" s="144">
        <v>460</v>
      </c>
      <c r="I208" s="145"/>
      <c r="J208" s="144">
        <f t="shared" si="24"/>
        <v>0</v>
      </c>
      <c r="K208" s="146"/>
      <c r="L208" s="28"/>
      <c r="M208" s="147" t="s">
        <v>1</v>
      </c>
      <c r="N208" s="148" t="s">
        <v>45</v>
      </c>
      <c r="P208" s="149">
        <f t="shared" si="25"/>
        <v>0</v>
      </c>
      <c r="Q208" s="149">
        <v>0</v>
      </c>
      <c r="R208" s="149">
        <f t="shared" si="26"/>
        <v>0</v>
      </c>
      <c r="S208" s="149">
        <v>0</v>
      </c>
      <c r="T208" s="150">
        <f t="shared" si="27"/>
        <v>0</v>
      </c>
      <c r="AR208" s="151" t="s">
        <v>433</v>
      </c>
      <c r="AT208" s="151" t="s">
        <v>183</v>
      </c>
      <c r="AU208" s="151" t="s">
        <v>90</v>
      </c>
      <c r="AY208" s="13" t="s">
        <v>181</v>
      </c>
      <c r="BE208" s="152">
        <f t="shared" si="28"/>
        <v>0</v>
      </c>
      <c r="BF208" s="152">
        <f t="shared" si="29"/>
        <v>0</v>
      </c>
      <c r="BG208" s="152">
        <f t="shared" si="30"/>
        <v>0</v>
      </c>
      <c r="BH208" s="152">
        <f t="shared" si="31"/>
        <v>0</v>
      </c>
      <c r="BI208" s="152">
        <f t="shared" si="32"/>
        <v>0</v>
      </c>
      <c r="BJ208" s="13" t="s">
        <v>90</v>
      </c>
      <c r="BK208" s="153">
        <f t="shared" si="33"/>
        <v>0</v>
      </c>
      <c r="BL208" s="13" t="s">
        <v>433</v>
      </c>
      <c r="BM208" s="151" t="s">
        <v>1686</v>
      </c>
    </row>
    <row r="209" spans="2:65" s="1" customFormat="1" ht="21.75" customHeight="1">
      <c r="B209" s="139"/>
      <c r="C209" s="154" t="s">
        <v>469</v>
      </c>
      <c r="D209" s="154" t="s">
        <v>196</v>
      </c>
      <c r="E209" s="155" t="s">
        <v>1687</v>
      </c>
      <c r="F209" s="156" t="s">
        <v>1688</v>
      </c>
      <c r="G209" s="157" t="s">
        <v>203</v>
      </c>
      <c r="H209" s="158">
        <v>460</v>
      </c>
      <c r="I209" s="159"/>
      <c r="J209" s="158">
        <f t="shared" si="24"/>
        <v>0</v>
      </c>
      <c r="K209" s="160"/>
      <c r="L209" s="161"/>
      <c r="M209" s="162" t="s">
        <v>1</v>
      </c>
      <c r="N209" s="163" t="s">
        <v>45</v>
      </c>
      <c r="P209" s="149">
        <f t="shared" si="25"/>
        <v>0</v>
      </c>
      <c r="Q209" s="149">
        <v>2.0000000000000002E-5</v>
      </c>
      <c r="R209" s="149">
        <f t="shared" si="26"/>
        <v>9.2000000000000016E-3</v>
      </c>
      <c r="S209" s="149">
        <v>0</v>
      </c>
      <c r="T209" s="150">
        <f t="shared" si="27"/>
        <v>0</v>
      </c>
      <c r="AR209" s="151" t="s">
        <v>1437</v>
      </c>
      <c r="AT209" s="151" t="s">
        <v>196</v>
      </c>
      <c r="AU209" s="151" t="s">
        <v>90</v>
      </c>
      <c r="AY209" s="13" t="s">
        <v>181</v>
      </c>
      <c r="BE209" s="152">
        <f t="shared" si="28"/>
        <v>0</v>
      </c>
      <c r="BF209" s="152">
        <f t="shared" si="29"/>
        <v>0</v>
      </c>
      <c r="BG209" s="152">
        <f t="shared" si="30"/>
        <v>0</v>
      </c>
      <c r="BH209" s="152">
        <f t="shared" si="31"/>
        <v>0</v>
      </c>
      <c r="BI209" s="152">
        <f t="shared" si="32"/>
        <v>0</v>
      </c>
      <c r="BJ209" s="13" t="s">
        <v>90</v>
      </c>
      <c r="BK209" s="153">
        <f t="shared" si="33"/>
        <v>0</v>
      </c>
      <c r="BL209" s="13" t="s">
        <v>433</v>
      </c>
      <c r="BM209" s="151" t="s">
        <v>1689</v>
      </c>
    </row>
    <row r="210" spans="2:65" s="1" customFormat="1" ht="24.2" customHeight="1">
      <c r="B210" s="139"/>
      <c r="C210" s="140" t="s">
        <v>473</v>
      </c>
      <c r="D210" s="140" t="s">
        <v>183</v>
      </c>
      <c r="E210" s="141" t="s">
        <v>1690</v>
      </c>
      <c r="F210" s="142" t="s">
        <v>1691</v>
      </c>
      <c r="G210" s="143" t="s">
        <v>203</v>
      </c>
      <c r="H210" s="144">
        <v>168</v>
      </c>
      <c r="I210" s="145"/>
      <c r="J210" s="144">
        <f t="shared" si="24"/>
        <v>0</v>
      </c>
      <c r="K210" s="146"/>
      <c r="L210" s="28"/>
      <c r="M210" s="147" t="s">
        <v>1</v>
      </c>
      <c r="N210" s="148" t="s">
        <v>45</v>
      </c>
      <c r="P210" s="149">
        <f t="shared" si="25"/>
        <v>0</v>
      </c>
      <c r="Q210" s="149">
        <v>0</v>
      </c>
      <c r="R210" s="149">
        <f t="shared" si="26"/>
        <v>0</v>
      </c>
      <c r="S210" s="149">
        <v>0</v>
      </c>
      <c r="T210" s="150">
        <f t="shared" si="27"/>
        <v>0</v>
      </c>
      <c r="AR210" s="151" t="s">
        <v>433</v>
      </c>
      <c r="AT210" s="151" t="s">
        <v>183</v>
      </c>
      <c r="AU210" s="151" t="s">
        <v>90</v>
      </c>
      <c r="AY210" s="13" t="s">
        <v>181</v>
      </c>
      <c r="BE210" s="152">
        <f t="shared" si="28"/>
        <v>0</v>
      </c>
      <c r="BF210" s="152">
        <f t="shared" si="29"/>
        <v>0</v>
      </c>
      <c r="BG210" s="152">
        <f t="shared" si="30"/>
        <v>0</v>
      </c>
      <c r="BH210" s="152">
        <f t="shared" si="31"/>
        <v>0</v>
      </c>
      <c r="BI210" s="152">
        <f t="shared" si="32"/>
        <v>0</v>
      </c>
      <c r="BJ210" s="13" t="s">
        <v>90</v>
      </c>
      <c r="BK210" s="153">
        <f t="shared" si="33"/>
        <v>0</v>
      </c>
      <c r="BL210" s="13" t="s">
        <v>433</v>
      </c>
      <c r="BM210" s="151" t="s">
        <v>1692</v>
      </c>
    </row>
    <row r="211" spans="2:65" s="1" customFormat="1" ht="24.2" customHeight="1">
      <c r="B211" s="139"/>
      <c r="C211" s="154" t="s">
        <v>477</v>
      </c>
      <c r="D211" s="154" t="s">
        <v>196</v>
      </c>
      <c r="E211" s="155" t="s">
        <v>1693</v>
      </c>
      <c r="F211" s="156" t="s">
        <v>1694</v>
      </c>
      <c r="G211" s="157" t="s">
        <v>203</v>
      </c>
      <c r="H211" s="158">
        <v>10</v>
      </c>
      <c r="I211" s="159"/>
      <c r="J211" s="158">
        <f t="shared" si="24"/>
        <v>0</v>
      </c>
      <c r="K211" s="160"/>
      <c r="L211" s="161"/>
      <c r="M211" s="162" t="s">
        <v>1</v>
      </c>
      <c r="N211" s="163" t="s">
        <v>45</v>
      </c>
      <c r="P211" s="149">
        <f t="shared" si="25"/>
        <v>0</v>
      </c>
      <c r="Q211" s="149">
        <v>0</v>
      </c>
      <c r="R211" s="149">
        <f t="shared" si="26"/>
        <v>0</v>
      </c>
      <c r="S211" s="149">
        <v>0</v>
      </c>
      <c r="T211" s="150">
        <f t="shared" si="27"/>
        <v>0</v>
      </c>
      <c r="AR211" s="151" t="s">
        <v>1437</v>
      </c>
      <c r="AT211" s="151" t="s">
        <v>196</v>
      </c>
      <c r="AU211" s="151" t="s">
        <v>90</v>
      </c>
      <c r="AY211" s="13" t="s">
        <v>181</v>
      </c>
      <c r="BE211" s="152">
        <f t="shared" si="28"/>
        <v>0</v>
      </c>
      <c r="BF211" s="152">
        <f t="shared" si="29"/>
        <v>0</v>
      </c>
      <c r="BG211" s="152">
        <f t="shared" si="30"/>
        <v>0</v>
      </c>
      <c r="BH211" s="152">
        <f t="shared" si="31"/>
        <v>0</v>
      </c>
      <c r="BI211" s="152">
        <f t="shared" si="32"/>
        <v>0</v>
      </c>
      <c r="BJ211" s="13" t="s">
        <v>90</v>
      </c>
      <c r="BK211" s="153">
        <f t="shared" si="33"/>
        <v>0</v>
      </c>
      <c r="BL211" s="13" t="s">
        <v>433</v>
      </c>
      <c r="BM211" s="151" t="s">
        <v>1695</v>
      </c>
    </row>
    <row r="212" spans="2:65" s="1" customFormat="1" ht="21.75" customHeight="1">
      <c r="B212" s="139"/>
      <c r="C212" s="154" t="s">
        <v>481</v>
      </c>
      <c r="D212" s="154" t="s">
        <v>196</v>
      </c>
      <c r="E212" s="155" t="s">
        <v>1696</v>
      </c>
      <c r="F212" s="156" t="s">
        <v>1697</v>
      </c>
      <c r="G212" s="157" t="s">
        <v>203</v>
      </c>
      <c r="H212" s="158">
        <v>38</v>
      </c>
      <c r="I212" s="159"/>
      <c r="J212" s="158">
        <f t="shared" si="24"/>
        <v>0</v>
      </c>
      <c r="K212" s="160"/>
      <c r="L212" s="161"/>
      <c r="M212" s="162" t="s">
        <v>1</v>
      </c>
      <c r="N212" s="163" t="s">
        <v>45</v>
      </c>
      <c r="P212" s="149">
        <f t="shared" si="25"/>
        <v>0</v>
      </c>
      <c r="Q212" s="149">
        <v>0</v>
      </c>
      <c r="R212" s="149">
        <f t="shared" si="26"/>
        <v>0</v>
      </c>
      <c r="S212" s="149">
        <v>0</v>
      </c>
      <c r="T212" s="150">
        <f t="shared" si="27"/>
        <v>0</v>
      </c>
      <c r="AR212" s="151" t="s">
        <v>1437</v>
      </c>
      <c r="AT212" s="151" t="s">
        <v>196</v>
      </c>
      <c r="AU212" s="151" t="s">
        <v>90</v>
      </c>
      <c r="AY212" s="13" t="s">
        <v>181</v>
      </c>
      <c r="BE212" s="152">
        <f t="shared" si="28"/>
        <v>0</v>
      </c>
      <c r="BF212" s="152">
        <f t="shared" si="29"/>
        <v>0</v>
      </c>
      <c r="BG212" s="152">
        <f t="shared" si="30"/>
        <v>0</v>
      </c>
      <c r="BH212" s="152">
        <f t="shared" si="31"/>
        <v>0</v>
      </c>
      <c r="BI212" s="152">
        <f t="shared" si="32"/>
        <v>0</v>
      </c>
      <c r="BJ212" s="13" t="s">
        <v>90</v>
      </c>
      <c r="BK212" s="153">
        <f t="shared" si="33"/>
        <v>0</v>
      </c>
      <c r="BL212" s="13" t="s">
        <v>433</v>
      </c>
      <c r="BM212" s="151" t="s">
        <v>1698</v>
      </c>
    </row>
    <row r="213" spans="2:65" s="1" customFormat="1" ht="16.5" customHeight="1">
      <c r="B213" s="139"/>
      <c r="C213" s="154" t="s">
        <v>485</v>
      </c>
      <c r="D213" s="154" t="s">
        <v>196</v>
      </c>
      <c r="E213" s="155" t="s">
        <v>1699</v>
      </c>
      <c r="F213" s="156" t="s">
        <v>1700</v>
      </c>
      <c r="G213" s="157" t="s">
        <v>203</v>
      </c>
      <c r="H213" s="158">
        <v>120</v>
      </c>
      <c r="I213" s="159"/>
      <c r="J213" s="158">
        <f t="shared" si="24"/>
        <v>0</v>
      </c>
      <c r="K213" s="160"/>
      <c r="L213" s="161"/>
      <c r="M213" s="162" t="s">
        <v>1</v>
      </c>
      <c r="N213" s="163" t="s">
        <v>45</v>
      </c>
      <c r="P213" s="149">
        <f t="shared" si="25"/>
        <v>0</v>
      </c>
      <c r="Q213" s="149">
        <v>0</v>
      </c>
      <c r="R213" s="149">
        <f t="shared" si="26"/>
        <v>0</v>
      </c>
      <c r="S213" s="149">
        <v>0</v>
      </c>
      <c r="T213" s="150">
        <f t="shared" si="27"/>
        <v>0</v>
      </c>
      <c r="AR213" s="151" t="s">
        <v>1437</v>
      </c>
      <c r="AT213" s="151" t="s">
        <v>196</v>
      </c>
      <c r="AU213" s="151" t="s">
        <v>90</v>
      </c>
      <c r="AY213" s="13" t="s">
        <v>181</v>
      </c>
      <c r="BE213" s="152">
        <f t="shared" si="28"/>
        <v>0</v>
      </c>
      <c r="BF213" s="152">
        <f t="shared" si="29"/>
        <v>0</v>
      </c>
      <c r="BG213" s="152">
        <f t="shared" si="30"/>
        <v>0</v>
      </c>
      <c r="BH213" s="152">
        <f t="shared" si="31"/>
        <v>0</v>
      </c>
      <c r="BI213" s="152">
        <f t="shared" si="32"/>
        <v>0</v>
      </c>
      <c r="BJ213" s="13" t="s">
        <v>90</v>
      </c>
      <c r="BK213" s="153">
        <f t="shared" si="33"/>
        <v>0</v>
      </c>
      <c r="BL213" s="13" t="s">
        <v>433</v>
      </c>
      <c r="BM213" s="151" t="s">
        <v>1701</v>
      </c>
    </row>
    <row r="214" spans="2:65" s="1" customFormat="1" ht="24.2" customHeight="1">
      <c r="B214" s="139"/>
      <c r="C214" s="154" t="s">
        <v>489</v>
      </c>
      <c r="D214" s="154" t="s">
        <v>196</v>
      </c>
      <c r="E214" s="155" t="s">
        <v>1702</v>
      </c>
      <c r="F214" s="156" t="s">
        <v>1703</v>
      </c>
      <c r="G214" s="157" t="s">
        <v>203</v>
      </c>
      <c r="H214" s="158">
        <v>5</v>
      </c>
      <c r="I214" s="159"/>
      <c r="J214" s="158">
        <f t="shared" si="24"/>
        <v>0</v>
      </c>
      <c r="K214" s="160"/>
      <c r="L214" s="161"/>
      <c r="M214" s="162" t="s">
        <v>1</v>
      </c>
      <c r="N214" s="163" t="s">
        <v>45</v>
      </c>
      <c r="P214" s="149">
        <f t="shared" si="25"/>
        <v>0</v>
      </c>
      <c r="Q214" s="149">
        <v>0</v>
      </c>
      <c r="R214" s="149">
        <f t="shared" si="26"/>
        <v>0</v>
      </c>
      <c r="S214" s="149">
        <v>0</v>
      </c>
      <c r="T214" s="150">
        <f t="shared" si="27"/>
        <v>0</v>
      </c>
      <c r="AR214" s="151" t="s">
        <v>1437</v>
      </c>
      <c r="AT214" s="151" t="s">
        <v>196</v>
      </c>
      <c r="AU214" s="151" t="s">
        <v>90</v>
      </c>
      <c r="AY214" s="13" t="s">
        <v>181</v>
      </c>
      <c r="BE214" s="152">
        <f t="shared" si="28"/>
        <v>0</v>
      </c>
      <c r="BF214" s="152">
        <f t="shared" si="29"/>
        <v>0</v>
      </c>
      <c r="BG214" s="152">
        <f t="shared" si="30"/>
        <v>0</v>
      </c>
      <c r="BH214" s="152">
        <f t="shared" si="31"/>
        <v>0</v>
      </c>
      <c r="BI214" s="152">
        <f t="shared" si="32"/>
        <v>0</v>
      </c>
      <c r="BJ214" s="13" t="s">
        <v>90</v>
      </c>
      <c r="BK214" s="153">
        <f t="shared" si="33"/>
        <v>0</v>
      </c>
      <c r="BL214" s="13" t="s">
        <v>433</v>
      </c>
      <c r="BM214" s="151" t="s">
        <v>1704</v>
      </c>
    </row>
    <row r="215" spans="2:65" s="11" customFormat="1" ht="22.9" customHeight="1">
      <c r="B215" s="127"/>
      <c r="D215" s="128" t="s">
        <v>78</v>
      </c>
      <c r="E215" s="137" t="s">
        <v>1705</v>
      </c>
      <c r="F215" s="137" t="s">
        <v>1706</v>
      </c>
      <c r="I215" s="130"/>
      <c r="J215" s="138">
        <f>BK215</f>
        <v>0</v>
      </c>
      <c r="L215" s="127"/>
      <c r="M215" s="132"/>
      <c r="P215" s="133">
        <f>P216</f>
        <v>0</v>
      </c>
      <c r="R215" s="133">
        <f>R216</f>
        <v>0</v>
      </c>
      <c r="T215" s="134">
        <f>T216</f>
        <v>0</v>
      </c>
      <c r="AR215" s="128" t="s">
        <v>94</v>
      </c>
      <c r="AT215" s="135" t="s">
        <v>78</v>
      </c>
      <c r="AU215" s="135" t="s">
        <v>83</v>
      </c>
      <c r="AY215" s="128" t="s">
        <v>181</v>
      </c>
      <c r="BK215" s="136">
        <f>BK216</f>
        <v>0</v>
      </c>
    </row>
    <row r="216" spans="2:65" s="1" customFormat="1" ht="24.2" customHeight="1">
      <c r="B216" s="139"/>
      <c r="C216" s="140" t="s">
        <v>493</v>
      </c>
      <c r="D216" s="140" t="s">
        <v>183</v>
      </c>
      <c r="E216" s="141" t="s">
        <v>1707</v>
      </c>
      <c r="F216" s="142" t="s">
        <v>1708</v>
      </c>
      <c r="G216" s="143" t="s">
        <v>1433</v>
      </c>
      <c r="H216" s="144">
        <v>1</v>
      </c>
      <c r="I216" s="145"/>
      <c r="J216" s="144">
        <f>ROUND(I216*H216,3)</f>
        <v>0</v>
      </c>
      <c r="K216" s="146"/>
      <c r="L216" s="28"/>
      <c r="M216" s="147" t="s">
        <v>1</v>
      </c>
      <c r="N216" s="148" t="s">
        <v>45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433</v>
      </c>
      <c r="AT216" s="151" t="s">
        <v>183</v>
      </c>
      <c r="AU216" s="151" t="s">
        <v>90</v>
      </c>
      <c r="AY216" s="13" t="s">
        <v>181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90</v>
      </c>
      <c r="BK216" s="153">
        <f>ROUND(I216*H216,3)</f>
        <v>0</v>
      </c>
      <c r="BL216" s="13" t="s">
        <v>433</v>
      </c>
      <c r="BM216" s="151" t="s">
        <v>1709</v>
      </c>
    </row>
    <row r="217" spans="2:65" s="11" customFormat="1" ht="25.9" customHeight="1">
      <c r="B217" s="127"/>
      <c r="D217" s="128" t="s">
        <v>78</v>
      </c>
      <c r="E217" s="129" t="s">
        <v>1710</v>
      </c>
      <c r="F217" s="129" t="s">
        <v>1711</v>
      </c>
      <c r="I217" s="130"/>
      <c r="J217" s="131">
        <f>BK217</f>
        <v>0</v>
      </c>
      <c r="L217" s="127"/>
      <c r="M217" s="132"/>
      <c r="P217" s="133">
        <f>SUM(P218:P220)</f>
        <v>0</v>
      </c>
      <c r="R217" s="133">
        <f>SUM(R218:R220)</f>
        <v>0</v>
      </c>
      <c r="T217" s="134">
        <f>SUM(T218:T220)</f>
        <v>0</v>
      </c>
      <c r="AR217" s="128" t="s">
        <v>106</v>
      </c>
      <c r="AT217" s="135" t="s">
        <v>78</v>
      </c>
      <c r="AU217" s="135" t="s">
        <v>79</v>
      </c>
      <c r="AY217" s="128" t="s">
        <v>181</v>
      </c>
      <c r="BK217" s="136">
        <f>SUM(BK218:BK220)</f>
        <v>0</v>
      </c>
    </row>
    <row r="218" spans="2:65" s="1" customFormat="1" ht="44.25" customHeight="1">
      <c r="B218" s="139"/>
      <c r="C218" s="140" t="s">
        <v>497</v>
      </c>
      <c r="D218" s="140" t="s">
        <v>183</v>
      </c>
      <c r="E218" s="141" t="s">
        <v>1712</v>
      </c>
      <c r="F218" s="142" t="s">
        <v>1713</v>
      </c>
      <c r="G218" s="143" t="s">
        <v>1714</v>
      </c>
      <c r="H218" s="144">
        <v>1</v>
      </c>
      <c r="I218" s="145"/>
      <c r="J218" s="144">
        <f>ROUND(I218*H218,3)</f>
        <v>0</v>
      </c>
      <c r="K218" s="146"/>
      <c r="L218" s="28"/>
      <c r="M218" s="147" t="s">
        <v>1</v>
      </c>
      <c r="N218" s="148" t="s">
        <v>45</v>
      </c>
      <c r="P218" s="149">
        <f>O218*H218</f>
        <v>0</v>
      </c>
      <c r="Q218" s="149">
        <v>0</v>
      </c>
      <c r="R218" s="149">
        <f>Q218*H218</f>
        <v>0</v>
      </c>
      <c r="S218" s="149">
        <v>0</v>
      </c>
      <c r="T218" s="150">
        <f>S218*H218</f>
        <v>0</v>
      </c>
      <c r="AR218" s="151" t="s">
        <v>1715</v>
      </c>
      <c r="AT218" s="151" t="s">
        <v>183</v>
      </c>
      <c r="AU218" s="151" t="s">
        <v>83</v>
      </c>
      <c r="AY218" s="13" t="s">
        <v>181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3" t="s">
        <v>90</v>
      </c>
      <c r="BK218" s="153">
        <f>ROUND(I218*H218,3)</f>
        <v>0</v>
      </c>
      <c r="BL218" s="13" t="s">
        <v>1715</v>
      </c>
      <c r="BM218" s="151" t="s">
        <v>1716</v>
      </c>
    </row>
    <row r="219" spans="2:65" s="1" customFormat="1" ht="37.9" customHeight="1">
      <c r="B219" s="139"/>
      <c r="C219" s="140" t="s">
        <v>501</v>
      </c>
      <c r="D219" s="140" t="s">
        <v>183</v>
      </c>
      <c r="E219" s="141" t="s">
        <v>1717</v>
      </c>
      <c r="F219" s="142" t="s">
        <v>1718</v>
      </c>
      <c r="G219" s="143" t="s">
        <v>1714</v>
      </c>
      <c r="H219" s="144">
        <v>1</v>
      </c>
      <c r="I219" s="145"/>
      <c r="J219" s="144">
        <f>ROUND(I219*H219,3)</f>
        <v>0</v>
      </c>
      <c r="K219" s="146"/>
      <c r="L219" s="28"/>
      <c r="M219" s="147" t="s">
        <v>1</v>
      </c>
      <c r="N219" s="148" t="s">
        <v>45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1715</v>
      </c>
      <c r="AT219" s="151" t="s">
        <v>183</v>
      </c>
      <c r="AU219" s="151" t="s">
        <v>83</v>
      </c>
      <c r="AY219" s="13" t="s">
        <v>181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3" t="s">
        <v>90</v>
      </c>
      <c r="BK219" s="153">
        <f>ROUND(I219*H219,3)</f>
        <v>0</v>
      </c>
      <c r="BL219" s="13" t="s">
        <v>1715</v>
      </c>
      <c r="BM219" s="151" t="s">
        <v>1719</v>
      </c>
    </row>
    <row r="220" spans="2:65" s="1" customFormat="1" ht="33" customHeight="1">
      <c r="B220" s="139"/>
      <c r="C220" s="140" t="s">
        <v>504</v>
      </c>
      <c r="D220" s="140" t="s">
        <v>183</v>
      </c>
      <c r="E220" s="141" t="s">
        <v>1720</v>
      </c>
      <c r="F220" s="142" t="s">
        <v>1721</v>
      </c>
      <c r="G220" s="143" t="s">
        <v>1714</v>
      </c>
      <c r="H220" s="144">
        <v>1</v>
      </c>
      <c r="I220" s="145"/>
      <c r="J220" s="144">
        <f>ROUND(I220*H220,3)</f>
        <v>0</v>
      </c>
      <c r="K220" s="146"/>
      <c r="L220" s="28"/>
      <c r="M220" s="164" t="s">
        <v>1</v>
      </c>
      <c r="N220" s="165" t="s">
        <v>45</v>
      </c>
      <c r="O220" s="166"/>
      <c r="P220" s="167">
        <f>O220*H220</f>
        <v>0</v>
      </c>
      <c r="Q220" s="167">
        <v>0</v>
      </c>
      <c r="R220" s="167">
        <f>Q220*H220</f>
        <v>0</v>
      </c>
      <c r="S220" s="167">
        <v>0</v>
      </c>
      <c r="T220" s="168">
        <f>S220*H220</f>
        <v>0</v>
      </c>
      <c r="AR220" s="151" t="s">
        <v>1715</v>
      </c>
      <c r="AT220" s="151" t="s">
        <v>183</v>
      </c>
      <c r="AU220" s="151" t="s">
        <v>83</v>
      </c>
      <c r="AY220" s="13" t="s">
        <v>181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90</v>
      </c>
      <c r="BK220" s="153">
        <f>ROUND(I220*H220,3)</f>
        <v>0</v>
      </c>
      <c r="BL220" s="13" t="s">
        <v>1715</v>
      </c>
      <c r="BM220" s="151" t="s">
        <v>1722</v>
      </c>
    </row>
    <row r="221" spans="2:65" s="1" customFormat="1" ht="6.95" customHeight="1">
      <c r="B221" s="43"/>
      <c r="C221" s="44"/>
      <c r="D221" s="44"/>
      <c r="E221" s="44"/>
      <c r="F221" s="44"/>
      <c r="G221" s="44"/>
      <c r="H221" s="44"/>
      <c r="I221" s="44"/>
      <c r="J221" s="44"/>
      <c r="K221" s="44"/>
      <c r="L221" s="28"/>
    </row>
  </sheetData>
  <autoFilter ref="C130:K220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3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1723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ROUND(J129,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ROUND((SUM(BE129:BE212)),  2)</f>
        <v>0</v>
      </c>
      <c r="G37" s="96"/>
      <c r="H37" s="96"/>
      <c r="I37" s="97">
        <v>0.2</v>
      </c>
      <c r="J37" s="95">
        <f>ROUND(((SUM(BE129:BE212))*I37),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ROUND((SUM(BF129:BF212)),  2)</f>
        <v>0</v>
      </c>
      <c r="G38" s="96"/>
      <c r="H38" s="96"/>
      <c r="I38" s="97">
        <v>0.2</v>
      </c>
      <c r="J38" s="95">
        <f>ROUND(((SUM(BF129:BF212))*I38),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ROUND((SUM(BG129:BG212)),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ROUND((SUM(BH129:BH212)),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ROUND((SUM(BI129:BI212)),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4 - Elektro časť - Bleskozvod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J129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164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165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9" customFormat="1" ht="19.899999999999999" customHeight="1">
      <c r="B103" s="114"/>
      <c r="D103" s="115" t="s">
        <v>1465</v>
      </c>
      <c r="E103" s="116"/>
      <c r="F103" s="116"/>
      <c r="G103" s="116"/>
      <c r="H103" s="116"/>
      <c r="I103" s="116"/>
      <c r="J103" s="117">
        <f>J188</f>
        <v>0</v>
      </c>
      <c r="L103" s="114"/>
    </row>
    <row r="104" spans="2:47" s="9" customFormat="1" ht="19.899999999999999" customHeight="1">
      <c r="B104" s="114"/>
      <c r="D104" s="115" t="s">
        <v>1724</v>
      </c>
      <c r="E104" s="116"/>
      <c r="F104" s="116"/>
      <c r="G104" s="116"/>
      <c r="H104" s="116"/>
      <c r="I104" s="116"/>
      <c r="J104" s="117">
        <f>J191</f>
        <v>0</v>
      </c>
      <c r="L104" s="114"/>
    </row>
    <row r="105" spans="2:47" s="9" customFormat="1" ht="19.899999999999999" customHeight="1">
      <c r="B105" s="114"/>
      <c r="D105" s="115" t="s">
        <v>1211</v>
      </c>
      <c r="E105" s="116"/>
      <c r="F105" s="116"/>
      <c r="G105" s="116"/>
      <c r="H105" s="116"/>
      <c r="I105" s="116"/>
      <c r="J105" s="117">
        <f>J207</f>
        <v>0</v>
      </c>
      <c r="L105" s="114"/>
    </row>
    <row r="106" spans="2:47" s="1" customFormat="1" ht="21.75" customHeight="1">
      <c r="B106" s="28"/>
      <c r="L106" s="28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>
      <c r="B112" s="28"/>
      <c r="C112" s="17" t="s">
        <v>167</v>
      </c>
      <c r="L112" s="28"/>
    </row>
    <row r="113" spans="2:20" s="1" customFormat="1" ht="6.95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16.5" customHeight="1">
      <c r="B115" s="28"/>
      <c r="E115" s="241" t="str">
        <f>E7</f>
        <v xml:space="preserve"> KRPZ Žilina a OOPZ Žilina, ul. Kuzmányho</v>
      </c>
      <c r="F115" s="242"/>
      <c r="G115" s="242"/>
      <c r="H115" s="242"/>
      <c r="L115" s="28"/>
    </row>
    <row r="116" spans="2:20" ht="12" customHeight="1">
      <c r="B116" s="16"/>
      <c r="C116" s="23" t="s">
        <v>132</v>
      </c>
      <c r="L116" s="16"/>
    </row>
    <row r="117" spans="2:20" ht="23.25" customHeight="1">
      <c r="B117" s="16"/>
      <c r="E117" s="241" t="s">
        <v>133</v>
      </c>
      <c r="F117" s="203"/>
      <c r="G117" s="203"/>
      <c r="H117" s="203"/>
      <c r="L117" s="16"/>
    </row>
    <row r="118" spans="2:20" ht="12" customHeight="1">
      <c r="B118" s="16"/>
      <c r="C118" s="23" t="s">
        <v>134</v>
      </c>
      <c r="L118" s="16"/>
    </row>
    <row r="119" spans="2:20" s="1" customFormat="1" ht="16.5" customHeight="1">
      <c r="B119" s="28"/>
      <c r="E119" s="229" t="s">
        <v>135</v>
      </c>
      <c r="F119" s="243"/>
      <c r="G119" s="243"/>
      <c r="H119" s="243"/>
      <c r="L119" s="28"/>
    </row>
    <row r="120" spans="2:20" s="1" customFormat="1" ht="12" customHeight="1">
      <c r="B120" s="28"/>
      <c r="C120" s="23" t="s">
        <v>136</v>
      </c>
      <c r="L120" s="28"/>
    </row>
    <row r="121" spans="2:20" s="1" customFormat="1" ht="16.5" customHeight="1">
      <c r="B121" s="28"/>
      <c r="E121" s="224" t="str">
        <f>E13</f>
        <v>4 - Elektro časť - Bleskozvod</v>
      </c>
      <c r="F121" s="243"/>
      <c r="G121" s="243"/>
      <c r="H121" s="243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>Žilina, parc. č. 449/7, 449/1</v>
      </c>
      <c r="I123" s="23" t="s">
        <v>20</v>
      </c>
      <c r="J123" s="51" t="str">
        <f>IF(J16="","",J16)</f>
        <v>19. 8. 2022</v>
      </c>
      <c r="L123" s="28"/>
    </row>
    <row r="124" spans="2:20" s="1" customFormat="1" ht="6.95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Ministerstvo vnútra SR, Pribinova 2, Bratislava</v>
      </c>
      <c r="I125" s="23" t="s">
        <v>30</v>
      </c>
      <c r="J125" s="26" t="str">
        <f>E25</f>
        <v>Cobra Bauart s.r.o., Karpatské nám.10A, Bratislava</v>
      </c>
      <c r="L125" s="28"/>
    </row>
    <row r="126" spans="2:20" s="1" customFormat="1" ht="40.15" customHeight="1">
      <c r="B126" s="28"/>
      <c r="C126" s="23" t="s">
        <v>28</v>
      </c>
      <c r="F126" s="21" t="str">
        <f>IF(E22="","",E22)</f>
        <v>Vyplň údaj</v>
      </c>
      <c r="I126" s="23" t="s">
        <v>36</v>
      </c>
      <c r="J126" s="26" t="str">
        <f>E28</f>
        <v>Cobra Bauart s.r.o., Karpatské nám.10A, Bratislava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168</v>
      </c>
      <c r="D128" s="120" t="s">
        <v>64</v>
      </c>
      <c r="E128" s="120" t="s">
        <v>60</v>
      </c>
      <c r="F128" s="120" t="s">
        <v>61</v>
      </c>
      <c r="G128" s="120" t="s">
        <v>169</v>
      </c>
      <c r="H128" s="120" t="s">
        <v>170</v>
      </c>
      <c r="I128" s="120" t="s">
        <v>171</v>
      </c>
      <c r="J128" s="121" t="s">
        <v>140</v>
      </c>
      <c r="K128" s="122" t="s">
        <v>172</v>
      </c>
      <c r="L128" s="118"/>
      <c r="M128" s="58" t="s">
        <v>1</v>
      </c>
      <c r="N128" s="59" t="s">
        <v>43</v>
      </c>
      <c r="O128" s="59" t="s">
        <v>173</v>
      </c>
      <c r="P128" s="59" t="s">
        <v>174</v>
      </c>
      <c r="Q128" s="59" t="s">
        <v>175</v>
      </c>
      <c r="R128" s="59" t="s">
        <v>176</v>
      </c>
      <c r="S128" s="59" t="s">
        <v>177</v>
      </c>
      <c r="T128" s="60" t="s">
        <v>178</v>
      </c>
    </row>
    <row r="129" spans="2:65" s="1" customFormat="1" ht="22.9" customHeight="1">
      <c r="B129" s="28"/>
      <c r="C129" s="63" t="s">
        <v>141</v>
      </c>
      <c r="J129" s="123">
        <f>BK129</f>
        <v>0</v>
      </c>
      <c r="L129" s="28"/>
      <c r="M129" s="61"/>
      <c r="N129" s="52"/>
      <c r="O129" s="52"/>
      <c r="P129" s="124">
        <f>P130</f>
        <v>0</v>
      </c>
      <c r="Q129" s="52"/>
      <c r="R129" s="124">
        <f>R130</f>
        <v>0.93302000000000029</v>
      </c>
      <c r="S129" s="52"/>
      <c r="T129" s="125">
        <f>T130</f>
        <v>0</v>
      </c>
      <c r="AT129" s="13" t="s">
        <v>78</v>
      </c>
      <c r="AU129" s="13" t="s">
        <v>142</v>
      </c>
      <c r="BK129" s="126">
        <f>BK130</f>
        <v>0</v>
      </c>
    </row>
    <row r="130" spans="2:65" s="11" customFormat="1" ht="25.9" customHeight="1">
      <c r="B130" s="127"/>
      <c r="D130" s="128" t="s">
        <v>78</v>
      </c>
      <c r="E130" s="129" t="s">
        <v>196</v>
      </c>
      <c r="F130" s="129" t="s">
        <v>986</v>
      </c>
      <c r="I130" s="130"/>
      <c r="J130" s="131">
        <f>BK130</f>
        <v>0</v>
      </c>
      <c r="L130" s="127"/>
      <c r="M130" s="132"/>
      <c r="P130" s="133">
        <f>P131+P188+P191+P207</f>
        <v>0</v>
      </c>
      <c r="R130" s="133">
        <f>R131+R188+R191+R207</f>
        <v>0.93302000000000029</v>
      </c>
      <c r="T130" s="134">
        <f>T131+T188+T191+T207</f>
        <v>0</v>
      </c>
      <c r="AR130" s="128" t="s">
        <v>94</v>
      </c>
      <c r="AT130" s="135" t="s">
        <v>78</v>
      </c>
      <c r="AU130" s="135" t="s">
        <v>79</v>
      </c>
      <c r="AY130" s="128" t="s">
        <v>181</v>
      </c>
      <c r="BK130" s="136">
        <f>BK131+BK188+BK191+BK207</f>
        <v>0</v>
      </c>
    </row>
    <row r="131" spans="2:65" s="11" customFormat="1" ht="22.9" customHeight="1">
      <c r="B131" s="127"/>
      <c r="D131" s="128" t="s">
        <v>78</v>
      </c>
      <c r="E131" s="137" t="s">
        <v>987</v>
      </c>
      <c r="F131" s="137" t="s">
        <v>988</v>
      </c>
      <c r="I131" s="130"/>
      <c r="J131" s="138">
        <f>BK131</f>
        <v>0</v>
      </c>
      <c r="L131" s="127"/>
      <c r="M131" s="132"/>
      <c r="P131" s="133">
        <f>SUM(P132:P187)</f>
        <v>0</v>
      </c>
      <c r="R131" s="133">
        <f>SUM(R132:R187)</f>
        <v>0.93302000000000029</v>
      </c>
      <c r="T131" s="134">
        <f>SUM(T132:T187)</f>
        <v>0</v>
      </c>
      <c r="AR131" s="128" t="s">
        <v>94</v>
      </c>
      <c r="AT131" s="135" t="s">
        <v>78</v>
      </c>
      <c r="AU131" s="135" t="s">
        <v>83</v>
      </c>
      <c r="AY131" s="128" t="s">
        <v>181</v>
      </c>
      <c r="BK131" s="136">
        <f>SUM(BK132:BK187)</f>
        <v>0</v>
      </c>
    </row>
    <row r="132" spans="2:65" s="1" customFormat="1" ht="24.2" customHeight="1">
      <c r="B132" s="139"/>
      <c r="C132" s="140" t="s">
        <v>83</v>
      </c>
      <c r="D132" s="140" t="s">
        <v>183</v>
      </c>
      <c r="E132" s="141" t="s">
        <v>1725</v>
      </c>
      <c r="F132" s="142" t="s">
        <v>1726</v>
      </c>
      <c r="G132" s="143" t="s">
        <v>203</v>
      </c>
      <c r="H132" s="144">
        <v>3</v>
      </c>
      <c r="I132" s="145"/>
      <c r="J132" s="144">
        <f t="shared" ref="J132:J163" si="0">ROUND(I132*H132,3)</f>
        <v>0</v>
      </c>
      <c r="K132" s="146"/>
      <c r="L132" s="28"/>
      <c r="M132" s="147" t="s">
        <v>1</v>
      </c>
      <c r="N132" s="148" t="s">
        <v>45</v>
      </c>
      <c r="P132" s="149">
        <f t="shared" ref="P132:P163" si="1">O132*H132</f>
        <v>0</v>
      </c>
      <c r="Q132" s="149">
        <v>0</v>
      </c>
      <c r="R132" s="149">
        <f t="shared" ref="R132:R163" si="2">Q132*H132</f>
        <v>0</v>
      </c>
      <c r="S132" s="149">
        <v>0</v>
      </c>
      <c r="T132" s="150">
        <f t="shared" ref="T132:T163" si="3">S132*H132</f>
        <v>0</v>
      </c>
      <c r="AR132" s="151" t="s">
        <v>433</v>
      </c>
      <c r="AT132" s="151" t="s">
        <v>183</v>
      </c>
      <c r="AU132" s="151" t="s">
        <v>90</v>
      </c>
      <c r="AY132" s="13" t="s">
        <v>181</v>
      </c>
      <c r="BE132" s="152">
        <f t="shared" ref="BE132:BE163" si="4">IF(N132="základná",J132,0)</f>
        <v>0</v>
      </c>
      <c r="BF132" s="152">
        <f t="shared" ref="BF132:BF163" si="5">IF(N132="znížená",J132,0)</f>
        <v>0</v>
      </c>
      <c r="BG132" s="152">
        <f t="shared" ref="BG132:BG163" si="6">IF(N132="zákl. prenesená",J132,0)</f>
        <v>0</v>
      </c>
      <c r="BH132" s="152">
        <f t="shared" ref="BH132:BH163" si="7">IF(N132="zníž. prenesená",J132,0)</f>
        <v>0</v>
      </c>
      <c r="BI132" s="152">
        <f t="shared" ref="BI132:BI163" si="8">IF(N132="nulová",J132,0)</f>
        <v>0</v>
      </c>
      <c r="BJ132" s="13" t="s">
        <v>90</v>
      </c>
      <c r="BK132" s="153">
        <f t="shared" ref="BK132:BK163" si="9">ROUND(I132*H132,3)</f>
        <v>0</v>
      </c>
      <c r="BL132" s="13" t="s">
        <v>433</v>
      </c>
      <c r="BM132" s="151" t="s">
        <v>1727</v>
      </c>
    </row>
    <row r="133" spans="2:65" s="1" customFormat="1" ht="24.2" customHeight="1">
      <c r="B133" s="139"/>
      <c r="C133" s="154" t="s">
        <v>90</v>
      </c>
      <c r="D133" s="154" t="s">
        <v>196</v>
      </c>
      <c r="E133" s="155" t="s">
        <v>1728</v>
      </c>
      <c r="F133" s="156" t="s">
        <v>1729</v>
      </c>
      <c r="G133" s="157" t="s">
        <v>203</v>
      </c>
      <c r="H133" s="158">
        <v>3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1.7000000000000001E-2</v>
      </c>
      <c r="R133" s="149">
        <f t="shared" si="2"/>
        <v>5.1000000000000004E-2</v>
      </c>
      <c r="S133" s="149">
        <v>0</v>
      </c>
      <c r="T133" s="150">
        <f t="shared" si="3"/>
        <v>0</v>
      </c>
      <c r="AR133" s="151" t="s">
        <v>703</v>
      </c>
      <c r="AT133" s="151" t="s">
        <v>196</v>
      </c>
      <c r="AU133" s="151" t="s">
        <v>90</v>
      </c>
      <c r="AY133" s="13" t="s">
        <v>181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90</v>
      </c>
      <c r="BK133" s="153">
        <f t="shared" si="9"/>
        <v>0</v>
      </c>
      <c r="BL133" s="13" t="s">
        <v>703</v>
      </c>
      <c r="BM133" s="151" t="s">
        <v>1730</v>
      </c>
    </row>
    <row r="134" spans="2:65" s="1" customFormat="1" ht="24.2" customHeight="1">
      <c r="B134" s="139"/>
      <c r="C134" s="154" t="s">
        <v>94</v>
      </c>
      <c r="D134" s="154" t="s">
        <v>196</v>
      </c>
      <c r="E134" s="155" t="s">
        <v>1731</v>
      </c>
      <c r="F134" s="156" t="s">
        <v>1732</v>
      </c>
      <c r="G134" s="157" t="s">
        <v>203</v>
      </c>
      <c r="H134" s="158">
        <v>3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5.0000000000000002E-5</v>
      </c>
      <c r="R134" s="149">
        <f t="shared" si="2"/>
        <v>1.5000000000000001E-4</v>
      </c>
      <c r="S134" s="149">
        <v>0</v>
      </c>
      <c r="T134" s="150">
        <f t="shared" si="3"/>
        <v>0</v>
      </c>
      <c r="AR134" s="151" t="s">
        <v>703</v>
      </c>
      <c r="AT134" s="151" t="s">
        <v>196</v>
      </c>
      <c r="AU134" s="151" t="s">
        <v>90</v>
      </c>
      <c r="AY134" s="13" t="s">
        <v>181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90</v>
      </c>
      <c r="BK134" s="153">
        <f t="shared" si="9"/>
        <v>0</v>
      </c>
      <c r="BL134" s="13" t="s">
        <v>703</v>
      </c>
      <c r="BM134" s="151" t="s">
        <v>1733</v>
      </c>
    </row>
    <row r="135" spans="2:65" s="1" customFormat="1" ht="16.5" customHeight="1">
      <c r="B135" s="139"/>
      <c r="C135" s="140" t="s">
        <v>103</v>
      </c>
      <c r="D135" s="140" t="s">
        <v>183</v>
      </c>
      <c r="E135" s="141" t="s">
        <v>1734</v>
      </c>
      <c r="F135" s="142" t="s">
        <v>1735</v>
      </c>
      <c r="G135" s="143" t="s">
        <v>203</v>
      </c>
      <c r="H135" s="144">
        <v>3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433</v>
      </c>
      <c r="AT135" s="151" t="s">
        <v>183</v>
      </c>
      <c r="AU135" s="151" t="s">
        <v>90</v>
      </c>
      <c r="AY135" s="13" t="s">
        <v>181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90</v>
      </c>
      <c r="BK135" s="153">
        <f t="shared" si="9"/>
        <v>0</v>
      </c>
      <c r="BL135" s="13" t="s">
        <v>433</v>
      </c>
      <c r="BM135" s="151" t="s">
        <v>1736</v>
      </c>
    </row>
    <row r="136" spans="2:65" s="1" customFormat="1" ht="24.2" customHeight="1">
      <c r="B136" s="139"/>
      <c r="C136" s="154" t="s">
        <v>106</v>
      </c>
      <c r="D136" s="154" t="s">
        <v>196</v>
      </c>
      <c r="E136" s="155" t="s">
        <v>1737</v>
      </c>
      <c r="F136" s="156" t="s">
        <v>1738</v>
      </c>
      <c r="G136" s="157" t="s">
        <v>203</v>
      </c>
      <c r="H136" s="158">
        <v>3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1437</v>
      </c>
      <c r="AT136" s="151" t="s">
        <v>196</v>
      </c>
      <c r="AU136" s="151" t="s">
        <v>90</v>
      </c>
      <c r="AY136" s="13" t="s">
        <v>181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90</v>
      </c>
      <c r="BK136" s="153">
        <f t="shared" si="9"/>
        <v>0</v>
      </c>
      <c r="BL136" s="13" t="s">
        <v>433</v>
      </c>
      <c r="BM136" s="151" t="s">
        <v>1739</v>
      </c>
    </row>
    <row r="137" spans="2:65" s="1" customFormat="1" ht="24.2" customHeight="1">
      <c r="B137" s="139"/>
      <c r="C137" s="140" t="s">
        <v>109</v>
      </c>
      <c r="D137" s="140" t="s">
        <v>183</v>
      </c>
      <c r="E137" s="141" t="s">
        <v>1740</v>
      </c>
      <c r="F137" s="142" t="s">
        <v>1741</v>
      </c>
      <c r="G137" s="143" t="s">
        <v>203</v>
      </c>
      <c r="H137" s="144">
        <v>15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433</v>
      </c>
      <c r="AT137" s="151" t="s">
        <v>183</v>
      </c>
      <c r="AU137" s="151" t="s">
        <v>90</v>
      </c>
      <c r="AY137" s="13" t="s">
        <v>181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90</v>
      </c>
      <c r="BK137" s="153">
        <f t="shared" si="9"/>
        <v>0</v>
      </c>
      <c r="BL137" s="13" t="s">
        <v>433</v>
      </c>
      <c r="BM137" s="151" t="s">
        <v>1742</v>
      </c>
    </row>
    <row r="138" spans="2:65" s="1" customFormat="1" ht="24.2" customHeight="1">
      <c r="B138" s="139"/>
      <c r="C138" s="154" t="s">
        <v>208</v>
      </c>
      <c r="D138" s="154" t="s">
        <v>196</v>
      </c>
      <c r="E138" s="155" t="s">
        <v>1743</v>
      </c>
      <c r="F138" s="156" t="s">
        <v>1744</v>
      </c>
      <c r="G138" s="157" t="s">
        <v>203</v>
      </c>
      <c r="H138" s="158">
        <v>3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3.6000000000000002E-4</v>
      </c>
      <c r="R138" s="149">
        <f t="shared" si="2"/>
        <v>1.08E-3</v>
      </c>
      <c r="S138" s="149">
        <v>0</v>
      </c>
      <c r="T138" s="150">
        <f t="shared" si="3"/>
        <v>0</v>
      </c>
      <c r="AR138" s="151" t="s">
        <v>703</v>
      </c>
      <c r="AT138" s="151" t="s">
        <v>196</v>
      </c>
      <c r="AU138" s="151" t="s">
        <v>90</v>
      </c>
      <c r="AY138" s="13" t="s">
        <v>181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90</v>
      </c>
      <c r="BK138" s="153">
        <f t="shared" si="9"/>
        <v>0</v>
      </c>
      <c r="BL138" s="13" t="s">
        <v>703</v>
      </c>
      <c r="BM138" s="151" t="s">
        <v>1745</v>
      </c>
    </row>
    <row r="139" spans="2:65" s="1" customFormat="1" ht="24.2" customHeight="1">
      <c r="B139" s="139"/>
      <c r="C139" s="154" t="s">
        <v>199</v>
      </c>
      <c r="D139" s="154" t="s">
        <v>196</v>
      </c>
      <c r="E139" s="155" t="s">
        <v>1746</v>
      </c>
      <c r="F139" s="156" t="s">
        <v>1747</v>
      </c>
      <c r="G139" s="157" t="s">
        <v>203</v>
      </c>
      <c r="H139" s="158">
        <v>6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1437</v>
      </c>
      <c r="AT139" s="151" t="s">
        <v>196</v>
      </c>
      <c r="AU139" s="151" t="s">
        <v>90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433</v>
      </c>
      <c r="BM139" s="151" t="s">
        <v>1748</v>
      </c>
    </row>
    <row r="140" spans="2:65" s="1" customFormat="1" ht="24.2" customHeight="1">
      <c r="B140" s="139"/>
      <c r="C140" s="154" t="s">
        <v>215</v>
      </c>
      <c r="D140" s="154" t="s">
        <v>196</v>
      </c>
      <c r="E140" s="155" t="s">
        <v>1749</v>
      </c>
      <c r="F140" s="156" t="s">
        <v>1750</v>
      </c>
      <c r="G140" s="157" t="s">
        <v>203</v>
      </c>
      <c r="H140" s="158">
        <v>6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1437</v>
      </c>
      <c r="AT140" s="151" t="s">
        <v>196</v>
      </c>
      <c r="AU140" s="151" t="s">
        <v>90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433</v>
      </c>
      <c r="BM140" s="151" t="s">
        <v>1751</v>
      </c>
    </row>
    <row r="141" spans="2:65" s="1" customFormat="1" ht="24.2" customHeight="1">
      <c r="B141" s="139"/>
      <c r="C141" s="140" t="s">
        <v>219</v>
      </c>
      <c r="D141" s="140" t="s">
        <v>183</v>
      </c>
      <c r="E141" s="141" t="s">
        <v>1752</v>
      </c>
      <c r="F141" s="142" t="s">
        <v>1753</v>
      </c>
      <c r="G141" s="143" t="s">
        <v>203</v>
      </c>
      <c r="H141" s="144">
        <v>3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433</v>
      </c>
      <c r="AT141" s="151" t="s">
        <v>183</v>
      </c>
      <c r="AU141" s="151" t="s">
        <v>90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433</v>
      </c>
      <c r="BM141" s="151" t="s">
        <v>1754</v>
      </c>
    </row>
    <row r="142" spans="2:65" s="1" customFormat="1" ht="24.2" customHeight="1">
      <c r="B142" s="139"/>
      <c r="C142" s="154" t="s">
        <v>223</v>
      </c>
      <c r="D142" s="154" t="s">
        <v>196</v>
      </c>
      <c r="E142" s="155" t="s">
        <v>1755</v>
      </c>
      <c r="F142" s="156" t="s">
        <v>1756</v>
      </c>
      <c r="G142" s="157" t="s">
        <v>203</v>
      </c>
      <c r="H142" s="158">
        <v>3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1.1350000000000001E-2</v>
      </c>
      <c r="R142" s="149">
        <f t="shared" si="2"/>
        <v>3.4050000000000004E-2</v>
      </c>
      <c r="S142" s="149">
        <v>0</v>
      </c>
      <c r="T142" s="150">
        <f t="shared" si="3"/>
        <v>0</v>
      </c>
      <c r="AR142" s="151" t="s">
        <v>703</v>
      </c>
      <c r="AT142" s="151" t="s">
        <v>196</v>
      </c>
      <c r="AU142" s="151" t="s">
        <v>90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703</v>
      </c>
      <c r="BM142" s="151" t="s">
        <v>1757</v>
      </c>
    </row>
    <row r="143" spans="2:65" s="1" customFormat="1" ht="16.5" customHeight="1">
      <c r="B143" s="139"/>
      <c r="C143" s="140" t="s">
        <v>227</v>
      </c>
      <c r="D143" s="140" t="s">
        <v>183</v>
      </c>
      <c r="E143" s="141" t="s">
        <v>1758</v>
      </c>
      <c r="F143" s="142" t="s">
        <v>1759</v>
      </c>
      <c r="G143" s="143" t="s">
        <v>203</v>
      </c>
      <c r="H143" s="144">
        <v>6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45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433</v>
      </c>
      <c r="AT143" s="151" t="s">
        <v>183</v>
      </c>
      <c r="AU143" s="151" t="s">
        <v>90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433</v>
      </c>
      <c r="BM143" s="151" t="s">
        <v>1760</v>
      </c>
    </row>
    <row r="144" spans="2:65" s="1" customFormat="1" ht="16.5" customHeight="1">
      <c r="B144" s="139"/>
      <c r="C144" s="154" t="s">
        <v>231</v>
      </c>
      <c r="D144" s="154" t="s">
        <v>196</v>
      </c>
      <c r="E144" s="155" t="s">
        <v>1761</v>
      </c>
      <c r="F144" s="156" t="s">
        <v>1762</v>
      </c>
      <c r="G144" s="157" t="s">
        <v>203</v>
      </c>
      <c r="H144" s="158">
        <v>3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1.7000000000000001E-4</v>
      </c>
      <c r="R144" s="149">
        <f t="shared" si="2"/>
        <v>5.1000000000000004E-4</v>
      </c>
      <c r="S144" s="149">
        <v>0</v>
      </c>
      <c r="T144" s="150">
        <f t="shared" si="3"/>
        <v>0</v>
      </c>
      <c r="AR144" s="151" t="s">
        <v>703</v>
      </c>
      <c r="AT144" s="151" t="s">
        <v>196</v>
      </c>
      <c r="AU144" s="151" t="s">
        <v>90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703</v>
      </c>
      <c r="BM144" s="151" t="s">
        <v>1763</v>
      </c>
    </row>
    <row r="145" spans="2:65" s="1" customFormat="1" ht="21.75" customHeight="1">
      <c r="B145" s="139"/>
      <c r="C145" s="154" t="s">
        <v>235</v>
      </c>
      <c r="D145" s="154" t="s">
        <v>196</v>
      </c>
      <c r="E145" s="155" t="s">
        <v>1764</v>
      </c>
      <c r="F145" s="156" t="s">
        <v>1765</v>
      </c>
      <c r="G145" s="157" t="s">
        <v>203</v>
      </c>
      <c r="H145" s="158">
        <v>3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3.3E-4</v>
      </c>
      <c r="R145" s="149">
        <f t="shared" si="2"/>
        <v>9.8999999999999999E-4</v>
      </c>
      <c r="S145" s="149">
        <v>0</v>
      </c>
      <c r="T145" s="150">
        <f t="shared" si="3"/>
        <v>0</v>
      </c>
      <c r="AR145" s="151" t="s">
        <v>703</v>
      </c>
      <c r="AT145" s="151" t="s">
        <v>196</v>
      </c>
      <c r="AU145" s="151" t="s">
        <v>90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703</v>
      </c>
      <c r="BM145" s="151" t="s">
        <v>1766</v>
      </c>
    </row>
    <row r="146" spans="2:65" s="1" customFormat="1" ht="24.2" customHeight="1">
      <c r="B146" s="139"/>
      <c r="C146" s="140" t="s">
        <v>239</v>
      </c>
      <c r="D146" s="140" t="s">
        <v>183</v>
      </c>
      <c r="E146" s="141" t="s">
        <v>1767</v>
      </c>
      <c r="F146" s="142" t="s">
        <v>1768</v>
      </c>
      <c r="G146" s="143" t="s">
        <v>203</v>
      </c>
      <c r="H146" s="144">
        <v>160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433</v>
      </c>
      <c r="AT146" s="151" t="s">
        <v>183</v>
      </c>
      <c r="AU146" s="151" t="s">
        <v>90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433</v>
      </c>
      <c r="BM146" s="151" t="s">
        <v>1769</v>
      </c>
    </row>
    <row r="147" spans="2:65" s="1" customFormat="1" ht="24.2" customHeight="1">
      <c r="B147" s="139"/>
      <c r="C147" s="154" t="s">
        <v>243</v>
      </c>
      <c r="D147" s="154" t="s">
        <v>196</v>
      </c>
      <c r="E147" s="155" t="s">
        <v>1770</v>
      </c>
      <c r="F147" s="156" t="s">
        <v>1771</v>
      </c>
      <c r="G147" s="157" t="s">
        <v>203</v>
      </c>
      <c r="H147" s="158">
        <v>160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1.06E-3</v>
      </c>
      <c r="R147" s="149">
        <f t="shared" si="2"/>
        <v>0.1696</v>
      </c>
      <c r="S147" s="149">
        <v>0</v>
      </c>
      <c r="T147" s="150">
        <f t="shared" si="3"/>
        <v>0</v>
      </c>
      <c r="AR147" s="151" t="s">
        <v>703</v>
      </c>
      <c r="AT147" s="151" t="s">
        <v>196</v>
      </c>
      <c r="AU147" s="151" t="s">
        <v>90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703</v>
      </c>
      <c r="BM147" s="151" t="s">
        <v>1772</v>
      </c>
    </row>
    <row r="148" spans="2:65" s="1" customFormat="1" ht="24.2" customHeight="1">
      <c r="B148" s="139"/>
      <c r="C148" s="154" t="s">
        <v>247</v>
      </c>
      <c r="D148" s="154" t="s">
        <v>196</v>
      </c>
      <c r="E148" s="155" t="s">
        <v>1773</v>
      </c>
      <c r="F148" s="156" t="s">
        <v>1774</v>
      </c>
      <c r="G148" s="157" t="s">
        <v>203</v>
      </c>
      <c r="H148" s="158">
        <v>160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1E-4</v>
      </c>
      <c r="R148" s="149">
        <f t="shared" si="2"/>
        <v>1.6E-2</v>
      </c>
      <c r="S148" s="149">
        <v>0</v>
      </c>
      <c r="T148" s="150">
        <f t="shared" si="3"/>
        <v>0</v>
      </c>
      <c r="AR148" s="151" t="s">
        <v>703</v>
      </c>
      <c r="AT148" s="151" t="s">
        <v>196</v>
      </c>
      <c r="AU148" s="151" t="s">
        <v>90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703</v>
      </c>
      <c r="BM148" s="151" t="s">
        <v>1775</v>
      </c>
    </row>
    <row r="149" spans="2:65" s="1" customFormat="1" ht="24.2" customHeight="1">
      <c r="B149" s="139"/>
      <c r="C149" s="140" t="s">
        <v>251</v>
      </c>
      <c r="D149" s="140" t="s">
        <v>183</v>
      </c>
      <c r="E149" s="141" t="s">
        <v>1776</v>
      </c>
      <c r="F149" s="142" t="s">
        <v>1777</v>
      </c>
      <c r="G149" s="143" t="s">
        <v>203</v>
      </c>
      <c r="H149" s="144">
        <v>400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433</v>
      </c>
      <c r="AT149" s="151" t="s">
        <v>183</v>
      </c>
      <c r="AU149" s="151" t="s">
        <v>90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433</v>
      </c>
      <c r="BM149" s="151" t="s">
        <v>1778</v>
      </c>
    </row>
    <row r="150" spans="2:65" s="1" customFormat="1" ht="21.75" customHeight="1">
      <c r="B150" s="139"/>
      <c r="C150" s="154" t="s">
        <v>255</v>
      </c>
      <c r="D150" s="154" t="s">
        <v>196</v>
      </c>
      <c r="E150" s="155" t="s">
        <v>1779</v>
      </c>
      <c r="F150" s="156" t="s">
        <v>1780</v>
      </c>
      <c r="G150" s="157" t="s">
        <v>203</v>
      </c>
      <c r="H150" s="158">
        <v>400</v>
      </c>
      <c r="I150" s="159"/>
      <c r="J150" s="158">
        <f t="shared" si="0"/>
        <v>0</v>
      </c>
      <c r="K150" s="160"/>
      <c r="L150" s="161"/>
      <c r="M150" s="162" t="s">
        <v>1</v>
      </c>
      <c r="N150" s="163" t="s">
        <v>45</v>
      </c>
      <c r="P150" s="149">
        <f t="shared" si="1"/>
        <v>0</v>
      </c>
      <c r="Q150" s="149">
        <v>2.2000000000000001E-4</v>
      </c>
      <c r="R150" s="149">
        <f t="shared" si="2"/>
        <v>8.8000000000000009E-2</v>
      </c>
      <c r="S150" s="149">
        <v>0</v>
      </c>
      <c r="T150" s="150">
        <f t="shared" si="3"/>
        <v>0</v>
      </c>
      <c r="AR150" s="151" t="s">
        <v>703</v>
      </c>
      <c r="AT150" s="151" t="s">
        <v>196</v>
      </c>
      <c r="AU150" s="151" t="s">
        <v>90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703</v>
      </c>
      <c r="BM150" s="151" t="s">
        <v>1781</v>
      </c>
    </row>
    <row r="151" spans="2:65" s="1" customFormat="1" ht="24.2" customHeight="1">
      <c r="B151" s="139"/>
      <c r="C151" s="140" t="s">
        <v>7</v>
      </c>
      <c r="D151" s="140" t="s">
        <v>183</v>
      </c>
      <c r="E151" s="141" t="s">
        <v>1782</v>
      </c>
      <c r="F151" s="142" t="s">
        <v>1783</v>
      </c>
      <c r="G151" s="143" t="s">
        <v>203</v>
      </c>
      <c r="H151" s="144">
        <v>380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433</v>
      </c>
      <c r="AT151" s="151" t="s">
        <v>183</v>
      </c>
      <c r="AU151" s="151" t="s">
        <v>90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433</v>
      </c>
      <c r="BM151" s="151" t="s">
        <v>1784</v>
      </c>
    </row>
    <row r="152" spans="2:65" s="1" customFormat="1" ht="16.5" customHeight="1">
      <c r="B152" s="139"/>
      <c r="C152" s="154" t="s">
        <v>262</v>
      </c>
      <c r="D152" s="154" t="s">
        <v>196</v>
      </c>
      <c r="E152" s="155" t="s">
        <v>1785</v>
      </c>
      <c r="F152" s="156" t="s">
        <v>1786</v>
      </c>
      <c r="G152" s="157" t="s">
        <v>203</v>
      </c>
      <c r="H152" s="158">
        <v>380</v>
      </c>
      <c r="I152" s="159"/>
      <c r="J152" s="158">
        <f t="shared" si="0"/>
        <v>0</v>
      </c>
      <c r="K152" s="160"/>
      <c r="L152" s="161"/>
      <c r="M152" s="162" t="s">
        <v>1</v>
      </c>
      <c r="N152" s="163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703</v>
      </c>
      <c r="AT152" s="151" t="s">
        <v>196</v>
      </c>
      <c r="AU152" s="151" t="s">
        <v>90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703</v>
      </c>
      <c r="BM152" s="151" t="s">
        <v>1787</v>
      </c>
    </row>
    <row r="153" spans="2:65" s="1" customFormat="1" ht="24.2" customHeight="1">
      <c r="B153" s="139"/>
      <c r="C153" s="154" t="s">
        <v>266</v>
      </c>
      <c r="D153" s="154" t="s">
        <v>196</v>
      </c>
      <c r="E153" s="155" t="s">
        <v>1788</v>
      </c>
      <c r="F153" s="156" t="s">
        <v>1789</v>
      </c>
      <c r="G153" s="157" t="s">
        <v>203</v>
      </c>
      <c r="H153" s="158">
        <v>380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1E-4</v>
      </c>
      <c r="R153" s="149">
        <f t="shared" si="2"/>
        <v>3.7999999999999999E-2</v>
      </c>
      <c r="S153" s="149">
        <v>0</v>
      </c>
      <c r="T153" s="150">
        <f t="shared" si="3"/>
        <v>0</v>
      </c>
      <c r="AR153" s="151" t="s">
        <v>703</v>
      </c>
      <c r="AT153" s="151" t="s">
        <v>196</v>
      </c>
      <c r="AU153" s="151" t="s">
        <v>90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703</v>
      </c>
      <c r="BM153" s="151" t="s">
        <v>1790</v>
      </c>
    </row>
    <row r="154" spans="2:65" s="1" customFormat="1" ht="24.2" customHeight="1">
      <c r="B154" s="139"/>
      <c r="C154" s="140" t="s">
        <v>270</v>
      </c>
      <c r="D154" s="140" t="s">
        <v>183</v>
      </c>
      <c r="E154" s="141" t="s">
        <v>1791</v>
      </c>
      <c r="F154" s="142" t="s">
        <v>1792</v>
      </c>
      <c r="G154" s="143" t="s">
        <v>203</v>
      </c>
      <c r="H154" s="144">
        <v>12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433</v>
      </c>
      <c r="AT154" s="151" t="s">
        <v>183</v>
      </c>
      <c r="AU154" s="151" t="s">
        <v>90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433</v>
      </c>
      <c r="BM154" s="151" t="s">
        <v>1793</v>
      </c>
    </row>
    <row r="155" spans="2:65" s="1" customFormat="1" ht="24.2" customHeight="1">
      <c r="B155" s="139"/>
      <c r="C155" s="154" t="s">
        <v>274</v>
      </c>
      <c r="D155" s="154" t="s">
        <v>196</v>
      </c>
      <c r="E155" s="155" t="s">
        <v>1794</v>
      </c>
      <c r="F155" s="156" t="s">
        <v>1795</v>
      </c>
      <c r="G155" s="157" t="s">
        <v>203</v>
      </c>
      <c r="H155" s="158">
        <v>12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3.8000000000000002E-4</v>
      </c>
      <c r="R155" s="149">
        <f t="shared" si="2"/>
        <v>4.5599999999999998E-3</v>
      </c>
      <c r="S155" s="149">
        <v>0</v>
      </c>
      <c r="T155" s="150">
        <f t="shared" si="3"/>
        <v>0</v>
      </c>
      <c r="AR155" s="151" t="s">
        <v>703</v>
      </c>
      <c r="AT155" s="151" t="s">
        <v>196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703</v>
      </c>
      <c r="BM155" s="151" t="s">
        <v>1796</v>
      </c>
    </row>
    <row r="156" spans="2:65" s="1" customFormat="1" ht="21.75" customHeight="1">
      <c r="B156" s="139"/>
      <c r="C156" s="140" t="s">
        <v>277</v>
      </c>
      <c r="D156" s="140" t="s">
        <v>183</v>
      </c>
      <c r="E156" s="141" t="s">
        <v>1797</v>
      </c>
      <c r="F156" s="142" t="s">
        <v>1798</v>
      </c>
      <c r="G156" s="143" t="s">
        <v>203</v>
      </c>
      <c r="H156" s="144">
        <v>23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433</v>
      </c>
      <c r="AT156" s="151" t="s">
        <v>183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433</v>
      </c>
      <c r="BM156" s="151" t="s">
        <v>1799</v>
      </c>
    </row>
    <row r="157" spans="2:65" s="1" customFormat="1" ht="16.5" customHeight="1">
      <c r="B157" s="139"/>
      <c r="C157" s="154" t="s">
        <v>281</v>
      </c>
      <c r="D157" s="154" t="s">
        <v>196</v>
      </c>
      <c r="E157" s="155" t="s">
        <v>1800</v>
      </c>
      <c r="F157" s="156" t="s">
        <v>1801</v>
      </c>
      <c r="G157" s="157" t="s">
        <v>203</v>
      </c>
      <c r="H157" s="158">
        <v>23</v>
      </c>
      <c r="I157" s="159"/>
      <c r="J157" s="158">
        <f t="shared" si="0"/>
        <v>0</v>
      </c>
      <c r="K157" s="160"/>
      <c r="L157" s="161"/>
      <c r="M157" s="162" t="s">
        <v>1</v>
      </c>
      <c r="N157" s="163" t="s">
        <v>45</v>
      </c>
      <c r="P157" s="149">
        <f t="shared" si="1"/>
        <v>0</v>
      </c>
      <c r="Q157" s="149">
        <v>2.2000000000000001E-4</v>
      </c>
      <c r="R157" s="149">
        <f t="shared" si="2"/>
        <v>5.0600000000000003E-3</v>
      </c>
      <c r="S157" s="149">
        <v>0</v>
      </c>
      <c r="T157" s="150">
        <f t="shared" si="3"/>
        <v>0</v>
      </c>
      <c r="AR157" s="151" t="s">
        <v>703</v>
      </c>
      <c r="AT157" s="151" t="s">
        <v>196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703</v>
      </c>
      <c r="BM157" s="151" t="s">
        <v>1802</v>
      </c>
    </row>
    <row r="158" spans="2:65" s="1" customFormat="1" ht="16.5" customHeight="1">
      <c r="B158" s="139"/>
      <c r="C158" s="140" t="s">
        <v>285</v>
      </c>
      <c r="D158" s="140" t="s">
        <v>183</v>
      </c>
      <c r="E158" s="141" t="s">
        <v>1803</v>
      </c>
      <c r="F158" s="142" t="s">
        <v>1804</v>
      </c>
      <c r="G158" s="143" t="s">
        <v>203</v>
      </c>
      <c r="H158" s="144">
        <v>184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433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433</v>
      </c>
      <c r="BM158" s="151" t="s">
        <v>1805</v>
      </c>
    </row>
    <row r="159" spans="2:65" s="1" customFormat="1" ht="24.2" customHeight="1">
      <c r="B159" s="139"/>
      <c r="C159" s="154" t="s">
        <v>289</v>
      </c>
      <c r="D159" s="154" t="s">
        <v>196</v>
      </c>
      <c r="E159" s="155" t="s">
        <v>1806</v>
      </c>
      <c r="F159" s="156" t="s">
        <v>1807</v>
      </c>
      <c r="G159" s="157" t="s">
        <v>203</v>
      </c>
      <c r="H159" s="158">
        <v>184</v>
      </c>
      <c r="I159" s="159"/>
      <c r="J159" s="158">
        <f t="shared" si="0"/>
        <v>0</v>
      </c>
      <c r="K159" s="160"/>
      <c r="L159" s="161"/>
      <c r="M159" s="162" t="s">
        <v>1</v>
      </c>
      <c r="N159" s="163" t="s">
        <v>45</v>
      </c>
      <c r="P159" s="149">
        <f t="shared" si="1"/>
        <v>0</v>
      </c>
      <c r="Q159" s="149">
        <v>1.6000000000000001E-4</v>
      </c>
      <c r="R159" s="149">
        <f t="shared" si="2"/>
        <v>2.9440000000000001E-2</v>
      </c>
      <c r="S159" s="149">
        <v>0</v>
      </c>
      <c r="T159" s="150">
        <f t="shared" si="3"/>
        <v>0</v>
      </c>
      <c r="AR159" s="151" t="s">
        <v>703</v>
      </c>
      <c r="AT159" s="151" t="s">
        <v>196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703</v>
      </c>
      <c r="BM159" s="151" t="s">
        <v>1808</v>
      </c>
    </row>
    <row r="160" spans="2:65" s="1" customFormat="1" ht="16.5" customHeight="1">
      <c r="B160" s="139"/>
      <c r="C160" s="140" t="s">
        <v>293</v>
      </c>
      <c r="D160" s="140" t="s">
        <v>183</v>
      </c>
      <c r="E160" s="141" t="s">
        <v>1809</v>
      </c>
      <c r="F160" s="142" t="s">
        <v>1810</v>
      </c>
      <c r="G160" s="143" t="s">
        <v>203</v>
      </c>
      <c r="H160" s="144">
        <v>69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433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433</v>
      </c>
      <c r="BM160" s="151" t="s">
        <v>1811</v>
      </c>
    </row>
    <row r="161" spans="2:65" s="1" customFormat="1" ht="16.5" customHeight="1">
      <c r="B161" s="139"/>
      <c r="C161" s="154" t="s">
        <v>297</v>
      </c>
      <c r="D161" s="154" t="s">
        <v>196</v>
      </c>
      <c r="E161" s="155" t="s">
        <v>1812</v>
      </c>
      <c r="F161" s="156" t="s">
        <v>1813</v>
      </c>
      <c r="G161" s="157" t="s">
        <v>203</v>
      </c>
      <c r="H161" s="158">
        <v>69</v>
      </c>
      <c r="I161" s="159"/>
      <c r="J161" s="158">
        <f t="shared" si="0"/>
        <v>0</v>
      </c>
      <c r="K161" s="160"/>
      <c r="L161" s="161"/>
      <c r="M161" s="162" t="s">
        <v>1</v>
      </c>
      <c r="N161" s="163" t="s">
        <v>45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1437</v>
      </c>
      <c r="AT161" s="151" t="s">
        <v>196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433</v>
      </c>
      <c r="BM161" s="151" t="s">
        <v>1814</v>
      </c>
    </row>
    <row r="162" spans="2:65" s="1" customFormat="1" ht="16.5" customHeight="1">
      <c r="B162" s="139"/>
      <c r="C162" s="140" t="s">
        <v>301</v>
      </c>
      <c r="D162" s="140" t="s">
        <v>183</v>
      </c>
      <c r="E162" s="141" t="s">
        <v>1815</v>
      </c>
      <c r="F162" s="142" t="s">
        <v>1816</v>
      </c>
      <c r="G162" s="143" t="s">
        <v>203</v>
      </c>
      <c r="H162" s="144">
        <v>12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45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433</v>
      </c>
      <c r="AT162" s="151" t="s">
        <v>183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433</v>
      </c>
      <c r="BM162" s="151" t="s">
        <v>1817</v>
      </c>
    </row>
    <row r="163" spans="2:65" s="1" customFormat="1" ht="16.5" customHeight="1">
      <c r="B163" s="139"/>
      <c r="C163" s="154" t="s">
        <v>306</v>
      </c>
      <c r="D163" s="154" t="s">
        <v>196</v>
      </c>
      <c r="E163" s="155" t="s">
        <v>1818</v>
      </c>
      <c r="F163" s="156" t="s">
        <v>1819</v>
      </c>
      <c r="G163" s="157" t="s">
        <v>203</v>
      </c>
      <c r="H163" s="158">
        <v>12</v>
      </c>
      <c r="I163" s="159"/>
      <c r="J163" s="158">
        <f t="shared" si="0"/>
        <v>0</v>
      </c>
      <c r="K163" s="160"/>
      <c r="L163" s="161"/>
      <c r="M163" s="162" t="s">
        <v>1</v>
      </c>
      <c r="N163" s="163" t="s">
        <v>45</v>
      </c>
      <c r="P163" s="149">
        <f t="shared" si="1"/>
        <v>0</v>
      </c>
      <c r="Q163" s="149">
        <v>1.7000000000000001E-4</v>
      </c>
      <c r="R163" s="149">
        <f t="shared" si="2"/>
        <v>2.0400000000000001E-3</v>
      </c>
      <c r="S163" s="149">
        <v>0</v>
      </c>
      <c r="T163" s="150">
        <f t="shared" si="3"/>
        <v>0</v>
      </c>
      <c r="AR163" s="151" t="s">
        <v>703</v>
      </c>
      <c r="AT163" s="151" t="s">
        <v>196</v>
      </c>
      <c r="AU163" s="151" t="s">
        <v>90</v>
      </c>
      <c r="AY163" s="13" t="s">
        <v>181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90</v>
      </c>
      <c r="BK163" s="153">
        <f t="shared" si="9"/>
        <v>0</v>
      </c>
      <c r="BL163" s="13" t="s">
        <v>703</v>
      </c>
      <c r="BM163" s="151" t="s">
        <v>1820</v>
      </c>
    </row>
    <row r="164" spans="2:65" s="1" customFormat="1" ht="24.2" customHeight="1">
      <c r="B164" s="139"/>
      <c r="C164" s="140" t="s">
        <v>310</v>
      </c>
      <c r="D164" s="140" t="s">
        <v>183</v>
      </c>
      <c r="E164" s="141" t="s">
        <v>1821</v>
      </c>
      <c r="F164" s="142" t="s">
        <v>1822</v>
      </c>
      <c r="G164" s="143" t="s">
        <v>203</v>
      </c>
      <c r="H164" s="144">
        <v>24</v>
      </c>
      <c r="I164" s="145"/>
      <c r="J164" s="144">
        <f t="shared" ref="J164:J187" si="10">ROUND(I164*H164,3)</f>
        <v>0</v>
      </c>
      <c r="K164" s="146"/>
      <c r="L164" s="28"/>
      <c r="M164" s="147" t="s">
        <v>1</v>
      </c>
      <c r="N164" s="148" t="s">
        <v>45</v>
      </c>
      <c r="P164" s="149">
        <f t="shared" ref="P164:P187" si="11">O164*H164</f>
        <v>0</v>
      </c>
      <c r="Q164" s="149">
        <v>0</v>
      </c>
      <c r="R164" s="149">
        <f t="shared" ref="R164:R187" si="12">Q164*H164</f>
        <v>0</v>
      </c>
      <c r="S164" s="149">
        <v>0</v>
      </c>
      <c r="T164" s="150">
        <f t="shared" ref="T164:T187" si="13">S164*H164</f>
        <v>0</v>
      </c>
      <c r="AR164" s="151" t="s">
        <v>433</v>
      </c>
      <c r="AT164" s="151" t="s">
        <v>183</v>
      </c>
      <c r="AU164" s="151" t="s">
        <v>90</v>
      </c>
      <c r="AY164" s="13" t="s">
        <v>181</v>
      </c>
      <c r="BE164" s="152">
        <f t="shared" ref="BE164:BE187" si="14">IF(N164="základná",J164,0)</f>
        <v>0</v>
      </c>
      <c r="BF164" s="152">
        <f t="shared" ref="BF164:BF187" si="15">IF(N164="znížená",J164,0)</f>
        <v>0</v>
      </c>
      <c r="BG164" s="152">
        <f t="shared" ref="BG164:BG187" si="16">IF(N164="zákl. prenesená",J164,0)</f>
        <v>0</v>
      </c>
      <c r="BH164" s="152">
        <f t="shared" ref="BH164:BH187" si="17">IF(N164="zníž. prenesená",J164,0)</f>
        <v>0</v>
      </c>
      <c r="BI164" s="152">
        <f t="shared" ref="BI164:BI187" si="18">IF(N164="nulová",J164,0)</f>
        <v>0</v>
      </c>
      <c r="BJ164" s="13" t="s">
        <v>90</v>
      </c>
      <c r="BK164" s="153">
        <f t="shared" ref="BK164:BK187" si="19">ROUND(I164*H164,3)</f>
        <v>0</v>
      </c>
      <c r="BL164" s="13" t="s">
        <v>433</v>
      </c>
      <c r="BM164" s="151" t="s">
        <v>1823</v>
      </c>
    </row>
    <row r="165" spans="2:65" s="1" customFormat="1" ht="24.2" customHeight="1">
      <c r="B165" s="139"/>
      <c r="C165" s="154" t="s">
        <v>315</v>
      </c>
      <c r="D165" s="154" t="s">
        <v>196</v>
      </c>
      <c r="E165" s="155" t="s">
        <v>1824</v>
      </c>
      <c r="F165" s="156" t="s">
        <v>1825</v>
      </c>
      <c r="G165" s="157" t="s">
        <v>203</v>
      </c>
      <c r="H165" s="158">
        <v>24</v>
      </c>
      <c r="I165" s="159"/>
      <c r="J165" s="158">
        <f t="shared" si="10"/>
        <v>0</v>
      </c>
      <c r="K165" s="160"/>
      <c r="L165" s="161"/>
      <c r="M165" s="162" t="s">
        <v>1</v>
      </c>
      <c r="N165" s="163" t="s">
        <v>45</v>
      </c>
      <c r="P165" s="149">
        <f t="shared" si="11"/>
        <v>0</v>
      </c>
      <c r="Q165" s="149">
        <v>2.2000000000000001E-4</v>
      </c>
      <c r="R165" s="149">
        <f t="shared" si="12"/>
        <v>5.28E-3</v>
      </c>
      <c r="S165" s="149">
        <v>0</v>
      </c>
      <c r="T165" s="150">
        <f t="shared" si="13"/>
        <v>0</v>
      </c>
      <c r="AR165" s="151" t="s">
        <v>703</v>
      </c>
      <c r="AT165" s="151" t="s">
        <v>196</v>
      </c>
      <c r="AU165" s="151" t="s">
        <v>90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703</v>
      </c>
      <c r="BM165" s="151" t="s">
        <v>1826</v>
      </c>
    </row>
    <row r="166" spans="2:65" s="1" customFormat="1" ht="24.2" customHeight="1">
      <c r="B166" s="139"/>
      <c r="C166" s="140" t="s">
        <v>319</v>
      </c>
      <c r="D166" s="140" t="s">
        <v>183</v>
      </c>
      <c r="E166" s="141" t="s">
        <v>1827</v>
      </c>
      <c r="F166" s="142" t="s">
        <v>1828</v>
      </c>
      <c r="G166" s="143" t="s">
        <v>203</v>
      </c>
      <c r="H166" s="144">
        <v>6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433</v>
      </c>
      <c r="AT166" s="151" t="s">
        <v>183</v>
      </c>
      <c r="AU166" s="151" t="s">
        <v>90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433</v>
      </c>
      <c r="BM166" s="151" t="s">
        <v>1829</v>
      </c>
    </row>
    <row r="167" spans="2:65" s="1" customFormat="1" ht="16.5" customHeight="1">
      <c r="B167" s="139"/>
      <c r="C167" s="154" t="s">
        <v>323</v>
      </c>
      <c r="D167" s="154" t="s">
        <v>196</v>
      </c>
      <c r="E167" s="155" t="s">
        <v>1830</v>
      </c>
      <c r="F167" s="156" t="s">
        <v>1831</v>
      </c>
      <c r="G167" s="157" t="s">
        <v>203</v>
      </c>
      <c r="H167" s="158">
        <v>6</v>
      </c>
      <c r="I167" s="159"/>
      <c r="J167" s="158">
        <f t="shared" si="10"/>
        <v>0</v>
      </c>
      <c r="K167" s="160"/>
      <c r="L167" s="161"/>
      <c r="M167" s="162" t="s">
        <v>1</v>
      </c>
      <c r="N167" s="163" t="s">
        <v>45</v>
      </c>
      <c r="P167" s="149">
        <f t="shared" si="11"/>
        <v>0</v>
      </c>
      <c r="Q167" s="149">
        <v>1.4999999999999999E-4</v>
      </c>
      <c r="R167" s="149">
        <f t="shared" si="12"/>
        <v>8.9999999999999998E-4</v>
      </c>
      <c r="S167" s="149">
        <v>0</v>
      </c>
      <c r="T167" s="150">
        <f t="shared" si="13"/>
        <v>0</v>
      </c>
      <c r="AR167" s="151" t="s">
        <v>703</v>
      </c>
      <c r="AT167" s="151" t="s">
        <v>196</v>
      </c>
      <c r="AU167" s="151" t="s">
        <v>90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703</v>
      </c>
      <c r="BM167" s="151" t="s">
        <v>1832</v>
      </c>
    </row>
    <row r="168" spans="2:65" s="1" customFormat="1" ht="16.5" customHeight="1">
      <c r="B168" s="139"/>
      <c r="C168" s="140" t="s">
        <v>327</v>
      </c>
      <c r="D168" s="140" t="s">
        <v>183</v>
      </c>
      <c r="E168" s="141" t="s">
        <v>1833</v>
      </c>
      <c r="F168" s="142" t="s">
        <v>1834</v>
      </c>
      <c r="G168" s="143" t="s">
        <v>304</v>
      </c>
      <c r="H168" s="144">
        <v>24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433</v>
      </c>
      <c r="AT168" s="151" t="s">
        <v>183</v>
      </c>
      <c r="AU168" s="151" t="s">
        <v>90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433</v>
      </c>
      <c r="BM168" s="151" t="s">
        <v>1835</v>
      </c>
    </row>
    <row r="169" spans="2:65" s="1" customFormat="1" ht="16.5" customHeight="1">
      <c r="B169" s="139"/>
      <c r="C169" s="154" t="s">
        <v>331</v>
      </c>
      <c r="D169" s="154" t="s">
        <v>196</v>
      </c>
      <c r="E169" s="155" t="s">
        <v>1836</v>
      </c>
      <c r="F169" s="156" t="s">
        <v>1837</v>
      </c>
      <c r="G169" s="157" t="s">
        <v>203</v>
      </c>
      <c r="H169" s="158">
        <v>24</v>
      </c>
      <c r="I169" s="159"/>
      <c r="J169" s="158">
        <f t="shared" si="10"/>
        <v>0</v>
      </c>
      <c r="K169" s="160"/>
      <c r="L169" s="161"/>
      <c r="M169" s="162" t="s">
        <v>1</v>
      </c>
      <c r="N169" s="163" t="s">
        <v>45</v>
      </c>
      <c r="P169" s="149">
        <f t="shared" si="11"/>
        <v>0</v>
      </c>
      <c r="Q169" s="149">
        <v>7.9299999999999995E-3</v>
      </c>
      <c r="R169" s="149">
        <f t="shared" si="12"/>
        <v>0.19031999999999999</v>
      </c>
      <c r="S169" s="149">
        <v>0</v>
      </c>
      <c r="T169" s="150">
        <f t="shared" si="13"/>
        <v>0</v>
      </c>
      <c r="AR169" s="151" t="s">
        <v>1437</v>
      </c>
      <c r="AT169" s="151" t="s">
        <v>196</v>
      </c>
      <c r="AU169" s="151" t="s">
        <v>90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433</v>
      </c>
      <c r="BM169" s="151" t="s">
        <v>1838</v>
      </c>
    </row>
    <row r="170" spans="2:65" s="1" customFormat="1" ht="24.2" customHeight="1">
      <c r="B170" s="139"/>
      <c r="C170" s="140" t="s">
        <v>335</v>
      </c>
      <c r="D170" s="140" t="s">
        <v>183</v>
      </c>
      <c r="E170" s="141" t="s">
        <v>1839</v>
      </c>
      <c r="F170" s="142" t="s">
        <v>1840</v>
      </c>
      <c r="G170" s="143" t="s">
        <v>304</v>
      </c>
      <c r="H170" s="144">
        <v>276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433</v>
      </c>
      <c r="AT170" s="151" t="s">
        <v>183</v>
      </c>
      <c r="AU170" s="151" t="s">
        <v>90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433</v>
      </c>
      <c r="BM170" s="151" t="s">
        <v>1841</v>
      </c>
    </row>
    <row r="171" spans="2:65" s="1" customFormat="1" ht="16.5" customHeight="1">
      <c r="B171" s="139"/>
      <c r="C171" s="154" t="s">
        <v>339</v>
      </c>
      <c r="D171" s="154" t="s">
        <v>196</v>
      </c>
      <c r="E171" s="155" t="s">
        <v>1842</v>
      </c>
      <c r="F171" s="156" t="s">
        <v>1843</v>
      </c>
      <c r="G171" s="157" t="s">
        <v>872</v>
      </c>
      <c r="H171" s="158">
        <v>110.4</v>
      </c>
      <c r="I171" s="159"/>
      <c r="J171" s="158">
        <f t="shared" si="10"/>
        <v>0</v>
      </c>
      <c r="K171" s="160"/>
      <c r="L171" s="161"/>
      <c r="M171" s="162" t="s">
        <v>1</v>
      </c>
      <c r="N171" s="163" t="s">
        <v>45</v>
      </c>
      <c r="P171" s="149">
        <f t="shared" si="11"/>
        <v>0</v>
      </c>
      <c r="Q171" s="149">
        <v>1E-3</v>
      </c>
      <c r="R171" s="149">
        <f t="shared" si="12"/>
        <v>0.11040000000000001</v>
      </c>
      <c r="S171" s="149">
        <v>0</v>
      </c>
      <c r="T171" s="150">
        <f t="shared" si="13"/>
        <v>0</v>
      </c>
      <c r="AR171" s="151" t="s">
        <v>703</v>
      </c>
      <c r="AT171" s="151" t="s">
        <v>196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703</v>
      </c>
      <c r="BM171" s="151" t="s">
        <v>1844</v>
      </c>
    </row>
    <row r="172" spans="2:65" s="1" customFormat="1" ht="16.5" customHeight="1">
      <c r="B172" s="139"/>
      <c r="C172" s="140" t="s">
        <v>343</v>
      </c>
      <c r="D172" s="140" t="s">
        <v>183</v>
      </c>
      <c r="E172" s="141" t="s">
        <v>1845</v>
      </c>
      <c r="F172" s="142" t="s">
        <v>1846</v>
      </c>
      <c r="G172" s="143" t="s">
        <v>304</v>
      </c>
      <c r="H172" s="144">
        <v>324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433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433</v>
      </c>
      <c r="BM172" s="151" t="s">
        <v>1847</v>
      </c>
    </row>
    <row r="173" spans="2:65" s="1" customFormat="1" ht="24.2" customHeight="1">
      <c r="B173" s="139"/>
      <c r="C173" s="154" t="s">
        <v>347</v>
      </c>
      <c r="D173" s="154" t="s">
        <v>196</v>
      </c>
      <c r="E173" s="155" t="s">
        <v>1848</v>
      </c>
      <c r="F173" s="156" t="s">
        <v>1849</v>
      </c>
      <c r="G173" s="157" t="s">
        <v>304</v>
      </c>
      <c r="H173" s="158">
        <v>324</v>
      </c>
      <c r="I173" s="159"/>
      <c r="J173" s="158">
        <f t="shared" si="10"/>
        <v>0</v>
      </c>
      <c r="K173" s="160"/>
      <c r="L173" s="161"/>
      <c r="M173" s="162" t="s">
        <v>1</v>
      </c>
      <c r="N173" s="163" t="s">
        <v>45</v>
      </c>
      <c r="P173" s="149">
        <f t="shared" si="11"/>
        <v>0</v>
      </c>
      <c r="Q173" s="149">
        <v>1.7000000000000001E-4</v>
      </c>
      <c r="R173" s="149">
        <f t="shared" si="12"/>
        <v>5.5080000000000004E-2</v>
      </c>
      <c r="S173" s="149">
        <v>0</v>
      </c>
      <c r="T173" s="150">
        <f t="shared" si="13"/>
        <v>0</v>
      </c>
      <c r="AR173" s="151" t="s">
        <v>703</v>
      </c>
      <c r="AT173" s="151" t="s">
        <v>196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703</v>
      </c>
      <c r="BM173" s="151" t="s">
        <v>1850</v>
      </c>
    </row>
    <row r="174" spans="2:65" s="1" customFormat="1" ht="24.2" customHeight="1">
      <c r="B174" s="139"/>
      <c r="C174" s="154" t="s">
        <v>351</v>
      </c>
      <c r="D174" s="154" t="s">
        <v>196</v>
      </c>
      <c r="E174" s="155" t="s">
        <v>1851</v>
      </c>
      <c r="F174" s="156" t="s">
        <v>1852</v>
      </c>
      <c r="G174" s="157" t="s">
        <v>203</v>
      </c>
      <c r="H174" s="158">
        <v>60</v>
      </c>
      <c r="I174" s="159"/>
      <c r="J174" s="158">
        <f t="shared" si="10"/>
        <v>0</v>
      </c>
      <c r="K174" s="160"/>
      <c r="L174" s="161"/>
      <c r="M174" s="162" t="s">
        <v>1</v>
      </c>
      <c r="N174" s="163" t="s">
        <v>45</v>
      </c>
      <c r="P174" s="149">
        <f t="shared" si="11"/>
        <v>0</v>
      </c>
      <c r="Q174" s="149">
        <v>1.0000000000000001E-5</v>
      </c>
      <c r="R174" s="149">
        <f t="shared" si="12"/>
        <v>6.0000000000000006E-4</v>
      </c>
      <c r="S174" s="149">
        <v>0</v>
      </c>
      <c r="T174" s="150">
        <f t="shared" si="13"/>
        <v>0</v>
      </c>
      <c r="AR174" s="151" t="s">
        <v>703</v>
      </c>
      <c r="AT174" s="151" t="s">
        <v>196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703</v>
      </c>
      <c r="BM174" s="151" t="s">
        <v>1853</v>
      </c>
    </row>
    <row r="175" spans="2:65" s="1" customFormat="1" ht="16.5" customHeight="1">
      <c r="B175" s="139"/>
      <c r="C175" s="154" t="s">
        <v>355</v>
      </c>
      <c r="D175" s="154" t="s">
        <v>196</v>
      </c>
      <c r="E175" s="155" t="s">
        <v>1842</v>
      </c>
      <c r="F175" s="156" t="s">
        <v>1843</v>
      </c>
      <c r="G175" s="157" t="s">
        <v>872</v>
      </c>
      <c r="H175" s="158">
        <v>129.6</v>
      </c>
      <c r="I175" s="159"/>
      <c r="J175" s="158">
        <f t="shared" si="10"/>
        <v>0</v>
      </c>
      <c r="K175" s="160"/>
      <c r="L175" s="161"/>
      <c r="M175" s="162" t="s">
        <v>1</v>
      </c>
      <c r="N175" s="163" t="s">
        <v>45</v>
      </c>
      <c r="P175" s="149">
        <f t="shared" si="11"/>
        <v>0</v>
      </c>
      <c r="Q175" s="149">
        <v>1E-3</v>
      </c>
      <c r="R175" s="149">
        <f t="shared" si="12"/>
        <v>0.12959999999999999</v>
      </c>
      <c r="S175" s="149">
        <v>0</v>
      </c>
      <c r="T175" s="150">
        <f t="shared" si="13"/>
        <v>0</v>
      </c>
      <c r="AR175" s="151" t="s">
        <v>703</v>
      </c>
      <c r="AT175" s="151" t="s">
        <v>196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703</v>
      </c>
      <c r="BM175" s="151" t="s">
        <v>1854</v>
      </c>
    </row>
    <row r="176" spans="2:65" s="1" customFormat="1" ht="33" customHeight="1">
      <c r="B176" s="139"/>
      <c r="C176" s="140" t="s">
        <v>359</v>
      </c>
      <c r="D176" s="140" t="s">
        <v>183</v>
      </c>
      <c r="E176" s="141" t="s">
        <v>1855</v>
      </c>
      <c r="F176" s="142" t="s">
        <v>1856</v>
      </c>
      <c r="G176" s="143" t="s">
        <v>203</v>
      </c>
      <c r="H176" s="144">
        <v>12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433</v>
      </c>
      <c r="AT176" s="151" t="s">
        <v>183</v>
      </c>
      <c r="AU176" s="151" t="s">
        <v>90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433</v>
      </c>
      <c r="BM176" s="151" t="s">
        <v>1857</v>
      </c>
    </row>
    <row r="177" spans="2:65" s="1" customFormat="1" ht="24.2" customHeight="1">
      <c r="B177" s="139"/>
      <c r="C177" s="154" t="s">
        <v>309</v>
      </c>
      <c r="D177" s="154" t="s">
        <v>196</v>
      </c>
      <c r="E177" s="155" t="s">
        <v>1858</v>
      </c>
      <c r="F177" s="156" t="s">
        <v>1859</v>
      </c>
      <c r="G177" s="157" t="s">
        <v>203</v>
      </c>
      <c r="H177" s="158">
        <v>12</v>
      </c>
      <c r="I177" s="159"/>
      <c r="J177" s="158">
        <f t="shared" si="10"/>
        <v>0</v>
      </c>
      <c r="K177" s="160"/>
      <c r="L177" s="161"/>
      <c r="M177" s="162" t="s">
        <v>1</v>
      </c>
      <c r="N177" s="163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1437</v>
      </c>
      <c r="AT177" s="151" t="s">
        <v>196</v>
      </c>
      <c r="AU177" s="151" t="s">
        <v>90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433</v>
      </c>
      <c r="BM177" s="151" t="s">
        <v>1860</v>
      </c>
    </row>
    <row r="178" spans="2:65" s="1" customFormat="1" ht="21.75" customHeight="1">
      <c r="B178" s="139"/>
      <c r="C178" s="140" t="s">
        <v>366</v>
      </c>
      <c r="D178" s="140" t="s">
        <v>183</v>
      </c>
      <c r="E178" s="141" t="s">
        <v>1861</v>
      </c>
      <c r="F178" s="142" t="s">
        <v>1862</v>
      </c>
      <c r="G178" s="143" t="s">
        <v>304</v>
      </c>
      <c r="H178" s="144">
        <v>180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433</v>
      </c>
      <c r="AT178" s="151" t="s">
        <v>183</v>
      </c>
      <c r="AU178" s="151" t="s">
        <v>90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433</v>
      </c>
      <c r="BM178" s="151" t="s">
        <v>1863</v>
      </c>
    </row>
    <row r="179" spans="2:65" s="1" customFormat="1" ht="16.5" customHeight="1">
      <c r="B179" s="139"/>
      <c r="C179" s="154" t="s">
        <v>370</v>
      </c>
      <c r="D179" s="154" t="s">
        <v>196</v>
      </c>
      <c r="E179" s="155" t="s">
        <v>1864</v>
      </c>
      <c r="F179" s="156" t="s">
        <v>1865</v>
      </c>
      <c r="G179" s="157" t="s">
        <v>872</v>
      </c>
      <c r="H179" s="158">
        <v>169.2</v>
      </c>
      <c r="I179" s="159"/>
      <c r="J179" s="158">
        <f t="shared" si="10"/>
        <v>0</v>
      </c>
      <c r="K179" s="160"/>
      <c r="L179" s="161"/>
      <c r="M179" s="162" t="s">
        <v>1</v>
      </c>
      <c r="N179" s="163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1437</v>
      </c>
      <c r="AT179" s="151" t="s">
        <v>196</v>
      </c>
      <c r="AU179" s="151" t="s">
        <v>90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433</v>
      </c>
      <c r="BM179" s="151" t="s">
        <v>1866</v>
      </c>
    </row>
    <row r="180" spans="2:65" s="1" customFormat="1" ht="24.2" customHeight="1">
      <c r="B180" s="139"/>
      <c r="C180" s="140" t="s">
        <v>374</v>
      </c>
      <c r="D180" s="140" t="s">
        <v>183</v>
      </c>
      <c r="E180" s="141" t="s">
        <v>1867</v>
      </c>
      <c r="F180" s="142" t="s">
        <v>1868</v>
      </c>
      <c r="G180" s="143" t="s">
        <v>304</v>
      </c>
      <c r="H180" s="144">
        <v>180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45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433</v>
      </c>
      <c r="AT180" s="151" t="s">
        <v>183</v>
      </c>
      <c r="AU180" s="151" t="s">
        <v>90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433</v>
      </c>
      <c r="BM180" s="151" t="s">
        <v>1869</v>
      </c>
    </row>
    <row r="181" spans="2:65" s="1" customFormat="1" ht="21.75" customHeight="1">
      <c r="B181" s="139"/>
      <c r="C181" s="154" t="s">
        <v>378</v>
      </c>
      <c r="D181" s="154" t="s">
        <v>196</v>
      </c>
      <c r="E181" s="155" t="s">
        <v>1870</v>
      </c>
      <c r="F181" s="156" t="s">
        <v>1871</v>
      </c>
      <c r="G181" s="157" t="s">
        <v>304</v>
      </c>
      <c r="H181" s="158">
        <v>180</v>
      </c>
      <c r="I181" s="159"/>
      <c r="J181" s="158">
        <f t="shared" si="10"/>
        <v>0</v>
      </c>
      <c r="K181" s="160"/>
      <c r="L181" s="161"/>
      <c r="M181" s="162" t="s">
        <v>1</v>
      </c>
      <c r="N181" s="163" t="s">
        <v>45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1437</v>
      </c>
      <c r="AT181" s="151" t="s">
        <v>196</v>
      </c>
      <c r="AU181" s="151" t="s">
        <v>90</v>
      </c>
      <c r="AY181" s="13" t="s">
        <v>181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90</v>
      </c>
      <c r="BK181" s="153">
        <f t="shared" si="19"/>
        <v>0</v>
      </c>
      <c r="BL181" s="13" t="s">
        <v>433</v>
      </c>
      <c r="BM181" s="151" t="s">
        <v>1872</v>
      </c>
    </row>
    <row r="182" spans="2:65" s="1" customFormat="1" ht="16.5" customHeight="1">
      <c r="B182" s="139"/>
      <c r="C182" s="140" t="s">
        <v>382</v>
      </c>
      <c r="D182" s="140" t="s">
        <v>183</v>
      </c>
      <c r="E182" s="141" t="s">
        <v>1873</v>
      </c>
      <c r="F182" s="142" t="s">
        <v>1874</v>
      </c>
      <c r="G182" s="143" t="s">
        <v>203</v>
      </c>
      <c r="H182" s="144">
        <v>12</v>
      </c>
      <c r="I182" s="145"/>
      <c r="J182" s="144">
        <f t="shared" si="10"/>
        <v>0</v>
      </c>
      <c r="K182" s="146"/>
      <c r="L182" s="28"/>
      <c r="M182" s="147" t="s">
        <v>1</v>
      </c>
      <c r="N182" s="148" t="s">
        <v>45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433</v>
      </c>
      <c r="AT182" s="151" t="s">
        <v>183</v>
      </c>
      <c r="AU182" s="151" t="s">
        <v>90</v>
      </c>
      <c r="AY182" s="13" t="s">
        <v>181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90</v>
      </c>
      <c r="BK182" s="153">
        <f t="shared" si="19"/>
        <v>0</v>
      </c>
      <c r="BL182" s="13" t="s">
        <v>433</v>
      </c>
      <c r="BM182" s="151" t="s">
        <v>1875</v>
      </c>
    </row>
    <row r="183" spans="2:65" s="1" customFormat="1" ht="16.5" customHeight="1">
      <c r="B183" s="139"/>
      <c r="C183" s="154" t="s">
        <v>350</v>
      </c>
      <c r="D183" s="154" t="s">
        <v>196</v>
      </c>
      <c r="E183" s="155" t="s">
        <v>1876</v>
      </c>
      <c r="F183" s="156" t="s">
        <v>1877</v>
      </c>
      <c r="G183" s="157" t="s">
        <v>203</v>
      </c>
      <c r="H183" s="158">
        <v>12</v>
      </c>
      <c r="I183" s="159"/>
      <c r="J183" s="158">
        <f t="shared" si="10"/>
        <v>0</v>
      </c>
      <c r="K183" s="160"/>
      <c r="L183" s="161"/>
      <c r="M183" s="162" t="s">
        <v>1</v>
      </c>
      <c r="N183" s="163" t="s">
        <v>45</v>
      </c>
      <c r="P183" s="149">
        <f t="shared" si="11"/>
        <v>0</v>
      </c>
      <c r="Q183" s="149">
        <v>3.0000000000000001E-5</v>
      </c>
      <c r="R183" s="149">
        <f t="shared" si="12"/>
        <v>3.6000000000000002E-4</v>
      </c>
      <c r="S183" s="149">
        <v>0</v>
      </c>
      <c r="T183" s="150">
        <f t="shared" si="13"/>
        <v>0</v>
      </c>
      <c r="AR183" s="151" t="s">
        <v>703</v>
      </c>
      <c r="AT183" s="151" t="s">
        <v>196</v>
      </c>
      <c r="AU183" s="151" t="s">
        <v>90</v>
      </c>
      <c r="AY183" s="13" t="s">
        <v>181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90</v>
      </c>
      <c r="BK183" s="153">
        <f t="shared" si="19"/>
        <v>0</v>
      </c>
      <c r="BL183" s="13" t="s">
        <v>703</v>
      </c>
      <c r="BM183" s="151" t="s">
        <v>1878</v>
      </c>
    </row>
    <row r="184" spans="2:65" s="1" customFormat="1" ht="16.5" customHeight="1">
      <c r="B184" s="139"/>
      <c r="C184" s="140" t="s">
        <v>389</v>
      </c>
      <c r="D184" s="140" t="s">
        <v>183</v>
      </c>
      <c r="E184" s="141" t="s">
        <v>1879</v>
      </c>
      <c r="F184" s="142" t="s">
        <v>1880</v>
      </c>
      <c r="G184" s="143" t="s">
        <v>203</v>
      </c>
      <c r="H184" s="144">
        <v>12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45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433</v>
      </c>
      <c r="AT184" s="151" t="s">
        <v>183</v>
      </c>
      <c r="AU184" s="151" t="s">
        <v>90</v>
      </c>
      <c r="AY184" s="13" t="s">
        <v>181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90</v>
      </c>
      <c r="BK184" s="153">
        <f t="shared" si="19"/>
        <v>0</v>
      </c>
      <c r="BL184" s="13" t="s">
        <v>433</v>
      </c>
      <c r="BM184" s="151" t="s">
        <v>1881</v>
      </c>
    </row>
    <row r="185" spans="2:65" s="1" customFormat="1" ht="16.5" customHeight="1">
      <c r="B185" s="139"/>
      <c r="C185" s="140" t="s">
        <v>393</v>
      </c>
      <c r="D185" s="140" t="s">
        <v>183</v>
      </c>
      <c r="E185" s="141" t="s">
        <v>1882</v>
      </c>
      <c r="F185" s="142" t="s">
        <v>1883</v>
      </c>
      <c r="G185" s="143" t="s">
        <v>953</v>
      </c>
      <c r="H185" s="145"/>
      <c r="I185" s="145"/>
      <c r="J185" s="144">
        <f t="shared" si="10"/>
        <v>0</v>
      </c>
      <c r="K185" s="146"/>
      <c r="L185" s="28"/>
      <c r="M185" s="147" t="s">
        <v>1</v>
      </c>
      <c r="N185" s="148" t="s">
        <v>45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433</v>
      </c>
      <c r="AT185" s="151" t="s">
        <v>183</v>
      </c>
      <c r="AU185" s="151" t="s">
        <v>90</v>
      </c>
      <c r="AY185" s="13" t="s">
        <v>181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90</v>
      </c>
      <c r="BK185" s="153">
        <f t="shared" si="19"/>
        <v>0</v>
      </c>
      <c r="BL185" s="13" t="s">
        <v>433</v>
      </c>
      <c r="BM185" s="151" t="s">
        <v>1884</v>
      </c>
    </row>
    <row r="186" spans="2:65" s="1" customFormat="1" ht="16.5" customHeight="1">
      <c r="B186" s="139"/>
      <c r="C186" s="140" t="s">
        <v>397</v>
      </c>
      <c r="D186" s="140" t="s">
        <v>183</v>
      </c>
      <c r="E186" s="141" t="s">
        <v>1671</v>
      </c>
      <c r="F186" s="142" t="s">
        <v>1885</v>
      </c>
      <c r="G186" s="143" t="s">
        <v>953</v>
      </c>
      <c r="H186" s="145"/>
      <c r="I186" s="145"/>
      <c r="J186" s="144">
        <f t="shared" si="10"/>
        <v>0</v>
      </c>
      <c r="K186" s="146"/>
      <c r="L186" s="28"/>
      <c r="M186" s="147" t="s">
        <v>1</v>
      </c>
      <c r="N186" s="148" t="s">
        <v>45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433</v>
      </c>
      <c r="AT186" s="151" t="s">
        <v>183</v>
      </c>
      <c r="AU186" s="151" t="s">
        <v>90</v>
      </c>
      <c r="AY186" s="13" t="s">
        <v>181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90</v>
      </c>
      <c r="BK186" s="153">
        <f t="shared" si="19"/>
        <v>0</v>
      </c>
      <c r="BL186" s="13" t="s">
        <v>433</v>
      </c>
      <c r="BM186" s="151" t="s">
        <v>1886</v>
      </c>
    </row>
    <row r="187" spans="2:65" s="1" customFormat="1" ht="16.5" customHeight="1">
      <c r="B187" s="139"/>
      <c r="C187" s="140" t="s">
        <v>401</v>
      </c>
      <c r="D187" s="140" t="s">
        <v>183</v>
      </c>
      <c r="E187" s="141" t="s">
        <v>1887</v>
      </c>
      <c r="F187" s="142" t="s">
        <v>1888</v>
      </c>
      <c r="G187" s="143" t="s">
        <v>953</v>
      </c>
      <c r="H187" s="145"/>
      <c r="I187" s="145"/>
      <c r="J187" s="144">
        <f t="shared" si="10"/>
        <v>0</v>
      </c>
      <c r="K187" s="146"/>
      <c r="L187" s="28"/>
      <c r="M187" s="147" t="s">
        <v>1</v>
      </c>
      <c r="N187" s="148" t="s">
        <v>45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433</v>
      </c>
      <c r="AT187" s="151" t="s">
        <v>183</v>
      </c>
      <c r="AU187" s="151" t="s">
        <v>90</v>
      </c>
      <c r="AY187" s="13" t="s">
        <v>181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90</v>
      </c>
      <c r="BK187" s="153">
        <f t="shared" si="19"/>
        <v>0</v>
      </c>
      <c r="BL187" s="13" t="s">
        <v>433</v>
      </c>
      <c r="BM187" s="151" t="s">
        <v>1889</v>
      </c>
    </row>
    <row r="188" spans="2:65" s="11" customFormat="1" ht="22.9" customHeight="1">
      <c r="B188" s="127"/>
      <c r="D188" s="128" t="s">
        <v>78</v>
      </c>
      <c r="E188" s="137" t="s">
        <v>997</v>
      </c>
      <c r="F188" s="137" t="s">
        <v>1674</v>
      </c>
      <c r="I188" s="130"/>
      <c r="J188" s="138">
        <f>BK188</f>
        <v>0</v>
      </c>
      <c r="L188" s="127"/>
      <c r="M188" s="132"/>
      <c r="P188" s="133">
        <f>SUM(P189:P190)</f>
        <v>0</v>
      </c>
      <c r="R188" s="133">
        <f>SUM(R189:R190)</f>
        <v>0</v>
      </c>
      <c r="T188" s="134">
        <f>SUM(T189:T190)</f>
        <v>0</v>
      </c>
      <c r="AR188" s="128" t="s">
        <v>94</v>
      </c>
      <c r="AT188" s="135" t="s">
        <v>78</v>
      </c>
      <c r="AU188" s="135" t="s">
        <v>83</v>
      </c>
      <c r="AY188" s="128" t="s">
        <v>181</v>
      </c>
      <c r="BK188" s="136">
        <f>SUM(BK189:BK190)</f>
        <v>0</v>
      </c>
    </row>
    <row r="189" spans="2:65" s="1" customFormat="1" ht="33" customHeight="1">
      <c r="B189" s="139"/>
      <c r="C189" s="140" t="s">
        <v>405</v>
      </c>
      <c r="D189" s="140" t="s">
        <v>183</v>
      </c>
      <c r="E189" s="141" t="s">
        <v>1890</v>
      </c>
      <c r="F189" s="142" t="s">
        <v>1891</v>
      </c>
      <c r="G189" s="143" t="s">
        <v>203</v>
      </c>
      <c r="H189" s="144">
        <v>1</v>
      </c>
      <c r="I189" s="145"/>
      <c r="J189" s="144">
        <f>ROUND(I189*H189,3)</f>
        <v>0</v>
      </c>
      <c r="K189" s="146"/>
      <c r="L189" s="28"/>
      <c r="M189" s="147" t="s">
        <v>1</v>
      </c>
      <c r="N189" s="148" t="s">
        <v>45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433</v>
      </c>
      <c r="AT189" s="151" t="s">
        <v>183</v>
      </c>
      <c r="AU189" s="151" t="s">
        <v>90</v>
      </c>
      <c r="AY189" s="13" t="s">
        <v>181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90</v>
      </c>
      <c r="BK189" s="153">
        <f>ROUND(I189*H189,3)</f>
        <v>0</v>
      </c>
      <c r="BL189" s="13" t="s">
        <v>433</v>
      </c>
      <c r="BM189" s="151" t="s">
        <v>1892</v>
      </c>
    </row>
    <row r="190" spans="2:65" s="1" customFormat="1" ht="24.2" customHeight="1">
      <c r="B190" s="139"/>
      <c r="C190" s="140" t="s">
        <v>409</v>
      </c>
      <c r="D190" s="140" t="s">
        <v>183</v>
      </c>
      <c r="E190" s="141" t="s">
        <v>1893</v>
      </c>
      <c r="F190" s="142" t="s">
        <v>1894</v>
      </c>
      <c r="G190" s="143" t="s">
        <v>203</v>
      </c>
      <c r="H190" s="144">
        <v>1</v>
      </c>
      <c r="I190" s="145"/>
      <c r="J190" s="144">
        <f>ROUND(I190*H190,3)</f>
        <v>0</v>
      </c>
      <c r="K190" s="146"/>
      <c r="L190" s="28"/>
      <c r="M190" s="147" t="s">
        <v>1</v>
      </c>
      <c r="N190" s="148" t="s">
        <v>45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433</v>
      </c>
      <c r="AT190" s="151" t="s">
        <v>183</v>
      </c>
      <c r="AU190" s="151" t="s">
        <v>90</v>
      </c>
      <c r="AY190" s="13" t="s">
        <v>181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90</v>
      </c>
      <c r="BK190" s="153">
        <f>ROUND(I190*H190,3)</f>
        <v>0</v>
      </c>
      <c r="BL190" s="13" t="s">
        <v>433</v>
      </c>
      <c r="BM190" s="151" t="s">
        <v>1895</v>
      </c>
    </row>
    <row r="191" spans="2:65" s="11" customFormat="1" ht="22.9" customHeight="1">
      <c r="B191" s="127"/>
      <c r="D191" s="128" t="s">
        <v>78</v>
      </c>
      <c r="E191" s="137" t="s">
        <v>1896</v>
      </c>
      <c r="F191" s="137" t="s">
        <v>1897</v>
      </c>
      <c r="I191" s="130"/>
      <c r="J191" s="138">
        <f>BK191</f>
        <v>0</v>
      </c>
      <c r="L191" s="127"/>
      <c r="M191" s="132"/>
      <c r="P191" s="133">
        <f>SUM(P192:P206)</f>
        <v>0</v>
      </c>
      <c r="R191" s="133">
        <f>SUM(R192:R206)</f>
        <v>0</v>
      </c>
      <c r="T191" s="134">
        <f>SUM(T192:T206)</f>
        <v>0</v>
      </c>
      <c r="AR191" s="128" t="s">
        <v>94</v>
      </c>
      <c r="AT191" s="135" t="s">
        <v>78</v>
      </c>
      <c r="AU191" s="135" t="s">
        <v>83</v>
      </c>
      <c r="AY191" s="128" t="s">
        <v>181</v>
      </c>
      <c r="BK191" s="136">
        <f>SUM(BK192:BK206)</f>
        <v>0</v>
      </c>
    </row>
    <row r="192" spans="2:65" s="1" customFormat="1" ht="24.2" customHeight="1">
      <c r="B192" s="139"/>
      <c r="C192" s="140" t="s">
        <v>413</v>
      </c>
      <c r="D192" s="140" t="s">
        <v>183</v>
      </c>
      <c r="E192" s="141" t="s">
        <v>1898</v>
      </c>
      <c r="F192" s="142" t="s">
        <v>1899</v>
      </c>
      <c r="G192" s="143" t="s">
        <v>1900</v>
      </c>
      <c r="H192" s="144">
        <v>0.34399999999999997</v>
      </c>
      <c r="I192" s="145"/>
      <c r="J192" s="144">
        <f t="shared" ref="J192:J206" si="20">ROUND(I192*H192,3)</f>
        <v>0</v>
      </c>
      <c r="K192" s="146"/>
      <c r="L192" s="28"/>
      <c r="M192" s="147" t="s">
        <v>1</v>
      </c>
      <c r="N192" s="148" t="s">
        <v>45</v>
      </c>
      <c r="P192" s="149">
        <f t="shared" ref="P192:P206" si="21">O192*H192</f>
        <v>0</v>
      </c>
      <c r="Q192" s="149">
        <v>0</v>
      </c>
      <c r="R192" s="149">
        <f t="shared" ref="R192:R206" si="22">Q192*H192</f>
        <v>0</v>
      </c>
      <c r="S192" s="149">
        <v>0</v>
      </c>
      <c r="T192" s="150">
        <f t="shared" ref="T192:T206" si="23">S192*H192</f>
        <v>0</v>
      </c>
      <c r="AR192" s="151" t="s">
        <v>433</v>
      </c>
      <c r="AT192" s="151" t="s">
        <v>183</v>
      </c>
      <c r="AU192" s="151" t="s">
        <v>90</v>
      </c>
      <c r="AY192" s="13" t="s">
        <v>181</v>
      </c>
      <c r="BE192" s="152">
        <f t="shared" ref="BE192:BE206" si="24">IF(N192="základná",J192,0)</f>
        <v>0</v>
      </c>
      <c r="BF192" s="152">
        <f t="shared" ref="BF192:BF206" si="25">IF(N192="znížená",J192,0)</f>
        <v>0</v>
      </c>
      <c r="BG192" s="152">
        <f t="shared" ref="BG192:BG206" si="26">IF(N192="zákl. prenesená",J192,0)</f>
        <v>0</v>
      </c>
      <c r="BH192" s="152">
        <f t="shared" ref="BH192:BH206" si="27">IF(N192="zníž. prenesená",J192,0)</f>
        <v>0</v>
      </c>
      <c r="BI192" s="152">
        <f t="shared" ref="BI192:BI206" si="28">IF(N192="nulová",J192,0)</f>
        <v>0</v>
      </c>
      <c r="BJ192" s="13" t="s">
        <v>90</v>
      </c>
      <c r="BK192" s="153">
        <f t="shared" ref="BK192:BK206" si="29">ROUND(I192*H192,3)</f>
        <v>0</v>
      </c>
      <c r="BL192" s="13" t="s">
        <v>433</v>
      </c>
      <c r="BM192" s="151" t="s">
        <v>1901</v>
      </c>
    </row>
    <row r="193" spans="2:65" s="1" customFormat="1" ht="24.2" customHeight="1">
      <c r="B193" s="139"/>
      <c r="C193" s="154" t="s">
        <v>417</v>
      </c>
      <c r="D193" s="154" t="s">
        <v>196</v>
      </c>
      <c r="E193" s="155" t="s">
        <v>1902</v>
      </c>
      <c r="F193" s="156" t="s">
        <v>1903</v>
      </c>
      <c r="G193" s="157" t="s">
        <v>872</v>
      </c>
      <c r="H193" s="158">
        <v>0.05</v>
      </c>
      <c r="I193" s="159"/>
      <c r="J193" s="158">
        <f t="shared" si="20"/>
        <v>0</v>
      </c>
      <c r="K193" s="160"/>
      <c r="L193" s="161"/>
      <c r="M193" s="162" t="s">
        <v>1</v>
      </c>
      <c r="N193" s="163" t="s">
        <v>45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1437</v>
      </c>
      <c r="AT193" s="151" t="s">
        <v>196</v>
      </c>
      <c r="AU193" s="151" t="s">
        <v>90</v>
      </c>
      <c r="AY193" s="13" t="s">
        <v>181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90</v>
      </c>
      <c r="BK193" s="153">
        <f t="shared" si="29"/>
        <v>0</v>
      </c>
      <c r="BL193" s="13" t="s">
        <v>433</v>
      </c>
      <c r="BM193" s="151" t="s">
        <v>1904</v>
      </c>
    </row>
    <row r="194" spans="2:65" s="1" customFormat="1" ht="24.2" customHeight="1">
      <c r="B194" s="139"/>
      <c r="C194" s="154" t="s">
        <v>421</v>
      </c>
      <c r="D194" s="154" t="s">
        <v>196</v>
      </c>
      <c r="E194" s="155" t="s">
        <v>1905</v>
      </c>
      <c r="F194" s="156" t="s">
        <v>1906</v>
      </c>
      <c r="G194" s="157" t="s">
        <v>872</v>
      </c>
      <c r="H194" s="158">
        <v>0.05</v>
      </c>
      <c r="I194" s="159"/>
      <c r="J194" s="158">
        <f t="shared" si="20"/>
        <v>0</v>
      </c>
      <c r="K194" s="160"/>
      <c r="L194" s="161"/>
      <c r="M194" s="162" t="s">
        <v>1</v>
      </c>
      <c r="N194" s="163" t="s">
        <v>45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1437</v>
      </c>
      <c r="AT194" s="151" t="s">
        <v>196</v>
      </c>
      <c r="AU194" s="151" t="s">
        <v>90</v>
      </c>
      <c r="AY194" s="13" t="s">
        <v>181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90</v>
      </c>
      <c r="BK194" s="153">
        <f t="shared" si="29"/>
        <v>0</v>
      </c>
      <c r="BL194" s="13" t="s">
        <v>433</v>
      </c>
      <c r="BM194" s="151" t="s">
        <v>1907</v>
      </c>
    </row>
    <row r="195" spans="2:65" s="1" customFormat="1" ht="16.5" customHeight="1">
      <c r="B195" s="139"/>
      <c r="C195" s="154" t="s">
        <v>425</v>
      </c>
      <c r="D195" s="154" t="s">
        <v>196</v>
      </c>
      <c r="E195" s="155" t="s">
        <v>1908</v>
      </c>
      <c r="F195" s="156" t="s">
        <v>1909</v>
      </c>
      <c r="G195" s="157" t="s">
        <v>203</v>
      </c>
      <c r="H195" s="158">
        <v>1</v>
      </c>
      <c r="I195" s="159"/>
      <c r="J195" s="158">
        <f t="shared" si="20"/>
        <v>0</v>
      </c>
      <c r="K195" s="160"/>
      <c r="L195" s="161"/>
      <c r="M195" s="162" t="s">
        <v>1</v>
      </c>
      <c r="N195" s="163" t="s">
        <v>45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1437</v>
      </c>
      <c r="AT195" s="151" t="s">
        <v>196</v>
      </c>
      <c r="AU195" s="151" t="s">
        <v>90</v>
      </c>
      <c r="AY195" s="13" t="s">
        <v>181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90</v>
      </c>
      <c r="BK195" s="153">
        <f t="shared" si="29"/>
        <v>0</v>
      </c>
      <c r="BL195" s="13" t="s">
        <v>433</v>
      </c>
      <c r="BM195" s="151" t="s">
        <v>1910</v>
      </c>
    </row>
    <row r="196" spans="2:65" s="1" customFormat="1" ht="21.75" customHeight="1">
      <c r="B196" s="139"/>
      <c r="C196" s="154" t="s">
        <v>429</v>
      </c>
      <c r="D196" s="154" t="s">
        <v>196</v>
      </c>
      <c r="E196" s="155" t="s">
        <v>1911</v>
      </c>
      <c r="F196" s="156" t="s">
        <v>1912</v>
      </c>
      <c r="G196" s="157" t="s">
        <v>203</v>
      </c>
      <c r="H196" s="158">
        <v>1</v>
      </c>
      <c r="I196" s="159"/>
      <c r="J196" s="158">
        <f t="shared" si="20"/>
        <v>0</v>
      </c>
      <c r="K196" s="160"/>
      <c r="L196" s="161"/>
      <c r="M196" s="162" t="s">
        <v>1</v>
      </c>
      <c r="N196" s="163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1437</v>
      </c>
      <c r="AT196" s="151" t="s">
        <v>196</v>
      </c>
      <c r="AU196" s="151" t="s">
        <v>90</v>
      </c>
      <c r="AY196" s="13" t="s">
        <v>181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90</v>
      </c>
      <c r="BK196" s="153">
        <f t="shared" si="29"/>
        <v>0</v>
      </c>
      <c r="BL196" s="13" t="s">
        <v>433</v>
      </c>
      <c r="BM196" s="151" t="s">
        <v>1913</v>
      </c>
    </row>
    <row r="197" spans="2:65" s="1" customFormat="1" ht="33" customHeight="1">
      <c r="B197" s="139"/>
      <c r="C197" s="140" t="s">
        <v>433</v>
      </c>
      <c r="D197" s="140" t="s">
        <v>183</v>
      </c>
      <c r="E197" s="141" t="s">
        <v>1914</v>
      </c>
      <c r="F197" s="142" t="s">
        <v>1915</v>
      </c>
      <c r="G197" s="143" t="s">
        <v>203</v>
      </c>
      <c r="H197" s="144">
        <v>12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433</v>
      </c>
      <c r="AT197" s="151" t="s">
        <v>183</v>
      </c>
      <c r="AU197" s="151" t="s">
        <v>90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433</v>
      </c>
      <c r="BM197" s="151" t="s">
        <v>1916</v>
      </c>
    </row>
    <row r="198" spans="2:65" s="1" customFormat="1" ht="24.2" customHeight="1">
      <c r="B198" s="139"/>
      <c r="C198" s="140" t="s">
        <v>437</v>
      </c>
      <c r="D198" s="140" t="s">
        <v>183</v>
      </c>
      <c r="E198" s="141" t="s">
        <v>1917</v>
      </c>
      <c r="F198" s="142" t="s">
        <v>1918</v>
      </c>
      <c r="G198" s="143" t="s">
        <v>304</v>
      </c>
      <c r="H198" s="144">
        <v>344</v>
      </c>
      <c r="I198" s="145"/>
      <c r="J198" s="144">
        <f t="shared" si="20"/>
        <v>0</v>
      </c>
      <c r="K198" s="146"/>
      <c r="L198" s="28"/>
      <c r="M198" s="147" t="s">
        <v>1</v>
      </c>
      <c r="N198" s="148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433</v>
      </c>
      <c r="AT198" s="151" t="s">
        <v>183</v>
      </c>
      <c r="AU198" s="151" t="s">
        <v>90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433</v>
      </c>
      <c r="BM198" s="151" t="s">
        <v>1919</v>
      </c>
    </row>
    <row r="199" spans="2:65" s="1" customFormat="1" ht="33" customHeight="1">
      <c r="B199" s="139"/>
      <c r="C199" s="140" t="s">
        <v>441</v>
      </c>
      <c r="D199" s="140" t="s">
        <v>183</v>
      </c>
      <c r="E199" s="141" t="s">
        <v>1920</v>
      </c>
      <c r="F199" s="142" t="s">
        <v>1921</v>
      </c>
      <c r="G199" s="143" t="s">
        <v>194</v>
      </c>
      <c r="H199" s="144">
        <v>172</v>
      </c>
      <c r="I199" s="145"/>
      <c r="J199" s="144">
        <f t="shared" si="20"/>
        <v>0</v>
      </c>
      <c r="K199" s="146"/>
      <c r="L199" s="28"/>
      <c r="M199" s="147" t="s">
        <v>1</v>
      </c>
      <c r="N199" s="148" t="s">
        <v>45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433</v>
      </c>
      <c r="AT199" s="151" t="s">
        <v>183</v>
      </c>
      <c r="AU199" s="151" t="s">
        <v>90</v>
      </c>
      <c r="AY199" s="13" t="s">
        <v>181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90</v>
      </c>
      <c r="BK199" s="153">
        <f t="shared" si="29"/>
        <v>0</v>
      </c>
      <c r="BL199" s="13" t="s">
        <v>433</v>
      </c>
      <c r="BM199" s="151" t="s">
        <v>1922</v>
      </c>
    </row>
    <row r="200" spans="2:65" s="1" customFormat="1" ht="16.5" customHeight="1">
      <c r="B200" s="139"/>
      <c r="C200" s="154" t="s">
        <v>445</v>
      </c>
      <c r="D200" s="154" t="s">
        <v>196</v>
      </c>
      <c r="E200" s="155" t="s">
        <v>1923</v>
      </c>
      <c r="F200" s="156" t="s">
        <v>1924</v>
      </c>
      <c r="G200" s="157" t="s">
        <v>304</v>
      </c>
      <c r="H200" s="158">
        <v>359</v>
      </c>
      <c r="I200" s="159"/>
      <c r="J200" s="158">
        <f t="shared" si="20"/>
        <v>0</v>
      </c>
      <c r="K200" s="160"/>
      <c r="L200" s="161"/>
      <c r="M200" s="162" t="s">
        <v>1</v>
      </c>
      <c r="N200" s="163" t="s">
        <v>45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1437</v>
      </c>
      <c r="AT200" s="151" t="s">
        <v>196</v>
      </c>
      <c r="AU200" s="151" t="s">
        <v>90</v>
      </c>
      <c r="AY200" s="13" t="s">
        <v>181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90</v>
      </c>
      <c r="BK200" s="153">
        <f t="shared" si="29"/>
        <v>0</v>
      </c>
      <c r="BL200" s="13" t="s">
        <v>433</v>
      </c>
      <c r="BM200" s="151" t="s">
        <v>1925</v>
      </c>
    </row>
    <row r="201" spans="2:65" s="1" customFormat="1" ht="24.2" customHeight="1">
      <c r="B201" s="139"/>
      <c r="C201" s="140" t="s">
        <v>449</v>
      </c>
      <c r="D201" s="140" t="s">
        <v>183</v>
      </c>
      <c r="E201" s="141" t="s">
        <v>1926</v>
      </c>
      <c r="F201" s="142" t="s">
        <v>1868</v>
      </c>
      <c r="G201" s="143" t="s">
        <v>304</v>
      </c>
      <c r="H201" s="144">
        <v>359</v>
      </c>
      <c r="I201" s="145"/>
      <c r="J201" s="144">
        <f t="shared" si="20"/>
        <v>0</v>
      </c>
      <c r="K201" s="146"/>
      <c r="L201" s="28"/>
      <c r="M201" s="147" t="s">
        <v>1</v>
      </c>
      <c r="N201" s="148" t="s">
        <v>45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433</v>
      </c>
      <c r="AT201" s="151" t="s">
        <v>183</v>
      </c>
      <c r="AU201" s="151" t="s">
        <v>90</v>
      </c>
      <c r="AY201" s="13" t="s">
        <v>181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90</v>
      </c>
      <c r="BK201" s="153">
        <f t="shared" si="29"/>
        <v>0</v>
      </c>
      <c r="BL201" s="13" t="s">
        <v>433</v>
      </c>
      <c r="BM201" s="151" t="s">
        <v>1927</v>
      </c>
    </row>
    <row r="202" spans="2:65" s="1" customFormat="1" ht="21.75" customHeight="1">
      <c r="B202" s="139"/>
      <c r="C202" s="154" t="s">
        <v>453</v>
      </c>
      <c r="D202" s="154" t="s">
        <v>196</v>
      </c>
      <c r="E202" s="155" t="s">
        <v>1928</v>
      </c>
      <c r="F202" s="156" t="s">
        <v>1871</v>
      </c>
      <c r="G202" s="157" t="s">
        <v>304</v>
      </c>
      <c r="H202" s="158">
        <v>359</v>
      </c>
      <c r="I202" s="159"/>
      <c r="J202" s="158">
        <f t="shared" si="20"/>
        <v>0</v>
      </c>
      <c r="K202" s="160"/>
      <c r="L202" s="161"/>
      <c r="M202" s="162" t="s">
        <v>1</v>
      </c>
      <c r="N202" s="163" t="s">
        <v>45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1437</v>
      </c>
      <c r="AT202" s="151" t="s">
        <v>196</v>
      </c>
      <c r="AU202" s="151" t="s">
        <v>90</v>
      </c>
      <c r="AY202" s="13" t="s">
        <v>181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90</v>
      </c>
      <c r="BK202" s="153">
        <f t="shared" si="29"/>
        <v>0</v>
      </c>
      <c r="BL202" s="13" t="s">
        <v>433</v>
      </c>
      <c r="BM202" s="151" t="s">
        <v>1929</v>
      </c>
    </row>
    <row r="203" spans="2:65" s="1" customFormat="1" ht="33" customHeight="1">
      <c r="B203" s="139"/>
      <c r="C203" s="140" t="s">
        <v>457</v>
      </c>
      <c r="D203" s="140" t="s">
        <v>183</v>
      </c>
      <c r="E203" s="141" t="s">
        <v>1930</v>
      </c>
      <c r="F203" s="142" t="s">
        <v>1931</v>
      </c>
      <c r="G203" s="143" t="s">
        <v>304</v>
      </c>
      <c r="H203" s="144">
        <v>359</v>
      </c>
      <c r="I203" s="145"/>
      <c r="J203" s="144">
        <f t="shared" si="20"/>
        <v>0</v>
      </c>
      <c r="K203" s="146"/>
      <c r="L203" s="28"/>
      <c r="M203" s="147" t="s">
        <v>1</v>
      </c>
      <c r="N203" s="148" t="s">
        <v>45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433</v>
      </c>
      <c r="AT203" s="151" t="s">
        <v>183</v>
      </c>
      <c r="AU203" s="151" t="s">
        <v>90</v>
      </c>
      <c r="AY203" s="13" t="s">
        <v>181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90</v>
      </c>
      <c r="BK203" s="153">
        <f t="shared" si="29"/>
        <v>0</v>
      </c>
      <c r="BL203" s="13" t="s">
        <v>433</v>
      </c>
      <c r="BM203" s="151" t="s">
        <v>1932</v>
      </c>
    </row>
    <row r="204" spans="2:65" s="1" customFormat="1" ht="33" customHeight="1">
      <c r="B204" s="139"/>
      <c r="C204" s="140" t="s">
        <v>461</v>
      </c>
      <c r="D204" s="140" t="s">
        <v>183</v>
      </c>
      <c r="E204" s="141" t="s">
        <v>1933</v>
      </c>
      <c r="F204" s="142" t="s">
        <v>1934</v>
      </c>
      <c r="G204" s="143" t="s">
        <v>304</v>
      </c>
      <c r="H204" s="144">
        <v>30</v>
      </c>
      <c r="I204" s="145"/>
      <c r="J204" s="144">
        <f t="shared" si="20"/>
        <v>0</v>
      </c>
      <c r="K204" s="146"/>
      <c r="L204" s="28"/>
      <c r="M204" s="147" t="s">
        <v>1</v>
      </c>
      <c r="N204" s="148" t="s">
        <v>45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433</v>
      </c>
      <c r="AT204" s="151" t="s">
        <v>183</v>
      </c>
      <c r="AU204" s="151" t="s">
        <v>90</v>
      </c>
      <c r="AY204" s="13" t="s">
        <v>181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90</v>
      </c>
      <c r="BK204" s="153">
        <f t="shared" si="29"/>
        <v>0</v>
      </c>
      <c r="BL204" s="13" t="s">
        <v>433</v>
      </c>
      <c r="BM204" s="151" t="s">
        <v>1935</v>
      </c>
    </row>
    <row r="205" spans="2:65" s="1" customFormat="1" ht="24.2" customHeight="1">
      <c r="B205" s="139"/>
      <c r="C205" s="154" t="s">
        <v>465</v>
      </c>
      <c r="D205" s="154" t="s">
        <v>196</v>
      </c>
      <c r="E205" s="155" t="s">
        <v>1936</v>
      </c>
      <c r="F205" s="156" t="s">
        <v>1937</v>
      </c>
      <c r="G205" s="157" t="s">
        <v>203</v>
      </c>
      <c r="H205" s="158">
        <v>30</v>
      </c>
      <c r="I205" s="159"/>
      <c r="J205" s="158">
        <f t="shared" si="20"/>
        <v>0</v>
      </c>
      <c r="K205" s="160"/>
      <c r="L205" s="161"/>
      <c r="M205" s="162" t="s">
        <v>1</v>
      </c>
      <c r="N205" s="163" t="s">
        <v>45</v>
      </c>
      <c r="P205" s="149">
        <f t="shared" si="21"/>
        <v>0</v>
      </c>
      <c r="Q205" s="149">
        <v>0</v>
      </c>
      <c r="R205" s="149">
        <f t="shared" si="22"/>
        <v>0</v>
      </c>
      <c r="S205" s="149">
        <v>0</v>
      </c>
      <c r="T205" s="150">
        <f t="shared" si="23"/>
        <v>0</v>
      </c>
      <c r="AR205" s="151" t="s">
        <v>1437</v>
      </c>
      <c r="AT205" s="151" t="s">
        <v>196</v>
      </c>
      <c r="AU205" s="151" t="s">
        <v>90</v>
      </c>
      <c r="AY205" s="13" t="s">
        <v>181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90</v>
      </c>
      <c r="BK205" s="153">
        <f t="shared" si="29"/>
        <v>0</v>
      </c>
      <c r="BL205" s="13" t="s">
        <v>433</v>
      </c>
      <c r="BM205" s="151" t="s">
        <v>1938</v>
      </c>
    </row>
    <row r="206" spans="2:65" s="1" customFormat="1" ht="24.2" customHeight="1">
      <c r="B206" s="139"/>
      <c r="C206" s="140" t="s">
        <v>469</v>
      </c>
      <c r="D206" s="140" t="s">
        <v>183</v>
      </c>
      <c r="E206" s="141" t="s">
        <v>1939</v>
      </c>
      <c r="F206" s="142" t="s">
        <v>1940</v>
      </c>
      <c r="G206" s="143" t="s">
        <v>186</v>
      </c>
      <c r="H206" s="144">
        <v>9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45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0</v>
      </c>
      <c r="T206" s="150">
        <f t="shared" si="23"/>
        <v>0</v>
      </c>
      <c r="AR206" s="151" t="s">
        <v>433</v>
      </c>
      <c r="AT206" s="151" t="s">
        <v>183</v>
      </c>
      <c r="AU206" s="151" t="s">
        <v>90</v>
      </c>
      <c r="AY206" s="13" t="s">
        <v>181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90</v>
      </c>
      <c r="BK206" s="153">
        <f t="shared" si="29"/>
        <v>0</v>
      </c>
      <c r="BL206" s="13" t="s">
        <v>433</v>
      </c>
      <c r="BM206" s="151" t="s">
        <v>1941</v>
      </c>
    </row>
    <row r="207" spans="2:65" s="11" customFormat="1" ht="22.9" customHeight="1">
      <c r="B207" s="127"/>
      <c r="D207" s="128" t="s">
        <v>78</v>
      </c>
      <c r="E207" s="137" t="s">
        <v>1442</v>
      </c>
      <c r="F207" s="137" t="s">
        <v>1443</v>
      </c>
      <c r="I207" s="130"/>
      <c r="J207" s="138">
        <f>BK207</f>
        <v>0</v>
      </c>
      <c r="L207" s="127"/>
      <c r="M207" s="132"/>
      <c r="P207" s="133">
        <f>SUM(P208:P212)</f>
        <v>0</v>
      </c>
      <c r="R207" s="133">
        <f>SUM(R208:R212)</f>
        <v>0</v>
      </c>
      <c r="T207" s="134">
        <f>SUM(T208:T212)</f>
        <v>0</v>
      </c>
      <c r="AR207" s="128" t="s">
        <v>103</v>
      </c>
      <c r="AT207" s="135" t="s">
        <v>78</v>
      </c>
      <c r="AU207" s="135" t="s">
        <v>83</v>
      </c>
      <c r="AY207" s="128" t="s">
        <v>181</v>
      </c>
      <c r="BK207" s="136">
        <f>SUM(BK208:BK212)</f>
        <v>0</v>
      </c>
    </row>
    <row r="208" spans="2:65" s="1" customFormat="1" ht="16.5" customHeight="1">
      <c r="B208" s="139"/>
      <c r="C208" s="140" t="s">
        <v>473</v>
      </c>
      <c r="D208" s="140" t="s">
        <v>183</v>
      </c>
      <c r="E208" s="141" t="s">
        <v>1942</v>
      </c>
      <c r="F208" s="142" t="s">
        <v>1943</v>
      </c>
      <c r="G208" s="143" t="s">
        <v>1446</v>
      </c>
      <c r="H208" s="144">
        <v>10</v>
      </c>
      <c r="I208" s="145"/>
      <c r="J208" s="144">
        <f>ROUND(I208*H208,3)</f>
        <v>0</v>
      </c>
      <c r="K208" s="146"/>
      <c r="L208" s="28"/>
      <c r="M208" s="147" t="s">
        <v>1</v>
      </c>
      <c r="N208" s="148" t="s">
        <v>45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1944</v>
      </c>
      <c r="AT208" s="151" t="s">
        <v>183</v>
      </c>
      <c r="AU208" s="151" t="s">
        <v>90</v>
      </c>
      <c r="AY208" s="13" t="s">
        <v>181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90</v>
      </c>
      <c r="BK208" s="153">
        <f>ROUND(I208*H208,3)</f>
        <v>0</v>
      </c>
      <c r="BL208" s="13" t="s">
        <v>1944</v>
      </c>
      <c r="BM208" s="151" t="s">
        <v>1945</v>
      </c>
    </row>
    <row r="209" spans="2:65" s="1" customFormat="1" ht="21.75" customHeight="1">
      <c r="B209" s="139"/>
      <c r="C209" s="140" t="s">
        <v>477</v>
      </c>
      <c r="D209" s="140" t="s">
        <v>183</v>
      </c>
      <c r="E209" s="141" t="s">
        <v>1946</v>
      </c>
      <c r="F209" s="142" t="s">
        <v>1947</v>
      </c>
      <c r="G209" s="143" t="s">
        <v>1446</v>
      </c>
      <c r="H209" s="144">
        <v>12</v>
      </c>
      <c r="I209" s="145"/>
      <c r="J209" s="144">
        <f>ROUND(I209*H209,3)</f>
        <v>0</v>
      </c>
      <c r="K209" s="146"/>
      <c r="L209" s="28"/>
      <c r="M209" s="147" t="s">
        <v>1</v>
      </c>
      <c r="N209" s="148" t="s">
        <v>45</v>
      </c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AR209" s="151" t="s">
        <v>1944</v>
      </c>
      <c r="AT209" s="151" t="s">
        <v>183</v>
      </c>
      <c r="AU209" s="151" t="s">
        <v>90</v>
      </c>
      <c r="AY209" s="13" t="s">
        <v>181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3" t="s">
        <v>90</v>
      </c>
      <c r="BK209" s="153">
        <f>ROUND(I209*H209,3)</f>
        <v>0</v>
      </c>
      <c r="BL209" s="13" t="s">
        <v>1944</v>
      </c>
      <c r="BM209" s="151" t="s">
        <v>1948</v>
      </c>
    </row>
    <row r="210" spans="2:65" s="1" customFormat="1" ht="21.75" customHeight="1">
      <c r="B210" s="139"/>
      <c r="C210" s="140" t="s">
        <v>481</v>
      </c>
      <c r="D210" s="140" t="s">
        <v>183</v>
      </c>
      <c r="E210" s="141" t="s">
        <v>1949</v>
      </c>
      <c r="F210" s="142" t="s">
        <v>1950</v>
      </c>
      <c r="G210" s="143" t="s">
        <v>1446</v>
      </c>
      <c r="H210" s="144">
        <v>30</v>
      </c>
      <c r="I210" s="145"/>
      <c r="J210" s="144">
        <f>ROUND(I210*H210,3)</f>
        <v>0</v>
      </c>
      <c r="K210" s="146"/>
      <c r="L210" s="28"/>
      <c r="M210" s="147" t="s">
        <v>1</v>
      </c>
      <c r="N210" s="148" t="s">
        <v>45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1944</v>
      </c>
      <c r="AT210" s="151" t="s">
        <v>183</v>
      </c>
      <c r="AU210" s="151" t="s">
        <v>90</v>
      </c>
      <c r="AY210" s="13" t="s">
        <v>181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3" t="s">
        <v>90</v>
      </c>
      <c r="BK210" s="153">
        <f>ROUND(I210*H210,3)</f>
        <v>0</v>
      </c>
      <c r="BL210" s="13" t="s">
        <v>1944</v>
      </c>
      <c r="BM210" s="151" t="s">
        <v>1951</v>
      </c>
    </row>
    <row r="211" spans="2:65" s="1" customFormat="1" ht="16.5" customHeight="1">
      <c r="B211" s="139"/>
      <c r="C211" s="140" t="s">
        <v>485</v>
      </c>
      <c r="D211" s="140" t="s">
        <v>183</v>
      </c>
      <c r="E211" s="141" t="s">
        <v>1952</v>
      </c>
      <c r="F211" s="142" t="s">
        <v>1953</v>
      </c>
      <c r="G211" s="143" t="s">
        <v>1446</v>
      </c>
      <c r="H211" s="144">
        <v>50</v>
      </c>
      <c r="I211" s="145"/>
      <c r="J211" s="144">
        <f>ROUND(I211*H211,3)</f>
        <v>0</v>
      </c>
      <c r="K211" s="146"/>
      <c r="L211" s="28"/>
      <c r="M211" s="147" t="s">
        <v>1</v>
      </c>
      <c r="N211" s="148" t="s">
        <v>45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1944</v>
      </c>
      <c r="AT211" s="151" t="s">
        <v>183</v>
      </c>
      <c r="AU211" s="151" t="s">
        <v>90</v>
      </c>
      <c r="AY211" s="13" t="s">
        <v>181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3" t="s">
        <v>90</v>
      </c>
      <c r="BK211" s="153">
        <f>ROUND(I211*H211,3)</f>
        <v>0</v>
      </c>
      <c r="BL211" s="13" t="s">
        <v>1944</v>
      </c>
      <c r="BM211" s="151" t="s">
        <v>1954</v>
      </c>
    </row>
    <row r="212" spans="2:65" s="1" customFormat="1" ht="16.5" customHeight="1">
      <c r="B212" s="139"/>
      <c r="C212" s="140" t="s">
        <v>489</v>
      </c>
      <c r="D212" s="140" t="s">
        <v>183</v>
      </c>
      <c r="E212" s="141" t="s">
        <v>1955</v>
      </c>
      <c r="F212" s="142" t="s">
        <v>1956</v>
      </c>
      <c r="G212" s="143" t="s">
        <v>1446</v>
      </c>
      <c r="H212" s="144">
        <v>20</v>
      </c>
      <c r="I212" s="145"/>
      <c r="J212" s="144">
        <f>ROUND(I212*H212,3)</f>
        <v>0</v>
      </c>
      <c r="K212" s="146"/>
      <c r="L212" s="28"/>
      <c r="M212" s="164" t="s">
        <v>1</v>
      </c>
      <c r="N212" s="165" t="s">
        <v>45</v>
      </c>
      <c r="O212" s="166"/>
      <c r="P212" s="167">
        <f>O212*H212</f>
        <v>0</v>
      </c>
      <c r="Q212" s="167">
        <v>0</v>
      </c>
      <c r="R212" s="167">
        <f>Q212*H212</f>
        <v>0</v>
      </c>
      <c r="S212" s="167">
        <v>0</v>
      </c>
      <c r="T212" s="168">
        <f>S212*H212</f>
        <v>0</v>
      </c>
      <c r="AR212" s="151" t="s">
        <v>1944</v>
      </c>
      <c r="AT212" s="151" t="s">
        <v>183</v>
      </c>
      <c r="AU212" s="151" t="s">
        <v>90</v>
      </c>
      <c r="AY212" s="13" t="s">
        <v>181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3" t="s">
        <v>90</v>
      </c>
      <c r="BK212" s="153">
        <f>ROUND(I212*H212,3)</f>
        <v>0</v>
      </c>
      <c r="BL212" s="13" t="s">
        <v>1944</v>
      </c>
      <c r="BM212" s="151" t="s">
        <v>1957</v>
      </c>
    </row>
    <row r="213" spans="2:65" s="1" customFormat="1" ht="6.95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28"/>
    </row>
  </sheetData>
  <autoFilter ref="C128:K212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3"/>
  <sheetViews>
    <sheetView showGridLines="0" showZeros="0" tabSelected="1" topLeftCell="A149" workbookViewId="0">
      <selection activeCell="E170" sqref="E17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30" customHeight="1">
      <c r="B13" s="28"/>
      <c r="E13" s="224" t="s">
        <v>1958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1959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 xml:space="preserve">00151866  </v>
      </c>
      <c r="L18" s="28"/>
    </row>
    <row r="19" spans="2:12" s="1" customFormat="1" ht="18" customHeight="1">
      <c r="B19" s="28"/>
      <c r="E19" s="21" t="str">
        <f>IF('Rekapitulácia stavby'!E11="","",'Rekapitulácia stavby'!E11)</f>
        <v>Ministerstvo vnútra SR, Pribinova 2, Bratislava</v>
      </c>
      <c r="I19" s="23" t="s">
        <v>26</v>
      </c>
      <c r="J19" s="21" t="str">
        <f>IF('Rekapitulácia stavby'!AN11="","",'Rekapitulácia stavby'!AN11)</f>
        <v>2020571520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tr">
        <f>IF('Rekapitulácia stavby'!AN16="","",'Rekapitulácia stavby'!AN16)</f>
        <v xml:space="preserve">44413301  </v>
      </c>
      <c r="L24" s="28"/>
    </row>
    <row r="25" spans="2:12" s="1" customFormat="1" ht="18" customHeight="1">
      <c r="B25" s="28"/>
      <c r="E25" s="21" t="str">
        <f>IF('Rekapitulácia stavby'!E17="","",'Rekapitulácia stavby'!E17)</f>
        <v>Cobra Bauart s.r.o., Karpatské nám.10A, Bratislava</v>
      </c>
      <c r="I25" s="23" t="s">
        <v>26</v>
      </c>
      <c r="J25" s="21" t="str">
        <f>IF('Rekapitulácia stavby'!AN17="","",'Rekapitulácia stavby'!AN17)</f>
        <v>2022709282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tr">
        <f>IF('Rekapitulácia stavby'!AN19="","",'Rekapitulácia stavby'!AN19)</f>
        <v>44413301</v>
      </c>
      <c r="L27" s="28"/>
    </row>
    <row r="28" spans="2:12" s="1" customFormat="1" ht="18" customHeight="1">
      <c r="B28" s="28"/>
      <c r="E28" s="21" t="str">
        <f>IF('Rekapitulácia stavby'!E20="","",'Rekapitulácia stavby'!E20)</f>
        <v>Cobra Bauart s.r.o., Karpatské nám.10A, Bratislava</v>
      </c>
      <c r="I28" s="23" t="s">
        <v>26</v>
      </c>
      <c r="J28" s="21" t="str">
        <f>IF('Rekapitulácia stavby'!AN20="","",'Rekapitulácia stavby'!AN20)</f>
        <v>2022709282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ROUND(J124,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ROUND((SUM(BE124:BE162)),  2)</f>
        <v>0</v>
      </c>
      <c r="G37" s="96"/>
      <c r="H37" s="96"/>
      <c r="I37" s="97">
        <v>0.2</v>
      </c>
      <c r="J37" s="95">
        <f>ROUND(((SUM(BE124:BE162))*I37),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ROUND((SUM(BF124:BF162)),  2)</f>
        <v>0</v>
      </c>
      <c r="G38" s="96"/>
      <c r="H38" s="96"/>
      <c r="I38" s="97">
        <v>0.2</v>
      </c>
      <c r="J38" s="95">
        <f>ROUND(((SUM(BF124:BF162))*I38),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ROUND((SUM(BG124:BG162)),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ROUND((SUM(BH124:BH162)),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ROUND((SUM(BI124:BI162)),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30" customHeight="1">
      <c r="B91" s="28"/>
      <c r="E91" s="224" t="str">
        <f>E13</f>
        <v xml:space="preserve">5 - Rekonštrukcia osobného výťahu OT 450 - Pravý výťah 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J124</f>
        <v>0</v>
      </c>
      <c r="L100" s="28"/>
      <c r="AU100" s="13" t="s">
        <v>142</v>
      </c>
    </row>
    <row r="101" spans="2:47" s="1" customFormat="1" ht="21.75" customHeight="1">
      <c r="B101" s="28"/>
      <c r="L101" s="28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5" customHeight="1">
      <c r="B107" s="28"/>
      <c r="C107" s="17" t="s">
        <v>167</v>
      </c>
      <c r="L107" s="28"/>
    </row>
    <row r="108" spans="2:47" s="1" customFormat="1" ht="6.95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16.5" customHeight="1">
      <c r="B110" s="28"/>
      <c r="E110" s="241" t="str">
        <f>E7</f>
        <v xml:space="preserve"> KRPZ Žilina a OOPZ Žilina, ul. Kuzmányho</v>
      </c>
      <c r="F110" s="242"/>
      <c r="G110" s="242"/>
      <c r="H110" s="242"/>
      <c r="L110" s="28"/>
    </row>
    <row r="111" spans="2:47" ht="12" customHeight="1">
      <c r="B111" s="16"/>
      <c r="C111" s="23" t="s">
        <v>132</v>
      </c>
      <c r="L111" s="16"/>
    </row>
    <row r="112" spans="2:47" ht="23.25" customHeight="1">
      <c r="B112" s="16"/>
      <c r="E112" s="241" t="s">
        <v>133</v>
      </c>
      <c r="F112" s="203"/>
      <c r="G112" s="203"/>
      <c r="H112" s="203"/>
      <c r="L112" s="16"/>
    </row>
    <row r="113" spans="2:65" ht="12" customHeight="1">
      <c r="B113" s="16"/>
      <c r="C113" s="23" t="s">
        <v>134</v>
      </c>
      <c r="L113" s="16"/>
    </row>
    <row r="114" spans="2:65" s="1" customFormat="1" ht="16.5" customHeight="1">
      <c r="B114" s="28"/>
      <c r="E114" s="229" t="s">
        <v>135</v>
      </c>
      <c r="F114" s="243"/>
      <c r="G114" s="243"/>
      <c r="H114" s="243"/>
      <c r="L114" s="28"/>
    </row>
    <row r="115" spans="2:65" s="1" customFormat="1" ht="12" customHeight="1">
      <c r="B115" s="28"/>
      <c r="C115" s="23" t="s">
        <v>136</v>
      </c>
      <c r="L115" s="28"/>
    </row>
    <row r="116" spans="2:65" s="1" customFormat="1" ht="30" customHeight="1">
      <c r="B116" s="28"/>
      <c r="E116" s="224" t="str">
        <f>E13</f>
        <v xml:space="preserve">5 - Rekonštrukcia osobného výťahu OT 450 - Pravý výťah </v>
      </c>
      <c r="F116" s="243"/>
      <c r="G116" s="243"/>
      <c r="H116" s="243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F16</f>
        <v xml:space="preserve"> </v>
      </c>
      <c r="I118" s="23" t="s">
        <v>20</v>
      </c>
      <c r="J118" s="51" t="str">
        <f>IF(J16="","",J16)</f>
        <v>19. 8. 2022</v>
      </c>
      <c r="L118" s="28"/>
    </row>
    <row r="119" spans="2:65" s="1" customFormat="1" ht="6.95" customHeight="1">
      <c r="B119" s="28"/>
      <c r="L119" s="28"/>
    </row>
    <row r="120" spans="2:65" s="1" customFormat="1" ht="40.15" customHeight="1">
      <c r="B120" s="28"/>
      <c r="C120" s="23" t="s">
        <v>22</v>
      </c>
      <c r="F120" s="21" t="str">
        <f>E19</f>
        <v>Ministerstvo vnútra SR, Pribinova 2, Bratislava</v>
      </c>
      <c r="I120" s="23" t="s">
        <v>30</v>
      </c>
      <c r="J120" s="26" t="str">
        <f>E25</f>
        <v>Cobra Bauart s.r.o., Karpatské nám.10A, Bratislava</v>
      </c>
      <c r="L120" s="28"/>
    </row>
    <row r="121" spans="2:65" s="1" customFormat="1" ht="40.15" customHeight="1">
      <c r="B121" s="28"/>
      <c r="C121" s="23" t="s">
        <v>28</v>
      </c>
      <c r="F121" s="21" t="str">
        <f>IF(E22="","",E22)</f>
        <v>Vyplň údaj</v>
      </c>
      <c r="I121" s="23" t="s">
        <v>36</v>
      </c>
      <c r="J121" s="26" t="str">
        <f>E28</f>
        <v>Cobra Bauart s.r.o., Karpatské nám.10A, Bratislava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168</v>
      </c>
      <c r="D123" s="120" t="s">
        <v>64</v>
      </c>
      <c r="E123" s="120" t="s">
        <v>60</v>
      </c>
      <c r="F123" s="120" t="s">
        <v>61</v>
      </c>
      <c r="G123" s="120" t="s">
        <v>169</v>
      </c>
      <c r="H123" s="120" t="s">
        <v>170</v>
      </c>
      <c r="I123" s="120" t="s">
        <v>171</v>
      </c>
      <c r="J123" s="121" t="s">
        <v>140</v>
      </c>
      <c r="K123" s="122" t="s">
        <v>172</v>
      </c>
      <c r="L123" s="118"/>
      <c r="M123" s="58" t="s">
        <v>1</v>
      </c>
      <c r="N123" s="59" t="s">
        <v>43</v>
      </c>
      <c r="O123" s="59" t="s">
        <v>173</v>
      </c>
      <c r="P123" s="59" t="s">
        <v>174</v>
      </c>
      <c r="Q123" s="59" t="s">
        <v>175</v>
      </c>
      <c r="R123" s="59" t="s">
        <v>176</v>
      </c>
      <c r="S123" s="59" t="s">
        <v>177</v>
      </c>
      <c r="T123" s="60" t="s">
        <v>178</v>
      </c>
    </row>
    <row r="124" spans="2:65" s="1" customFormat="1" ht="22.9" customHeight="1">
      <c r="B124" s="28"/>
      <c r="C124" s="63" t="s">
        <v>141</v>
      </c>
      <c r="J124" s="123">
        <f>BK124</f>
        <v>0</v>
      </c>
      <c r="L124" s="28"/>
      <c r="M124" s="61"/>
      <c r="N124" s="52"/>
      <c r="O124" s="52"/>
      <c r="P124" s="124">
        <f>SUM(P125:P162)</f>
        <v>0</v>
      </c>
      <c r="Q124" s="52"/>
      <c r="R124" s="124">
        <f>SUM(R125:R162)</f>
        <v>0</v>
      </c>
      <c r="S124" s="52"/>
      <c r="T124" s="125">
        <f>SUM(T125:T162)</f>
        <v>0</v>
      </c>
      <c r="AT124" s="13" t="s">
        <v>78</v>
      </c>
      <c r="AU124" s="13" t="s">
        <v>142</v>
      </c>
      <c r="BK124" s="126">
        <f>SUM(BK125:BK162)</f>
        <v>0</v>
      </c>
    </row>
    <row r="125" spans="2:65" s="1" customFormat="1" ht="16.5" customHeight="1">
      <c r="B125" s="139"/>
      <c r="C125" s="154" t="s">
        <v>83</v>
      </c>
      <c r="D125" s="154" t="s">
        <v>196</v>
      </c>
      <c r="E125" s="155" t="s">
        <v>1960</v>
      </c>
      <c r="F125" s="156" t="s">
        <v>1961</v>
      </c>
      <c r="G125" s="157" t="s">
        <v>203</v>
      </c>
      <c r="H125" s="158">
        <v>1</v>
      </c>
      <c r="I125" s="159"/>
      <c r="J125" s="158">
        <f t="shared" ref="J125:J162" si="0">ROUND(I125*H125,3)</f>
        <v>0</v>
      </c>
      <c r="K125" s="160"/>
      <c r="L125" s="161"/>
      <c r="M125" s="162" t="s">
        <v>1</v>
      </c>
      <c r="N125" s="163" t="s">
        <v>45</v>
      </c>
      <c r="P125" s="149">
        <f t="shared" ref="P125:P162" si="1">O125*H125</f>
        <v>0</v>
      </c>
      <c r="Q125" s="149">
        <v>0</v>
      </c>
      <c r="R125" s="149">
        <f t="shared" ref="R125:R162" si="2">Q125*H125</f>
        <v>0</v>
      </c>
      <c r="S125" s="149">
        <v>0</v>
      </c>
      <c r="T125" s="150">
        <f t="shared" ref="T125:T162" si="3">S125*H125</f>
        <v>0</v>
      </c>
      <c r="AR125" s="151" t="s">
        <v>199</v>
      </c>
      <c r="AT125" s="151" t="s">
        <v>196</v>
      </c>
      <c r="AU125" s="151" t="s">
        <v>79</v>
      </c>
      <c r="AY125" s="13" t="s">
        <v>181</v>
      </c>
      <c r="BE125" s="152">
        <f t="shared" ref="BE125:BE162" si="4">IF(N125="základná",J125,0)</f>
        <v>0</v>
      </c>
      <c r="BF125" s="152">
        <f t="shared" ref="BF125:BF162" si="5">IF(N125="znížená",J125,0)</f>
        <v>0</v>
      </c>
      <c r="BG125" s="152">
        <f t="shared" ref="BG125:BG162" si="6">IF(N125="zákl. prenesená",J125,0)</f>
        <v>0</v>
      </c>
      <c r="BH125" s="152">
        <f t="shared" ref="BH125:BH162" si="7">IF(N125="zníž. prenesená",J125,0)</f>
        <v>0</v>
      </c>
      <c r="BI125" s="152">
        <f t="shared" ref="BI125:BI162" si="8">IF(N125="nulová",J125,0)</f>
        <v>0</v>
      </c>
      <c r="BJ125" s="13" t="s">
        <v>90</v>
      </c>
      <c r="BK125" s="153">
        <f t="shared" ref="BK125:BK162" si="9">ROUND(I125*H125,3)</f>
        <v>0</v>
      </c>
      <c r="BL125" s="13" t="s">
        <v>103</v>
      </c>
      <c r="BM125" s="151" t="s">
        <v>90</v>
      </c>
    </row>
    <row r="126" spans="2:65" s="1" customFormat="1" ht="24.2" customHeight="1">
      <c r="B126" s="139"/>
      <c r="C126" s="154" t="s">
        <v>90</v>
      </c>
      <c r="D126" s="154" t="s">
        <v>196</v>
      </c>
      <c r="E126" s="155" t="s">
        <v>1962</v>
      </c>
      <c r="F126" s="156" t="s">
        <v>1963</v>
      </c>
      <c r="G126" s="157" t="s">
        <v>203</v>
      </c>
      <c r="H126" s="158">
        <v>1</v>
      </c>
      <c r="I126" s="159"/>
      <c r="J126" s="158">
        <f t="shared" si="0"/>
        <v>0</v>
      </c>
      <c r="K126" s="160"/>
      <c r="L126" s="161"/>
      <c r="M126" s="162" t="s">
        <v>1</v>
      </c>
      <c r="N126" s="163" t="s">
        <v>45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199</v>
      </c>
      <c r="AT126" s="151" t="s">
        <v>196</v>
      </c>
      <c r="AU126" s="151" t="s">
        <v>79</v>
      </c>
      <c r="AY126" s="13" t="s">
        <v>181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90</v>
      </c>
      <c r="BK126" s="153">
        <f t="shared" si="9"/>
        <v>0</v>
      </c>
      <c r="BL126" s="13" t="s">
        <v>103</v>
      </c>
      <c r="BM126" s="151" t="s">
        <v>103</v>
      </c>
    </row>
    <row r="127" spans="2:65" s="1" customFormat="1" ht="24.2" customHeight="1">
      <c r="B127" s="139"/>
      <c r="C127" s="154" t="s">
        <v>94</v>
      </c>
      <c r="D127" s="154" t="s">
        <v>196</v>
      </c>
      <c r="E127" s="155" t="s">
        <v>1964</v>
      </c>
      <c r="F127" s="156" t="s">
        <v>1965</v>
      </c>
      <c r="G127" s="157" t="s">
        <v>203</v>
      </c>
      <c r="H127" s="158">
        <v>1</v>
      </c>
      <c r="I127" s="159"/>
      <c r="J127" s="158">
        <f t="shared" si="0"/>
        <v>0</v>
      </c>
      <c r="K127" s="160"/>
      <c r="L127" s="161"/>
      <c r="M127" s="162" t="s">
        <v>1</v>
      </c>
      <c r="N127" s="163" t="s">
        <v>45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199</v>
      </c>
      <c r="AT127" s="151" t="s">
        <v>196</v>
      </c>
      <c r="AU127" s="151" t="s">
        <v>79</v>
      </c>
      <c r="AY127" s="13" t="s">
        <v>181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90</v>
      </c>
      <c r="BK127" s="153">
        <f t="shared" si="9"/>
        <v>0</v>
      </c>
      <c r="BL127" s="13" t="s">
        <v>103</v>
      </c>
      <c r="BM127" s="151" t="s">
        <v>109</v>
      </c>
    </row>
    <row r="128" spans="2:65" s="1" customFormat="1" ht="16.5" customHeight="1">
      <c r="B128" s="139"/>
      <c r="C128" s="154" t="s">
        <v>103</v>
      </c>
      <c r="D128" s="154" t="s">
        <v>196</v>
      </c>
      <c r="E128" s="155" t="s">
        <v>1966</v>
      </c>
      <c r="F128" s="156" t="s">
        <v>1967</v>
      </c>
      <c r="G128" s="157" t="s">
        <v>203</v>
      </c>
      <c r="H128" s="158">
        <v>1</v>
      </c>
      <c r="I128" s="159"/>
      <c r="J128" s="158">
        <f t="shared" si="0"/>
        <v>0</v>
      </c>
      <c r="K128" s="160"/>
      <c r="L128" s="161"/>
      <c r="M128" s="162" t="s">
        <v>1</v>
      </c>
      <c r="N128" s="163" t="s">
        <v>45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199</v>
      </c>
      <c r="AT128" s="151" t="s">
        <v>196</v>
      </c>
      <c r="AU128" s="151" t="s">
        <v>79</v>
      </c>
      <c r="AY128" s="13" t="s">
        <v>181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90</v>
      </c>
      <c r="BK128" s="153">
        <f t="shared" si="9"/>
        <v>0</v>
      </c>
      <c r="BL128" s="13" t="s">
        <v>103</v>
      </c>
      <c r="BM128" s="151" t="s">
        <v>199</v>
      </c>
    </row>
    <row r="129" spans="2:65" s="1" customFormat="1" ht="24.2" customHeight="1">
      <c r="B129" s="139"/>
      <c r="C129" s="154" t="s">
        <v>106</v>
      </c>
      <c r="D129" s="154" t="s">
        <v>196</v>
      </c>
      <c r="E129" s="155" t="s">
        <v>1968</v>
      </c>
      <c r="F129" s="156" t="s">
        <v>1969</v>
      </c>
      <c r="G129" s="157" t="s">
        <v>203</v>
      </c>
      <c r="H129" s="158">
        <v>1</v>
      </c>
      <c r="I129" s="159"/>
      <c r="J129" s="158">
        <f t="shared" si="0"/>
        <v>0</v>
      </c>
      <c r="K129" s="160"/>
      <c r="L129" s="161"/>
      <c r="M129" s="162" t="s">
        <v>1</v>
      </c>
      <c r="N129" s="163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199</v>
      </c>
      <c r="AT129" s="151" t="s">
        <v>196</v>
      </c>
      <c r="AU129" s="151" t="s">
        <v>79</v>
      </c>
      <c r="AY129" s="13" t="s">
        <v>181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90</v>
      </c>
      <c r="BK129" s="153">
        <f t="shared" si="9"/>
        <v>0</v>
      </c>
      <c r="BL129" s="13" t="s">
        <v>103</v>
      </c>
      <c r="BM129" s="151" t="s">
        <v>219</v>
      </c>
    </row>
    <row r="130" spans="2:65" s="1" customFormat="1" ht="24.2" customHeight="1">
      <c r="B130" s="139"/>
      <c r="C130" s="154" t="s">
        <v>109</v>
      </c>
      <c r="D130" s="154" t="s">
        <v>196</v>
      </c>
      <c r="E130" s="155" t="s">
        <v>1970</v>
      </c>
      <c r="F130" s="156" t="s">
        <v>1971</v>
      </c>
      <c r="G130" s="157" t="s">
        <v>203</v>
      </c>
      <c r="H130" s="158">
        <v>1</v>
      </c>
      <c r="I130" s="159"/>
      <c r="J130" s="158">
        <f t="shared" si="0"/>
        <v>0</v>
      </c>
      <c r="K130" s="160"/>
      <c r="L130" s="161"/>
      <c r="M130" s="162" t="s">
        <v>1</v>
      </c>
      <c r="N130" s="163" t="s">
        <v>45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199</v>
      </c>
      <c r="AT130" s="151" t="s">
        <v>196</v>
      </c>
      <c r="AU130" s="151" t="s">
        <v>79</v>
      </c>
      <c r="AY130" s="13" t="s">
        <v>181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90</v>
      </c>
      <c r="BK130" s="153">
        <f t="shared" si="9"/>
        <v>0</v>
      </c>
      <c r="BL130" s="13" t="s">
        <v>103</v>
      </c>
      <c r="BM130" s="151" t="s">
        <v>227</v>
      </c>
    </row>
    <row r="131" spans="2:65" s="1" customFormat="1" ht="16.5" customHeight="1">
      <c r="B131" s="139"/>
      <c r="C131" s="154" t="s">
        <v>208</v>
      </c>
      <c r="D131" s="154" t="s">
        <v>196</v>
      </c>
      <c r="E131" s="155" t="s">
        <v>1972</v>
      </c>
      <c r="F131" s="156" t="s">
        <v>1973</v>
      </c>
      <c r="G131" s="157" t="s">
        <v>203</v>
      </c>
      <c r="H131" s="158">
        <v>1</v>
      </c>
      <c r="I131" s="159"/>
      <c r="J131" s="158">
        <f t="shared" si="0"/>
        <v>0</v>
      </c>
      <c r="K131" s="160"/>
      <c r="L131" s="161"/>
      <c r="M131" s="162" t="s">
        <v>1</v>
      </c>
      <c r="N131" s="163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199</v>
      </c>
      <c r="AT131" s="151" t="s">
        <v>196</v>
      </c>
      <c r="AU131" s="151" t="s">
        <v>79</v>
      </c>
      <c r="AY131" s="13" t="s">
        <v>181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90</v>
      </c>
      <c r="BK131" s="153">
        <f t="shared" si="9"/>
        <v>0</v>
      </c>
      <c r="BL131" s="13" t="s">
        <v>103</v>
      </c>
      <c r="BM131" s="151" t="s">
        <v>235</v>
      </c>
    </row>
    <row r="132" spans="2:65" s="1" customFormat="1" ht="16.5" customHeight="1">
      <c r="B132" s="139"/>
      <c r="C132" s="154" t="s">
        <v>199</v>
      </c>
      <c r="D132" s="154" t="s">
        <v>196</v>
      </c>
      <c r="E132" s="155" t="s">
        <v>1974</v>
      </c>
      <c r="F132" s="156" t="s">
        <v>1975</v>
      </c>
      <c r="G132" s="157" t="s">
        <v>304</v>
      </c>
      <c r="H132" s="158">
        <v>63</v>
      </c>
      <c r="I132" s="159"/>
      <c r="J132" s="158">
        <f t="shared" si="0"/>
        <v>0</v>
      </c>
      <c r="K132" s="160"/>
      <c r="L132" s="161"/>
      <c r="M132" s="162" t="s">
        <v>1</v>
      </c>
      <c r="N132" s="163" t="s">
        <v>45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199</v>
      </c>
      <c r="AT132" s="151" t="s">
        <v>196</v>
      </c>
      <c r="AU132" s="151" t="s">
        <v>79</v>
      </c>
      <c r="AY132" s="13" t="s">
        <v>181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90</v>
      </c>
      <c r="BK132" s="153">
        <f t="shared" si="9"/>
        <v>0</v>
      </c>
      <c r="BL132" s="13" t="s">
        <v>103</v>
      </c>
      <c r="BM132" s="151" t="s">
        <v>243</v>
      </c>
    </row>
    <row r="133" spans="2:65" s="1" customFormat="1" ht="16.5" customHeight="1">
      <c r="B133" s="139"/>
      <c r="C133" s="154" t="s">
        <v>215</v>
      </c>
      <c r="D133" s="154" t="s">
        <v>196</v>
      </c>
      <c r="E133" s="155" t="s">
        <v>1976</v>
      </c>
      <c r="F133" s="156" t="s">
        <v>1977</v>
      </c>
      <c r="G133" s="157" t="s">
        <v>203</v>
      </c>
      <c r="H133" s="158">
        <v>2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199</v>
      </c>
      <c r="AT133" s="151" t="s">
        <v>196</v>
      </c>
      <c r="AU133" s="151" t="s">
        <v>79</v>
      </c>
      <c r="AY133" s="13" t="s">
        <v>181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90</v>
      </c>
      <c r="BK133" s="153">
        <f t="shared" si="9"/>
        <v>0</v>
      </c>
      <c r="BL133" s="13" t="s">
        <v>103</v>
      </c>
      <c r="BM133" s="151" t="s">
        <v>251</v>
      </c>
    </row>
    <row r="134" spans="2:65" s="1" customFormat="1" ht="16.5" customHeight="1">
      <c r="B134" s="139"/>
      <c r="C134" s="154" t="s">
        <v>219</v>
      </c>
      <c r="D134" s="154" t="s">
        <v>196</v>
      </c>
      <c r="E134" s="155" t="s">
        <v>1978</v>
      </c>
      <c r="F134" s="156" t="s">
        <v>1979</v>
      </c>
      <c r="G134" s="157" t="s">
        <v>203</v>
      </c>
      <c r="H134" s="158">
        <v>2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199</v>
      </c>
      <c r="AT134" s="151" t="s">
        <v>196</v>
      </c>
      <c r="AU134" s="151" t="s">
        <v>79</v>
      </c>
      <c r="AY134" s="13" t="s">
        <v>181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90</v>
      </c>
      <c r="BK134" s="153">
        <f t="shared" si="9"/>
        <v>0</v>
      </c>
      <c r="BL134" s="13" t="s">
        <v>103</v>
      </c>
      <c r="BM134" s="151" t="s">
        <v>7</v>
      </c>
    </row>
    <row r="135" spans="2:65" s="1" customFormat="1" ht="16.5" customHeight="1">
      <c r="B135" s="139"/>
      <c r="C135" s="154" t="s">
        <v>223</v>
      </c>
      <c r="D135" s="154" t="s">
        <v>196</v>
      </c>
      <c r="E135" s="155" t="s">
        <v>1980</v>
      </c>
      <c r="F135" s="156" t="s">
        <v>1981</v>
      </c>
      <c r="G135" s="157" t="s">
        <v>203</v>
      </c>
      <c r="H135" s="158">
        <v>4</v>
      </c>
      <c r="I135" s="159"/>
      <c r="J135" s="158">
        <f t="shared" si="0"/>
        <v>0</v>
      </c>
      <c r="K135" s="160"/>
      <c r="L135" s="161"/>
      <c r="M135" s="162" t="s">
        <v>1</v>
      </c>
      <c r="N135" s="163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199</v>
      </c>
      <c r="AT135" s="151" t="s">
        <v>196</v>
      </c>
      <c r="AU135" s="151" t="s">
        <v>79</v>
      </c>
      <c r="AY135" s="13" t="s">
        <v>181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90</v>
      </c>
      <c r="BK135" s="153">
        <f t="shared" si="9"/>
        <v>0</v>
      </c>
      <c r="BL135" s="13" t="s">
        <v>103</v>
      </c>
      <c r="BM135" s="151" t="s">
        <v>266</v>
      </c>
    </row>
    <row r="136" spans="2:65" s="1" customFormat="1" ht="16.5" customHeight="1">
      <c r="B136" s="139"/>
      <c r="C136" s="154" t="s">
        <v>227</v>
      </c>
      <c r="D136" s="154" t="s">
        <v>196</v>
      </c>
      <c r="E136" s="155" t="s">
        <v>1982</v>
      </c>
      <c r="F136" s="156" t="s">
        <v>1983</v>
      </c>
      <c r="G136" s="157" t="s">
        <v>203</v>
      </c>
      <c r="H136" s="158">
        <v>1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199</v>
      </c>
      <c r="AT136" s="151" t="s">
        <v>196</v>
      </c>
      <c r="AU136" s="151" t="s">
        <v>79</v>
      </c>
      <c r="AY136" s="13" t="s">
        <v>181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90</v>
      </c>
      <c r="BK136" s="153">
        <f t="shared" si="9"/>
        <v>0</v>
      </c>
      <c r="BL136" s="13" t="s">
        <v>103</v>
      </c>
      <c r="BM136" s="151" t="s">
        <v>274</v>
      </c>
    </row>
    <row r="137" spans="2:65" s="1" customFormat="1" ht="33" customHeight="1">
      <c r="B137" s="139"/>
      <c r="C137" s="154" t="s">
        <v>231</v>
      </c>
      <c r="D137" s="154" t="s">
        <v>196</v>
      </c>
      <c r="E137" s="155" t="s">
        <v>1984</v>
      </c>
      <c r="F137" s="156" t="s">
        <v>1985</v>
      </c>
      <c r="G137" s="157" t="s">
        <v>203</v>
      </c>
      <c r="H137" s="158">
        <v>8</v>
      </c>
      <c r="I137" s="159"/>
      <c r="J137" s="158">
        <f t="shared" si="0"/>
        <v>0</v>
      </c>
      <c r="K137" s="160"/>
      <c r="L137" s="161"/>
      <c r="M137" s="162" t="s">
        <v>1</v>
      </c>
      <c r="N137" s="163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199</v>
      </c>
      <c r="AT137" s="151" t="s">
        <v>196</v>
      </c>
      <c r="AU137" s="151" t="s">
        <v>79</v>
      </c>
      <c r="AY137" s="13" t="s">
        <v>181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90</v>
      </c>
      <c r="BK137" s="153">
        <f t="shared" si="9"/>
        <v>0</v>
      </c>
      <c r="BL137" s="13" t="s">
        <v>103</v>
      </c>
      <c r="BM137" s="151" t="s">
        <v>281</v>
      </c>
    </row>
    <row r="138" spans="2:65" s="1" customFormat="1" ht="16.5" customHeight="1">
      <c r="B138" s="139"/>
      <c r="C138" s="154" t="s">
        <v>235</v>
      </c>
      <c r="D138" s="154" t="s">
        <v>196</v>
      </c>
      <c r="E138" s="155" t="s">
        <v>1986</v>
      </c>
      <c r="F138" s="156" t="s">
        <v>1987</v>
      </c>
      <c r="G138" s="157" t="s">
        <v>203</v>
      </c>
      <c r="H138" s="158">
        <v>1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199</v>
      </c>
      <c r="AT138" s="151" t="s">
        <v>196</v>
      </c>
      <c r="AU138" s="151" t="s">
        <v>79</v>
      </c>
      <c r="AY138" s="13" t="s">
        <v>181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90</v>
      </c>
      <c r="BK138" s="153">
        <f t="shared" si="9"/>
        <v>0</v>
      </c>
      <c r="BL138" s="13" t="s">
        <v>103</v>
      </c>
      <c r="BM138" s="151" t="s">
        <v>289</v>
      </c>
    </row>
    <row r="139" spans="2:65" s="1" customFormat="1" ht="16.5" customHeight="1">
      <c r="B139" s="139"/>
      <c r="C139" s="154" t="s">
        <v>239</v>
      </c>
      <c r="D139" s="154" t="s">
        <v>196</v>
      </c>
      <c r="E139" s="155" t="s">
        <v>1988</v>
      </c>
      <c r="F139" s="156" t="s">
        <v>1989</v>
      </c>
      <c r="G139" s="157" t="s">
        <v>203</v>
      </c>
      <c r="H139" s="158">
        <v>48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199</v>
      </c>
      <c r="AT139" s="151" t="s">
        <v>196</v>
      </c>
      <c r="AU139" s="151" t="s">
        <v>79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103</v>
      </c>
      <c r="BM139" s="151" t="s">
        <v>297</v>
      </c>
    </row>
    <row r="140" spans="2:65" s="1" customFormat="1" ht="16.5" customHeight="1">
      <c r="B140" s="139"/>
      <c r="C140" s="154" t="s">
        <v>243</v>
      </c>
      <c r="D140" s="154" t="s">
        <v>196</v>
      </c>
      <c r="E140" s="155" t="s">
        <v>1990</v>
      </c>
      <c r="F140" s="156" t="s">
        <v>1991</v>
      </c>
      <c r="G140" s="157" t="s">
        <v>203</v>
      </c>
      <c r="H140" s="158">
        <v>8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199</v>
      </c>
      <c r="AT140" s="151" t="s">
        <v>196</v>
      </c>
      <c r="AU140" s="151" t="s">
        <v>79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103</v>
      </c>
      <c r="BM140" s="151" t="s">
        <v>306</v>
      </c>
    </row>
    <row r="141" spans="2:65" s="1" customFormat="1" ht="16.5" customHeight="1">
      <c r="B141" s="139"/>
      <c r="C141" s="154" t="s">
        <v>247</v>
      </c>
      <c r="D141" s="154" t="s">
        <v>196</v>
      </c>
      <c r="E141" s="155" t="s">
        <v>1992</v>
      </c>
      <c r="F141" s="156" t="s">
        <v>1993</v>
      </c>
      <c r="G141" s="157" t="s">
        <v>203</v>
      </c>
      <c r="H141" s="158">
        <v>1</v>
      </c>
      <c r="I141" s="159"/>
      <c r="J141" s="158">
        <f t="shared" si="0"/>
        <v>0</v>
      </c>
      <c r="K141" s="160"/>
      <c r="L141" s="161"/>
      <c r="M141" s="162" t="s">
        <v>1</v>
      </c>
      <c r="N141" s="163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199</v>
      </c>
      <c r="AT141" s="151" t="s">
        <v>196</v>
      </c>
      <c r="AU141" s="151" t="s">
        <v>79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103</v>
      </c>
      <c r="BM141" s="151" t="s">
        <v>315</v>
      </c>
    </row>
    <row r="142" spans="2:65" s="1" customFormat="1" ht="16.5" customHeight="1">
      <c r="B142" s="139"/>
      <c r="C142" s="154" t="s">
        <v>251</v>
      </c>
      <c r="D142" s="154" t="s">
        <v>196</v>
      </c>
      <c r="E142" s="155" t="s">
        <v>1994</v>
      </c>
      <c r="F142" s="156" t="s">
        <v>1995</v>
      </c>
      <c r="G142" s="157" t="s">
        <v>203</v>
      </c>
      <c r="H142" s="158">
        <v>3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199</v>
      </c>
      <c r="AT142" s="151" t="s">
        <v>196</v>
      </c>
      <c r="AU142" s="151" t="s">
        <v>79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103</v>
      </c>
      <c r="BM142" s="151" t="s">
        <v>323</v>
      </c>
    </row>
    <row r="143" spans="2:65" s="1" customFormat="1" ht="16.5" customHeight="1">
      <c r="B143" s="139"/>
      <c r="C143" s="154" t="s">
        <v>255</v>
      </c>
      <c r="D143" s="154" t="s">
        <v>196</v>
      </c>
      <c r="E143" s="155" t="s">
        <v>1996</v>
      </c>
      <c r="F143" s="156" t="s">
        <v>1997</v>
      </c>
      <c r="G143" s="157" t="s">
        <v>203</v>
      </c>
      <c r="H143" s="158">
        <v>1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199</v>
      </c>
      <c r="AT143" s="151" t="s">
        <v>196</v>
      </c>
      <c r="AU143" s="151" t="s">
        <v>79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103</v>
      </c>
      <c r="BM143" s="151" t="s">
        <v>331</v>
      </c>
    </row>
    <row r="144" spans="2:65" s="1" customFormat="1" ht="16.5" customHeight="1">
      <c r="B144" s="139"/>
      <c r="C144" s="154" t="s">
        <v>7</v>
      </c>
      <c r="D144" s="154" t="s">
        <v>196</v>
      </c>
      <c r="E144" s="155" t="s">
        <v>1998</v>
      </c>
      <c r="F144" s="156" t="s">
        <v>1999</v>
      </c>
      <c r="G144" s="157" t="s">
        <v>203</v>
      </c>
      <c r="H144" s="158">
        <v>1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199</v>
      </c>
      <c r="AT144" s="151" t="s">
        <v>196</v>
      </c>
      <c r="AU144" s="151" t="s">
        <v>79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103</v>
      </c>
      <c r="BM144" s="151" t="s">
        <v>339</v>
      </c>
    </row>
    <row r="145" spans="2:65" s="1" customFormat="1" ht="24.2" customHeight="1">
      <c r="B145" s="139"/>
      <c r="C145" s="154" t="s">
        <v>262</v>
      </c>
      <c r="D145" s="154" t="s">
        <v>196</v>
      </c>
      <c r="E145" s="155" t="s">
        <v>2000</v>
      </c>
      <c r="F145" s="156" t="s">
        <v>2001</v>
      </c>
      <c r="G145" s="157" t="s">
        <v>304</v>
      </c>
      <c r="H145" s="158">
        <v>45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199</v>
      </c>
      <c r="AT145" s="151" t="s">
        <v>196</v>
      </c>
      <c r="AU145" s="151" t="s">
        <v>79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103</v>
      </c>
      <c r="BM145" s="151" t="s">
        <v>347</v>
      </c>
    </row>
    <row r="146" spans="2:65" s="1" customFormat="1" ht="24.2" customHeight="1">
      <c r="B146" s="139"/>
      <c r="C146" s="154" t="s">
        <v>266</v>
      </c>
      <c r="D146" s="154" t="s">
        <v>196</v>
      </c>
      <c r="E146" s="155" t="s">
        <v>2002</v>
      </c>
      <c r="F146" s="156" t="s">
        <v>2003</v>
      </c>
      <c r="G146" s="157" t="s">
        <v>304</v>
      </c>
      <c r="H146" s="158">
        <v>108</v>
      </c>
      <c r="I146" s="159"/>
      <c r="J146" s="158">
        <f t="shared" si="0"/>
        <v>0</v>
      </c>
      <c r="K146" s="160"/>
      <c r="L146" s="161"/>
      <c r="M146" s="162" t="s">
        <v>1</v>
      </c>
      <c r="N146" s="163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199</v>
      </c>
      <c r="AT146" s="151" t="s">
        <v>196</v>
      </c>
      <c r="AU146" s="151" t="s">
        <v>79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103</v>
      </c>
      <c r="BM146" s="151" t="s">
        <v>355</v>
      </c>
    </row>
    <row r="147" spans="2:65" s="1" customFormat="1" ht="38.65" customHeight="1">
      <c r="B147" s="139"/>
      <c r="C147" s="154" t="s">
        <v>270</v>
      </c>
      <c r="D147" s="154" t="s">
        <v>196</v>
      </c>
      <c r="E147" s="155" t="s">
        <v>2004</v>
      </c>
      <c r="F147" s="156" t="s">
        <v>2005</v>
      </c>
      <c r="G147" s="157" t="s">
        <v>203</v>
      </c>
      <c r="H147" s="158">
        <v>1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199</v>
      </c>
      <c r="AT147" s="151" t="s">
        <v>196</v>
      </c>
      <c r="AU147" s="151" t="s">
        <v>79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103</v>
      </c>
      <c r="BM147" s="151" t="s">
        <v>309</v>
      </c>
    </row>
    <row r="148" spans="2:65" s="1" customFormat="1" ht="16.5" customHeight="1">
      <c r="B148" s="139"/>
      <c r="C148" s="154" t="s">
        <v>274</v>
      </c>
      <c r="D148" s="154" t="s">
        <v>196</v>
      </c>
      <c r="E148" s="155" t="s">
        <v>2006</v>
      </c>
      <c r="F148" s="156" t="s">
        <v>2007</v>
      </c>
      <c r="G148" s="157" t="s">
        <v>203</v>
      </c>
      <c r="H148" s="158">
        <v>1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199</v>
      </c>
      <c r="AT148" s="151" t="s">
        <v>196</v>
      </c>
      <c r="AU148" s="151" t="s">
        <v>79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103</v>
      </c>
      <c r="BM148" s="151" t="s">
        <v>370</v>
      </c>
    </row>
    <row r="149" spans="2:65" s="1" customFormat="1" ht="24.2" customHeight="1">
      <c r="B149" s="139"/>
      <c r="C149" s="154" t="s">
        <v>277</v>
      </c>
      <c r="D149" s="154" t="s">
        <v>196</v>
      </c>
      <c r="E149" s="155" t="s">
        <v>2008</v>
      </c>
      <c r="F149" s="156" t="s">
        <v>2009</v>
      </c>
      <c r="G149" s="157" t="s">
        <v>203</v>
      </c>
      <c r="H149" s="158">
        <v>1</v>
      </c>
      <c r="I149" s="159"/>
      <c r="J149" s="158">
        <f t="shared" si="0"/>
        <v>0</v>
      </c>
      <c r="K149" s="160"/>
      <c r="L149" s="161"/>
      <c r="M149" s="162" t="s">
        <v>1</v>
      </c>
      <c r="N149" s="163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199</v>
      </c>
      <c r="AT149" s="151" t="s">
        <v>196</v>
      </c>
      <c r="AU149" s="151" t="s">
        <v>79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103</v>
      </c>
      <c r="BM149" s="151" t="s">
        <v>378</v>
      </c>
    </row>
    <row r="150" spans="2:65" s="1" customFormat="1" ht="16.5" customHeight="1">
      <c r="B150" s="139"/>
      <c r="C150" s="154" t="s">
        <v>281</v>
      </c>
      <c r="D150" s="154" t="s">
        <v>196</v>
      </c>
      <c r="E150" s="155" t="s">
        <v>2010</v>
      </c>
      <c r="F150" s="156" t="s">
        <v>2011</v>
      </c>
      <c r="G150" s="157" t="s">
        <v>203</v>
      </c>
      <c r="H150" s="158">
        <v>8</v>
      </c>
      <c r="I150" s="159"/>
      <c r="J150" s="158">
        <f t="shared" si="0"/>
        <v>0</v>
      </c>
      <c r="K150" s="160"/>
      <c r="L150" s="161"/>
      <c r="M150" s="162" t="s">
        <v>1</v>
      </c>
      <c r="N150" s="163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199</v>
      </c>
      <c r="AT150" s="151" t="s">
        <v>196</v>
      </c>
      <c r="AU150" s="151" t="s">
        <v>79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103</v>
      </c>
      <c r="BM150" s="151" t="s">
        <v>350</v>
      </c>
    </row>
    <row r="151" spans="2:65" s="1" customFormat="1" ht="16.5" customHeight="1">
      <c r="B151" s="139"/>
      <c r="C151" s="154" t="s">
        <v>285</v>
      </c>
      <c r="D151" s="154" t="s">
        <v>196</v>
      </c>
      <c r="E151" s="155" t="s">
        <v>2012</v>
      </c>
      <c r="F151" s="156" t="s">
        <v>2013</v>
      </c>
      <c r="G151" s="157" t="s">
        <v>203</v>
      </c>
      <c r="H151" s="158">
        <v>1</v>
      </c>
      <c r="I151" s="159"/>
      <c r="J151" s="158">
        <f t="shared" si="0"/>
        <v>0</v>
      </c>
      <c r="K151" s="160"/>
      <c r="L151" s="161"/>
      <c r="M151" s="162" t="s">
        <v>1</v>
      </c>
      <c r="N151" s="163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199</v>
      </c>
      <c r="AT151" s="151" t="s">
        <v>196</v>
      </c>
      <c r="AU151" s="151" t="s">
        <v>79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103</v>
      </c>
      <c r="BM151" s="151" t="s">
        <v>393</v>
      </c>
    </row>
    <row r="152" spans="2:65" s="1" customFormat="1" ht="16.5" customHeight="1">
      <c r="B152" s="139"/>
      <c r="C152" s="154" t="s">
        <v>289</v>
      </c>
      <c r="D152" s="154" t="s">
        <v>196</v>
      </c>
      <c r="E152" s="155" t="s">
        <v>2014</v>
      </c>
      <c r="F152" s="156" t="s">
        <v>2015</v>
      </c>
      <c r="G152" s="157" t="s">
        <v>203</v>
      </c>
      <c r="H152" s="158">
        <v>1</v>
      </c>
      <c r="I152" s="159"/>
      <c r="J152" s="158">
        <f t="shared" si="0"/>
        <v>0</v>
      </c>
      <c r="K152" s="160"/>
      <c r="L152" s="161"/>
      <c r="M152" s="162" t="s">
        <v>1</v>
      </c>
      <c r="N152" s="163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199</v>
      </c>
      <c r="AT152" s="151" t="s">
        <v>196</v>
      </c>
      <c r="AU152" s="151" t="s">
        <v>79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103</v>
      </c>
      <c r="BM152" s="151" t="s">
        <v>401</v>
      </c>
    </row>
    <row r="153" spans="2:65" s="1" customFormat="1" ht="16.5" customHeight="1">
      <c r="B153" s="139"/>
      <c r="C153" s="154" t="s">
        <v>293</v>
      </c>
      <c r="D153" s="154" t="s">
        <v>196</v>
      </c>
      <c r="E153" s="155" t="s">
        <v>2016</v>
      </c>
      <c r="F153" s="156" t="s">
        <v>2017</v>
      </c>
      <c r="G153" s="157" t="s">
        <v>203</v>
      </c>
      <c r="H153" s="158">
        <v>1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199</v>
      </c>
      <c r="AT153" s="151" t="s">
        <v>196</v>
      </c>
      <c r="AU153" s="151" t="s">
        <v>79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103</v>
      </c>
      <c r="BM153" s="151" t="s">
        <v>409</v>
      </c>
    </row>
    <row r="154" spans="2:65" s="1" customFormat="1" ht="16.5" customHeight="1">
      <c r="B154" s="139"/>
      <c r="C154" s="154" t="s">
        <v>297</v>
      </c>
      <c r="D154" s="154" t="s">
        <v>196</v>
      </c>
      <c r="E154" s="155" t="s">
        <v>2018</v>
      </c>
      <c r="F154" s="156" t="s">
        <v>2019</v>
      </c>
      <c r="G154" s="157" t="s">
        <v>203</v>
      </c>
      <c r="H154" s="158">
        <v>1</v>
      </c>
      <c r="I154" s="159"/>
      <c r="J154" s="158">
        <f t="shared" si="0"/>
        <v>0</v>
      </c>
      <c r="K154" s="160"/>
      <c r="L154" s="161"/>
      <c r="M154" s="162" t="s">
        <v>1</v>
      </c>
      <c r="N154" s="163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199</v>
      </c>
      <c r="AT154" s="151" t="s">
        <v>196</v>
      </c>
      <c r="AU154" s="151" t="s">
        <v>79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103</v>
      </c>
      <c r="BM154" s="151" t="s">
        <v>417</v>
      </c>
    </row>
    <row r="155" spans="2:65" s="1" customFormat="1" ht="24.2" customHeight="1">
      <c r="B155" s="139"/>
      <c r="C155" s="154" t="s">
        <v>301</v>
      </c>
      <c r="D155" s="154" t="s">
        <v>196</v>
      </c>
      <c r="E155" s="155" t="s">
        <v>2020</v>
      </c>
      <c r="F155" s="156" t="s">
        <v>2021</v>
      </c>
      <c r="G155" s="157" t="s">
        <v>203</v>
      </c>
      <c r="H155" s="158">
        <v>1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199</v>
      </c>
      <c r="AT155" s="151" t="s">
        <v>196</v>
      </c>
      <c r="AU155" s="151" t="s">
        <v>79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425</v>
      </c>
    </row>
    <row r="156" spans="2:65" s="1" customFormat="1" ht="24.2" customHeight="1">
      <c r="B156" s="139"/>
      <c r="C156" s="154" t="s">
        <v>306</v>
      </c>
      <c r="D156" s="154" t="s">
        <v>196</v>
      </c>
      <c r="E156" s="155" t="s">
        <v>2022</v>
      </c>
      <c r="F156" s="156" t="s">
        <v>2023</v>
      </c>
      <c r="G156" s="157" t="s">
        <v>203</v>
      </c>
      <c r="H156" s="158">
        <v>1</v>
      </c>
      <c r="I156" s="159"/>
      <c r="J156" s="158">
        <f t="shared" si="0"/>
        <v>0</v>
      </c>
      <c r="K156" s="160"/>
      <c r="L156" s="161"/>
      <c r="M156" s="162" t="s">
        <v>1</v>
      </c>
      <c r="N156" s="163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199</v>
      </c>
      <c r="AT156" s="151" t="s">
        <v>196</v>
      </c>
      <c r="AU156" s="151" t="s">
        <v>79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433</v>
      </c>
    </row>
    <row r="157" spans="2:65" s="1" customFormat="1" ht="16.5" customHeight="1">
      <c r="B157" s="139"/>
      <c r="C157" s="154" t="s">
        <v>310</v>
      </c>
      <c r="D157" s="154" t="s">
        <v>196</v>
      </c>
      <c r="E157" s="155" t="s">
        <v>2024</v>
      </c>
      <c r="F157" s="156" t="s">
        <v>2025</v>
      </c>
      <c r="G157" s="157" t="s">
        <v>203</v>
      </c>
      <c r="H157" s="158">
        <v>1</v>
      </c>
      <c r="I157" s="159"/>
      <c r="J157" s="158">
        <f t="shared" si="0"/>
        <v>0</v>
      </c>
      <c r="K157" s="160"/>
      <c r="L157" s="161"/>
      <c r="M157" s="162" t="s">
        <v>1</v>
      </c>
      <c r="N157" s="163" t="s">
        <v>45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199</v>
      </c>
      <c r="AT157" s="151" t="s">
        <v>196</v>
      </c>
      <c r="AU157" s="151" t="s">
        <v>79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103</v>
      </c>
      <c r="BM157" s="151" t="s">
        <v>441</v>
      </c>
    </row>
    <row r="158" spans="2:65" s="1" customFormat="1" ht="24.2" customHeight="1">
      <c r="B158" s="139"/>
      <c r="C158" s="154" t="s">
        <v>315</v>
      </c>
      <c r="D158" s="154" t="s">
        <v>196</v>
      </c>
      <c r="E158" s="155" t="s">
        <v>2026</v>
      </c>
      <c r="F158" s="156" t="s">
        <v>2027</v>
      </c>
      <c r="G158" s="157" t="s">
        <v>203</v>
      </c>
      <c r="H158" s="158">
        <v>1</v>
      </c>
      <c r="I158" s="159"/>
      <c r="J158" s="158">
        <f t="shared" si="0"/>
        <v>0</v>
      </c>
      <c r="K158" s="160"/>
      <c r="L158" s="161"/>
      <c r="M158" s="162" t="s">
        <v>1</v>
      </c>
      <c r="N158" s="163" t="s">
        <v>45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199</v>
      </c>
      <c r="AT158" s="151" t="s">
        <v>196</v>
      </c>
      <c r="AU158" s="151" t="s">
        <v>79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449</v>
      </c>
    </row>
    <row r="159" spans="2:65" s="1" customFormat="1" ht="21.75" customHeight="1">
      <c r="B159" s="139"/>
      <c r="C159" s="154" t="s">
        <v>319</v>
      </c>
      <c r="D159" s="154" t="s">
        <v>196</v>
      </c>
      <c r="E159" s="155" t="s">
        <v>2028</v>
      </c>
      <c r="F159" s="156" t="s">
        <v>2029</v>
      </c>
      <c r="G159" s="157" t="s">
        <v>203</v>
      </c>
      <c r="H159" s="158">
        <v>1</v>
      </c>
      <c r="I159" s="159"/>
      <c r="J159" s="158">
        <f t="shared" si="0"/>
        <v>0</v>
      </c>
      <c r="K159" s="160"/>
      <c r="L159" s="161"/>
      <c r="M159" s="162" t="s">
        <v>1</v>
      </c>
      <c r="N159" s="163" t="s">
        <v>45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199</v>
      </c>
      <c r="AT159" s="151" t="s">
        <v>196</v>
      </c>
      <c r="AU159" s="151" t="s">
        <v>79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103</v>
      </c>
      <c r="BM159" s="151" t="s">
        <v>457</v>
      </c>
    </row>
    <row r="160" spans="2:65" s="1" customFormat="1" ht="16.5" customHeight="1">
      <c r="B160" s="139"/>
      <c r="C160" s="140" t="s">
        <v>323</v>
      </c>
      <c r="D160" s="140" t="s">
        <v>183</v>
      </c>
      <c r="E160" s="141" t="s">
        <v>2030</v>
      </c>
      <c r="F160" s="142" t="s">
        <v>2031</v>
      </c>
      <c r="G160" s="143" t="s">
        <v>203</v>
      </c>
      <c r="H160" s="144">
        <v>1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103</v>
      </c>
      <c r="AT160" s="151" t="s">
        <v>183</v>
      </c>
      <c r="AU160" s="151" t="s">
        <v>79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103</v>
      </c>
      <c r="BM160" s="151" t="s">
        <v>465</v>
      </c>
    </row>
    <row r="161" spans="2:65" s="1" customFormat="1" ht="16.5" customHeight="1">
      <c r="B161" s="139"/>
      <c r="C161" s="140">
        <v>37</v>
      </c>
      <c r="D161" s="140" t="s">
        <v>183</v>
      </c>
      <c r="E161" s="141" t="s">
        <v>2033</v>
      </c>
      <c r="F161" s="142" t="s">
        <v>2034</v>
      </c>
      <c r="G161" s="143" t="s">
        <v>203</v>
      </c>
      <c r="H161" s="144">
        <v>1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45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103</v>
      </c>
      <c r="AT161" s="151" t="s">
        <v>183</v>
      </c>
      <c r="AU161" s="151" t="s">
        <v>79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103</v>
      </c>
      <c r="BM161" s="151" t="s">
        <v>481</v>
      </c>
    </row>
    <row r="162" spans="2:65" s="1" customFormat="1" ht="16.5" customHeight="1">
      <c r="B162" s="139"/>
      <c r="C162" s="140">
        <v>38</v>
      </c>
      <c r="D162" s="140" t="s">
        <v>183</v>
      </c>
      <c r="E162" s="141" t="s">
        <v>2035</v>
      </c>
      <c r="F162" s="142" t="s">
        <v>2036</v>
      </c>
      <c r="G162" s="143" t="s">
        <v>203</v>
      </c>
      <c r="H162" s="144">
        <v>1</v>
      </c>
      <c r="I162" s="145"/>
      <c r="J162" s="144">
        <f t="shared" si="0"/>
        <v>0</v>
      </c>
      <c r="K162" s="146"/>
      <c r="L162" s="28"/>
      <c r="M162" s="164" t="s">
        <v>1</v>
      </c>
      <c r="N162" s="165" t="s">
        <v>45</v>
      </c>
      <c r="O162" s="166"/>
      <c r="P162" s="167">
        <f t="shared" si="1"/>
        <v>0</v>
      </c>
      <c r="Q162" s="167">
        <v>0</v>
      </c>
      <c r="R162" s="167">
        <f t="shared" si="2"/>
        <v>0</v>
      </c>
      <c r="S162" s="167">
        <v>0</v>
      </c>
      <c r="T162" s="168">
        <f t="shared" si="3"/>
        <v>0</v>
      </c>
      <c r="AR162" s="151" t="s">
        <v>103</v>
      </c>
      <c r="AT162" s="151" t="s">
        <v>183</v>
      </c>
      <c r="AU162" s="151" t="s">
        <v>79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103</v>
      </c>
      <c r="BM162" s="151" t="s">
        <v>489</v>
      </c>
    </row>
    <row r="163" spans="2:65" s="1" customFormat="1" ht="6.95" customHeight="1">
      <c r="B163" s="43"/>
      <c r="C163" s="44"/>
      <c r="D163" s="44"/>
      <c r="E163" s="44"/>
      <c r="F163" s="44"/>
      <c r="G163" s="44"/>
      <c r="H163" s="44"/>
      <c r="I163" s="44"/>
      <c r="J163" s="44"/>
      <c r="K163" s="44"/>
      <c r="L163" s="28"/>
    </row>
  </sheetData>
  <autoFilter ref="C123:K162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5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135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16.5" customHeight="1">
      <c r="B13" s="28"/>
      <c r="E13" s="224" t="s">
        <v>2037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1959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 xml:space="preserve">00151866  </v>
      </c>
      <c r="L18" s="28"/>
    </row>
    <row r="19" spans="2:12" s="1" customFormat="1" ht="18" customHeight="1">
      <c r="B19" s="28"/>
      <c r="E19" s="21" t="str">
        <f>IF('Rekapitulácia stavby'!E11="","",'Rekapitulácia stavby'!E11)</f>
        <v>Ministerstvo vnútra SR, Pribinova 2, Bratislava</v>
      </c>
      <c r="I19" s="23" t="s">
        <v>26</v>
      </c>
      <c r="J19" s="21" t="str">
        <f>IF('Rekapitulácia stavby'!AN11="","",'Rekapitulácia stavby'!AN11)</f>
        <v>2020571520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tr">
        <f>IF('Rekapitulácia stavby'!AN16="","",'Rekapitulácia stavby'!AN16)</f>
        <v xml:space="preserve">44413301  </v>
      </c>
      <c r="L24" s="28"/>
    </row>
    <row r="25" spans="2:12" s="1" customFormat="1" ht="18" customHeight="1">
      <c r="B25" s="28"/>
      <c r="E25" s="21" t="str">
        <f>IF('Rekapitulácia stavby'!E17="","",'Rekapitulácia stavby'!E17)</f>
        <v>Cobra Bauart s.r.o., Karpatské nám.10A, Bratislava</v>
      </c>
      <c r="I25" s="23" t="s">
        <v>26</v>
      </c>
      <c r="J25" s="21" t="str">
        <f>IF('Rekapitulácia stavby'!AN17="","",'Rekapitulácia stavby'!AN17)</f>
        <v>2022709282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tr">
        <f>IF('Rekapitulácia stavby'!AN19="","",'Rekapitulácia stavby'!AN19)</f>
        <v>44413301</v>
      </c>
      <c r="L27" s="28"/>
    </row>
    <row r="28" spans="2:12" s="1" customFormat="1" ht="18" customHeight="1">
      <c r="B28" s="28"/>
      <c r="E28" s="21" t="str">
        <f>IF('Rekapitulácia stavby'!E20="","",'Rekapitulácia stavby'!E20)</f>
        <v>Cobra Bauart s.r.o., Karpatské nám.10A, Bratislava</v>
      </c>
      <c r="I28" s="23" t="s">
        <v>26</v>
      </c>
      <c r="J28" s="21" t="str">
        <f>IF('Rekapitulácia stavby'!AN20="","",'Rekapitulácia stavby'!AN20)</f>
        <v>2022709282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ROUND(J124,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ROUND((SUM(BE124:BE174)),  2)</f>
        <v>0</v>
      </c>
      <c r="G37" s="96"/>
      <c r="H37" s="96"/>
      <c r="I37" s="97">
        <v>0.2</v>
      </c>
      <c r="J37" s="95">
        <f>ROUND(((SUM(BE124:BE174))*I37),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ROUND((SUM(BF124:BF174)),  2)</f>
        <v>0</v>
      </c>
      <c r="G38" s="96"/>
      <c r="H38" s="96"/>
      <c r="I38" s="97">
        <v>0.2</v>
      </c>
      <c r="J38" s="95">
        <f>ROUND(((SUM(BF124:BF174))*I38),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ROUND((SUM(BG124:BG174)),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ROUND((SUM(BH124:BH174)),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ROUND((SUM(BI124:BI174)),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135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16.5" customHeight="1">
      <c r="B91" s="28"/>
      <c r="E91" s="224" t="str">
        <f>E13</f>
        <v>6 - Výmena osobného výťahu OT 450 - Ľavý výťah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J124</f>
        <v>0</v>
      </c>
      <c r="L100" s="28"/>
      <c r="AU100" s="13" t="s">
        <v>142</v>
      </c>
    </row>
    <row r="101" spans="2:47" s="1" customFormat="1" ht="21.75" customHeight="1">
      <c r="B101" s="28"/>
      <c r="L101" s="28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4.95" customHeight="1">
      <c r="B107" s="28"/>
      <c r="C107" s="17" t="s">
        <v>167</v>
      </c>
      <c r="L107" s="28"/>
    </row>
    <row r="108" spans="2:47" s="1" customFormat="1" ht="6.95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16.5" customHeight="1">
      <c r="B110" s="28"/>
      <c r="E110" s="241" t="str">
        <f>E7</f>
        <v xml:space="preserve"> KRPZ Žilina a OOPZ Žilina, ul. Kuzmányho</v>
      </c>
      <c r="F110" s="242"/>
      <c r="G110" s="242"/>
      <c r="H110" s="242"/>
      <c r="L110" s="28"/>
    </row>
    <row r="111" spans="2:47" ht="12" customHeight="1">
      <c r="B111" s="16"/>
      <c r="C111" s="23" t="s">
        <v>132</v>
      </c>
      <c r="L111" s="16"/>
    </row>
    <row r="112" spans="2:47" ht="23.25" customHeight="1">
      <c r="B112" s="16"/>
      <c r="E112" s="241" t="s">
        <v>133</v>
      </c>
      <c r="F112" s="203"/>
      <c r="G112" s="203"/>
      <c r="H112" s="203"/>
      <c r="L112" s="16"/>
    </row>
    <row r="113" spans="2:65" ht="12" customHeight="1">
      <c r="B113" s="16"/>
      <c r="C113" s="23" t="s">
        <v>134</v>
      </c>
      <c r="L113" s="16"/>
    </row>
    <row r="114" spans="2:65" s="1" customFormat="1" ht="16.5" customHeight="1">
      <c r="B114" s="28"/>
      <c r="E114" s="229" t="s">
        <v>135</v>
      </c>
      <c r="F114" s="243"/>
      <c r="G114" s="243"/>
      <c r="H114" s="243"/>
      <c r="L114" s="28"/>
    </row>
    <row r="115" spans="2:65" s="1" customFormat="1" ht="12" customHeight="1">
      <c r="B115" s="28"/>
      <c r="C115" s="23" t="s">
        <v>136</v>
      </c>
      <c r="L115" s="28"/>
    </row>
    <row r="116" spans="2:65" s="1" customFormat="1" ht="16.5" customHeight="1">
      <c r="B116" s="28"/>
      <c r="E116" s="224" t="str">
        <f>E13</f>
        <v>6 - Výmena osobného výťahu OT 450 - Ľavý výťah</v>
      </c>
      <c r="F116" s="243"/>
      <c r="G116" s="243"/>
      <c r="H116" s="243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F16</f>
        <v xml:space="preserve"> </v>
      </c>
      <c r="I118" s="23" t="s">
        <v>20</v>
      </c>
      <c r="J118" s="51" t="str">
        <f>IF(J16="","",J16)</f>
        <v>19. 8. 2022</v>
      </c>
      <c r="L118" s="28"/>
    </row>
    <row r="119" spans="2:65" s="1" customFormat="1" ht="6.95" customHeight="1">
      <c r="B119" s="28"/>
      <c r="L119" s="28"/>
    </row>
    <row r="120" spans="2:65" s="1" customFormat="1" ht="40.15" customHeight="1">
      <c r="B120" s="28"/>
      <c r="C120" s="23" t="s">
        <v>22</v>
      </c>
      <c r="F120" s="21" t="str">
        <f>E19</f>
        <v>Ministerstvo vnútra SR, Pribinova 2, Bratislava</v>
      </c>
      <c r="I120" s="23" t="s">
        <v>30</v>
      </c>
      <c r="J120" s="26" t="str">
        <f>E25</f>
        <v>Cobra Bauart s.r.o., Karpatské nám.10A, Bratislava</v>
      </c>
      <c r="L120" s="28"/>
    </row>
    <row r="121" spans="2:65" s="1" customFormat="1" ht="40.15" customHeight="1">
      <c r="B121" s="28"/>
      <c r="C121" s="23" t="s">
        <v>28</v>
      </c>
      <c r="F121" s="21" t="str">
        <f>IF(E22="","",E22)</f>
        <v>Vyplň údaj</v>
      </c>
      <c r="I121" s="23" t="s">
        <v>36</v>
      </c>
      <c r="J121" s="26" t="str">
        <f>E28</f>
        <v>Cobra Bauart s.r.o., Karpatské nám.10A, Bratislava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168</v>
      </c>
      <c r="D123" s="120" t="s">
        <v>64</v>
      </c>
      <c r="E123" s="120" t="s">
        <v>60</v>
      </c>
      <c r="F123" s="120" t="s">
        <v>61</v>
      </c>
      <c r="G123" s="120" t="s">
        <v>169</v>
      </c>
      <c r="H123" s="120" t="s">
        <v>170</v>
      </c>
      <c r="I123" s="120" t="s">
        <v>171</v>
      </c>
      <c r="J123" s="121" t="s">
        <v>140</v>
      </c>
      <c r="K123" s="122" t="s">
        <v>172</v>
      </c>
      <c r="L123" s="118"/>
      <c r="M123" s="58" t="s">
        <v>1</v>
      </c>
      <c r="N123" s="59" t="s">
        <v>43</v>
      </c>
      <c r="O123" s="59" t="s">
        <v>173</v>
      </c>
      <c r="P123" s="59" t="s">
        <v>174</v>
      </c>
      <c r="Q123" s="59" t="s">
        <v>175</v>
      </c>
      <c r="R123" s="59" t="s">
        <v>176</v>
      </c>
      <c r="S123" s="59" t="s">
        <v>177</v>
      </c>
      <c r="T123" s="60" t="s">
        <v>178</v>
      </c>
    </row>
    <row r="124" spans="2:65" s="1" customFormat="1" ht="22.9" customHeight="1">
      <c r="B124" s="28"/>
      <c r="C124" s="63" t="s">
        <v>141</v>
      </c>
      <c r="J124" s="123">
        <f>BK124</f>
        <v>0</v>
      </c>
      <c r="L124" s="28"/>
      <c r="M124" s="61"/>
      <c r="N124" s="52"/>
      <c r="O124" s="52"/>
      <c r="P124" s="124">
        <f>SUM(P125:P174)</f>
        <v>0</v>
      </c>
      <c r="Q124" s="52"/>
      <c r="R124" s="124">
        <f>SUM(R125:R174)</f>
        <v>0</v>
      </c>
      <c r="S124" s="52"/>
      <c r="T124" s="125">
        <f>SUM(T125:T174)</f>
        <v>0</v>
      </c>
      <c r="AT124" s="13" t="s">
        <v>78</v>
      </c>
      <c r="AU124" s="13" t="s">
        <v>142</v>
      </c>
      <c r="BK124" s="126">
        <f>SUM(BK125:BK174)</f>
        <v>0</v>
      </c>
    </row>
    <row r="125" spans="2:65" s="1" customFormat="1" ht="37.9" customHeight="1">
      <c r="B125" s="139"/>
      <c r="C125" s="154" t="s">
        <v>83</v>
      </c>
      <c r="D125" s="154" t="s">
        <v>196</v>
      </c>
      <c r="E125" s="155" t="s">
        <v>1960</v>
      </c>
      <c r="F125" s="156" t="s">
        <v>2038</v>
      </c>
      <c r="G125" s="157" t="s">
        <v>203</v>
      </c>
      <c r="H125" s="158">
        <v>1</v>
      </c>
      <c r="I125" s="159"/>
      <c r="J125" s="158">
        <f t="shared" ref="J125:J156" si="0">ROUND(I125*H125,3)</f>
        <v>0</v>
      </c>
      <c r="K125" s="160"/>
      <c r="L125" s="161"/>
      <c r="M125" s="162" t="s">
        <v>1</v>
      </c>
      <c r="N125" s="163" t="s">
        <v>45</v>
      </c>
      <c r="P125" s="149">
        <f t="shared" ref="P125:P156" si="1">O125*H125</f>
        <v>0</v>
      </c>
      <c r="Q125" s="149">
        <v>0</v>
      </c>
      <c r="R125" s="149">
        <f t="shared" ref="R125:R156" si="2">Q125*H125</f>
        <v>0</v>
      </c>
      <c r="S125" s="149">
        <v>0</v>
      </c>
      <c r="T125" s="150">
        <f t="shared" ref="T125:T156" si="3">S125*H125</f>
        <v>0</v>
      </c>
      <c r="AR125" s="151" t="s">
        <v>199</v>
      </c>
      <c r="AT125" s="151" t="s">
        <v>196</v>
      </c>
      <c r="AU125" s="151" t="s">
        <v>79</v>
      </c>
      <c r="AY125" s="13" t="s">
        <v>181</v>
      </c>
      <c r="BE125" s="152">
        <f t="shared" ref="BE125:BE156" si="4">IF(N125="základná",J125,0)</f>
        <v>0</v>
      </c>
      <c r="BF125" s="152">
        <f t="shared" ref="BF125:BF156" si="5">IF(N125="znížená",J125,0)</f>
        <v>0</v>
      </c>
      <c r="BG125" s="152">
        <f t="shared" ref="BG125:BG156" si="6">IF(N125="zákl. prenesená",J125,0)</f>
        <v>0</v>
      </c>
      <c r="BH125" s="152">
        <f t="shared" ref="BH125:BH156" si="7">IF(N125="zníž. prenesená",J125,0)</f>
        <v>0</v>
      </c>
      <c r="BI125" s="152">
        <f t="shared" ref="BI125:BI156" si="8">IF(N125="nulová",J125,0)</f>
        <v>0</v>
      </c>
      <c r="BJ125" s="13" t="s">
        <v>90</v>
      </c>
      <c r="BK125" s="153">
        <f t="shared" ref="BK125:BK156" si="9">ROUND(I125*H125,3)</f>
        <v>0</v>
      </c>
      <c r="BL125" s="13" t="s">
        <v>103</v>
      </c>
      <c r="BM125" s="151" t="s">
        <v>90</v>
      </c>
    </row>
    <row r="126" spans="2:65" s="1" customFormat="1" ht="24.2" customHeight="1">
      <c r="B126" s="139"/>
      <c r="C126" s="154" t="s">
        <v>90</v>
      </c>
      <c r="D126" s="154" t="s">
        <v>196</v>
      </c>
      <c r="E126" s="155" t="s">
        <v>1962</v>
      </c>
      <c r="F126" s="156" t="s">
        <v>2039</v>
      </c>
      <c r="G126" s="157" t="s">
        <v>2040</v>
      </c>
      <c r="H126" s="158">
        <v>5</v>
      </c>
      <c r="I126" s="159"/>
      <c r="J126" s="158">
        <f t="shared" si="0"/>
        <v>0</v>
      </c>
      <c r="K126" s="160"/>
      <c r="L126" s="161"/>
      <c r="M126" s="162" t="s">
        <v>1</v>
      </c>
      <c r="N126" s="163" t="s">
        <v>45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199</v>
      </c>
      <c r="AT126" s="151" t="s">
        <v>196</v>
      </c>
      <c r="AU126" s="151" t="s">
        <v>79</v>
      </c>
      <c r="AY126" s="13" t="s">
        <v>181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90</v>
      </c>
      <c r="BK126" s="153">
        <f t="shared" si="9"/>
        <v>0</v>
      </c>
      <c r="BL126" s="13" t="s">
        <v>103</v>
      </c>
      <c r="BM126" s="151" t="s">
        <v>103</v>
      </c>
    </row>
    <row r="127" spans="2:65" s="1" customFormat="1" ht="16.5" customHeight="1">
      <c r="B127" s="139"/>
      <c r="C127" s="154" t="s">
        <v>94</v>
      </c>
      <c r="D127" s="154" t="s">
        <v>196</v>
      </c>
      <c r="E127" s="155" t="s">
        <v>1964</v>
      </c>
      <c r="F127" s="156" t="s">
        <v>2041</v>
      </c>
      <c r="G127" s="157" t="s">
        <v>203</v>
      </c>
      <c r="H127" s="158">
        <v>1</v>
      </c>
      <c r="I127" s="159"/>
      <c r="J127" s="158">
        <f t="shared" si="0"/>
        <v>0</v>
      </c>
      <c r="K127" s="160"/>
      <c r="L127" s="161"/>
      <c r="M127" s="162" t="s">
        <v>1</v>
      </c>
      <c r="N127" s="163" t="s">
        <v>45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199</v>
      </c>
      <c r="AT127" s="151" t="s">
        <v>196</v>
      </c>
      <c r="AU127" s="151" t="s">
        <v>79</v>
      </c>
      <c r="AY127" s="13" t="s">
        <v>181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90</v>
      </c>
      <c r="BK127" s="153">
        <f t="shared" si="9"/>
        <v>0</v>
      </c>
      <c r="BL127" s="13" t="s">
        <v>103</v>
      </c>
      <c r="BM127" s="151" t="s">
        <v>109</v>
      </c>
    </row>
    <row r="128" spans="2:65" s="1" customFormat="1" ht="16.5" customHeight="1">
      <c r="B128" s="139"/>
      <c r="C128" s="154" t="s">
        <v>103</v>
      </c>
      <c r="D128" s="154" t="s">
        <v>196</v>
      </c>
      <c r="E128" s="155" t="s">
        <v>1966</v>
      </c>
      <c r="F128" s="156" t="s">
        <v>2042</v>
      </c>
      <c r="G128" s="157" t="s">
        <v>203</v>
      </c>
      <c r="H128" s="158">
        <v>1</v>
      </c>
      <c r="I128" s="159"/>
      <c r="J128" s="158">
        <f t="shared" si="0"/>
        <v>0</v>
      </c>
      <c r="K128" s="160"/>
      <c r="L128" s="161"/>
      <c r="M128" s="162" t="s">
        <v>1</v>
      </c>
      <c r="N128" s="163" t="s">
        <v>45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199</v>
      </c>
      <c r="AT128" s="151" t="s">
        <v>196</v>
      </c>
      <c r="AU128" s="151" t="s">
        <v>79</v>
      </c>
      <c r="AY128" s="13" t="s">
        <v>181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90</v>
      </c>
      <c r="BK128" s="153">
        <f t="shared" si="9"/>
        <v>0</v>
      </c>
      <c r="BL128" s="13" t="s">
        <v>103</v>
      </c>
      <c r="BM128" s="151" t="s">
        <v>199</v>
      </c>
    </row>
    <row r="129" spans="2:65" s="1" customFormat="1" ht="16.5" customHeight="1">
      <c r="B129" s="139"/>
      <c r="C129" s="154" t="s">
        <v>106</v>
      </c>
      <c r="D129" s="154" t="s">
        <v>196</v>
      </c>
      <c r="E129" s="155" t="s">
        <v>1968</v>
      </c>
      <c r="F129" s="156" t="s">
        <v>2043</v>
      </c>
      <c r="G129" s="157" t="s">
        <v>2040</v>
      </c>
      <c r="H129" s="158">
        <v>10</v>
      </c>
      <c r="I129" s="159"/>
      <c r="J129" s="158">
        <f t="shared" si="0"/>
        <v>0</v>
      </c>
      <c r="K129" s="160"/>
      <c r="L129" s="161"/>
      <c r="M129" s="162" t="s">
        <v>1</v>
      </c>
      <c r="N129" s="163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199</v>
      </c>
      <c r="AT129" s="151" t="s">
        <v>196</v>
      </c>
      <c r="AU129" s="151" t="s">
        <v>79</v>
      </c>
      <c r="AY129" s="13" t="s">
        <v>181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90</v>
      </c>
      <c r="BK129" s="153">
        <f t="shared" si="9"/>
        <v>0</v>
      </c>
      <c r="BL129" s="13" t="s">
        <v>103</v>
      </c>
      <c r="BM129" s="151" t="s">
        <v>219</v>
      </c>
    </row>
    <row r="130" spans="2:65" s="1" customFormat="1" ht="16.5" customHeight="1">
      <c r="B130" s="139"/>
      <c r="C130" s="154" t="s">
        <v>109</v>
      </c>
      <c r="D130" s="154" t="s">
        <v>196</v>
      </c>
      <c r="E130" s="155" t="s">
        <v>1970</v>
      </c>
      <c r="F130" s="156" t="s">
        <v>2044</v>
      </c>
      <c r="G130" s="157" t="s">
        <v>203</v>
      </c>
      <c r="H130" s="158">
        <v>1</v>
      </c>
      <c r="I130" s="159"/>
      <c r="J130" s="158">
        <f t="shared" si="0"/>
        <v>0</v>
      </c>
      <c r="K130" s="160"/>
      <c r="L130" s="161"/>
      <c r="M130" s="162" t="s">
        <v>1</v>
      </c>
      <c r="N130" s="163" t="s">
        <v>45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199</v>
      </c>
      <c r="AT130" s="151" t="s">
        <v>196</v>
      </c>
      <c r="AU130" s="151" t="s">
        <v>79</v>
      </c>
      <c r="AY130" s="13" t="s">
        <v>181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90</v>
      </c>
      <c r="BK130" s="153">
        <f t="shared" si="9"/>
        <v>0</v>
      </c>
      <c r="BL130" s="13" t="s">
        <v>103</v>
      </c>
      <c r="BM130" s="151" t="s">
        <v>227</v>
      </c>
    </row>
    <row r="131" spans="2:65" s="1" customFormat="1" ht="16.5" customHeight="1">
      <c r="B131" s="139"/>
      <c r="C131" s="154" t="s">
        <v>208</v>
      </c>
      <c r="D131" s="154" t="s">
        <v>196</v>
      </c>
      <c r="E131" s="155" t="s">
        <v>1972</v>
      </c>
      <c r="F131" s="156" t="s">
        <v>2045</v>
      </c>
      <c r="G131" s="157" t="s">
        <v>203</v>
      </c>
      <c r="H131" s="158">
        <v>1</v>
      </c>
      <c r="I131" s="159"/>
      <c r="J131" s="158">
        <f t="shared" si="0"/>
        <v>0</v>
      </c>
      <c r="K131" s="160"/>
      <c r="L131" s="161"/>
      <c r="M131" s="162" t="s">
        <v>1</v>
      </c>
      <c r="N131" s="163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199</v>
      </c>
      <c r="AT131" s="151" t="s">
        <v>196</v>
      </c>
      <c r="AU131" s="151" t="s">
        <v>79</v>
      </c>
      <c r="AY131" s="13" t="s">
        <v>181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90</v>
      </c>
      <c r="BK131" s="153">
        <f t="shared" si="9"/>
        <v>0</v>
      </c>
      <c r="BL131" s="13" t="s">
        <v>103</v>
      </c>
      <c r="BM131" s="151" t="s">
        <v>235</v>
      </c>
    </row>
    <row r="132" spans="2:65" s="1" customFormat="1" ht="16.5" customHeight="1">
      <c r="B132" s="139"/>
      <c r="C132" s="154" t="s">
        <v>199</v>
      </c>
      <c r="D132" s="154" t="s">
        <v>196</v>
      </c>
      <c r="E132" s="155" t="s">
        <v>1974</v>
      </c>
      <c r="F132" s="156" t="s">
        <v>2046</v>
      </c>
      <c r="G132" s="157" t="s">
        <v>203</v>
      </c>
      <c r="H132" s="158">
        <v>1</v>
      </c>
      <c r="I132" s="159"/>
      <c r="J132" s="158">
        <f t="shared" si="0"/>
        <v>0</v>
      </c>
      <c r="K132" s="160"/>
      <c r="L132" s="161"/>
      <c r="M132" s="162" t="s">
        <v>1</v>
      </c>
      <c r="N132" s="163" t="s">
        <v>45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199</v>
      </c>
      <c r="AT132" s="151" t="s">
        <v>196</v>
      </c>
      <c r="AU132" s="151" t="s">
        <v>79</v>
      </c>
      <c r="AY132" s="13" t="s">
        <v>181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90</v>
      </c>
      <c r="BK132" s="153">
        <f t="shared" si="9"/>
        <v>0</v>
      </c>
      <c r="BL132" s="13" t="s">
        <v>103</v>
      </c>
      <c r="BM132" s="151" t="s">
        <v>243</v>
      </c>
    </row>
    <row r="133" spans="2:65" s="1" customFormat="1" ht="16.5" customHeight="1">
      <c r="B133" s="139"/>
      <c r="C133" s="154" t="s">
        <v>215</v>
      </c>
      <c r="D133" s="154" t="s">
        <v>196</v>
      </c>
      <c r="E133" s="155" t="s">
        <v>1976</v>
      </c>
      <c r="F133" s="156" t="s">
        <v>2047</v>
      </c>
      <c r="G133" s="157" t="s">
        <v>203</v>
      </c>
      <c r="H133" s="158">
        <v>1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199</v>
      </c>
      <c r="AT133" s="151" t="s">
        <v>196</v>
      </c>
      <c r="AU133" s="151" t="s">
        <v>79</v>
      </c>
      <c r="AY133" s="13" t="s">
        <v>181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90</v>
      </c>
      <c r="BK133" s="153">
        <f t="shared" si="9"/>
        <v>0</v>
      </c>
      <c r="BL133" s="13" t="s">
        <v>103</v>
      </c>
      <c r="BM133" s="151" t="s">
        <v>251</v>
      </c>
    </row>
    <row r="134" spans="2:65" s="1" customFormat="1" ht="21.75" customHeight="1">
      <c r="B134" s="139"/>
      <c r="C134" s="154" t="s">
        <v>219</v>
      </c>
      <c r="D134" s="154" t="s">
        <v>196</v>
      </c>
      <c r="E134" s="155" t="s">
        <v>1978</v>
      </c>
      <c r="F134" s="156" t="s">
        <v>2048</v>
      </c>
      <c r="G134" s="157" t="s">
        <v>203</v>
      </c>
      <c r="H134" s="158">
        <v>12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199</v>
      </c>
      <c r="AT134" s="151" t="s">
        <v>196</v>
      </c>
      <c r="AU134" s="151" t="s">
        <v>79</v>
      </c>
      <c r="AY134" s="13" t="s">
        <v>181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90</v>
      </c>
      <c r="BK134" s="153">
        <f t="shared" si="9"/>
        <v>0</v>
      </c>
      <c r="BL134" s="13" t="s">
        <v>103</v>
      </c>
      <c r="BM134" s="151" t="s">
        <v>7</v>
      </c>
    </row>
    <row r="135" spans="2:65" s="1" customFormat="1" ht="21.75" customHeight="1">
      <c r="B135" s="139"/>
      <c r="C135" s="154" t="s">
        <v>223</v>
      </c>
      <c r="D135" s="154" t="s">
        <v>196</v>
      </c>
      <c r="E135" s="155" t="s">
        <v>1980</v>
      </c>
      <c r="F135" s="156" t="s">
        <v>2049</v>
      </c>
      <c r="G135" s="157" t="s">
        <v>203</v>
      </c>
      <c r="H135" s="158">
        <v>12</v>
      </c>
      <c r="I135" s="159"/>
      <c r="J135" s="158">
        <f t="shared" si="0"/>
        <v>0</v>
      </c>
      <c r="K135" s="160"/>
      <c r="L135" s="161"/>
      <c r="M135" s="162" t="s">
        <v>1</v>
      </c>
      <c r="N135" s="163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199</v>
      </c>
      <c r="AT135" s="151" t="s">
        <v>196</v>
      </c>
      <c r="AU135" s="151" t="s">
        <v>79</v>
      </c>
      <c r="AY135" s="13" t="s">
        <v>181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90</v>
      </c>
      <c r="BK135" s="153">
        <f t="shared" si="9"/>
        <v>0</v>
      </c>
      <c r="BL135" s="13" t="s">
        <v>103</v>
      </c>
      <c r="BM135" s="151" t="s">
        <v>266</v>
      </c>
    </row>
    <row r="136" spans="2:65" s="1" customFormat="1" ht="16.5" customHeight="1">
      <c r="B136" s="139"/>
      <c r="C136" s="154" t="s">
        <v>227</v>
      </c>
      <c r="D136" s="154" t="s">
        <v>196</v>
      </c>
      <c r="E136" s="155" t="s">
        <v>1982</v>
      </c>
      <c r="F136" s="156" t="s">
        <v>2050</v>
      </c>
      <c r="G136" s="157" t="s">
        <v>203</v>
      </c>
      <c r="H136" s="158">
        <v>2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199</v>
      </c>
      <c r="AT136" s="151" t="s">
        <v>196</v>
      </c>
      <c r="AU136" s="151" t="s">
        <v>79</v>
      </c>
      <c r="AY136" s="13" t="s">
        <v>181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90</v>
      </c>
      <c r="BK136" s="153">
        <f t="shared" si="9"/>
        <v>0</v>
      </c>
      <c r="BL136" s="13" t="s">
        <v>103</v>
      </c>
      <c r="BM136" s="151" t="s">
        <v>274</v>
      </c>
    </row>
    <row r="137" spans="2:65" s="1" customFormat="1" ht="16.5" customHeight="1">
      <c r="B137" s="139"/>
      <c r="C137" s="154" t="s">
        <v>231</v>
      </c>
      <c r="D137" s="154" t="s">
        <v>196</v>
      </c>
      <c r="E137" s="155" t="s">
        <v>1984</v>
      </c>
      <c r="F137" s="156" t="s">
        <v>2051</v>
      </c>
      <c r="G137" s="157" t="s">
        <v>203</v>
      </c>
      <c r="H137" s="158">
        <v>1</v>
      </c>
      <c r="I137" s="159"/>
      <c r="J137" s="158">
        <f t="shared" si="0"/>
        <v>0</v>
      </c>
      <c r="K137" s="160"/>
      <c r="L137" s="161"/>
      <c r="M137" s="162" t="s">
        <v>1</v>
      </c>
      <c r="N137" s="163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199</v>
      </c>
      <c r="AT137" s="151" t="s">
        <v>196</v>
      </c>
      <c r="AU137" s="151" t="s">
        <v>79</v>
      </c>
      <c r="AY137" s="13" t="s">
        <v>181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90</v>
      </c>
      <c r="BK137" s="153">
        <f t="shared" si="9"/>
        <v>0</v>
      </c>
      <c r="BL137" s="13" t="s">
        <v>103</v>
      </c>
      <c r="BM137" s="151" t="s">
        <v>281</v>
      </c>
    </row>
    <row r="138" spans="2:65" s="1" customFormat="1" ht="16.5" customHeight="1">
      <c r="B138" s="139"/>
      <c r="C138" s="154" t="s">
        <v>235</v>
      </c>
      <c r="D138" s="154" t="s">
        <v>196</v>
      </c>
      <c r="E138" s="155" t="s">
        <v>1986</v>
      </c>
      <c r="F138" s="156" t="s">
        <v>2052</v>
      </c>
      <c r="G138" s="157" t="s">
        <v>203</v>
      </c>
      <c r="H138" s="158">
        <v>1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199</v>
      </c>
      <c r="AT138" s="151" t="s">
        <v>196</v>
      </c>
      <c r="AU138" s="151" t="s">
        <v>79</v>
      </c>
      <c r="AY138" s="13" t="s">
        <v>181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90</v>
      </c>
      <c r="BK138" s="153">
        <f t="shared" si="9"/>
        <v>0</v>
      </c>
      <c r="BL138" s="13" t="s">
        <v>103</v>
      </c>
      <c r="BM138" s="151" t="s">
        <v>289</v>
      </c>
    </row>
    <row r="139" spans="2:65" s="1" customFormat="1" ht="16.5" customHeight="1">
      <c r="B139" s="139"/>
      <c r="C139" s="154" t="s">
        <v>239</v>
      </c>
      <c r="D139" s="154" t="s">
        <v>196</v>
      </c>
      <c r="E139" s="155" t="s">
        <v>1988</v>
      </c>
      <c r="F139" s="156" t="s">
        <v>2053</v>
      </c>
      <c r="G139" s="157" t="s">
        <v>203</v>
      </c>
      <c r="H139" s="158">
        <v>1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199</v>
      </c>
      <c r="AT139" s="151" t="s">
        <v>196</v>
      </c>
      <c r="AU139" s="151" t="s">
        <v>79</v>
      </c>
      <c r="AY139" s="13" t="s">
        <v>181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90</v>
      </c>
      <c r="BK139" s="153">
        <f t="shared" si="9"/>
        <v>0</v>
      </c>
      <c r="BL139" s="13" t="s">
        <v>103</v>
      </c>
      <c r="BM139" s="151" t="s">
        <v>297</v>
      </c>
    </row>
    <row r="140" spans="2:65" s="1" customFormat="1" ht="16.5" customHeight="1">
      <c r="B140" s="139"/>
      <c r="C140" s="154" t="s">
        <v>243</v>
      </c>
      <c r="D140" s="154" t="s">
        <v>196</v>
      </c>
      <c r="E140" s="155" t="s">
        <v>1990</v>
      </c>
      <c r="F140" s="156" t="s">
        <v>2054</v>
      </c>
      <c r="G140" s="157" t="s">
        <v>203</v>
      </c>
      <c r="H140" s="158">
        <v>1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199</v>
      </c>
      <c r="AT140" s="151" t="s">
        <v>196</v>
      </c>
      <c r="AU140" s="151" t="s">
        <v>79</v>
      </c>
      <c r="AY140" s="13" t="s">
        <v>181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90</v>
      </c>
      <c r="BK140" s="153">
        <f t="shared" si="9"/>
        <v>0</v>
      </c>
      <c r="BL140" s="13" t="s">
        <v>103</v>
      </c>
      <c r="BM140" s="151" t="s">
        <v>306</v>
      </c>
    </row>
    <row r="141" spans="2:65" s="1" customFormat="1" ht="24.2" customHeight="1">
      <c r="B141" s="139"/>
      <c r="C141" s="154" t="s">
        <v>247</v>
      </c>
      <c r="D141" s="154" t="s">
        <v>196</v>
      </c>
      <c r="E141" s="155" t="s">
        <v>1992</v>
      </c>
      <c r="F141" s="156" t="s">
        <v>2055</v>
      </c>
      <c r="G141" s="157" t="s">
        <v>203</v>
      </c>
      <c r="H141" s="158">
        <v>8</v>
      </c>
      <c r="I141" s="159"/>
      <c r="J141" s="158">
        <f t="shared" si="0"/>
        <v>0</v>
      </c>
      <c r="K141" s="160"/>
      <c r="L141" s="161"/>
      <c r="M141" s="162" t="s">
        <v>1</v>
      </c>
      <c r="N141" s="163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199</v>
      </c>
      <c r="AT141" s="151" t="s">
        <v>196</v>
      </c>
      <c r="AU141" s="151" t="s">
        <v>79</v>
      </c>
      <c r="AY141" s="13" t="s">
        <v>181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90</v>
      </c>
      <c r="BK141" s="153">
        <f t="shared" si="9"/>
        <v>0</v>
      </c>
      <c r="BL141" s="13" t="s">
        <v>103</v>
      </c>
      <c r="BM141" s="151" t="s">
        <v>315</v>
      </c>
    </row>
    <row r="142" spans="2:65" s="1" customFormat="1" ht="24.2" customHeight="1">
      <c r="B142" s="139"/>
      <c r="C142" s="154" t="s">
        <v>251</v>
      </c>
      <c r="D142" s="154" t="s">
        <v>196</v>
      </c>
      <c r="E142" s="155" t="s">
        <v>2004</v>
      </c>
      <c r="F142" s="156" t="s">
        <v>2056</v>
      </c>
      <c r="G142" s="157" t="s">
        <v>203</v>
      </c>
      <c r="H142" s="158">
        <v>1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199</v>
      </c>
      <c r="AT142" s="151" t="s">
        <v>196</v>
      </c>
      <c r="AU142" s="151" t="s">
        <v>79</v>
      </c>
      <c r="AY142" s="13" t="s">
        <v>181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90</v>
      </c>
      <c r="BK142" s="153">
        <f t="shared" si="9"/>
        <v>0</v>
      </c>
      <c r="BL142" s="13" t="s">
        <v>103</v>
      </c>
      <c r="BM142" s="151" t="s">
        <v>323</v>
      </c>
    </row>
    <row r="143" spans="2:65" s="1" customFormat="1" ht="16.5" customHeight="1">
      <c r="B143" s="139"/>
      <c r="C143" s="154" t="s">
        <v>255</v>
      </c>
      <c r="D143" s="154" t="s">
        <v>196</v>
      </c>
      <c r="E143" s="155" t="s">
        <v>2006</v>
      </c>
      <c r="F143" s="156" t="s">
        <v>2057</v>
      </c>
      <c r="G143" s="157" t="s">
        <v>203</v>
      </c>
      <c r="H143" s="158">
        <v>1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199</v>
      </c>
      <c r="AT143" s="151" t="s">
        <v>196</v>
      </c>
      <c r="AU143" s="151" t="s">
        <v>79</v>
      </c>
      <c r="AY143" s="13" t="s">
        <v>181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90</v>
      </c>
      <c r="BK143" s="153">
        <f t="shared" si="9"/>
        <v>0</v>
      </c>
      <c r="BL143" s="13" t="s">
        <v>103</v>
      </c>
      <c r="BM143" s="151" t="s">
        <v>331</v>
      </c>
    </row>
    <row r="144" spans="2:65" s="1" customFormat="1" ht="16.5" customHeight="1">
      <c r="B144" s="139"/>
      <c r="C144" s="154" t="s">
        <v>7</v>
      </c>
      <c r="D144" s="154" t="s">
        <v>196</v>
      </c>
      <c r="E144" s="155" t="s">
        <v>2008</v>
      </c>
      <c r="F144" s="156" t="s">
        <v>2058</v>
      </c>
      <c r="G144" s="157" t="s">
        <v>203</v>
      </c>
      <c r="H144" s="158">
        <v>1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199</v>
      </c>
      <c r="AT144" s="151" t="s">
        <v>196</v>
      </c>
      <c r="AU144" s="151" t="s">
        <v>79</v>
      </c>
      <c r="AY144" s="13" t="s">
        <v>181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90</v>
      </c>
      <c r="BK144" s="153">
        <f t="shared" si="9"/>
        <v>0</v>
      </c>
      <c r="BL144" s="13" t="s">
        <v>103</v>
      </c>
      <c r="BM144" s="151" t="s">
        <v>339</v>
      </c>
    </row>
    <row r="145" spans="2:65" s="1" customFormat="1" ht="16.5" customHeight="1">
      <c r="B145" s="139"/>
      <c r="C145" s="154" t="s">
        <v>262</v>
      </c>
      <c r="D145" s="154" t="s">
        <v>196</v>
      </c>
      <c r="E145" s="155" t="s">
        <v>2010</v>
      </c>
      <c r="F145" s="156" t="s">
        <v>2059</v>
      </c>
      <c r="G145" s="157" t="s">
        <v>203</v>
      </c>
      <c r="H145" s="158">
        <v>1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199</v>
      </c>
      <c r="AT145" s="151" t="s">
        <v>196</v>
      </c>
      <c r="AU145" s="151" t="s">
        <v>79</v>
      </c>
      <c r="AY145" s="13" t="s">
        <v>181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90</v>
      </c>
      <c r="BK145" s="153">
        <f t="shared" si="9"/>
        <v>0</v>
      </c>
      <c r="BL145" s="13" t="s">
        <v>103</v>
      </c>
      <c r="BM145" s="151" t="s">
        <v>347</v>
      </c>
    </row>
    <row r="146" spans="2:65" s="1" customFormat="1" ht="16.5" customHeight="1">
      <c r="B146" s="139"/>
      <c r="C146" s="154" t="s">
        <v>266</v>
      </c>
      <c r="D146" s="154" t="s">
        <v>196</v>
      </c>
      <c r="E146" s="155" t="s">
        <v>2012</v>
      </c>
      <c r="F146" s="156" t="s">
        <v>2060</v>
      </c>
      <c r="G146" s="157" t="s">
        <v>203</v>
      </c>
      <c r="H146" s="158">
        <v>1</v>
      </c>
      <c r="I146" s="159"/>
      <c r="J146" s="158">
        <f t="shared" si="0"/>
        <v>0</v>
      </c>
      <c r="K146" s="160"/>
      <c r="L146" s="161"/>
      <c r="M146" s="162" t="s">
        <v>1</v>
      </c>
      <c r="N146" s="163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199</v>
      </c>
      <c r="AT146" s="151" t="s">
        <v>196</v>
      </c>
      <c r="AU146" s="151" t="s">
        <v>79</v>
      </c>
      <c r="AY146" s="13" t="s">
        <v>181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90</v>
      </c>
      <c r="BK146" s="153">
        <f t="shared" si="9"/>
        <v>0</v>
      </c>
      <c r="BL146" s="13" t="s">
        <v>103</v>
      </c>
      <c r="BM146" s="151" t="s">
        <v>355</v>
      </c>
    </row>
    <row r="147" spans="2:65" s="1" customFormat="1" ht="16.5" customHeight="1">
      <c r="B147" s="139"/>
      <c r="C147" s="154" t="s">
        <v>270</v>
      </c>
      <c r="D147" s="154" t="s">
        <v>196</v>
      </c>
      <c r="E147" s="155" t="s">
        <v>2014</v>
      </c>
      <c r="F147" s="156" t="s">
        <v>2061</v>
      </c>
      <c r="G147" s="157" t="s">
        <v>203</v>
      </c>
      <c r="H147" s="158">
        <v>1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199</v>
      </c>
      <c r="AT147" s="151" t="s">
        <v>196</v>
      </c>
      <c r="AU147" s="151" t="s">
        <v>79</v>
      </c>
      <c r="AY147" s="13" t="s">
        <v>181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90</v>
      </c>
      <c r="BK147" s="153">
        <f t="shared" si="9"/>
        <v>0</v>
      </c>
      <c r="BL147" s="13" t="s">
        <v>103</v>
      </c>
      <c r="BM147" s="151" t="s">
        <v>309</v>
      </c>
    </row>
    <row r="148" spans="2:65" s="1" customFormat="1" ht="16.5" customHeight="1">
      <c r="B148" s="139"/>
      <c r="C148" s="154" t="s">
        <v>274</v>
      </c>
      <c r="D148" s="154" t="s">
        <v>196</v>
      </c>
      <c r="E148" s="155" t="s">
        <v>2016</v>
      </c>
      <c r="F148" s="156" t="s">
        <v>2062</v>
      </c>
      <c r="G148" s="157" t="s">
        <v>203</v>
      </c>
      <c r="H148" s="158">
        <v>1</v>
      </c>
      <c r="I148" s="159"/>
      <c r="J148" s="158">
        <f t="shared" si="0"/>
        <v>0</v>
      </c>
      <c r="K148" s="160"/>
      <c r="L148" s="161"/>
      <c r="M148" s="162" t="s">
        <v>1</v>
      </c>
      <c r="N148" s="163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199</v>
      </c>
      <c r="AT148" s="151" t="s">
        <v>196</v>
      </c>
      <c r="AU148" s="151" t="s">
        <v>79</v>
      </c>
      <c r="AY148" s="13" t="s">
        <v>181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90</v>
      </c>
      <c r="BK148" s="153">
        <f t="shared" si="9"/>
        <v>0</v>
      </c>
      <c r="BL148" s="13" t="s">
        <v>103</v>
      </c>
      <c r="BM148" s="151" t="s">
        <v>370</v>
      </c>
    </row>
    <row r="149" spans="2:65" s="1" customFormat="1" ht="24.2" customHeight="1">
      <c r="B149" s="139"/>
      <c r="C149" s="154" t="s">
        <v>277</v>
      </c>
      <c r="D149" s="154" t="s">
        <v>196</v>
      </c>
      <c r="E149" s="155" t="s">
        <v>2018</v>
      </c>
      <c r="F149" s="156" t="s">
        <v>2063</v>
      </c>
      <c r="G149" s="157" t="s">
        <v>203</v>
      </c>
      <c r="H149" s="158">
        <v>1</v>
      </c>
      <c r="I149" s="159"/>
      <c r="J149" s="158">
        <f t="shared" si="0"/>
        <v>0</v>
      </c>
      <c r="K149" s="160"/>
      <c r="L149" s="161"/>
      <c r="M149" s="162" t="s">
        <v>1</v>
      </c>
      <c r="N149" s="163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199</v>
      </c>
      <c r="AT149" s="151" t="s">
        <v>196</v>
      </c>
      <c r="AU149" s="151" t="s">
        <v>79</v>
      </c>
      <c r="AY149" s="13" t="s">
        <v>181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90</v>
      </c>
      <c r="BK149" s="153">
        <f t="shared" si="9"/>
        <v>0</v>
      </c>
      <c r="BL149" s="13" t="s">
        <v>103</v>
      </c>
      <c r="BM149" s="151" t="s">
        <v>378</v>
      </c>
    </row>
    <row r="150" spans="2:65" s="1" customFormat="1" ht="16.5" customHeight="1">
      <c r="B150" s="139"/>
      <c r="C150" s="154" t="s">
        <v>281</v>
      </c>
      <c r="D150" s="154" t="s">
        <v>196</v>
      </c>
      <c r="E150" s="155" t="s">
        <v>2020</v>
      </c>
      <c r="F150" s="156" t="s">
        <v>2064</v>
      </c>
      <c r="G150" s="157" t="s">
        <v>203</v>
      </c>
      <c r="H150" s="158">
        <v>1</v>
      </c>
      <c r="I150" s="159"/>
      <c r="J150" s="158">
        <f t="shared" si="0"/>
        <v>0</v>
      </c>
      <c r="K150" s="160"/>
      <c r="L150" s="161"/>
      <c r="M150" s="162" t="s">
        <v>1</v>
      </c>
      <c r="N150" s="163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199</v>
      </c>
      <c r="AT150" s="151" t="s">
        <v>196</v>
      </c>
      <c r="AU150" s="151" t="s">
        <v>79</v>
      </c>
      <c r="AY150" s="13" t="s">
        <v>181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90</v>
      </c>
      <c r="BK150" s="153">
        <f t="shared" si="9"/>
        <v>0</v>
      </c>
      <c r="BL150" s="13" t="s">
        <v>103</v>
      </c>
      <c r="BM150" s="151" t="s">
        <v>350</v>
      </c>
    </row>
    <row r="151" spans="2:65" s="1" customFormat="1" ht="16.5" customHeight="1">
      <c r="B151" s="139"/>
      <c r="C151" s="154" t="s">
        <v>285</v>
      </c>
      <c r="D151" s="154" t="s">
        <v>196</v>
      </c>
      <c r="E151" s="155" t="s">
        <v>2022</v>
      </c>
      <c r="F151" s="156" t="s">
        <v>2065</v>
      </c>
      <c r="G151" s="157" t="s">
        <v>203</v>
      </c>
      <c r="H151" s="158">
        <v>1</v>
      </c>
      <c r="I151" s="159"/>
      <c r="J151" s="158">
        <f t="shared" si="0"/>
        <v>0</v>
      </c>
      <c r="K151" s="160"/>
      <c r="L151" s="161"/>
      <c r="M151" s="162" t="s">
        <v>1</v>
      </c>
      <c r="N151" s="163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199</v>
      </c>
      <c r="AT151" s="151" t="s">
        <v>196</v>
      </c>
      <c r="AU151" s="151" t="s">
        <v>79</v>
      </c>
      <c r="AY151" s="13" t="s">
        <v>181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90</v>
      </c>
      <c r="BK151" s="153">
        <f t="shared" si="9"/>
        <v>0</v>
      </c>
      <c r="BL151" s="13" t="s">
        <v>103</v>
      </c>
      <c r="BM151" s="151" t="s">
        <v>393</v>
      </c>
    </row>
    <row r="152" spans="2:65" s="1" customFormat="1" ht="16.5" customHeight="1">
      <c r="B152" s="139"/>
      <c r="C152" s="154" t="s">
        <v>289</v>
      </c>
      <c r="D152" s="154" t="s">
        <v>196</v>
      </c>
      <c r="E152" s="155" t="s">
        <v>2024</v>
      </c>
      <c r="F152" s="156" t="s">
        <v>2066</v>
      </c>
      <c r="G152" s="157" t="s">
        <v>203</v>
      </c>
      <c r="H152" s="158">
        <v>4</v>
      </c>
      <c r="I152" s="159"/>
      <c r="J152" s="158">
        <f t="shared" si="0"/>
        <v>0</v>
      </c>
      <c r="K152" s="160"/>
      <c r="L152" s="161"/>
      <c r="M152" s="162" t="s">
        <v>1</v>
      </c>
      <c r="N152" s="163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199</v>
      </c>
      <c r="AT152" s="151" t="s">
        <v>196</v>
      </c>
      <c r="AU152" s="151" t="s">
        <v>79</v>
      </c>
      <c r="AY152" s="13" t="s">
        <v>181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90</v>
      </c>
      <c r="BK152" s="153">
        <f t="shared" si="9"/>
        <v>0</v>
      </c>
      <c r="BL152" s="13" t="s">
        <v>103</v>
      </c>
      <c r="BM152" s="151" t="s">
        <v>401</v>
      </c>
    </row>
    <row r="153" spans="2:65" s="1" customFormat="1" ht="16.5" customHeight="1">
      <c r="B153" s="139"/>
      <c r="C153" s="154" t="s">
        <v>293</v>
      </c>
      <c r="D153" s="154" t="s">
        <v>196</v>
      </c>
      <c r="E153" s="155" t="s">
        <v>2026</v>
      </c>
      <c r="F153" s="156" t="s">
        <v>2067</v>
      </c>
      <c r="G153" s="157" t="s">
        <v>203</v>
      </c>
      <c r="H153" s="158">
        <v>1</v>
      </c>
      <c r="I153" s="159"/>
      <c r="J153" s="158">
        <f t="shared" si="0"/>
        <v>0</v>
      </c>
      <c r="K153" s="160"/>
      <c r="L153" s="161"/>
      <c r="M153" s="162" t="s">
        <v>1</v>
      </c>
      <c r="N153" s="163" t="s">
        <v>45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199</v>
      </c>
      <c r="AT153" s="151" t="s">
        <v>196</v>
      </c>
      <c r="AU153" s="151" t="s">
        <v>79</v>
      </c>
      <c r="AY153" s="13" t="s">
        <v>181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90</v>
      </c>
      <c r="BK153" s="153">
        <f t="shared" si="9"/>
        <v>0</v>
      </c>
      <c r="BL153" s="13" t="s">
        <v>103</v>
      </c>
      <c r="BM153" s="151" t="s">
        <v>409</v>
      </c>
    </row>
    <row r="154" spans="2:65" s="1" customFormat="1" ht="16.5" customHeight="1">
      <c r="B154" s="139"/>
      <c r="C154" s="154" t="s">
        <v>297</v>
      </c>
      <c r="D154" s="154" t="s">
        <v>196</v>
      </c>
      <c r="E154" s="155" t="s">
        <v>2028</v>
      </c>
      <c r="F154" s="156" t="s">
        <v>2068</v>
      </c>
      <c r="G154" s="157" t="s">
        <v>203</v>
      </c>
      <c r="H154" s="158">
        <v>8</v>
      </c>
      <c r="I154" s="159"/>
      <c r="J154" s="158">
        <f t="shared" si="0"/>
        <v>0</v>
      </c>
      <c r="K154" s="160"/>
      <c r="L154" s="161"/>
      <c r="M154" s="162" t="s">
        <v>1</v>
      </c>
      <c r="N154" s="163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199</v>
      </c>
      <c r="AT154" s="151" t="s">
        <v>196</v>
      </c>
      <c r="AU154" s="151" t="s">
        <v>79</v>
      </c>
      <c r="AY154" s="13" t="s">
        <v>181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90</v>
      </c>
      <c r="BK154" s="153">
        <f t="shared" si="9"/>
        <v>0</v>
      </c>
      <c r="BL154" s="13" t="s">
        <v>103</v>
      </c>
      <c r="BM154" s="151" t="s">
        <v>417</v>
      </c>
    </row>
    <row r="155" spans="2:65" s="1" customFormat="1" ht="21.75" customHeight="1">
      <c r="B155" s="139"/>
      <c r="C155" s="154" t="s">
        <v>301</v>
      </c>
      <c r="D155" s="154" t="s">
        <v>196</v>
      </c>
      <c r="E155" s="155" t="s">
        <v>2030</v>
      </c>
      <c r="F155" s="156" t="s">
        <v>2069</v>
      </c>
      <c r="G155" s="157" t="s">
        <v>203</v>
      </c>
      <c r="H155" s="158">
        <v>1</v>
      </c>
      <c r="I155" s="159"/>
      <c r="J155" s="158">
        <f t="shared" si="0"/>
        <v>0</v>
      </c>
      <c r="K155" s="160"/>
      <c r="L155" s="161"/>
      <c r="M155" s="162" t="s">
        <v>1</v>
      </c>
      <c r="N155" s="163" t="s">
        <v>45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199</v>
      </c>
      <c r="AT155" s="151" t="s">
        <v>196</v>
      </c>
      <c r="AU155" s="151" t="s">
        <v>79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425</v>
      </c>
    </row>
    <row r="156" spans="2:65" s="1" customFormat="1" ht="33" customHeight="1">
      <c r="B156" s="139"/>
      <c r="C156" s="154" t="s">
        <v>306</v>
      </c>
      <c r="D156" s="154" t="s">
        <v>196</v>
      </c>
      <c r="E156" s="155" t="s">
        <v>2032</v>
      </c>
      <c r="F156" s="156" t="s">
        <v>2070</v>
      </c>
      <c r="G156" s="157" t="s">
        <v>203</v>
      </c>
      <c r="H156" s="158">
        <v>1</v>
      </c>
      <c r="I156" s="159"/>
      <c r="J156" s="158">
        <f t="shared" si="0"/>
        <v>0</v>
      </c>
      <c r="K156" s="160"/>
      <c r="L156" s="161"/>
      <c r="M156" s="162" t="s">
        <v>1</v>
      </c>
      <c r="N156" s="163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199</v>
      </c>
      <c r="AT156" s="151" t="s">
        <v>196</v>
      </c>
      <c r="AU156" s="151" t="s">
        <v>79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433</v>
      </c>
    </row>
    <row r="157" spans="2:65" s="1" customFormat="1" ht="16.5" customHeight="1">
      <c r="B157" s="139"/>
      <c r="C157" s="154" t="s">
        <v>310</v>
      </c>
      <c r="D157" s="154" t="s">
        <v>196</v>
      </c>
      <c r="E157" s="155" t="s">
        <v>2033</v>
      </c>
      <c r="F157" s="156" t="s">
        <v>2071</v>
      </c>
      <c r="G157" s="157" t="s">
        <v>203</v>
      </c>
      <c r="H157" s="158">
        <v>1</v>
      </c>
      <c r="I157" s="159"/>
      <c r="J157" s="158">
        <f t="shared" ref="J157:J174" si="10">ROUND(I157*H157,3)</f>
        <v>0</v>
      </c>
      <c r="K157" s="160"/>
      <c r="L157" s="161"/>
      <c r="M157" s="162" t="s">
        <v>1</v>
      </c>
      <c r="N157" s="163" t="s">
        <v>45</v>
      </c>
      <c r="P157" s="149">
        <f t="shared" ref="P157:P174" si="11">O157*H157</f>
        <v>0</v>
      </c>
      <c r="Q157" s="149">
        <v>0</v>
      </c>
      <c r="R157" s="149">
        <f t="shared" ref="R157:R174" si="12">Q157*H157</f>
        <v>0</v>
      </c>
      <c r="S157" s="149">
        <v>0</v>
      </c>
      <c r="T157" s="150">
        <f t="shared" ref="T157:T174" si="13">S157*H157</f>
        <v>0</v>
      </c>
      <c r="AR157" s="151" t="s">
        <v>199</v>
      </c>
      <c r="AT157" s="151" t="s">
        <v>196</v>
      </c>
      <c r="AU157" s="151" t="s">
        <v>79</v>
      </c>
      <c r="AY157" s="13" t="s">
        <v>181</v>
      </c>
      <c r="BE157" s="152">
        <f t="shared" ref="BE157:BE174" si="14">IF(N157="základná",J157,0)</f>
        <v>0</v>
      </c>
      <c r="BF157" s="152">
        <f t="shared" ref="BF157:BF174" si="15">IF(N157="znížená",J157,0)</f>
        <v>0</v>
      </c>
      <c r="BG157" s="152">
        <f t="shared" ref="BG157:BG174" si="16">IF(N157="zákl. prenesená",J157,0)</f>
        <v>0</v>
      </c>
      <c r="BH157" s="152">
        <f t="shared" ref="BH157:BH174" si="17">IF(N157="zníž. prenesená",J157,0)</f>
        <v>0</v>
      </c>
      <c r="BI157" s="152">
        <f t="shared" ref="BI157:BI174" si="18">IF(N157="nulová",J157,0)</f>
        <v>0</v>
      </c>
      <c r="BJ157" s="13" t="s">
        <v>90</v>
      </c>
      <c r="BK157" s="153">
        <f t="shared" ref="BK157:BK174" si="19">ROUND(I157*H157,3)</f>
        <v>0</v>
      </c>
      <c r="BL157" s="13" t="s">
        <v>103</v>
      </c>
      <c r="BM157" s="151" t="s">
        <v>441</v>
      </c>
    </row>
    <row r="158" spans="2:65" s="1" customFormat="1" ht="16.5" customHeight="1">
      <c r="B158" s="139"/>
      <c r="C158" s="154" t="s">
        <v>315</v>
      </c>
      <c r="D158" s="154" t="s">
        <v>196</v>
      </c>
      <c r="E158" s="155" t="s">
        <v>2035</v>
      </c>
      <c r="F158" s="156" t="s">
        <v>2072</v>
      </c>
      <c r="G158" s="157" t="s">
        <v>203</v>
      </c>
      <c r="H158" s="158">
        <v>1</v>
      </c>
      <c r="I158" s="159"/>
      <c r="J158" s="158">
        <f t="shared" si="10"/>
        <v>0</v>
      </c>
      <c r="K158" s="160"/>
      <c r="L158" s="161"/>
      <c r="M158" s="162" t="s">
        <v>1</v>
      </c>
      <c r="N158" s="163" t="s">
        <v>45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199</v>
      </c>
      <c r="AT158" s="151" t="s">
        <v>196</v>
      </c>
      <c r="AU158" s="151" t="s">
        <v>79</v>
      </c>
      <c r="AY158" s="13" t="s">
        <v>181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90</v>
      </c>
      <c r="BK158" s="153">
        <f t="shared" si="19"/>
        <v>0</v>
      </c>
      <c r="BL158" s="13" t="s">
        <v>103</v>
      </c>
      <c r="BM158" s="151" t="s">
        <v>449</v>
      </c>
    </row>
    <row r="159" spans="2:65" s="1" customFormat="1" ht="16.5" customHeight="1">
      <c r="B159" s="139"/>
      <c r="C159" s="154" t="s">
        <v>319</v>
      </c>
      <c r="D159" s="154" t="s">
        <v>196</v>
      </c>
      <c r="E159" s="155" t="s">
        <v>2073</v>
      </c>
      <c r="F159" s="156" t="s">
        <v>2074</v>
      </c>
      <c r="G159" s="157" t="s">
        <v>203</v>
      </c>
      <c r="H159" s="158">
        <v>1</v>
      </c>
      <c r="I159" s="159"/>
      <c r="J159" s="158">
        <f t="shared" si="10"/>
        <v>0</v>
      </c>
      <c r="K159" s="160"/>
      <c r="L159" s="161"/>
      <c r="M159" s="162" t="s">
        <v>1</v>
      </c>
      <c r="N159" s="163" t="s">
        <v>45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199</v>
      </c>
      <c r="AT159" s="151" t="s">
        <v>196</v>
      </c>
      <c r="AU159" s="151" t="s">
        <v>79</v>
      </c>
      <c r="AY159" s="13" t="s">
        <v>181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90</v>
      </c>
      <c r="BK159" s="153">
        <f t="shared" si="19"/>
        <v>0</v>
      </c>
      <c r="BL159" s="13" t="s">
        <v>103</v>
      </c>
      <c r="BM159" s="151" t="s">
        <v>457</v>
      </c>
    </row>
    <row r="160" spans="2:65" s="1" customFormat="1" ht="24.2" customHeight="1">
      <c r="B160" s="139"/>
      <c r="C160" s="154" t="s">
        <v>323</v>
      </c>
      <c r="D160" s="154" t="s">
        <v>196</v>
      </c>
      <c r="E160" s="155" t="s">
        <v>2075</v>
      </c>
      <c r="F160" s="156" t="s">
        <v>2076</v>
      </c>
      <c r="G160" s="157" t="s">
        <v>203</v>
      </c>
      <c r="H160" s="158">
        <v>1</v>
      </c>
      <c r="I160" s="159"/>
      <c r="J160" s="158">
        <f t="shared" si="10"/>
        <v>0</v>
      </c>
      <c r="K160" s="160"/>
      <c r="L160" s="161"/>
      <c r="M160" s="162" t="s">
        <v>1</v>
      </c>
      <c r="N160" s="163" t="s">
        <v>45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199</v>
      </c>
      <c r="AT160" s="151" t="s">
        <v>196</v>
      </c>
      <c r="AU160" s="151" t="s">
        <v>79</v>
      </c>
      <c r="AY160" s="13" t="s">
        <v>181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90</v>
      </c>
      <c r="BK160" s="153">
        <f t="shared" si="19"/>
        <v>0</v>
      </c>
      <c r="BL160" s="13" t="s">
        <v>103</v>
      </c>
      <c r="BM160" s="151" t="s">
        <v>465</v>
      </c>
    </row>
    <row r="161" spans="2:65" s="1" customFormat="1" ht="16.5" customHeight="1">
      <c r="B161" s="139"/>
      <c r="C161" s="154" t="s">
        <v>327</v>
      </c>
      <c r="D161" s="154" t="s">
        <v>196</v>
      </c>
      <c r="E161" s="155" t="s">
        <v>2077</v>
      </c>
      <c r="F161" s="156" t="s">
        <v>2078</v>
      </c>
      <c r="G161" s="157" t="s">
        <v>203</v>
      </c>
      <c r="H161" s="158">
        <v>3</v>
      </c>
      <c r="I161" s="159"/>
      <c r="J161" s="158">
        <f t="shared" si="10"/>
        <v>0</v>
      </c>
      <c r="K161" s="160"/>
      <c r="L161" s="161"/>
      <c r="M161" s="162" t="s">
        <v>1</v>
      </c>
      <c r="N161" s="163" t="s">
        <v>45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199</v>
      </c>
      <c r="AT161" s="151" t="s">
        <v>196</v>
      </c>
      <c r="AU161" s="151" t="s">
        <v>79</v>
      </c>
      <c r="AY161" s="13" t="s">
        <v>181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90</v>
      </c>
      <c r="BK161" s="153">
        <f t="shared" si="19"/>
        <v>0</v>
      </c>
      <c r="BL161" s="13" t="s">
        <v>103</v>
      </c>
      <c r="BM161" s="151" t="s">
        <v>473</v>
      </c>
    </row>
    <row r="162" spans="2:65" s="1" customFormat="1" ht="16.5" customHeight="1">
      <c r="B162" s="139"/>
      <c r="C162" s="154" t="s">
        <v>331</v>
      </c>
      <c r="D162" s="154" t="s">
        <v>196</v>
      </c>
      <c r="E162" s="155" t="s">
        <v>2079</v>
      </c>
      <c r="F162" s="156" t="s">
        <v>2080</v>
      </c>
      <c r="G162" s="157" t="s">
        <v>203</v>
      </c>
      <c r="H162" s="158">
        <v>1</v>
      </c>
      <c r="I162" s="159"/>
      <c r="J162" s="158">
        <f t="shared" si="10"/>
        <v>0</v>
      </c>
      <c r="K162" s="160"/>
      <c r="L162" s="161"/>
      <c r="M162" s="162" t="s">
        <v>1</v>
      </c>
      <c r="N162" s="163" t="s">
        <v>45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199</v>
      </c>
      <c r="AT162" s="151" t="s">
        <v>196</v>
      </c>
      <c r="AU162" s="151" t="s">
        <v>79</v>
      </c>
      <c r="AY162" s="13" t="s">
        <v>181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90</v>
      </c>
      <c r="BK162" s="153">
        <f t="shared" si="19"/>
        <v>0</v>
      </c>
      <c r="BL162" s="13" t="s">
        <v>103</v>
      </c>
      <c r="BM162" s="151" t="s">
        <v>481</v>
      </c>
    </row>
    <row r="163" spans="2:65" s="1" customFormat="1" ht="16.5" customHeight="1">
      <c r="B163" s="139"/>
      <c r="C163" s="154" t="s">
        <v>335</v>
      </c>
      <c r="D163" s="154" t="s">
        <v>196</v>
      </c>
      <c r="E163" s="155" t="s">
        <v>2081</v>
      </c>
      <c r="F163" s="156" t="s">
        <v>2082</v>
      </c>
      <c r="G163" s="157" t="s">
        <v>203</v>
      </c>
      <c r="H163" s="158">
        <v>1</v>
      </c>
      <c r="I163" s="159"/>
      <c r="J163" s="158">
        <f t="shared" si="10"/>
        <v>0</v>
      </c>
      <c r="K163" s="160"/>
      <c r="L163" s="161"/>
      <c r="M163" s="162" t="s">
        <v>1</v>
      </c>
      <c r="N163" s="163" t="s">
        <v>45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199</v>
      </c>
      <c r="AT163" s="151" t="s">
        <v>196</v>
      </c>
      <c r="AU163" s="151" t="s">
        <v>79</v>
      </c>
      <c r="AY163" s="13" t="s">
        <v>181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90</v>
      </c>
      <c r="BK163" s="153">
        <f t="shared" si="19"/>
        <v>0</v>
      </c>
      <c r="BL163" s="13" t="s">
        <v>103</v>
      </c>
      <c r="BM163" s="151" t="s">
        <v>489</v>
      </c>
    </row>
    <row r="164" spans="2:65" s="1" customFormat="1" ht="16.5" customHeight="1">
      <c r="B164" s="139"/>
      <c r="C164" s="154" t="s">
        <v>339</v>
      </c>
      <c r="D164" s="154" t="s">
        <v>196</v>
      </c>
      <c r="E164" s="155" t="s">
        <v>2083</v>
      </c>
      <c r="F164" s="156" t="s">
        <v>2084</v>
      </c>
      <c r="G164" s="157" t="s">
        <v>203</v>
      </c>
      <c r="H164" s="158">
        <v>1</v>
      </c>
      <c r="I164" s="159"/>
      <c r="J164" s="158">
        <f t="shared" si="10"/>
        <v>0</v>
      </c>
      <c r="K164" s="160"/>
      <c r="L164" s="161"/>
      <c r="M164" s="162" t="s">
        <v>1</v>
      </c>
      <c r="N164" s="163" t="s">
        <v>45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199</v>
      </c>
      <c r="AT164" s="151" t="s">
        <v>196</v>
      </c>
      <c r="AU164" s="151" t="s">
        <v>79</v>
      </c>
      <c r="AY164" s="13" t="s">
        <v>181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90</v>
      </c>
      <c r="BK164" s="153">
        <f t="shared" si="19"/>
        <v>0</v>
      </c>
      <c r="BL164" s="13" t="s">
        <v>103</v>
      </c>
      <c r="BM164" s="151" t="s">
        <v>497</v>
      </c>
    </row>
    <row r="165" spans="2:65" s="1" customFormat="1" ht="21.75" customHeight="1">
      <c r="B165" s="139"/>
      <c r="C165" s="154" t="s">
        <v>343</v>
      </c>
      <c r="D165" s="154" t="s">
        <v>196</v>
      </c>
      <c r="E165" s="155" t="s">
        <v>2085</v>
      </c>
      <c r="F165" s="156" t="s">
        <v>2086</v>
      </c>
      <c r="G165" s="157" t="s">
        <v>203</v>
      </c>
      <c r="H165" s="158">
        <v>1</v>
      </c>
      <c r="I165" s="159"/>
      <c r="J165" s="158">
        <f t="shared" si="10"/>
        <v>0</v>
      </c>
      <c r="K165" s="160"/>
      <c r="L165" s="161"/>
      <c r="M165" s="162" t="s">
        <v>1</v>
      </c>
      <c r="N165" s="163" t="s">
        <v>45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199</v>
      </c>
      <c r="AT165" s="151" t="s">
        <v>196</v>
      </c>
      <c r="AU165" s="151" t="s">
        <v>79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103</v>
      </c>
      <c r="BM165" s="151" t="s">
        <v>504</v>
      </c>
    </row>
    <row r="166" spans="2:65" s="1" customFormat="1" ht="21.75" customHeight="1">
      <c r="B166" s="139"/>
      <c r="C166" s="154" t="s">
        <v>347</v>
      </c>
      <c r="D166" s="154" t="s">
        <v>196</v>
      </c>
      <c r="E166" s="155" t="s">
        <v>2087</v>
      </c>
      <c r="F166" s="156" t="s">
        <v>2088</v>
      </c>
      <c r="G166" s="157" t="s">
        <v>203</v>
      </c>
      <c r="H166" s="158">
        <v>1</v>
      </c>
      <c r="I166" s="159"/>
      <c r="J166" s="158">
        <f t="shared" si="10"/>
        <v>0</v>
      </c>
      <c r="K166" s="160"/>
      <c r="L166" s="161"/>
      <c r="M166" s="162" t="s">
        <v>1</v>
      </c>
      <c r="N166" s="163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199</v>
      </c>
      <c r="AT166" s="151" t="s">
        <v>196</v>
      </c>
      <c r="AU166" s="151" t="s">
        <v>79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103</v>
      </c>
      <c r="BM166" s="151" t="s">
        <v>513</v>
      </c>
    </row>
    <row r="167" spans="2:65" s="1" customFormat="1" ht="16.5" customHeight="1">
      <c r="B167" s="139"/>
      <c r="C167" s="154" t="s">
        <v>351</v>
      </c>
      <c r="D167" s="154" t="s">
        <v>196</v>
      </c>
      <c r="E167" s="155" t="s">
        <v>2089</v>
      </c>
      <c r="F167" s="156" t="s">
        <v>2090</v>
      </c>
      <c r="G167" s="157" t="s">
        <v>203</v>
      </c>
      <c r="H167" s="158">
        <v>1</v>
      </c>
      <c r="I167" s="159"/>
      <c r="J167" s="158">
        <f t="shared" si="10"/>
        <v>0</v>
      </c>
      <c r="K167" s="160"/>
      <c r="L167" s="161"/>
      <c r="M167" s="162" t="s">
        <v>1</v>
      </c>
      <c r="N167" s="163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199</v>
      </c>
      <c r="AT167" s="151" t="s">
        <v>196</v>
      </c>
      <c r="AU167" s="151" t="s">
        <v>79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103</v>
      </c>
      <c r="BM167" s="151" t="s">
        <v>521</v>
      </c>
    </row>
    <row r="168" spans="2:65" s="1" customFormat="1" ht="16.5" customHeight="1">
      <c r="B168" s="139"/>
      <c r="C168" s="154" t="s">
        <v>355</v>
      </c>
      <c r="D168" s="154" t="s">
        <v>196</v>
      </c>
      <c r="E168" s="155" t="s">
        <v>2091</v>
      </c>
      <c r="F168" s="156" t="s">
        <v>2092</v>
      </c>
      <c r="G168" s="157" t="s">
        <v>203</v>
      </c>
      <c r="H168" s="158">
        <v>0</v>
      </c>
      <c r="I168" s="159"/>
      <c r="J168" s="158">
        <f t="shared" si="10"/>
        <v>0</v>
      </c>
      <c r="K168" s="160"/>
      <c r="L168" s="161"/>
      <c r="M168" s="162" t="s">
        <v>1</v>
      </c>
      <c r="N168" s="163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199</v>
      </c>
      <c r="AT168" s="151" t="s">
        <v>196</v>
      </c>
      <c r="AU168" s="151" t="s">
        <v>79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103</v>
      </c>
      <c r="BM168" s="151" t="s">
        <v>2093</v>
      </c>
    </row>
    <row r="169" spans="2:65" s="1" customFormat="1" ht="16.5" customHeight="1">
      <c r="B169" s="139"/>
      <c r="C169" s="140" t="s">
        <v>359</v>
      </c>
      <c r="D169" s="140" t="s">
        <v>183</v>
      </c>
      <c r="E169" s="141" t="s">
        <v>2094</v>
      </c>
      <c r="F169" s="142" t="s">
        <v>2095</v>
      </c>
      <c r="G169" s="143" t="s">
        <v>203</v>
      </c>
      <c r="H169" s="144">
        <v>1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45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103</v>
      </c>
      <c r="AT169" s="151" t="s">
        <v>183</v>
      </c>
      <c r="AU169" s="151" t="s">
        <v>79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103</v>
      </c>
      <c r="BM169" s="151" t="s">
        <v>544</v>
      </c>
    </row>
    <row r="170" spans="2:65" s="1" customFormat="1" ht="16.5" customHeight="1">
      <c r="B170" s="139"/>
      <c r="C170" s="140" t="s">
        <v>309</v>
      </c>
      <c r="D170" s="140" t="s">
        <v>183</v>
      </c>
      <c r="E170" s="141" t="s">
        <v>2096</v>
      </c>
      <c r="F170" s="142" t="s">
        <v>2097</v>
      </c>
      <c r="G170" s="143" t="s">
        <v>203</v>
      </c>
      <c r="H170" s="144">
        <v>1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103</v>
      </c>
      <c r="AT170" s="151" t="s">
        <v>183</v>
      </c>
      <c r="AU170" s="151" t="s">
        <v>79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554</v>
      </c>
    </row>
    <row r="171" spans="2:65" s="1" customFormat="1" ht="16.5" customHeight="1">
      <c r="B171" s="139"/>
      <c r="C171" s="140" t="s">
        <v>366</v>
      </c>
      <c r="D171" s="140" t="s">
        <v>183</v>
      </c>
      <c r="E171" s="141" t="s">
        <v>2098</v>
      </c>
      <c r="F171" s="142" t="s">
        <v>2099</v>
      </c>
      <c r="G171" s="143" t="s">
        <v>203</v>
      </c>
      <c r="H171" s="144">
        <v>1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103</v>
      </c>
      <c r="AT171" s="151" t="s">
        <v>183</v>
      </c>
      <c r="AU171" s="151" t="s">
        <v>79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562</v>
      </c>
    </row>
    <row r="172" spans="2:65" s="1" customFormat="1" ht="24.2" customHeight="1">
      <c r="B172" s="139"/>
      <c r="C172" s="140" t="s">
        <v>370</v>
      </c>
      <c r="D172" s="140" t="s">
        <v>183</v>
      </c>
      <c r="E172" s="141" t="s">
        <v>2100</v>
      </c>
      <c r="F172" s="142" t="s">
        <v>2101</v>
      </c>
      <c r="G172" s="143" t="s">
        <v>203</v>
      </c>
      <c r="H172" s="144">
        <v>1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103</v>
      </c>
      <c r="AT172" s="151" t="s">
        <v>183</v>
      </c>
      <c r="AU172" s="151" t="s">
        <v>79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570</v>
      </c>
    </row>
    <row r="173" spans="2:65" s="1" customFormat="1" ht="16.5" customHeight="1">
      <c r="B173" s="139"/>
      <c r="C173" s="140" t="s">
        <v>374</v>
      </c>
      <c r="D173" s="140" t="s">
        <v>183</v>
      </c>
      <c r="E173" s="141" t="s">
        <v>2102</v>
      </c>
      <c r="F173" s="142" t="s">
        <v>2103</v>
      </c>
      <c r="G173" s="143" t="s">
        <v>203</v>
      </c>
      <c r="H173" s="144">
        <v>4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103</v>
      </c>
      <c r="AT173" s="151" t="s">
        <v>183</v>
      </c>
      <c r="AU173" s="151" t="s">
        <v>79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578</v>
      </c>
    </row>
    <row r="174" spans="2:65" s="1" customFormat="1" ht="16.5" customHeight="1">
      <c r="B174" s="139"/>
      <c r="C174" s="140" t="s">
        <v>378</v>
      </c>
      <c r="D174" s="140" t="s">
        <v>183</v>
      </c>
      <c r="E174" s="141" t="s">
        <v>2104</v>
      </c>
      <c r="F174" s="142" t="s">
        <v>2105</v>
      </c>
      <c r="G174" s="143" t="s">
        <v>203</v>
      </c>
      <c r="H174" s="144">
        <v>1</v>
      </c>
      <c r="I174" s="145"/>
      <c r="J174" s="144">
        <f t="shared" si="10"/>
        <v>0</v>
      </c>
      <c r="K174" s="146"/>
      <c r="L174" s="28"/>
      <c r="M174" s="164" t="s">
        <v>1</v>
      </c>
      <c r="N174" s="165" t="s">
        <v>45</v>
      </c>
      <c r="O174" s="166"/>
      <c r="P174" s="167">
        <f t="shared" si="11"/>
        <v>0</v>
      </c>
      <c r="Q174" s="167">
        <v>0</v>
      </c>
      <c r="R174" s="167">
        <f t="shared" si="12"/>
        <v>0</v>
      </c>
      <c r="S174" s="167">
        <v>0</v>
      </c>
      <c r="T174" s="168">
        <f t="shared" si="13"/>
        <v>0</v>
      </c>
      <c r="AR174" s="151" t="s">
        <v>103</v>
      </c>
      <c r="AT174" s="151" t="s">
        <v>183</v>
      </c>
      <c r="AU174" s="151" t="s">
        <v>79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584</v>
      </c>
    </row>
    <row r="175" spans="2:65" s="1" customFormat="1" ht="6.95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23:K174"/>
  <mergeCells count="15">
    <mergeCell ref="E110:H110"/>
    <mergeCell ref="E114:H114"/>
    <mergeCell ref="E112:H112"/>
    <mergeCell ref="E116:H11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5"/>
  <sheetViews>
    <sheetView showGridLines="0" showZero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131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41" t="str">
        <f>'Rekapitulácia stavby'!K6</f>
        <v xml:space="preserve"> KRPZ Žilina a OOPZ Žilina, ul. Kuzmányho</v>
      </c>
      <c r="F7" s="242"/>
      <c r="G7" s="242"/>
      <c r="H7" s="242"/>
      <c r="L7" s="16"/>
    </row>
    <row r="8" spans="2:46" ht="12.75">
      <c r="B8" s="16"/>
      <c r="D8" s="23" t="s">
        <v>132</v>
      </c>
      <c r="L8" s="16"/>
    </row>
    <row r="9" spans="2:46" ht="23.25" customHeight="1">
      <c r="B9" s="16"/>
      <c r="E9" s="241" t="s">
        <v>133</v>
      </c>
      <c r="F9" s="203"/>
      <c r="G9" s="203"/>
      <c r="H9" s="203"/>
      <c r="L9" s="16"/>
    </row>
    <row r="10" spans="2:46" ht="12" customHeight="1">
      <c r="B10" s="16"/>
      <c r="D10" s="23" t="s">
        <v>134</v>
      </c>
      <c r="L10" s="16"/>
    </row>
    <row r="11" spans="2:46" s="1" customFormat="1" ht="16.5" customHeight="1">
      <c r="B11" s="28"/>
      <c r="E11" s="229" t="s">
        <v>2106</v>
      </c>
      <c r="F11" s="243"/>
      <c r="G11" s="243"/>
      <c r="H11" s="243"/>
      <c r="L11" s="28"/>
    </row>
    <row r="12" spans="2:46" s="1" customFormat="1" ht="12" customHeight="1">
      <c r="B12" s="28"/>
      <c r="D12" s="23" t="s">
        <v>136</v>
      </c>
      <c r="L12" s="28"/>
    </row>
    <row r="13" spans="2:46" s="1" customFormat="1" ht="30" customHeight="1">
      <c r="B13" s="28"/>
      <c r="E13" s="224" t="s">
        <v>2107</v>
      </c>
      <c r="F13" s="243"/>
      <c r="G13" s="243"/>
      <c r="H13" s="24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19. 8. 2022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24</v>
      </c>
      <c r="L18" s="28"/>
    </row>
    <row r="19" spans="2:12" s="1" customFormat="1" ht="18" customHeight="1">
      <c r="B19" s="28"/>
      <c r="E19" s="21" t="s">
        <v>25</v>
      </c>
      <c r="I19" s="23" t="s">
        <v>26</v>
      </c>
      <c r="J19" s="21" t="s">
        <v>27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28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44" t="str">
        <f>'Rekapitulácia stavby'!E14</f>
        <v>Vyplň údaj</v>
      </c>
      <c r="F22" s="202"/>
      <c r="G22" s="202"/>
      <c r="H22" s="202"/>
      <c r="I22" s="23" t="s">
        <v>26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30</v>
      </c>
      <c r="I24" s="23" t="s">
        <v>23</v>
      </c>
      <c r="J24" s="21" t="s">
        <v>31</v>
      </c>
      <c r="L24" s="28"/>
    </row>
    <row r="25" spans="2:12" s="1" customFormat="1" ht="18" customHeight="1">
      <c r="B25" s="28"/>
      <c r="E25" s="21" t="s">
        <v>32</v>
      </c>
      <c r="I25" s="23" t="s">
        <v>26</v>
      </c>
      <c r="J25" s="21" t="s">
        <v>33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36</v>
      </c>
      <c r="I27" s="23" t="s">
        <v>23</v>
      </c>
      <c r="J27" s="21" t="s">
        <v>37</v>
      </c>
      <c r="L27" s="28"/>
    </row>
    <row r="28" spans="2:12" s="1" customFormat="1" ht="18" customHeight="1">
      <c r="B28" s="28"/>
      <c r="E28" s="21" t="s">
        <v>32</v>
      </c>
      <c r="I28" s="23" t="s">
        <v>26</v>
      </c>
      <c r="J28" s="21" t="s">
        <v>33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38</v>
      </c>
      <c r="L30" s="28"/>
    </row>
    <row r="31" spans="2:12" s="7" customFormat="1" ht="16.5" customHeight="1">
      <c r="B31" s="93"/>
      <c r="E31" s="207" t="s">
        <v>1</v>
      </c>
      <c r="F31" s="207"/>
      <c r="G31" s="207"/>
      <c r="H31" s="207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39</v>
      </c>
      <c r="J34" s="65">
        <f>ROUND(J147,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>
      <c r="B37" s="28"/>
      <c r="D37" s="54" t="s">
        <v>43</v>
      </c>
      <c r="E37" s="33" t="s">
        <v>44</v>
      </c>
      <c r="F37" s="95">
        <f>ROUND((SUM(BE147:BE274)),  2)</f>
        <v>0</v>
      </c>
      <c r="G37" s="96"/>
      <c r="H37" s="96"/>
      <c r="I37" s="97">
        <v>0.2</v>
      </c>
      <c r="J37" s="95">
        <f>ROUND(((SUM(BE147:BE274))*I37),  2)</f>
        <v>0</v>
      </c>
      <c r="L37" s="28"/>
    </row>
    <row r="38" spans="2:12" s="1" customFormat="1" ht="14.45" customHeight="1">
      <c r="B38" s="28"/>
      <c r="E38" s="33" t="s">
        <v>45</v>
      </c>
      <c r="F38" s="95">
        <f>ROUND((SUM(BF147:BF274)),  2)</f>
        <v>0</v>
      </c>
      <c r="G38" s="96"/>
      <c r="H38" s="96"/>
      <c r="I38" s="97">
        <v>0.2</v>
      </c>
      <c r="J38" s="95">
        <f>ROUND(((SUM(BF147:BF274))*I38),  2)</f>
        <v>0</v>
      </c>
      <c r="L38" s="28"/>
    </row>
    <row r="39" spans="2:12" s="1" customFormat="1" ht="14.45" hidden="1" customHeight="1">
      <c r="B39" s="28"/>
      <c r="E39" s="23" t="s">
        <v>46</v>
      </c>
      <c r="F39" s="84">
        <f>ROUND((SUM(BG147:BG274)),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47</v>
      </c>
      <c r="F40" s="84">
        <f>ROUND((SUM(BH147:BH274)),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48</v>
      </c>
      <c r="F41" s="95">
        <f>ROUND((SUM(BI147:BI274)),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138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41" t="str">
        <f>E7</f>
        <v xml:space="preserve"> KRPZ Žilina a OOPZ Žilina, ul. Kuzmányho</v>
      </c>
      <c r="F85" s="242"/>
      <c r="G85" s="242"/>
      <c r="H85" s="242"/>
      <c r="L85" s="28"/>
    </row>
    <row r="86" spans="2:12" ht="12" customHeight="1">
      <c r="B86" s="16"/>
      <c r="C86" s="23" t="s">
        <v>132</v>
      </c>
      <c r="L86" s="16"/>
    </row>
    <row r="87" spans="2:12" ht="23.25" customHeight="1">
      <c r="B87" s="16"/>
      <c r="E87" s="241" t="s">
        <v>133</v>
      </c>
      <c r="F87" s="203"/>
      <c r="G87" s="203"/>
      <c r="H87" s="203"/>
      <c r="L87" s="16"/>
    </row>
    <row r="88" spans="2:12" ht="12" customHeight="1">
      <c r="B88" s="16"/>
      <c r="C88" s="23" t="s">
        <v>134</v>
      </c>
      <c r="L88" s="16"/>
    </row>
    <row r="89" spans="2:12" s="1" customFormat="1" ht="16.5" customHeight="1">
      <c r="B89" s="28"/>
      <c r="E89" s="229" t="s">
        <v>2106</v>
      </c>
      <c r="F89" s="243"/>
      <c r="G89" s="243"/>
      <c r="H89" s="243"/>
      <c r="L89" s="28"/>
    </row>
    <row r="90" spans="2:12" s="1" customFormat="1" ht="12" customHeight="1">
      <c r="B90" s="28"/>
      <c r="C90" s="23" t="s">
        <v>136</v>
      </c>
      <c r="L90" s="28"/>
    </row>
    <row r="91" spans="2:12" s="1" customFormat="1" ht="30" customHeight="1">
      <c r="B91" s="28"/>
      <c r="E91" s="224" t="str">
        <f>E13</f>
        <v>1 - Stavebná časť - Vybudovanie sociálnej miestnosti pre imobilných</v>
      </c>
      <c r="F91" s="243"/>
      <c r="G91" s="243"/>
      <c r="H91" s="243"/>
      <c r="L91" s="28"/>
    </row>
    <row r="92" spans="2:12" s="1" customFormat="1" ht="6.95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Žilina, parc. č. 449/7, 449/1</v>
      </c>
      <c r="I93" s="23" t="s">
        <v>20</v>
      </c>
      <c r="J93" s="51" t="str">
        <f>IF(J16="","",J16)</f>
        <v>19. 8. 2022</v>
      </c>
      <c r="L93" s="28"/>
    </row>
    <row r="94" spans="2:12" s="1" customFormat="1" ht="6.95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Ministerstvo vnútra SR, Pribinova 2, Bratislava</v>
      </c>
      <c r="I95" s="23" t="s">
        <v>30</v>
      </c>
      <c r="J95" s="26" t="str">
        <f>E25</f>
        <v>Cobra Bauart s.r.o., Karpatské nám.10A, Bratislava</v>
      </c>
      <c r="L95" s="28"/>
    </row>
    <row r="96" spans="2:12" s="1" customFormat="1" ht="40.15" customHeight="1">
      <c r="B96" s="28"/>
      <c r="C96" s="23" t="s">
        <v>28</v>
      </c>
      <c r="F96" s="21" t="str">
        <f>IF(E22="","",E22)</f>
        <v>Vyplň údaj</v>
      </c>
      <c r="I96" s="23" t="s">
        <v>36</v>
      </c>
      <c r="J96" s="26" t="str">
        <f>E28</f>
        <v>Cobra Bauart s.r.o., Karpatské nám.10A, Bratislava</v>
      </c>
      <c r="L96" s="28"/>
    </row>
    <row r="97" spans="2:47" s="1" customFormat="1" ht="10.35" customHeight="1">
      <c r="B97" s="28"/>
      <c r="L97" s="28"/>
    </row>
    <row r="98" spans="2:47" s="1" customFormat="1" ht="29.25" customHeight="1">
      <c r="B98" s="28"/>
      <c r="C98" s="107" t="s">
        <v>139</v>
      </c>
      <c r="D98" s="99"/>
      <c r="E98" s="99"/>
      <c r="F98" s="99"/>
      <c r="G98" s="99"/>
      <c r="H98" s="99"/>
      <c r="I98" s="99"/>
      <c r="J98" s="108" t="s">
        <v>140</v>
      </c>
      <c r="K98" s="99"/>
      <c r="L98" s="28"/>
    </row>
    <row r="99" spans="2:47" s="1" customFormat="1" ht="10.35" customHeight="1">
      <c r="B99" s="28"/>
      <c r="L99" s="28"/>
    </row>
    <row r="100" spans="2:47" s="1" customFormat="1" ht="22.9" customHeight="1">
      <c r="B100" s="28"/>
      <c r="C100" s="109" t="s">
        <v>141</v>
      </c>
      <c r="J100" s="65">
        <f>J147</f>
        <v>0</v>
      </c>
      <c r="L100" s="28"/>
      <c r="AU100" s="13" t="s">
        <v>142</v>
      </c>
    </row>
    <row r="101" spans="2:47" s="8" customFormat="1" ht="24.95" customHeight="1">
      <c r="B101" s="110"/>
      <c r="D101" s="111" t="s">
        <v>143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47" s="9" customFormat="1" ht="19.899999999999999" customHeight="1">
      <c r="B102" s="114"/>
      <c r="D102" s="115" t="s">
        <v>144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47" s="9" customFormat="1" ht="19.899999999999999" customHeight="1">
      <c r="B103" s="114"/>
      <c r="D103" s="115" t="s">
        <v>1203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>
      <c r="B104" s="114"/>
      <c r="D104" s="115" t="s">
        <v>146</v>
      </c>
      <c r="E104" s="116"/>
      <c r="F104" s="116"/>
      <c r="G104" s="116"/>
      <c r="H104" s="116"/>
      <c r="I104" s="116"/>
      <c r="J104" s="117">
        <f>J163</f>
        <v>0</v>
      </c>
      <c r="L104" s="114"/>
    </row>
    <row r="105" spans="2:47" s="9" customFormat="1" ht="19.899999999999999" customHeight="1">
      <c r="B105" s="114"/>
      <c r="D105" s="115" t="s">
        <v>147</v>
      </c>
      <c r="E105" s="116"/>
      <c r="F105" s="116"/>
      <c r="G105" s="116"/>
      <c r="H105" s="116"/>
      <c r="I105" s="116"/>
      <c r="J105" s="117">
        <f>J181</f>
        <v>0</v>
      </c>
      <c r="L105" s="114"/>
    </row>
    <row r="106" spans="2:47" s="8" customFormat="1" ht="24.95" customHeight="1">
      <c r="B106" s="110"/>
      <c r="D106" s="111" t="s">
        <v>148</v>
      </c>
      <c r="E106" s="112"/>
      <c r="F106" s="112"/>
      <c r="G106" s="112"/>
      <c r="H106" s="112"/>
      <c r="I106" s="112"/>
      <c r="J106" s="113">
        <f>J183</f>
        <v>0</v>
      </c>
      <c r="L106" s="110"/>
    </row>
    <row r="107" spans="2:47" s="9" customFormat="1" ht="19.899999999999999" customHeight="1">
      <c r="B107" s="114"/>
      <c r="D107" s="115" t="s">
        <v>149</v>
      </c>
      <c r="E107" s="116"/>
      <c r="F107" s="116"/>
      <c r="G107" s="116"/>
      <c r="H107" s="116"/>
      <c r="I107" s="116"/>
      <c r="J107" s="117">
        <f>J184</f>
        <v>0</v>
      </c>
      <c r="L107" s="114"/>
    </row>
    <row r="108" spans="2:47" s="9" customFormat="1" ht="14.85" customHeight="1">
      <c r="B108" s="114"/>
      <c r="D108" s="115" t="s">
        <v>152</v>
      </c>
      <c r="E108" s="116"/>
      <c r="F108" s="116"/>
      <c r="G108" s="116"/>
      <c r="H108" s="116"/>
      <c r="I108" s="116"/>
      <c r="J108" s="117">
        <f>J185</f>
        <v>0</v>
      </c>
      <c r="L108" s="114"/>
    </row>
    <row r="109" spans="2:47" s="9" customFormat="1" ht="19.899999999999999" customHeight="1">
      <c r="B109" s="114"/>
      <c r="D109" s="115" t="s">
        <v>2108</v>
      </c>
      <c r="E109" s="116"/>
      <c r="F109" s="116"/>
      <c r="G109" s="116"/>
      <c r="H109" s="116"/>
      <c r="I109" s="116"/>
      <c r="J109" s="117">
        <f>J189</f>
        <v>0</v>
      </c>
      <c r="L109" s="114"/>
    </row>
    <row r="110" spans="2:47" s="9" customFormat="1" ht="14.85" customHeight="1">
      <c r="B110" s="114"/>
      <c r="D110" s="115" t="s">
        <v>2109</v>
      </c>
      <c r="E110" s="116"/>
      <c r="F110" s="116"/>
      <c r="G110" s="116"/>
      <c r="H110" s="116"/>
      <c r="I110" s="116"/>
      <c r="J110" s="117">
        <f>J190</f>
        <v>0</v>
      </c>
      <c r="L110" s="114"/>
    </row>
    <row r="111" spans="2:47" s="9" customFormat="1" ht="14.85" customHeight="1">
      <c r="B111" s="114"/>
      <c r="D111" s="115" t="s">
        <v>2110</v>
      </c>
      <c r="E111" s="116"/>
      <c r="F111" s="116"/>
      <c r="G111" s="116"/>
      <c r="H111" s="116"/>
      <c r="I111" s="116"/>
      <c r="J111" s="117">
        <f>J199</f>
        <v>0</v>
      </c>
      <c r="L111" s="114"/>
    </row>
    <row r="112" spans="2:47" s="9" customFormat="1" ht="14.85" customHeight="1">
      <c r="B112" s="114"/>
      <c r="D112" s="115" t="s">
        <v>2111</v>
      </c>
      <c r="E112" s="116"/>
      <c r="F112" s="116"/>
      <c r="G112" s="116"/>
      <c r="H112" s="116"/>
      <c r="I112" s="116"/>
      <c r="J112" s="117">
        <f>J208</f>
        <v>0</v>
      </c>
      <c r="L112" s="114"/>
    </row>
    <row r="113" spans="2:12" s="9" customFormat="1" ht="19.899999999999999" customHeight="1">
      <c r="B113" s="114"/>
      <c r="D113" s="115" t="s">
        <v>153</v>
      </c>
      <c r="E113" s="116"/>
      <c r="F113" s="116"/>
      <c r="G113" s="116"/>
      <c r="H113" s="116"/>
      <c r="I113" s="116"/>
      <c r="J113" s="117">
        <f>J226</f>
        <v>0</v>
      </c>
      <c r="L113" s="114"/>
    </row>
    <row r="114" spans="2:12" s="9" customFormat="1" ht="14.85" customHeight="1">
      <c r="B114" s="114"/>
      <c r="D114" s="115" t="s">
        <v>157</v>
      </c>
      <c r="E114" s="116"/>
      <c r="F114" s="116"/>
      <c r="G114" s="116"/>
      <c r="H114" s="116"/>
      <c r="I114" s="116"/>
      <c r="J114" s="117">
        <f>J227</f>
        <v>0</v>
      </c>
      <c r="L114" s="114"/>
    </row>
    <row r="115" spans="2:12" s="9" customFormat="1" ht="14.85" customHeight="1">
      <c r="B115" s="114"/>
      <c r="D115" s="115" t="s">
        <v>158</v>
      </c>
      <c r="E115" s="116"/>
      <c r="F115" s="116"/>
      <c r="G115" s="116"/>
      <c r="H115" s="116"/>
      <c r="I115" s="116"/>
      <c r="J115" s="117">
        <f>J235</f>
        <v>0</v>
      </c>
      <c r="L115" s="114"/>
    </row>
    <row r="116" spans="2:12" s="9" customFormat="1" ht="14.85" customHeight="1">
      <c r="B116" s="114"/>
      <c r="D116" s="115" t="s">
        <v>159</v>
      </c>
      <c r="E116" s="116"/>
      <c r="F116" s="116"/>
      <c r="G116" s="116"/>
      <c r="H116" s="116"/>
      <c r="I116" s="116"/>
      <c r="J116" s="117">
        <f>J238</f>
        <v>0</v>
      </c>
      <c r="L116" s="114"/>
    </row>
    <row r="117" spans="2:12" s="9" customFormat="1" ht="19.899999999999999" customHeight="1">
      <c r="B117" s="114"/>
      <c r="D117" s="115" t="s">
        <v>2112</v>
      </c>
      <c r="E117" s="116"/>
      <c r="F117" s="116"/>
      <c r="G117" s="116"/>
      <c r="H117" s="116"/>
      <c r="I117" s="116"/>
      <c r="J117" s="117">
        <f>J245</f>
        <v>0</v>
      </c>
      <c r="L117" s="114"/>
    </row>
    <row r="118" spans="2:12" s="9" customFormat="1" ht="14.85" customHeight="1">
      <c r="B118" s="114"/>
      <c r="D118" s="115" t="s">
        <v>2113</v>
      </c>
      <c r="E118" s="116"/>
      <c r="F118" s="116"/>
      <c r="G118" s="116"/>
      <c r="H118" s="116"/>
      <c r="I118" s="116"/>
      <c r="J118" s="117">
        <f>J246</f>
        <v>0</v>
      </c>
      <c r="L118" s="114"/>
    </row>
    <row r="119" spans="2:12" s="9" customFormat="1" ht="19.899999999999999" customHeight="1">
      <c r="B119" s="114"/>
      <c r="D119" s="115" t="s">
        <v>160</v>
      </c>
      <c r="E119" s="116"/>
      <c r="F119" s="116"/>
      <c r="G119" s="116"/>
      <c r="H119" s="116"/>
      <c r="I119" s="116"/>
      <c r="J119" s="117">
        <f>J250</f>
        <v>0</v>
      </c>
      <c r="L119" s="114"/>
    </row>
    <row r="120" spans="2:12" s="9" customFormat="1" ht="14.85" customHeight="1">
      <c r="B120" s="114"/>
      <c r="D120" s="115" t="s">
        <v>2114</v>
      </c>
      <c r="E120" s="116"/>
      <c r="F120" s="116"/>
      <c r="G120" s="116"/>
      <c r="H120" s="116"/>
      <c r="I120" s="116"/>
      <c r="J120" s="117">
        <f>J251</f>
        <v>0</v>
      </c>
      <c r="L120" s="114"/>
    </row>
    <row r="121" spans="2:12" s="9" customFormat="1" ht="14.85" customHeight="1">
      <c r="B121" s="114"/>
      <c r="D121" s="115" t="s">
        <v>162</v>
      </c>
      <c r="E121" s="116"/>
      <c r="F121" s="116"/>
      <c r="G121" s="116"/>
      <c r="H121" s="116"/>
      <c r="I121" s="116"/>
      <c r="J121" s="117">
        <f>J255</f>
        <v>0</v>
      </c>
      <c r="L121" s="114"/>
    </row>
    <row r="122" spans="2:12" s="8" customFormat="1" ht="24.95" customHeight="1">
      <c r="B122" s="110"/>
      <c r="D122" s="111" t="s">
        <v>164</v>
      </c>
      <c r="E122" s="112"/>
      <c r="F122" s="112"/>
      <c r="G122" s="112"/>
      <c r="H122" s="112"/>
      <c r="I122" s="112"/>
      <c r="J122" s="113">
        <f>J257</f>
        <v>0</v>
      </c>
      <c r="L122" s="110"/>
    </row>
    <row r="123" spans="2:12" s="9" customFormat="1" ht="19.899999999999999" customHeight="1">
      <c r="B123" s="114"/>
      <c r="D123" s="115" t="s">
        <v>165</v>
      </c>
      <c r="E123" s="116"/>
      <c r="F123" s="116"/>
      <c r="G123" s="116"/>
      <c r="H123" s="116"/>
      <c r="I123" s="116"/>
      <c r="J123" s="117">
        <f>J258</f>
        <v>0</v>
      </c>
      <c r="L123" s="114"/>
    </row>
    <row r="124" spans="2:12" s="1" customFormat="1" ht="21.75" customHeight="1">
      <c r="B124" s="28"/>
      <c r="L124" s="28"/>
    </row>
    <row r="125" spans="2:12" s="1" customFormat="1" ht="6.95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  <row r="129" spans="2:12" s="1" customFormat="1" ht="6.95" customHeight="1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28"/>
    </row>
    <row r="130" spans="2:12" s="1" customFormat="1" ht="24.95" customHeight="1">
      <c r="B130" s="28"/>
      <c r="C130" s="17" t="s">
        <v>167</v>
      </c>
      <c r="L130" s="28"/>
    </row>
    <row r="131" spans="2:12" s="1" customFormat="1" ht="6.95" customHeight="1">
      <c r="B131" s="28"/>
      <c r="L131" s="28"/>
    </row>
    <row r="132" spans="2:12" s="1" customFormat="1" ht="12" customHeight="1">
      <c r="B132" s="28"/>
      <c r="C132" s="23" t="s">
        <v>14</v>
      </c>
      <c r="L132" s="28"/>
    </row>
    <row r="133" spans="2:12" s="1" customFormat="1" ht="16.5" customHeight="1">
      <c r="B133" s="28"/>
      <c r="E133" s="241" t="str">
        <f>E7</f>
        <v xml:space="preserve"> KRPZ Žilina a OOPZ Žilina, ul. Kuzmányho</v>
      </c>
      <c r="F133" s="242"/>
      <c r="G133" s="242"/>
      <c r="H133" s="242"/>
      <c r="L133" s="28"/>
    </row>
    <row r="134" spans="2:12" ht="12" customHeight="1">
      <c r="B134" s="16"/>
      <c r="C134" s="23" t="s">
        <v>132</v>
      </c>
      <c r="L134" s="16"/>
    </row>
    <row r="135" spans="2:12" ht="23.25" customHeight="1">
      <c r="B135" s="16"/>
      <c r="E135" s="241" t="s">
        <v>133</v>
      </c>
      <c r="F135" s="203"/>
      <c r="G135" s="203"/>
      <c r="H135" s="203"/>
      <c r="L135" s="16"/>
    </row>
    <row r="136" spans="2:12" ht="12" customHeight="1">
      <c r="B136" s="16"/>
      <c r="C136" s="23" t="s">
        <v>134</v>
      </c>
      <c r="L136" s="16"/>
    </row>
    <row r="137" spans="2:12" s="1" customFormat="1" ht="16.5" customHeight="1">
      <c r="B137" s="28"/>
      <c r="E137" s="229" t="s">
        <v>2106</v>
      </c>
      <c r="F137" s="243"/>
      <c r="G137" s="243"/>
      <c r="H137" s="243"/>
      <c r="L137" s="28"/>
    </row>
    <row r="138" spans="2:12" s="1" customFormat="1" ht="12" customHeight="1">
      <c r="B138" s="28"/>
      <c r="C138" s="23" t="s">
        <v>136</v>
      </c>
      <c r="L138" s="28"/>
    </row>
    <row r="139" spans="2:12" s="1" customFormat="1" ht="30" customHeight="1">
      <c r="B139" s="28"/>
      <c r="E139" s="224" t="str">
        <f>E13</f>
        <v>1 - Stavebná časť - Vybudovanie sociálnej miestnosti pre imobilných</v>
      </c>
      <c r="F139" s="243"/>
      <c r="G139" s="243"/>
      <c r="H139" s="243"/>
      <c r="L139" s="28"/>
    </row>
    <row r="140" spans="2:12" s="1" customFormat="1" ht="6.95" customHeight="1">
      <c r="B140" s="28"/>
      <c r="L140" s="28"/>
    </row>
    <row r="141" spans="2:12" s="1" customFormat="1" ht="12" customHeight="1">
      <c r="B141" s="28"/>
      <c r="C141" s="23" t="s">
        <v>18</v>
      </c>
      <c r="F141" s="21" t="str">
        <f>F16</f>
        <v>Žilina, parc. č. 449/7, 449/1</v>
      </c>
      <c r="I141" s="23" t="s">
        <v>20</v>
      </c>
      <c r="J141" s="51" t="str">
        <f>IF(J16="","",J16)</f>
        <v>19. 8. 2022</v>
      </c>
      <c r="L141" s="28"/>
    </row>
    <row r="142" spans="2:12" s="1" customFormat="1" ht="6.95" customHeight="1">
      <c r="B142" s="28"/>
      <c r="L142" s="28"/>
    </row>
    <row r="143" spans="2:12" s="1" customFormat="1" ht="40.15" customHeight="1">
      <c r="B143" s="28"/>
      <c r="C143" s="23" t="s">
        <v>22</v>
      </c>
      <c r="F143" s="21" t="str">
        <f>E19</f>
        <v>Ministerstvo vnútra SR, Pribinova 2, Bratislava</v>
      </c>
      <c r="I143" s="23" t="s">
        <v>30</v>
      </c>
      <c r="J143" s="26" t="str">
        <f>E25</f>
        <v>Cobra Bauart s.r.o., Karpatské nám.10A, Bratislava</v>
      </c>
      <c r="L143" s="28"/>
    </row>
    <row r="144" spans="2:12" s="1" customFormat="1" ht="40.15" customHeight="1">
      <c r="B144" s="28"/>
      <c r="C144" s="23" t="s">
        <v>28</v>
      </c>
      <c r="F144" s="21" t="str">
        <f>IF(E22="","",E22)</f>
        <v>Vyplň údaj</v>
      </c>
      <c r="I144" s="23" t="s">
        <v>36</v>
      </c>
      <c r="J144" s="26" t="str">
        <f>E28</f>
        <v>Cobra Bauart s.r.o., Karpatské nám.10A, Bratislava</v>
      </c>
      <c r="L144" s="28"/>
    </row>
    <row r="145" spans="2:65" s="1" customFormat="1" ht="10.35" customHeight="1">
      <c r="B145" s="28"/>
      <c r="L145" s="28"/>
    </row>
    <row r="146" spans="2:65" s="10" customFormat="1" ht="29.25" customHeight="1">
      <c r="B146" s="118"/>
      <c r="C146" s="119" t="s">
        <v>168</v>
      </c>
      <c r="D146" s="120" t="s">
        <v>64</v>
      </c>
      <c r="E146" s="120" t="s">
        <v>60</v>
      </c>
      <c r="F146" s="120" t="s">
        <v>61</v>
      </c>
      <c r="G146" s="120" t="s">
        <v>169</v>
      </c>
      <c r="H146" s="120" t="s">
        <v>170</v>
      </c>
      <c r="I146" s="120" t="s">
        <v>171</v>
      </c>
      <c r="J146" s="121" t="s">
        <v>140</v>
      </c>
      <c r="K146" s="122" t="s">
        <v>172</v>
      </c>
      <c r="L146" s="118"/>
      <c r="M146" s="58" t="s">
        <v>1</v>
      </c>
      <c r="N146" s="59" t="s">
        <v>43</v>
      </c>
      <c r="O146" s="59" t="s">
        <v>173</v>
      </c>
      <c r="P146" s="59" t="s">
        <v>174</v>
      </c>
      <c r="Q146" s="59" t="s">
        <v>175</v>
      </c>
      <c r="R146" s="59" t="s">
        <v>176</v>
      </c>
      <c r="S146" s="59" t="s">
        <v>177</v>
      </c>
      <c r="T146" s="60" t="s">
        <v>178</v>
      </c>
    </row>
    <row r="147" spans="2:65" s="1" customFormat="1" ht="22.9" customHeight="1">
      <c r="B147" s="28"/>
      <c r="C147" s="63" t="s">
        <v>141</v>
      </c>
      <c r="J147" s="123">
        <f>BK147</f>
        <v>0</v>
      </c>
      <c r="L147" s="28"/>
      <c r="M147" s="61"/>
      <c r="N147" s="52"/>
      <c r="O147" s="52"/>
      <c r="P147" s="124">
        <f>P148+P183+P257</f>
        <v>0</v>
      </c>
      <c r="Q147" s="52"/>
      <c r="R147" s="124">
        <f>R148+R183+R257</f>
        <v>2.9001799954999998</v>
      </c>
      <c r="S147" s="52"/>
      <c r="T147" s="125">
        <f>T148+T183+T257</f>
        <v>7.2771889999999999</v>
      </c>
      <c r="AT147" s="13" t="s">
        <v>78</v>
      </c>
      <c r="AU147" s="13" t="s">
        <v>142</v>
      </c>
      <c r="BK147" s="126">
        <f>BK148+BK183+BK257</f>
        <v>0</v>
      </c>
    </row>
    <row r="148" spans="2:65" s="11" customFormat="1" ht="25.9" customHeight="1">
      <c r="B148" s="127"/>
      <c r="D148" s="128" t="s">
        <v>78</v>
      </c>
      <c r="E148" s="129" t="s">
        <v>179</v>
      </c>
      <c r="F148" s="129" t="s">
        <v>180</v>
      </c>
      <c r="I148" s="130"/>
      <c r="J148" s="131">
        <f>BK148</f>
        <v>0</v>
      </c>
      <c r="L148" s="127"/>
      <c r="M148" s="132"/>
      <c r="P148" s="133">
        <f>P149+P153+P163+P181</f>
        <v>0</v>
      </c>
      <c r="R148" s="133">
        <f>R149+R153+R163+R181</f>
        <v>2.1334060780000002</v>
      </c>
      <c r="T148" s="134">
        <f>T149+T153+T163+T181</f>
        <v>7.2485290000000004</v>
      </c>
      <c r="AR148" s="128" t="s">
        <v>83</v>
      </c>
      <c r="AT148" s="135" t="s">
        <v>78</v>
      </c>
      <c r="AU148" s="135" t="s">
        <v>79</v>
      </c>
      <c r="AY148" s="128" t="s">
        <v>181</v>
      </c>
      <c r="BK148" s="136">
        <f>BK149+BK153+BK163+BK181</f>
        <v>0</v>
      </c>
    </row>
    <row r="149" spans="2:65" s="11" customFormat="1" ht="22.9" customHeight="1">
      <c r="B149" s="127"/>
      <c r="D149" s="128" t="s">
        <v>78</v>
      </c>
      <c r="E149" s="137" t="s">
        <v>94</v>
      </c>
      <c r="F149" s="137" t="s">
        <v>182</v>
      </c>
      <c r="I149" s="130"/>
      <c r="J149" s="138">
        <f>BK149</f>
        <v>0</v>
      </c>
      <c r="L149" s="127"/>
      <c r="M149" s="132"/>
      <c r="P149" s="133">
        <f>SUM(P150:P152)</f>
        <v>0</v>
      </c>
      <c r="R149" s="133">
        <f>SUM(R150:R152)</f>
        <v>0.353845462</v>
      </c>
      <c r="T149" s="134">
        <f>SUM(T150:T152)</f>
        <v>0</v>
      </c>
      <c r="AR149" s="128" t="s">
        <v>83</v>
      </c>
      <c r="AT149" s="135" t="s">
        <v>78</v>
      </c>
      <c r="AU149" s="135" t="s">
        <v>83</v>
      </c>
      <c r="AY149" s="128" t="s">
        <v>181</v>
      </c>
      <c r="BK149" s="136">
        <f>SUM(BK150:BK152)</f>
        <v>0</v>
      </c>
    </row>
    <row r="150" spans="2:65" s="1" customFormat="1" ht="24.2" customHeight="1">
      <c r="B150" s="139"/>
      <c r="C150" s="140" t="s">
        <v>83</v>
      </c>
      <c r="D150" s="140" t="s">
        <v>183</v>
      </c>
      <c r="E150" s="141" t="s">
        <v>2115</v>
      </c>
      <c r="F150" s="142" t="s">
        <v>2116</v>
      </c>
      <c r="G150" s="143" t="s">
        <v>557</v>
      </c>
      <c r="H150" s="144">
        <v>1</v>
      </c>
      <c r="I150" s="145"/>
      <c r="J150" s="144">
        <f>ROUND(I150*H150,3)</f>
        <v>0</v>
      </c>
      <c r="K150" s="146"/>
      <c r="L150" s="28"/>
      <c r="M150" s="147" t="s">
        <v>1</v>
      </c>
      <c r="N150" s="148" t="s">
        <v>45</v>
      </c>
      <c r="P150" s="149">
        <f>O150*H150</f>
        <v>0</v>
      </c>
      <c r="Q150" s="149">
        <v>7.1400000000000005E-2</v>
      </c>
      <c r="R150" s="149">
        <f>Q150*H150</f>
        <v>7.1400000000000005E-2</v>
      </c>
      <c r="S150" s="149">
        <v>0</v>
      </c>
      <c r="T150" s="150">
        <f>S150*H150</f>
        <v>0</v>
      </c>
      <c r="AR150" s="151" t="s">
        <v>103</v>
      </c>
      <c r="AT150" s="151" t="s">
        <v>183</v>
      </c>
      <c r="AU150" s="151" t="s">
        <v>90</v>
      </c>
      <c r="AY150" s="13" t="s">
        <v>181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90</v>
      </c>
      <c r="BK150" s="153">
        <f>ROUND(I150*H150,3)</f>
        <v>0</v>
      </c>
      <c r="BL150" s="13" t="s">
        <v>103</v>
      </c>
      <c r="BM150" s="151" t="s">
        <v>2117</v>
      </c>
    </row>
    <row r="151" spans="2:65" s="1" customFormat="1" ht="24.2" customHeight="1">
      <c r="B151" s="139"/>
      <c r="C151" s="140" t="s">
        <v>90</v>
      </c>
      <c r="D151" s="140" t="s">
        <v>183</v>
      </c>
      <c r="E151" s="141" t="s">
        <v>2118</v>
      </c>
      <c r="F151" s="142" t="s">
        <v>2119</v>
      </c>
      <c r="G151" s="143" t="s">
        <v>557</v>
      </c>
      <c r="H151" s="144">
        <v>2</v>
      </c>
      <c r="I151" s="145"/>
      <c r="J151" s="144">
        <f>ROUND(I151*H151,3)</f>
        <v>0</v>
      </c>
      <c r="K151" s="146"/>
      <c r="L151" s="28"/>
      <c r="M151" s="147" t="s">
        <v>1</v>
      </c>
      <c r="N151" s="148" t="s">
        <v>45</v>
      </c>
      <c r="P151" s="149">
        <f>O151*H151</f>
        <v>0</v>
      </c>
      <c r="Q151" s="149">
        <v>8.8739999999999999E-2</v>
      </c>
      <c r="R151" s="149">
        <f>Q151*H151</f>
        <v>0.17748</v>
      </c>
      <c r="S151" s="149">
        <v>0</v>
      </c>
      <c r="T151" s="150">
        <f>S151*H151</f>
        <v>0</v>
      </c>
      <c r="AR151" s="151" t="s">
        <v>103</v>
      </c>
      <c r="AT151" s="151" t="s">
        <v>183</v>
      </c>
      <c r="AU151" s="151" t="s">
        <v>90</v>
      </c>
      <c r="AY151" s="13" t="s">
        <v>181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90</v>
      </c>
      <c r="BK151" s="153">
        <f>ROUND(I151*H151,3)</f>
        <v>0</v>
      </c>
      <c r="BL151" s="13" t="s">
        <v>103</v>
      </c>
      <c r="BM151" s="151" t="s">
        <v>2120</v>
      </c>
    </row>
    <row r="152" spans="2:65" s="1" customFormat="1" ht="33" customHeight="1">
      <c r="B152" s="139"/>
      <c r="C152" s="140" t="s">
        <v>94</v>
      </c>
      <c r="D152" s="140" t="s">
        <v>183</v>
      </c>
      <c r="E152" s="141" t="s">
        <v>2121</v>
      </c>
      <c r="F152" s="142" t="s">
        <v>2122</v>
      </c>
      <c r="G152" s="143" t="s">
        <v>194</v>
      </c>
      <c r="H152" s="144">
        <v>1.4139999999999999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7.4232999999999993E-2</v>
      </c>
      <c r="R152" s="149">
        <f>Q152*H152</f>
        <v>0.10496546199999998</v>
      </c>
      <c r="S152" s="149">
        <v>0</v>
      </c>
      <c r="T152" s="150">
        <f>S152*H152</f>
        <v>0</v>
      </c>
      <c r="AR152" s="151" t="s">
        <v>103</v>
      </c>
      <c r="AT152" s="151" t="s">
        <v>183</v>
      </c>
      <c r="AU152" s="151" t="s">
        <v>90</v>
      </c>
      <c r="AY152" s="13" t="s">
        <v>181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90</v>
      </c>
      <c r="BK152" s="153">
        <f>ROUND(I152*H152,3)</f>
        <v>0</v>
      </c>
      <c r="BL152" s="13" t="s">
        <v>103</v>
      </c>
      <c r="BM152" s="151" t="s">
        <v>2123</v>
      </c>
    </row>
    <row r="153" spans="2:65" s="11" customFormat="1" ht="22.9" customHeight="1">
      <c r="B153" s="127"/>
      <c r="D153" s="128" t="s">
        <v>78</v>
      </c>
      <c r="E153" s="137" t="s">
        <v>109</v>
      </c>
      <c r="F153" s="137" t="s">
        <v>1212</v>
      </c>
      <c r="I153" s="130"/>
      <c r="J153" s="138">
        <f>BK153</f>
        <v>0</v>
      </c>
      <c r="L153" s="127"/>
      <c r="M153" s="132"/>
      <c r="P153" s="133">
        <f>SUM(P154:P162)</f>
        <v>0</v>
      </c>
      <c r="R153" s="133">
        <f>SUM(R154:R162)</f>
        <v>1.357574316</v>
      </c>
      <c r="T153" s="134">
        <f>SUM(T154:T162)</f>
        <v>0</v>
      </c>
      <c r="AR153" s="128" t="s">
        <v>83</v>
      </c>
      <c r="AT153" s="135" t="s">
        <v>78</v>
      </c>
      <c r="AU153" s="135" t="s">
        <v>83</v>
      </c>
      <c r="AY153" s="128" t="s">
        <v>181</v>
      </c>
      <c r="BK153" s="136">
        <f>SUM(BK154:BK162)</f>
        <v>0</v>
      </c>
    </row>
    <row r="154" spans="2:65" s="1" customFormat="1" ht="24.2" customHeight="1">
      <c r="B154" s="139"/>
      <c r="C154" s="140" t="s">
        <v>103</v>
      </c>
      <c r="D154" s="140" t="s">
        <v>183</v>
      </c>
      <c r="E154" s="141" t="s">
        <v>205</v>
      </c>
      <c r="F154" s="142" t="s">
        <v>2124</v>
      </c>
      <c r="G154" s="143" t="s">
        <v>194</v>
      </c>
      <c r="H154" s="144">
        <v>7.28</v>
      </c>
      <c r="I154" s="145"/>
      <c r="J154" s="144">
        <f t="shared" ref="J154:J162" si="0">ROUND(I154*H154,3)</f>
        <v>0</v>
      </c>
      <c r="K154" s="146"/>
      <c r="L154" s="28"/>
      <c r="M154" s="147" t="s">
        <v>1</v>
      </c>
      <c r="N154" s="148" t="s">
        <v>45</v>
      </c>
      <c r="P154" s="149">
        <f t="shared" ref="P154:P162" si="1">O154*H154</f>
        <v>0</v>
      </c>
      <c r="Q154" s="149">
        <v>9.3500000000000007E-3</v>
      </c>
      <c r="R154" s="149">
        <f t="shared" ref="R154:R162" si="2">Q154*H154</f>
        <v>6.8068000000000004E-2</v>
      </c>
      <c r="S154" s="149">
        <v>0</v>
      </c>
      <c r="T154" s="150">
        <f t="shared" ref="T154:T162" si="3">S154*H154</f>
        <v>0</v>
      </c>
      <c r="AR154" s="151" t="s">
        <v>103</v>
      </c>
      <c r="AT154" s="151" t="s">
        <v>183</v>
      </c>
      <c r="AU154" s="151" t="s">
        <v>90</v>
      </c>
      <c r="AY154" s="13" t="s">
        <v>181</v>
      </c>
      <c r="BE154" s="152">
        <f t="shared" ref="BE154:BE162" si="4">IF(N154="základná",J154,0)</f>
        <v>0</v>
      </c>
      <c r="BF154" s="152">
        <f t="shared" ref="BF154:BF162" si="5">IF(N154="znížená",J154,0)</f>
        <v>0</v>
      </c>
      <c r="BG154" s="152">
        <f t="shared" ref="BG154:BG162" si="6">IF(N154="zákl. prenesená",J154,0)</f>
        <v>0</v>
      </c>
      <c r="BH154" s="152">
        <f t="shared" ref="BH154:BH162" si="7">IF(N154="zníž. prenesená",J154,0)</f>
        <v>0</v>
      </c>
      <c r="BI154" s="152">
        <f t="shared" ref="BI154:BI162" si="8">IF(N154="nulová",J154,0)</f>
        <v>0</v>
      </c>
      <c r="BJ154" s="13" t="s">
        <v>90</v>
      </c>
      <c r="BK154" s="153">
        <f t="shared" ref="BK154:BK162" si="9">ROUND(I154*H154,3)</f>
        <v>0</v>
      </c>
      <c r="BL154" s="13" t="s">
        <v>103</v>
      </c>
      <c r="BM154" s="151" t="s">
        <v>2125</v>
      </c>
    </row>
    <row r="155" spans="2:65" s="1" customFormat="1" ht="24.2" customHeight="1">
      <c r="B155" s="139"/>
      <c r="C155" s="140" t="s">
        <v>106</v>
      </c>
      <c r="D155" s="140" t="s">
        <v>183</v>
      </c>
      <c r="E155" s="141" t="s">
        <v>1086</v>
      </c>
      <c r="F155" s="142" t="s">
        <v>2126</v>
      </c>
      <c r="G155" s="143" t="s">
        <v>194</v>
      </c>
      <c r="H155" s="144">
        <v>7.28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45</v>
      </c>
      <c r="P155" s="149">
        <f t="shared" si="1"/>
        <v>0</v>
      </c>
      <c r="Q155" s="149">
        <v>5.1539999999999997E-3</v>
      </c>
      <c r="R155" s="149">
        <f t="shared" si="2"/>
        <v>3.7521119999999998E-2</v>
      </c>
      <c r="S155" s="149">
        <v>0</v>
      </c>
      <c r="T155" s="150">
        <f t="shared" si="3"/>
        <v>0</v>
      </c>
      <c r="AR155" s="151" t="s">
        <v>103</v>
      </c>
      <c r="AT155" s="151" t="s">
        <v>183</v>
      </c>
      <c r="AU155" s="151" t="s">
        <v>90</v>
      </c>
      <c r="AY155" s="13" t="s">
        <v>181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90</v>
      </c>
      <c r="BK155" s="153">
        <f t="shared" si="9"/>
        <v>0</v>
      </c>
      <c r="BL155" s="13" t="s">
        <v>103</v>
      </c>
      <c r="BM155" s="151" t="s">
        <v>2127</v>
      </c>
    </row>
    <row r="156" spans="2:65" s="1" customFormat="1" ht="24.2" customHeight="1">
      <c r="B156" s="139"/>
      <c r="C156" s="140" t="s">
        <v>109</v>
      </c>
      <c r="D156" s="140" t="s">
        <v>183</v>
      </c>
      <c r="E156" s="141" t="s">
        <v>220</v>
      </c>
      <c r="F156" s="142" t="s">
        <v>2128</v>
      </c>
      <c r="G156" s="143" t="s">
        <v>194</v>
      </c>
      <c r="H156" s="144">
        <v>70.644000000000005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8.9250000000000006E-3</v>
      </c>
      <c r="R156" s="149">
        <f t="shared" si="2"/>
        <v>0.63049770000000005</v>
      </c>
      <c r="S156" s="149">
        <v>0</v>
      </c>
      <c r="T156" s="150">
        <f t="shared" si="3"/>
        <v>0</v>
      </c>
      <c r="AR156" s="151" t="s">
        <v>103</v>
      </c>
      <c r="AT156" s="151" t="s">
        <v>183</v>
      </c>
      <c r="AU156" s="151" t="s">
        <v>90</v>
      </c>
      <c r="AY156" s="13" t="s">
        <v>181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90</v>
      </c>
      <c r="BK156" s="153">
        <f t="shared" si="9"/>
        <v>0</v>
      </c>
      <c r="BL156" s="13" t="s">
        <v>103</v>
      </c>
      <c r="BM156" s="151" t="s">
        <v>2129</v>
      </c>
    </row>
    <row r="157" spans="2:65" s="1" customFormat="1" ht="24.2" customHeight="1">
      <c r="B157" s="139"/>
      <c r="C157" s="140" t="s">
        <v>208</v>
      </c>
      <c r="D157" s="140" t="s">
        <v>183</v>
      </c>
      <c r="E157" s="141" t="s">
        <v>224</v>
      </c>
      <c r="F157" s="142" t="s">
        <v>225</v>
      </c>
      <c r="G157" s="143" t="s">
        <v>194</v>
      </c>
      <c r="H157" s="144">
        <v>70.644000000000005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5.1539999999999997E-3</v>
      </c>
      <c r="R157" s="149">
        <f t="shared" si="2"/>
        <v>0.36409917600000002</v>
      </c>
      <c r="S157" s="149">
        <v>0</v>
      </c>
      <c r="T157" s="150">
        <f t="shared" si="3"/>
        <v>0</v>
      </c>
      <c r="AR157" s="151" t="s">
        <v>103</v>
      </c>
      <c r="AT157" s="151" t="s">
        <v>183</v>
      </c>
      <c r="AU157" s="151" t="s">
        <v>90</v>
      </c>
      <c r="AY157" s="13" t="s">
        <v>181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90</v>
      </c>
      <c r="BK157" s="153">
        <f t="shared" si="9"/>
        <v>0</v>
      </c>
      <c r="BL157" s="13" t="s">
        <v>103</v>
      </c>
      <c r="BM157" s="151" t="s">
        <v>2130</v>
      </c>
    </row>
    <row r="158" spans="2:65" s="1" customFormat="1" ht="24.2" customHeight="1">
      <c r="B158" s="139"/>
      <c r="C158" s="140" t="s">
        <v>199</v>
      </c>
      <c r="D158" s="140" t="s">
        <v>183</v>
      </c>
      <c r="E158" s="141" t="s">
        <v>2131</v>
      </c>
      <c r="F158" s="142" t="s">
        <v>2132</v>
      </c>
      <c r="G158" s="143" t="s">
        <v>194</v>
      </c>
      <c r="H158" s="144">
        <v>7.28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2.7539999999999999E-2</v>
      </c>
      <c r="R158" s="149">
        <f t="shared" si="2"/>
        <v>0.20049120000000001</v>
      </c>
      <c r="S158" s="149">
        <v>0</v>
      </c>
      <c r="T158" s="150">
        <f t="shared" si="3"/>
        <v>0</v>
      </c>
      <c r="AR158" s="151" t="s">
        <v>103</v>
      </c>
      <c r="AT158" s="151" t="s">
        <v>183</v>
      </c>
      <c r="AU158" s="151" t="s">
        <v>90</v>
      </c>
      <c r="AY158" s="13" t="s">
        <v>181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90</v>
      </c>
      <c r="BK158" s="153">
        <f t="shared" si="9"/>
        <v>0</v>
      </c>
      <c r="BL158" s="13" t="s">
        <v>103</v>
      </c>
      <c r="BM158" s="151" t="s">
        <v>2133</v>
      </c>
    </row>
    <row r="159" spans="2:65" s="1" customFormat="1" ht="24.2" customHeight="1">
      <c r="B159" s="139"/>
      <c r="C159" s="140" t="s">
        <v>215</v>
      </c>
      <c r="D159" s="140" t="s">
        <v>183</v>
      </c>
      <c r="E159" s="141" t="s">
        <v>2134</v>
      </c>
      <c r="F159" s="142" t="s">
        <v>2135</v>
      </c>
      <c r="G159" s="143" t="s">
        <v>194</v>
      </c>
      <c r="H159" s="144">
        <v>7.28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45</v>
      </c>
      <c r="P159" s="149">
        <f t="shared" si="1"/>
        <v>0</v>
      </c>
      <c r="Q159" s="149">
        <v>6.0400000000000004E-4</v>
      </c>
      <c r="R159" s="149">
        <f t="shared" si="2"/>
        <v>4.3971200000000009E-3</v>
      </c>
      <c r="S159" s="149">
        <v>0</v>
      </c>
      <c r="T159" s="150">
        <f t="shared" si="3"/>
        <v>0</v>
      </c>
      <c r="AR159" s="151" t="s">
        <v>103</v>
      </c>
      <c r="AT159" s="151" t="s">
        <v>183</v>
      </c>
      <c r="AU159" s="151" t="s">
        <v>90</v>
      </c>
      <c r="AY159" s="13" t="s">
        <v>181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90</v>
      </c>
      <c r="BK159" s="153">
        <f t="shared" si="9"/>
        <v>0</v>
      </c>
      <c r="BL159" s="13" t="s">
        <v>103</v>
      </c>
      <c r="BM159" s="151" t="s">
        <v>2136</v>
      </c>
    </row>
    <row r="160" spans="2:65" s="1" customFormat="1" ht="24.2" customHeight="1">
      <c r="B160" s="139"/>
      <c r="C160" s="140" t="s">
        <v>219</v>
      </c>
      <c r="D160" s="140" t="s">
        <v>183</v>
      </c>
      <c r="E160" s="141" t="s">
        <v>2137</v>
      </c>
      <c r="F160" s="142" t="s">
        <v>2138</v>
      </c>
      <c r="G160" s="143" t="s">
        <v>557</v>
      </c>
      <c r="H160" s="144">
        <v>3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45</v>
      </c>
      <c r="P160" s="149">
        <f t="shared" si="1"/>
        <v>0</v>
      </c>
      <c r="Q160" s="149">
        <v>1.7500000000000002E-2</v>
      </c>
      <c r="R160" s="149">
        <f t="shared" si="2"/>
        <v>5.2500000000000005E-2</v>
      </c>
      <c r="S160" s="149">
        <v>0</v>
      </c>
      <c r="T160" s="150">
        <f t="shared" si="3"/>
        <v>0</v>
      </c>
      <c r="AR160" s="151" t="s">
        <v>103</v>
      </c>
      <c r="AT160" s="151" t="s">
        <v>183</v>
      </c>
      <c r="AU160" s="151" t="s">
        <v>90</v>
      </c>
      <c r="AY160" s="13" t="s">
        <v>181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90</v>
      </c>
      <c r="BK160" s="153">
        <f t="shared" si="9"/>
        <v>0</v>
      </c>
      <c r="BL160" s="13" t="s">
        <v>103</v>
      </c>
      <c r="BM160" s="151" t="s">
        <v>2139</v>
      </c>
    </row>
    <row r="161" spans="2:65" s="1" customFormat="1" ht="21.75" customHeight="1">
      <c r="B161" s="139"/>
      <c r="C161" s="154" t="s">
        <v>223</v>
      </c>
      <c r="D161" s="154" t="s">
        <v>196</v>
      </c>
      <c r="E161" s="155" t="s">
        <v>2140</v>
      </c>
      <c r="F161" s="156" t="s">
        <v>2141</v>
      </c>
      <c r="G161" s="157" t="s">
        <v>557</v>
      </c>
      <c r="H161" s="158">
        <v>2</v>
      </c>
      <c r="I161" s="159"/>
      <c r="J161" s="158">
        <f t="shared" si="0"/>
        <v>0</v>
      </c>
      <c r="K161" s="160"/>
      <c r="L161" s="161"/>
      <c r="M161" s="162" t="s">
        <v>1</v>
      </c>
      <c r="N161" s="163" t="s">
        <v>45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199</v>
      </c>
      <c r="AT161" s="151" t="s">
        <v>196</v>
      </c>
      <c r="AU161" s="151" t="s">
        <v>90</v>
      </c>
      <c r="AY161" s="13" t="s">
        <v>181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90</v>
      </c>
      <c r="BK161" s="153">
        <f t="shared" si="9"/>
        <v>0</v>
      </c>
      <c r="BL161" s="13" t="s">
        <v>103</v>
      </c>
      <c r="BM161" s="151" t="s">
        <v>2142</v>
      </c>
    </row>
    <row r="162" spans="2:65" s="1" customFormat="1" ht="21.75" customHeight="1">
      <c r="B162" s="139"/>
      <c r="C162" s="154" t="s">
        <v>227</v>
      </c>
      <c r="D162" s="154" t="s">
        <v>196</v>
      </c>
      <c r="E162" s="155" t="s">
        <v>2143</v>
      </c>
      <c r="F162" s="156" t="s">
        <v>2144</v>
      </c>
      <c r="G162" s="157" t="s">
        <v>557</v>
      </c>
      <c r="H162" s="158">
        <v>1</v>
      </c>
      <c r="I162" s="159"/>
      <c r="J162" s="158">
        <f t="shared" si="0"/>
        <v>0</v>
      </c>
      <c r="K162" s="160"/>
      <c r="L162" s="161"/>
      <c r="M162" s="162" t="s">
        <v>1</v>
      </c>
      <c r="N162" s="163" t="s">
        <v>45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199</v>
      </c>
      <c r="AT162" s="151" t="s">
        <v>196</v>
      </c>
      <c r="AU162" s="151" t="s">
        <v>90</v>
      </c>
      <c r="AY162" s="13" t="s">
        <v>181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90</v>
      </c>
      <c r="BK162" s="153">
        <f t="shared" si="9"/>
        <v>0</v>
      </c>
      <c r="BL162" s="13" t="s">
        <v>103</v>
      </c>
      <c r="BM162" s="151" t="s">
        <v>2145</v>
      </c>
    </row>
    <row r="163" spans="2:65" s="11" customFormat="1" ht="22.9" customHeight="1">
      <c r="B163" s="127"/>
      <c r="D163" s="128" t="s">
        <v>78</v>
      </c>
      <c r="E163" s="137" t="s">
        <v>215</v>
      </c>
      <c r="F163" s="137" t="s">
        <v>314</v>
      </c>
      <c r="I163" s="130"/>
      <c r="J163" s="138">
        <f>BK163</f>
        <v>0</v>
      </c>
      <c r="L163" s="127"/>
      <c r="M163" s="132"/>
      <c r="P163" s="133">
        <f>SUM(P164:P180)</f>
        <v>0</v>
      </c>
      <c r="R163" s="133">
        <f>SUM(R164:R180)</f>
        <v>0.42198630000000004</v>
      </c>
      <c r="T163" s="134">
        <f>SUM(T164:T180)</f>
        <v>7.2485290000000004</v>
      </c>
      <c r="AR163" s="128" t="s">
        <v>83</v>
      </c>
      <c r="AT163" s="135" t="s">
        <v>78</v>
      </c>
      <c r="AU163" s="135" t="s">
        <v>83</v>
      </c>
      <c r="AY163" s="128" t="s">
        <v>181</v>
      </c>
      <c r="BK163" s="136">
        <f>SUM(BK164:BK180)</f>
        <v>0</v>
      </c>
    </row>
    <row r="164" spans="2:65" s="1" customFormat="1" ht="24.2" customHeight="1">
      <c r="B164" s="139"/>
      <c r="C164" s="140" t="s">
        <v>231</v>
      </c>
      <c r="D164" s="140" t="s">
        <v>183</v>
      </c>
      <c r="E164" s="141" t="s">
        <v>344</v>
      </c>
      <c r="F164" s="142" t="s">
        <v>345</v>
      </c>
      <c r="G164" s="143" t="s">
        <v>194</v>
      </c>
      <c r="H164" s="144">
        <v>10</v>
      </c>
      <c r="I164" s="145"/>
      <c r="J164" s="144">
        <f t="shared" ref="J164:J180" si="10">ROUND(I164*H164,3)</f>
        <v>0</v>
      </c>
      <c r="K164" s="146"/>
      <c r="L164" s="28"/>
      <c r="M164" s="147" t="s">
        <v>1</v>
      </c>
      <c r="N164" s="148" t="s">
        <v>45</v>
      </c>
      <c r="P164" s="149">
        <f t="shared" ref="P164:P180" si="11">O164*H164</f>
        <v>0</v>
      </c>
      <c r="Q164" s="149">
        <v>4.2198630000000001E-2</v>
      </c>
      <c r="R164" s="149">
        <f t="shared" ref="R164:R180" si="12">Q164*H164</f>
        <v>0.42198630000000004</v>
      </c>
      <c r="S164" s="149">
        <v>0</v>
      </c>
      <c r="T164" s="150">
        <f t="shared" ref="T164:T180" si="13">S164*H164</f>
        <v>0</v>
      </c>
      <c r="AR164" s="151" t="s">
        <v>103</v>
      </c>
      <c r="AT164" s="151" t="s">
        <v>183</v>
      </c>
      <c r="AU164" s="151" t="s">
        <v>90</v>
      </c>
      <c r="AY164" s="13" t="s">
        <v>181</v>
      </c>
      <c r="BE164" s="152">
        <f t="shared" ref="BE164:BE180" si="14">IF(N164="základná",J164,0)</f>
        <v>0</v>
      </c>
      <c r="BF164" s="152">
        <f t="shared" ref="BF164:BF180" si="15">IF(N164="znížená",J164,0)</f>
        <v>0</v>
      </c>
      <c r="BG164" s="152">
        <f t="shared" ref="BG164:BG180" si="16">IF(N164="zákl. prenesená",J164,0)</f>
        <v>0</v>
      </c>
      <c r="BH164" s="152">
        <f t="shared" ref="BH164:BH180" si="17">IF(N164="zníž. prenesená",J164,0)</f>
        <v>0</v>
      </c>
      <c r="BI164" s="152">
        <f t="shared" ref="BI164:BI180" si="18">IF(N164="nulová",J164,0)</f>
        <v>0</v>
      </c>
      <c r="BJ164" s="13" t="s">
        <v>90</v>
      </c>
      <c r="BK164" s="153">
        <f t="shared" ref="BK164:BK180" si="19">ROUND(I164*H164,3)</f>
        <v>0</v>
      </c>
      <c r="BL164" s="13" t="s">
        <v>103</v>
      </c>
      <c r="BM164" s="151" t="s">
        <v>2146</v>
      </c>
    </row>
    <row r="165" spans="2:65" s="1" customFormat="1" ht="44.25" customHeight="1">
      <c r="B165" s="139"/>
      <c r="C165" s="140" t="s">
        <v>235</v>
      </c>
      <c r="D165" s="140" t="s">
        <v>183</v>
      </c>
      <c r="E165" s="141" t="s">
        <v>1118</v>
      </c>
      <c r="F165" s="142" t="s">
        <v>1119</v>
      </c>
      <c r="G165" s="143" t="s">
        <v>186</v>
      </c>
      <c r="H165" s="144">
        <v>0.24099999999999999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45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1.905</v>
      </c>
      <c r="T165" s="150">
        <f t="shared" si="13"/>
        <v>0.45910499999999999</v>
      </c>
      <c r="AR165" s="151" t="s">
        <v>103</v>
      </c>
      <c r="AT165" s="151" t="s">
        <v>183</v>
      </c>
      <c r="AU165" s="151" t="s">
        <v>90</v>
      </c>
      <c r="AY165" s="13" t="s">
        <v>181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90</v>
      </c>
      <c r="BK165" s="153">
        <f t="shared" si="19"/>
        <v>0</v>
      </c>
      <c r="BL165" s="13" t="s">
        <v>103</v>
      </c>
      <c r="BM165" s="151" t="s">
        <v>2147</v>
      </c>
    </row>
    <row r="166" spans="2:65" s="1" customFormat="1" ht="33" customHeight="1">
      <c r="B166" s="139"/>
      <c r="C166" s="140" t="s">
        <v>239</v>
      </c>
      <c r="D166" s="140" t="s">
        <v>183</v>
      </c>
      <c r="E166" s="141" t="s">
        <v>2148</v>
      </c>
      <c r="F166" s="142" t="s">
        <v>2149</v>
      </c>
      <c r="G166" s="143" t="s">
        <v>186</v>
      </c>
      <c r="H166" s="144">
        <v>0.14099999999999999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2.4</v>
      </c>
      <c r="T166" s="150">
        <f t="shared" si="13"/>
        <v>0.33839999999999998</v>
      </c>
      <c r="AR166" s="151" t="s">
        <v>103</v>
      </c>
      <c r="AT166" s="151" t="s">
        <v>183</v>
      </c>
      <c r="AU166" s="151" t="s">
        <v>90</v>
      </c>
      <c r="AY166" s="13" t="s">
        <v>181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90</v>
      </c>
      <c r="BK166" s="153">
        <f t="shared" si="19"/>
        <v>0</v>
      </c>
      <c r="BL166" s="13" t="s">
        <v>103</v>
      </c>
      <c r="BM166" s="151" t="s">
        <v>2150</v>
      </c>
    </row>
    <row r="167" spans="2:65" s="1" customFormat="1" ht="33" customHeight="1">
      <c r="B167" s="139"/>
      <c r="C167" s="140" t="s">
        <v>243</v>
      </c>
      <c r="D167" s="140" t="s">
        <v>183</v>
      </c>
      <c r="E167" s="141" t="s">
        <v>2151</v>
      </c>
      <c r="F167" s="142" t="s">
        <v>2152</v>
      </c>
      <c r="G167" s="143" t="s">
        <v>194</v>
      </c>
      <c r="H167" s="144">
        <v>7.28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0.02</v>
      </c>
      <c r="T167" s="150">
        <f t="shared" si="13"/>
        <v>0.14560000000000001</v>
      </c>
      <c r="AR167" s="151" t="s">
        <v>103</v>
      </c>
      <c r="AT167" s="151" t="s">
        <v>183</v>
      </c>
      <c r="AU167" s="151" t="s">
        <v>90</v>
      </c>
      <c r="AY167" s="13" t="s">
        <v>181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90</v>
      </c>
      <c r="BK167" s="153">
        <f t="shared" si="19"/>
        <v>0</v>
      </c>
      <c r="BL167" s="13" t="s">
        <v>103</v>
      </c>
      <c r="BM167" s="151" t="s">
        <v>2153</v>
      </c>
    </row>
    <row r="168" spans="2:65" s="1" customFormat="1" ht="24.2" customHeight="1">
      <c r="B168" s="139"/>
      <c r="C168" s="140" t="s">
        <v>247</v>
      </c>
      <c r="D168" s="140" t="s">
        <v>183</v>
      </c>
      <c r="E168" s="141" t="s">
        <v>2154</v>
      </c>
      <c r="F168" s="142" t="s">
        <v>2155</v>
      </c>
      <c r="G168" s="143" t="s">
        <v>194</v>
      </c>
      <c r="H168" s="144">
        <v>5.58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8.7999999999999995E-2</v>
      </c>
      <c r="T168" s="150">
        <f t="shared" si="13"/>
        <v>0.49103999999999998</v>
      </c>
      <c r="AR168" s="151" t="s">
        <v>103</v>
      </c>
      <c r="AT168" s="151" t="s">
        <v>183</v>
      </c>
      <c r="AU168" s="151" t="s">
        <v>90</v>
      </c>
      <c r="AY168" s="13" t="s">
        <v>181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90</v>
      </c>
      <c r="BK168" s="153">
        <f t="shared" si="19"/>
        <v>0</v>
      </c>
      <c r="BL168" s="13" t="s">
        <v>103</v>
      </c>
      <c r="BM168" s="151" t="s">
        <v>2156</v>
      </c>
    </row>
    <row r="169" spans="2:65" s="1" customFormat="1" ht="37.9" customHeight="1">
      <c r="B169" s="139"/>
      <c r="C169" s="140" t="s">
        <v>251</v>
      </c>
      <c r="D169" s="140" t="s">
        <v>183</v>
      </c>
      <c r="E169" s="141" t="s">
        <v>2157</v>
      </c>
      <c r="F169" s="142" t="s">
        <v>2158</v>
      </c>
      <c r="G169" s="143" t="s">
        <v>304</v>
      </c>
      <c r="H169" s="144">
        <v>8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45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2E-3</v>
      </c>
      <c r="T169" s="150">
        <f t="shared" si="13"/>
        <v>1.6E-2</v>
      </c>
      <c r="AR169" s="151" t="s">
        <v>103</v>
      </c>
      <c r="AT169" s="151" t="s">
        <v>183</v>
      </c>
      <c r="AU169" s="151" t="s">
        <v>90</v>
      </c>
      <c r="AY169" s="13" t="s">
        <v>181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90</v>
      </c>
      <c r="BK169" s="153">
        <f t="shared" si="19"/>
        <v>0</v>
      </c>
      <c r="BL169" s="13" t="s">
        <v>103</v>
      </c>
      <c r="BM169" s="151" t="s">
        <v>2159</v>
      </c>
    </row>
    <row r="170" spans="2:65" s="1" customFormat="1" ht="24.2" customHeight="1">
      <c r="B170" s="139"/>
      <c r="C170" s="140" t="s">
        <v>255</v>
      </c>
      <c r="D170" s="140" t="s">
        <v>183</v>
      </c>
      <c r="E170" s="141" t="s">
        <v>2160</v>
      </c>
      <c r="F170" s="142" t="s">
        <v>2161</v>
      </c>
      <c r="G170" s="143" t="s">
        <v>304</v>
      </c>
      <c r="H170" s="144">
        <v>5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45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1.0999999999999999E-2</v>
      </c>
      <c r="T170" s="150">
        <f t="shared" si="13"/>
        <v>5.4999999999999993E-2</v>
      </c>
      <c r="AR170" s="151" t="s">
        <v>103</v>
      </c>
      <c r="AT170" s="151" t="s">
        <v>183</v>
      </c>
      <c r="AU170" s="151" t="s">
        <v>90</v>
      </c>
      <c r="AY170" s="13" t="s">
        <v>181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90</v>
      </c>
      <c r="BK170" s="153">
        <f t="shared" si="19"/>
        <v>0</v>
      </c>
      <c r="BL170" s="13" t="s">
        <v>103</v>
      </c>
      <c r="BM170" s="151" t="s">
        <v>2162</v>
      </c>
    </row>
    <row r="171" spans="2:65" s="1" customFormat="1" ht="33" customHeight="1">
      <c r="B171" s="139"/>
      <c r="C171" s="140" t="s">
        <v>7</v>
      </c>
      <c r="D171" s="140" t="s">
        <v>183</v>
      </c>
      <c r="E171" s="141" t="s">
        <v>2163</v>
      </c>
      <c r="F171" s="142" t="s">
        <v>2164</v>
      </c>
      <c r="G171" s="143" t="s">
        <v>194</v>
      </c>
      <c r="H171" s="144">
        <v>7.28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45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0.05</v>
      </c>
      <c r="T171" s="150">
        <f t="shared" si="13"/>
        <v>0.36400000000000005</v>
      </c>
      <c r="AR171" s="151" t="s">
        <v>103</v>
      </c>
      <c r="AT171" s="151" t="s">
        <v>183</v>
      </c>
      <c r="AU171" s="151" t="s">
        <v>90</v>
      </c>
      <c r="AY171" s="13" t="s">
        <v>181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90</v>
      </c>
      <c r="BK171" s="153">
        <f t="shared" si="19"/>
        <v>0</v>
      </c>
      <c r="BL171" s="13" t="s">
        <v>103</v>
      </c>
      <c r="BM171" s="151" t="s">
        <v>2165</v>
      </c>
    </row>
    <row r="172" spans="2:65" s="1" customFormat="1" ht="33" customHeight="1">
      <c r="B172" s="139"/>
      <c r="C172" s="140" t="s">
        <v>262</v>
      </c>
      <c r="D172" s="140" t="s">
        <v>183</v>
      </c>
      <c r="E172" s="141" t="s">
        <v>1121</v>
      </c>
      <c r="F172" s="142" t="s">
        <v>2166</v>
      </c>
      <c r="G172" s="143" t="s">
        <v>194</v>
      </c>
      <c r="H172" s="144">
        <v>70.644000000000005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45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4.5999999999999999E-2</v>
      </c>
      <c r="T172" s="150">
        <f t="shared" si="13"/>
        <v>3.2496240000000003</v>
      </c>
      <c r="AR172" s="151" t="s">
        <v>103</v>
      </c>
      <c r="AT172" s="151" t="s">
        <v>183</v>
      </c>
      <c r="AU172" s="151" t="s">
        <v>90</v>
      </c>
      <c r="AY172" s="13" t="s">
        <v>181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90</v>
      </c>
      <c r="BK172" s="153">
        <f t="shared" si="19"/>
        <v>0</v>
      </c>
      <c r="BL172" s="13" t="s">
        <v>103</v>
      </c>
      <c r="BM172" s="151" t="s">
        <v>2167</v>
      </c>
    </row>
    <row r="173" spans="2:65" s="1" customFormat="1" ht="33" customHeight="1">
      <c r="B173" s="139"/>
      <c r="C173" s="140" t="s">
        <v>266</v>
      </c>
      <c r="D173" s="140" t="s">
        <v>183</v>
      </c>
      <c r="E173" s="141" t="s">
        <v>2168</v>
      </c>
      <c r="F173" s="142" t="s">
        <v>2169</v>
      </c>
      <c r="G173" s="143" t="s">
        <v>557</v>
      </c>
      <c r="H173" s="144">
        <v>2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45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103</v>
      </c>
      <c r="AT173" s="151" t="s">
        <v>183</v>
      </c>
      <c r="AU173" s="151" t="s">
        <v>90</v>
      </c>
      <c r="AY173" s="13" t="s">
        <v>181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90</v>
      </c>
      <c r="BK173" s="153">
        <f t="shared" si="19"/>
        <v>0</v>
      </c>
      <c r="BL173" s="13" t="s">
        <v>103</v>
      </c>
      <c r="BM173" s="151" t="s">
        <v>2170</v>
      </c>
    </row>
    <row r="174" spans="2:65" s="1" customFormat="1" ht="37.9" customHeight="1">
      <c r="B174" s="139"/>
      <c r="C174" s="140" t="s">
        <v>270</v>
      </c>
      <c r="D174" s="140" t="s">
        <v>183</v>
      </c>
      <c r="E174" s="141" t="s">
        <v>2171</v>
      </c>
      <c r="F174" s="142" t="s">
        <v>2172</v>
      </c>
      <c r="G174" s="143" t="s">
        <v>194</v>
      </c>
      <c r="H174" s="144">
        <v>31.32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45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6.8000000000000005E-2</v>
      </c>
      <c r="T174" s="150">
        <f t="shared" si="13"/>
        <v>2.1297600000000001</v>
      </c>
      <c r="AR174" s="151" t="s">
        <v>103</v>
      </c>
      <c r="AT174" s="151" t="s">
        <v>183</v>
      </c>
      <c r="AU174" s="151" t="s">
        <v>90</v>
      </c>
      <c r="AY174" s="13" t="s">
        <v>181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90</v>
      </c>
      <c r="BK174" s="153">
        <f t="shared" si="19"/>
        <v>0</v>
      </c>
      <c r="BL174" s="13" t="s">
        <v>103</v>
      </c>
      <c r="BM174" s="151" t="s">
        <v>2173</v>
      </c>
    </row>
    <row r="175" spans="2:65" s="1" customFormat="1" ht="24.2" customHeight="1">
      <c r="B175" s="139"/>
      <c r="C175" s="140" t="s">
        <v>274</v>
      </c>
      <c r="D175" s="140" t="s">
        <v>183</v>
      </c>
      <c r="E175" s="141" t="s">
        <v>1127</v>
      </c>
      <c r="F175" s="142" t="s">
        <v>506</v>
      </c>
      <c r="G175" s="143" t="s">
        <v>507</v>
      </c>
      <c r="H175" s="144">
        <v>7.2679999999999998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45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103</v>
      </c>
      <c r="AT175" s="151" t="s">
        <v>183</v>
      </c>
      <c r="AU175" s="151" t="s">
        <v>90</v>
      </c>
      <c r="AY175" s="13" t="s">
        <v>181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90</v>
      </c>
      <c r="BK175" s="153">
        <f t="shared" si="19"/>
        <v>0</v>
      </c>
      <c r="BL175" s="13" t="s">
        <v>103</v>
      </c>
      <c r="BM175" s="151" t="s">
        <v>2174</v>
      </c>
    </row>
    <row r="176" spans="2:65" s="1" customFormat="1" ht="21.75" customHeight="1">
      <c r="B176" s="139"/>
      <c r="C176" s="140" t="s">
        <v>277</v>
      </c>
      <c r="D176" s="140" t="s">
        <v>183</v>
      </c>
      <c r="E176" s="141" t="s">
        <v>1131</v>
      </c>
      <c r="F176" s="142" t="s">
        <v>515</v>
      </c>
      <c r="G176" s="143" t="s">
        <v>507</v>
      </c>
      <c r="H176" s="144">
        <v>7.2679999999999998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45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103</v>
      </c>
      <c r="AT176" s="151" t="s">
        <v>183</v>
      </c>
      <c r="AU176" s="151" t="s">
        <v>90</v>
      </c>
      <c r="AY176" s="13" t="s">
        <v>181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90</v>
      </c>
      <c r="BK176" s="153">
        <f t="shared" si="19"/>
        <v>0</v>
      </c>
      <c r="BL176" s="13" t="s">
        <v>103</v>
      </c>
      <c r="BM176" s="151" t="s">
        <v>2175</v>
      </c>
    </row>
    <row r="177" spans="2:65" s="1" customFormat="1" ht="24.2" customHeight="1">
      <c r="B177" s="139"/>
      <c r="C177" s="140" t="s">
        <v>281</v>
      </c>
      <c r="D177" s="140" t="s">
        <v>183</v>
      </c>
      <c r="E177" s="141" t="s">
        <v>1134</v>
      </c>
      <c r="F177" s="142" t="s">
        <v>523</v>
      </c>
      <c r="G177" s="143" t="s">
        <v>507</v>
      </c>
      <c r="H177" s="144">
        <v>7.2679999999999998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45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103</v>
      </c>
      <c r="AT177" s="151" t="s">
        <v>183</v>
      </c>
      <c r="AU177" s="151" t="s">
        <v>90</v>
      </c>
      <c r="AY177" s="13" t="s">
        <v>181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90</v>
      </c>
      <c r="BK177" s="153">
        <f t="shared" si="19"/>
        <v>0</v>
      </c>
      <c r="BL177" s="13" t="s">
        <v>103</v>
      </c>
      <c r="BM177" s="151" t="s">
        <v>2176</v>
      </c>
    </row>
    <row r="178" spans="2:65" s="1" customFormat="1" ht="24.2" customHeight="1">
      <c r="B178" s="139"/>
      <c r="C178" s="140" t="s">
        <v>285</v>
      </c>
      <c r="D178" s="140" t="s">
        <v>183</v>
      </c>
      <c r="E178" s="141" t="s">
        <v>1136</v>
      </c>
      <c r="F178" s="142" t="s">
        <v>527</v>
      </c>
      <c r="G178" s="143" t="s">
        <v>507</v>
      </c>
      <c r="H178" s="144">
        <v>7.2679999999999998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45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103</v>
      </c>
      <c r="AT178" s="151" t="s">
        <v>183</v>
      </c>
      <c r="AU178" s="151" t="s">
        <v>90</v>
      </c>
      <c r="AY178" s="13" t="s">
        <v>181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90</v>
      </c>
      <c r="BK178" s="153">
        <f t="shared" si="19"/>
        <v>0</v>
      </c>
      <c r="BL178" s="13" t="s">
        <v>103</v>
      </c>
      <c r="BM178" s="151" t="s">
        <v>2177</v>
      </c>
    </row>
    <row r="179" spans="2:65" s="1" customFormat="1" ht="24.2" customHeight="1">
      <c r="B179" s="139"/>
      <c r="C179" s="140" t="s">
        <v>289</v>
      </c>
      <c r="D179" s="140" t="s">
        <v>183</v>
      </c>
      <c r="E179" s="141" t="s">
        <v>1138</v>
      </c>
      <c r="F179" s="142" t="s">
        <v>1139</v>
      </c>
      <c r="G179" s="143" t="s">
        <v>507</v>
      </c>
      <c r="H179" s="144">
        <v>7.2679999999999998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45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103</v>
      </c>
      <c r="AT179" s="151" t="s">
        <v>183</v>
      </c>
      <c r="AU179" s="151" t="s">
        <v>90</v>
      </c>
      <c r="AY179" s="13" t="s">
        <v>181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90</v>
      </c>
      <c r="BK179" s="153">
        <f t="shared" si="19"/>
        <v>0</v>
      </c>
      <c r="BL179" s="13" t="s">
        <v>103</v>
      </c>
      <c r="BM179" s="151" t="s">
        <v>2178</v>
      </c>
    </row>
    <row r="180" spans="2:65" s="1" customFormat="1" ht="24.2" customHeight="1">
      <c r="B180" s="139"/>
      <c r="C180" s="140" t="s">
        <v>293</v>
      </c>
      <c r="D180" s="140" t="s">
        <v>183</v>
      </c>
      <c r="E180" s="141" t="s">
        <v>1141</v>
      </c>
      <c r="F180" s="142" t="s">
        <v>531</v>
      </c>
      <c r="G180" s="143" t="s">
        <v>507</v>
      </c>
      <c r="H180" s="144">
        <v>7.2679999999999998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45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243</v>
      </c>
      <c r="AT180" s="151" t="s">
        <v>183</v>
      </c>
      <c r="AU180" s="151" t="s">
        <v>90</v>
      </c>
      <c r="AY180" s="13" t="s">
        <v>181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90</v>
      </c>
      <c r="BK180" s="153">
        <f t="shared" si="19"/>
        <v>0</v>
      </c>
      <c r="BL180" s="13" t="s">
        <v>243</v>
      </c>
      <c r="BM180" s="151" t="s">
        <v>2179</v>
      </c>
    </row>
    <row r="181" spans="2:65" s="11" customFormat="1" ht="22.9" customHeight="1">
      <c r="B181" s="127"/>
      <c r="D181" s="128" t="s">
        <v>78</v>
      </c>
      <c r="E181" s="137" t="s">
        <v>533</v>
      </c>
      <c r="F181" s="137" t="s">
        <v>534</v>
      </c>
      <c r="I181" s="130"/>
      <c r="J181" s="138">
        <f>BK181</f>
        <v>0</v>
      </c>
      <c r="L181" s="127"/>
      <c r="M181" s="132"/>
      <c r="P181" s="133">
        <f>P182</f>
        <v>0</v>
      </c>
      <c r="R181" s="133">
        <f>R182</f>
        <v>0</v>
      </c>
      <c r="T181" s="134">
        <f>T182</f>
        <v>0</v>
      </c>
      <c r="AR181" s="128" t="s">
        <v>83</v>
      </c>
      <c r="AT181" s="135" t="s">
        <v>78</v>
      </c>
      <c r="AU181" s="135" t="s">
        <v>83</v>
      </c>
      <c r="AY181" s="128" t="s">
        <v>181</v>
      </c>
      <c r="BK181" s="136">
        <f>BK182</f>
        <v>0</v>
      </c>
    </row>
    <row r="182" spans="2:65" s="1" customFormat="1" ht="24.2" customHeight="1">
      <c r="B182" s="139"/>
      <c r="C182" s="140" t="s">
        <v>297</v>
      </c>
      <c r="D182" s="140" t="s">
        <v>183</v>
      </c>
      <c r="E182" s="141" t="s">
        <v>1219</v>
      </c>
      <c r="F182" s="142" t="s">
        <v>2180</v>
      </c>
      <c r="G182" s="143" t="s">
        <v>507</v>
      </c>
      <c r="H182" s="144">
        <v>2.133</v>
      </c>
      <c r="I182" s="145"/>
      <c r="J182" s="144">
        <f>ROUND(I182*H182,3)</f>
        <v>0</v>
      </c>
      <c r="K182" s="146"/>
      <c r="L182" s="28"/>
      <c r="M182" s="147" t="s">
        <v>1</v>
      </c>
      <c r="N182" s="148" t="s">
        <v>45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AR182" s="151" t="s">
        <v>103</v>
      </c>
      <c r="AT182" s="151" t="s">
        <v>183</v>
      </c>
      <c r="AU182" s="151" t="s">
        <v>90</v>
      </c>
      <c r="AY182" s="13" t="s">
        <v>181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90</v>
      </c>
      <c r="BK182" s="153">
        <f>ROUND(I182*H182,3)</f>
        <v>0</v>
      </c>
      <c r="BL182" s="13" t="s">
        <v>103</v>
      </c>
      <c r="BM182" s="151" t="s">
        <v>2181</v>
      </c>
    </row>
    <row r="183" spans="2:65" s="11" customFormat="1" ht="25.9" customHeight="1">
      <c r="B183" s="127"/>
      <c r="D183" s="128" t="s">
        <v>78</v>
      </c>
      <c r="E183" s="129" t="s">
        <v>539</v>
      </c>
      <c r="F183" s="129" t="s">
        <v>540</v>
      </c>
      <c r="I183" s="130"/>
      <c r="J183" s="131">
        <f>BK183</f>
        <v>0</v>
      </c>
      <c r="L183" s="127"/>
      <c r="M183" s="132"/>
      <c r="P183" s="133">
        <f>P184+P189+P226+P245+P250</f>
        <v>0</v>
      </c>
      <c r="R183" s="133">
        <f>R184+R189+R226+R245+R250</f>
        <v>0.75866391749999984</v>
      </c>
      <c r="T183" s="134">
        <f>T184+T189+T226+T245+T250</f>
        <v>1.9460000000000002E-2</v>
      </c>
      <c r="AR183" s="128" t="s">
        <v>90</v>
      </c>
      <c r="AT183" s="135" t="s">
        <v>78</v>
      </c>
      <c r="AU183" s="135" t="s">
        <v>79</v>
      </c>
      <c r="AY183" s="128" t="s">
        <v>181</v>
      </c>
      <c r="BK183" s="136">
        <f>BK184+BK189+BK226+BK245+BK250</f>
        <v>0</v>
      </c>
    </row>
    <row r="184" spans="2:65" s="11" customFormat="1" ht="22.9" customHeight="1">
      <c r="B184" s="127"/>
      <c r="D184" s="128" t="s">
        <v>78</v>
      </c>
      <c r="E184" s="137" t="s">
        <v>461</v>
      </c>
      <c r="F184" s="137" t="s">
        <v>541</v>
      </c>
      <c r="I184" s="130"/>
      <c r="J184" s="138">
        <f>BK184</f>
        <v>0</v>
      </c>
      <c r="L184" s="127"/>
      <c r="M184" s="132"/>
      <c r="P184" s="133">
        <f>P185</f>
        <v>0</v>
      </c>
      <c r="R184" s="133">
        <f>R185</f>
        <v>5.9400000000000013E-4</v>
      </c>
      <c r="T184" s="134">
        <f>T185</f>
        <v>0</v>
      </c>
      <c r="AR184" s="128" t="s">
        <v>90</v>
      </c>
      <c r="AT184" s="135" t="s">
        <v>78</v>
      </c>
      <c r="AU184" s="135" t="s">
        <v>83</v>
      </c>
      <c r="AY184" s="128" t="s">
        <v>181</v>
      </c>
      <c r="BK184" s="136">
        <f>BK185</f>
        <v>0</v>
      </c>
    </row>
    <row r="185" spans="2:65" s="11" customFormat="1" ht="20.85" customHeight="1">
      <c r="B185" s="127"/>
      <c r="D185" s="128" t="s">
        <v>78</v>
      </c>
      <c r="E185" s="137" t="s">
        <v>611</v>
      </c>
      <c r="F185" s="137" t="s">
        <v>612</v>
      </c>
      <c r="I185" s="130"/>
      <c r="J185" s="138">
        <f>BK185</f>
        <v>0</v>
      </c>
      <c r="L185" s="127"/>
      <c r="M185" s="132"/>
      <c r="P185" s="133">
        <f>SUM(P186:P188)</f>
        <v>0</v>
      </c>
      <c r="R185" s="133">
        <f>SUM(R186:R188)</f>
        <v>5.9400000000000013E-4</v>
      </c>
      <c r="T185" s="134">
        <f>SUM(T186:T188)</f>
        <v>0</v>
      </c>
      <c r="AR185" s="128" t="s">
        <v>90</v>
      </c>
      <c r="AT185" s="135" t="s">
        <v>78</v>
      </c>
      <c r="AU185" s="135" t="s">
        <v>90</v>
      </c>
      <c r="AY185" s="128" t="s">
        <v>181</v>
      </c>
      <c r="BK185" s="136">
        <f>SUM(BK186:BK188)</f>
        <v>0</v>
      </c>
    </row>
    <row r="186" spans="2:65" s="1" customFormat="1" ht="24.2" customHeight="1">
      <c r="B186" s="139"/>
      <c r="C186" s="140" t="s">
        <v>301</v>
      </c>
      <c r="D186" s="140" t="s">
        <v>183</v>
      </c>
      <c r="E186" s="141" t="s">
        <v>2182</v>
      </c>
      <c r="F186" s="142" t="s">
        <v>2183</v>
      </c>
      <c r="G186" s="143" t="s">
        <v>304</v>
      </c>
      <c r="H186" s="144">
        <v>21</v>
      </c>
      <c r="I186" s="145"/>
      <c r="J186" s="144">
        <f>ROUND(I186*H186,3)</f>
        <v>0</v>
      </c>
      <c r="K186" s="146"/>
      <c r="L186" s="28"/>
      <c r="M186" s="147" t="s">
        <v>1</v>
      </c>
      <c r="N186" s="148" t="s">
        <v>45</v>
      </c>
      <c r="P186" s="149">
        <f>O186*H186</f>
        <v>0</v>
      </c>
      <c r="Q186" s="149">
        <v>9.0000000000000002E-6</v>
      </c>
      <c r="R186" s="149">
        <f>Q186*H186</f>
        <v>1.8900000000000001E-4</v>
      </c>
      <c r="S186" s="149">
        <v>0</v>
      </c>
      <c r="T186" s="150">
        <f>S186*H186</f>
        <v>0</v>
      </c>
      <c r="AR186" s="151" t="s">
        <v>243</v>
      </c>
      <c r="AT186" s="151" t="s">
        <v>183</v>
      </c>
      <c r="AU186" s="151" t="s">
        <v>94</v>
      </c>
      <c r="AY186" s="13" t="s">
        <v>181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90</v>
      </c>
      <c r="BK186" s="153">
        <f>ROUND(I186*H186,3)</f>
        <v>0</v>
      </c>
      <c r="BL186" s="13" t="s">
        <v>243</v>
      </c>
      <c r="BM186" s="151" t="s">
        <v>2184</v>
      </c>
    </row>
    <row r="187" spans="2:65" s="1" customFormat="1" ht="33" customHeight="1">
      <c r="B187" s="139"/>
      <c r="C187" s="154" t="s">
        <v>306</v>
      </c>
      <c r="D187" s="154" t="s">
        <v>196</v>
      </c>
      <c r="E187" s="155" t="s">
        <v>2185</v>
      </c>
      <c r="F187" s="156" t="s">
        <v>2186</v>
      </c>
      <c r="G187" s="157" t="s">
        <v>304</v>
      </c>
      <c r="H187" s="158">
        <v>6.5</v>
      </c>
      <c r="I187" s="159"/>
      <c r="J187" s="158">
        <f>ROUND(I187*H187,3)</f>
        <v>0</v>
      </c>
      <c r="K187" s="160"/>
      <c r="L187" s="161"/>
      <c r="M187" s="162" t="s">
        <v>1</v>
      </c>
      <c r="N187" s="163" t="s">
        <v>45</v>
      </c>
      <c r="P187" s="149">
        <f>O187*H187</f>
        <v>0</v>
      </c>
      <c r="Q187" s="149">
        <v>4.0000000000000003E-5</v>
      </c>
      <c r="R187" s="149">
        <f>Q187*H187</f>
        <v>2.6000000000000003E-4</v>
      </c>
      <c r="S187" s="149">
        <v>0</v>
      </c>
      <c r="T187" s="150">
        <f>S187*H187</f>
        <v>0</v>
      </c>
      <c r="AR187" s="151" t="s">
        <v>306</v>
      </c>
      <c r="AT187" s="151" t="s">
        <v>196</v>
      </c>
      <c r="AU187" s="151" t="s">
        <v>94</v>
      </c>
      <c r="AY187" s="13" t="s">
        <v>181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90</v>
      </c>
      <c r="BK187" s="153">
        <f>ROUND(I187*H187,3)</f>
        <v>0</v>
      </c>
      <c r="BL187" s="13" t="s">
        <v>243</v>
      </c>
      <c r="BM187" s="151" t="s">
        <v>2187</v>
      </c>
    </row>
    <row r="188" spans="2:65" s="1" customFormat="1" ht="33" customHeight="1">
      <c r="B188" s="139"/>
      <c r="C188" s="154" t="s">
        <v>310</v>
      </c>
      <c r="D188" s="154" t="s">
        <v>196</v>
      </c>
      <c r="E188" s="155" t="s">
        <v>2188</v>
      </c>
      <c r="F188" s="156" t="s">
        <v>2189</v>
      </c>
      <c r="G188" s="157" t="s">
        <v>304</v>
      </c>
      <c r="H188" s="158">
        <v>14.5</v>
      </c>
      <c r="I188" s="159"/>
      <c r="J188" s="158">
        <f>ROUND(I188*H188,3)</f>
        <v>0</v>
      </c>
      <c r="K188" s="160"/>
      <c r="L188" s="161"/>
      <c r="M188" s="162" t="s">
        <v>1</v>
      </c>
      <c r="N188" s="163" t="s">
        <v>45</v>
      </c>
      <c r="P188" s="149">
        <f>O188*H188</f>
        <v>0</v>
      </c>
      <c r="Q188" s="149">
        <v>1.0000000000000001E-5</v>
      </c>
      <c r="R188" s="149">
        <f>Q188*H188</f>
        <v>1.45E-4</v>
      </c>
      <c r="S188" s="149">
        <v>0</v>
      </c>
      <c r="T188" s="150">
        <f>S188*H188</f>
        <v>0</v>
      </c>
      <c r="AR188" s="151" t="s">
        <v>306</v>
      </c>
      <c r="AT188" s="151" t="s">
        <v>196</v>
      </c>
      <c r="AU188" s="151" t="s">
        <v>94</v>
      </c>
      <c r="AY188" s="13" t="s">
        <v>181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90</v>
      </c>
      <c r="BK188" s="153">
        <f>ROUND(I188*H188,3)</f>
        <v>0</v>
      </c>
      <c r="BL188" s="13" t="s">
        <v>243</v>
      </c>
      <c r="BM188" s="151" t="s">
        <v>2190</v>
      </c>
    </row>
    <row r="189" spans="2:65" s="11" customFormat="1" ht="22.9" customHeight="1">
      <c r="B189" s="127"/>
      <c r="D189" s="128" t="s">
        <v>78</v>
      </c>
      <c r="E189" s="137" t="s">
        <v>465</v>
      </c>
      <c r="F189" s="137" t="s">
        <v>2191</v>
      </c>
      <c r="I189" s="130"/>
      <c r="J189" s="138">
        <f>BK189</f>
        <v>0</v>
      </c>
      <c r="L189" s="127"/>
      <c r="M189" s="132"/>
      <c r="P189" s="133">
        <f>P190+P199+P208</f>
        <v>0</v>
      </c>
      <c r="R189" s="133">
        <f>R190+R199+R208</f>
        <v>9.0064439999999996E-2</v>
      </c>
      <c r="T189" s="134">
        <f>T190+T199+T208</f>
        <v>1.9460000000000002E-2</v>
      </c>
      <c r="AR189" s="128" t="s">
        <v>90</v>
      </c>
      <c r="AT189" s="135" t="s">
        <v>78</v>
      </c>
      <c r="AU189" s="135" t="s">
        <v>83</v>
      </c>
      <c r="AY189" s="128" t="s">
        <v>181</v>
      </c>
      <c r="BK189" s="136">
        <f>BK190+BK199+BK208</f>
        <v>0</v>
      </c>
    </row>
    <row r="190" spans="2:65" s="11" customFormat="1" ht="20.85" customHeight="1">
      <c r="B190" s="127"/>
      <c r="D190" s="128" t="s">
        <v>78</v>
      </c>
      <c r="E190" s="137" t="s">
        <v>2192</v>
      </c>
      <c r="F190" s="137" t="s">
        <v>2193</v>
      </c>
      <c r="I190" s="130"/>
      <c r="J190" s="138">
        <f>BK190</f>
        <v>0</v>
      </c>
      <c r="L190" s="127"/>
      <c r="M190" s="132"/>
      <c r="P190" s="133">
        <f>SUM(P191:P198)</f>
        <v>0</v>
      </c>
      <c r="R190" s="133">
        <f>SUM(R191:R198)</f>
        <v>2.4856920000000001E-2</v>
      </c>
      <c r="T190" s="134">
        <f>SUM(T191:T198)</f>
        <v>0</v>
      </c>
      <c r="AR190" s="128" t="s">
        <v>90</v>
      </c>
      <c r="AT190" s="135" t="s">
        <v>78</v>
      </c>
      <c r="AU190" s="135" t="s">
        <v>90</v>
      </c>
      <c r="AY190" s="128" t="s">
        <v>181</v>
      </c>
      <c r="BK190" s="136">
        <f>SUM(BK191:BK198)</f>
        <v>0</v>
      </c>
    </row>
    <row r="191" spans="2:65" s="1" customFormat="1" ht="21.75" customHeight="1">
      <c r="B191" s="139"/>
      <c r="C191" s="140" t="s">
        <v>315</v>
      </c>
      <c r="D191" s="140" t="s">
        <v>183</v>
      </c>
      <c r="E191" s="141" t="s">
        <v>2194</v>
      </c>
      <c r="F191" s="142" t="s">
        <v>2195</v>
      </c>
      <c r="G191" s="143" t="s">
        <v>304</v>
      </c>
      <c r="H191" s="144">
        <v>4</v>
      </c>
      <c r="I191" s="145"/>
      <c r="J191" s="144">
        <f t="shared" ref="J191:J198" si="20">ROUND(I191*H191,3)</f>
        <v>0</v>
      </c>
      <c r="K191" s="146"/>
      <c r="L191" s="28"/>
      <c r="M191" s="147" t="s">
        <v>1</v>
      </c>
      <c r="N191" s="148" t="s">
        <v>45</v>
      </c>
      <c r="P191" s="149">
        <f t="shared" ref="P191:P198" si="21">O191*H191</f>
        <v>0</v>
      </c>
      <c r="Q191" s="149">
        <v>1.7671200000000001E-3</v>
      </c>
      <c r="R191" s="149">
        <f t="shared" ref="R191:R198" si="22">Q191*H191</f>
        <v>7.0684800000000002E-3</v>
      </c>
      <c r="S191" s="149">
        <v>0</v>
      </c>
      <c r="T191" s="150">
        <f t="shared" ref="T191:T198" si="23">S191*H191</f>
        <v>0</v>
      </c>
      <c r="AR191" s="151" t="s">
        <v>243</v>
      </c>
      <c r="AT191" s="151" t="s">
        <v>183</v>
      </c>
      <c r="AU191" s="151" t="s">
        <v>94</v>
      </c>
      <c r="AY191" s="13" t="s">
        <v>181</v>
      </c>
      <c r="BE191" s="152">
        <f t="shared" ref="BE191:BE198" si="24">IF(N191="základná",J191,0)</f>
        <v>0</v>
      </c>
      <c r="BF191" s="152">
        <f t="shared" ref="BF191:BF198" si="25">IF(N191="znížená",J191,0)</f>
        <v>0</v>
      </c>
      <c r="BG191" s="152">
        <f t="shared" ref="BG191:BG198" si="26">IF(N191="zákl. prenesená",J191,0)</f>
        <v>0</v>
      </c>
      <c r="BH191" s="152">
        <f t="shared" ref="BH191:BH198" si="27">IF(N191="zníž. prenesená",J191,0)</f>
        <v>0</v>
      </c>
      <c r="BI191" s="152">
        <f t="shared" ref="BI191:BI198" si="28">IF(N191="nulová",J191,0)</f>
        <v>0</v>
      </c>
      <c r="BJ191" s="13" t="s">
        <v>90</v>
      </c>
      <c r="BK191" s="153">
        <f t="shared" ref="BK191:BK198" si="29">ROUND(I191*H191,3)</f>
        <v>0</v>
      </c>
      <c r="BL191" s="13" t="s">
        <v>243</v>
      </c>
      <c r="BM191" s="151" t="s">
        <v>2196</v>
      </c>
    </row>
    <row r="192" spans="2:65" s="1" customFormat="1" ht="21.75" customHeight="1">
      <c r="B192" s="139"/>
      <c r="C192" s="140" t="s">
        <v>319</v>
      </c>
      <c r="D192" s="140" t="s">
        <v>183</v>
      </c>
      <c r="E192" s="141" t="s">
        <v>2197</v>
      </c>
      <c r="F192" s="142" t="s">
        <v>2198</v>
      </c>
      <c r="G192" s="143" t="s">
        <v>304</v>
      </c>
      <c r="H192" s="144">
        <v>6</v>
      </c>
      <c r="I192" s="145"/>
      <c r="J192" s="144">
        <f t="shared" si="20"/>
        <v>0</v>
      </c>
      <c r="K192" s="146"/>
      <c r="L192" s="28"/>
      <c r="M192" s="147" t="s">
        <v>1</v>
      </c>
      <c r="N192" s="148" t="s">
        <v>45</v>
      </c>
      <c r="P192" s="149">
        <f t="shared" si="21"/>
        <v>0</v>
      </c>
      <c r="Q192" s="149">
        <v>2.6412499999999999E-3</v>
      </c>
      <c r="R192" s="149">
        <f t="shared" si="22"/>
        <v>1.58475E-2</v>
      </c>
      <c r="S192" s="149">
        <v>0</v>
      </c>
      <c r="T192" s="150">
        <f t="shared" si="23"/>
        <v>0</v>
      </c>
      <c r="AR192" s="151" t="s">
        <v>243</v>
      </c>
      <c r="AT192" s="151" t="s">
        <v>183</v>
      </c>
      <c r="AU192" s="151" t="s">
        <v>94</v>
      </c>
      <c r="AY192" s="13" t="s">
        <v>181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90</v>
      </c>
      <c r="BK192" s="153">
        <f t="shared" si="29"/>
        <v>0</v>
      </c>
      <c r="BL192" s="13" t="s">
        <v>243</v>
      </c>
      <c r="BM192" s="151" t="s">
        <v>2199</v>
      </c>
    </row>
    <row r="193" spans="2:65" s="1" customFormat="1" ht="21.75" customHeight="1">
      <c r="B193" s="139"/>
      <c r="C193" s="140" t="s">
        <v>323</v>
      </c>
      <c r="D193" s="140" t="s">
        <v>183</v>
      </c>
      <c r="E193" s="141" t="s">
        <v>2200</v>
      </c>
      <c r="F193" s="142" t="s">
        <v>2201</v>
      </c>
      <c r="G193" s="143" t="s">
        <v>304</v>
      </c>
      <c r="H193" s="144">
        <v>3</v>
      </c>
      <c r="I193" s="145"/>
      <c r="J193" s="144">
        <f t="shared" si="20"/>
        <v>0</v>
      </c>
      <c r="K193" s="146"/>
      <c r="L193" s="28"/>
      <c r="M193" s="147" t="s">
        <v>1</v>
      </c>
      <c r="N193" s="148" t="s">
        <v>45</v>
      </c>
      <c r="P193" s="149">
        <f t="shared" si="21"/>
        <v>0</v>
      </c>
      <c r="Q193" s="149">
        <v>6.4698000000000002E-4</v>
      </c>
      <c r="R193" s="149">
        <f t="shared" si="22"/>
        <v>1.9409399999999999E-3</v>
      </c>
      <c r="S193" s="149">
        <v>0</v>
      </c>
      <c r="T193" s="150">
        <f t="shared" si="23"/>
        <v>0</v>
      </c>
      <c r="AR193" s="151" t="s">
        <v>243</v>
      </c>
      <c r="AT193" s="151" t="s">
        <v>183</v>
      </c>
      <c r="AU193" s="151" t="s">
        <v>94</v>
      </c>
      <c r="AY193" s="13" t="s">
        <v>181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90</v>
      </c>
      <c r="BK193" s="153">
        <f t="shared" si="29"/>
        <v>0</v>
      </c>
      <c r="BL193" s="13" t="s">
        <v>243</v>
      </c>
      <c r="BM193" s="151" t="s">
        <v>2202</v>
      </c>
    </row>
    <row r="194" spans="2:65" s="1" customFormat="1" ht="24.2" customHeight="1">
      <c r="B194" s="139"/>
      <c r="C194" s="140" t="s">
        <v>327</v>
      </c>
      <c r="D194" s="140" t="s">
        <v>183</v>
      </c>
      <c r="E194" s="141" t="s">
        <v>2203</v>
      </c>
      <c r="F194" s="142" t="s">
        <v>2204</v>
      </c>
      <c r="G194" s="143" t="s">
        <v>557</v>
      </c>
      <c r="H194" s="144">
        <v>3</v>
      </c>
      <c r="I194" s="145"/>
      <c r="J194" s="144">
        <f t="shared" si="20"/>
        <v>0</v>
      </c>
      <c r="K194" s="146"/>
      <c r="L194" s="28"/>
      <c r="M194" s="147" t="s">
        <v>1</v>
      </c>
      <c r="N194" s="148" t="s">
        <v>45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243</v>
      </c>
      <c r="AT194" s="151" t="s">
        <v>183</v>
      </c>
      <c r="AU194" s="151" t="s">
        <v>94</v>
      </c>
      <c r="AY194" s="13" t="s">
        <v>181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90</v>
      </c>
      <c r="BK194" s="153">
        <f t="shared" si="29"/>
        <v>0</v>
      </c>
      <c r="BL194" s="13" t="s">
        <v>243</v>
      </c>
      <c r="BM194" s="151" t="s">
        <v>2205</v>
      </c>
    </row>
    <row r="195" spans="2:65" s="1" customFormat="1" ht="24.2" customHeight="1">
      <c r="B195" s="139"/>
      <c r="C195" s="140" t="s">
        <v>331</v>
      </c>
      <c r="D195" s="140" t="s">
        <v>183</v>
      </c>
      <c r="E195" s="141" t="s">
        <v>2206</v>
      </c>
      <c r="F195" s="142" t="s">
        <v>2207</v>
      </c>
      <c r="G195" s="143" t="s">
        <v>557</v>
      </c>
      <c r="H195" s="144">
        <v>3</v>
      </c>
      <c r="I195" s="145"/>
      <c r="J195" s="144">
        <f t="shared" si="20"/>
        <v>0</v>
      </c>
      <c r="K195" s="146"/>
      <c r="L195" s="28"/>
      <c r="M195" s="147" t="s">
        <v>1</v>
      </c>
      <c r="N195" s="148" t="s">
        <v>45</v>
      </c>
      <c r="P195" s="149">
        <f t="shared" si="21"/>
        <v>0</v>
      </c>
      <c r="Q195" s="149">
        <v>0</v>
      </c>
      <c r="R195" s="149">
        <f t="shared" si="22"/>
        <v>0</v>
      </c>
      <c r="S195" s="149">
        <v>0</v>
      </c>
      <c r="T195" s="150">
        <f t="shared" si="23"/>
        <v>0</v>
      </c>
      <c r="AR195" s="151" t="s">
        <v>243</v>
      </c>
      <c r="AT195" s="151" t="s">
        <v>183</v>
      </c>
      <c r="AU195" s="151" t="s">
        <v>94</v>
      </c>
      <c r="AY195" s="13" t="s">
        <v>181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90</v>
      </c>
      <c r="BK195" s="153">
        <f t="shared" si="29"/>
        <v>0</v>
      </c>
      <c r="BL195" s="13" t="s">
        <v>243</v>
      </c>
      <c r="BM195" s="151" t="s">
        <v>2208</v>
      </c>
    </row>
    <row r="196" spans="2:65" s="1" customFormat="1" ht="24.2" customHeight="1">
      <c r="B196" s="139"/>
      <c r="C196" s="140" t="s">
        <v>335</v>
      </c>
      <c r="D196" s="140" t="s">
        <v>183</v>
      </c>
      <c r="E196" s="141" t="s">
        <v>2209</v>
      </c>
      <c r="F196" s="142" t="s">
        <v>2210</v>
      </c>
      <c r="G196" s="143" t="s">
        <v>304</v>
      </c>
      <c r="H196" s="144">
        <v>7</v>
      </c>
      <c r="I196" s="145"/>
      <c r="J196" s="144">
        <f t="shared" si="20"/>
        <v>0</v>
      </c>
      <c r="K196" s="146"/>
      <c r="L196" s="28"/>
      <c r="M196" s="147" t="s">
        <v>1</v>
      </c>
      <c r="N196" s="148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243</v>
      </c>
      <c r="AT196" s="151" t="s">
        <v>183</v>
      </c>
      <c r="AU196" s="151" t="s">
        <v>94</v>
      </c>
      <c r="AY196" s="13" t="s">
        <v>181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90</v>
      </c>
      <c r="BK196" s="153">
        <f t="shared" si="29"/>
        <v>0</v>
      </c>
      <c r="BL196" s="13" t="s">
        <v>243</v>
      </c>
      <c r="BM196" s="151" t="s">
        <v>2211</v>
      </c>
    </row>
    <row r="197" spans="2:65" s="1" customFormat="1" ht="24.2" customHeight="1">
      <c r="B197" s="139"/>
      <c r="C197" s="140" t="s">
        <v>339</v>
      </c>
      <c r="D197" s="140" t="s">
        <v>183</v>
      </c>
      <c r="E197" s="141" t="s">
        <v>2212</v>
      </c>
      <c r="F197" s="142" t="s">
        <v>2213</v>
      </c>
      <c r="G197" s="143" t="s">
        <v>304</v>
      </c>
      <c r="H197" s="144">
        <v>6</v>
      </c>
      <c r="I197" s="145"/>
      <c r="J197" s="144">
        <f t="shared" si="20"/>
        <v>0</v>
      </c>
      <c r="K197" s="146"/>
      <c r="L197" s="28"/>
      <c r="M197" s="147" t="s">
        <v>1</v>
      </c>
      <c r="N197" s="148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243</v>
      </c>
      <c r="AT197" s="151" t="s">
        <v>183</v>
      </c>
      <c r="AU197" s="151" t="s">
        <v>94</v>
      </c>
      <c r="AY197" s="13" t="s">
        <v>181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90</v>
      </c>
      <c r="BK197" s="153">
        <f t="shared" si="29"/>
        <v>0</v>
      </c>
      <c r="BL197" s="13" t="s">
        <v>243</v>
      </c>
      <c r="BM197" s="151" t="s">
        <v>2214</v>
      </c>
    </row>
    <row r="198" spans="2:65" s="1" customFormat="1" ht="24.2" customHeight="1">
      <c r="B198" s="139"/>
      <c r="C198" s="140" t="s">
        <v>343</v>
      </c>
      <c r="D198" s="140" t="s">
        <v>183</v>
      </c>
      <c r="E198" s="141" t="s">
        <v>2215</v>
      </c>
      <c r="F198" s="142" t="s">
        <v>2216</v>
      </c>
      <c r="G198" s="143" t="s">
        <v>507</v>
      </c>
      <c r="H198" s="144">
        <v>2.5000000000000001E-2</v>
      </c>
      <c r="I198" s="145"/>
      <c r="J198" s="144">
        <f t="shared" si="20"/>
        <v>0</v>
      </c>
      <c r="K198" s="146"/>
      <c r="L198" s="28"/>
      <c r="M198" s="147" t="s">
        <v>1</v>
      </c>
      <c r="N198" s="148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243</v>
      </c>
      <c r="AT198" s="151" t="s">
        <v>183</v>
      </c>
      <c r="AU198" s="151" t="s">
        <v>94</v>
      </c>
      <c r="AY198" s="13" t="s">
        <v>181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90</v>
      </c>
      <c r="BK198" s="153">
        <f t="shared" si="29"/>
        <v>0</v>
      </c>
      <c r="BL198" s="13" t="s">
        <v>243</v>
      </c>
      <c r="BM198" s="151" t="s">
        <v>2217</v>
      </c>
    </row>
    <row r="199" spans="2:65" s="11" customFormat="1" ht="20.85" customHeight="1">
      <c r="B199" s="127"/>
      <c r="D199" s="128" t="s">
        <v>78</v>
      </c>
      <c r="E199" s="137" t="s">
        <v>2218</v>
      </c>
      <c r="F199" s="137" t="s">
        <v>2219</v>
      </c>
      <c r="I199" s="130"/>
      <c r="J199" s="138">
        <f>BK199</f>
        <v>0</v>
      </c>
      <c r="L199" s="127"/>
      <c r="M199" s="132"/>
      <c r="P199" s="133">
        <f>SUM(P200:P207)</f>
        <v>0</v>
      </c>
      <c r="R199" s="133">
        <f>SUM(R200:R207)</f>
        <v>1.4847520000000001E-2</v>
      </c>
      <c r="T199" s="134">
        <f>SUM(T200:T207)</f>
        <v>0</v>
      </c>
      <c r="AR199" s="128" t="s">
        <v>90</v>
      </c>
      <c r="AT199" s="135" t="s">
        <v>78</v>
      </c>
      <c r="AU199" s="135" t="s">
        <v>90</v>
      </c>
      <c r="AY199" s="128" t="s">
        <v>181</v>
      </c>
      <c r="BK199" s="136">
        <f>SUM(BK200:BK207)</f>
        <v>0</v>
      </c>
    </row>
    <row r="200" spans="2:65" s="1" customFormat="1" ht="24.2" customHeight="1">
      <c r="B200" s="139"/>
      <c r="C200" s="140" t="s">
        <v>347</v>
      </c>
      <c r="D200" s="140" t="s">
        <v>183</v>
      </c>
      <c r="E200" s="141" t="s">
        <v>2220</v>
      </c>
      <c r="F200" s="142" t="s">
        <v>2221</v>
      </c>
      <c r="G200" s="143" t="s">
        <v>304</v>
      </c>
      <c r="H200" s="144">
        <v>6.5</v>
      </c>
      <c r="I200" s="145"/>
      <c r="J200" s="144">
        <f t="shared" ref="J200:J207" si="30">ROUND(I200*H200,3)</f>
        <v>0</v>
      </c>
      <c r="K200" s="146"/>
      <c r="L200" s="28"/>
      <c r="M200" s="147" t="s">
        <v>1</v>
      </c>
      <c r="N200" s="148" t="s">
        <v>45</v>
      </c>
      <c r="P200" s="149">
        <f t="shared" ref="P200:P207" si="31">O200*H200</f>
        <v>0</v>
      </c>
      <c r="Q200" s="149">
        <v>3.8220000000000002E-4</v>
      </c>
      <c r="R200" s="149">
        <f t="shared" ref="R200:R207" si="32">Q200*H200</f>
        <v>2.4843E-3</v>
      </c>
      <c r="S200" s="149">
        <v>0</v>
      </c>
      <c r="T200" s="150">
        <f t="shared" ref="T200:T207" si="33">S200*H200</f>
        <v>0</v>
      </c>
      <c r="AR200" s="151" t="s">
        <v>243</v>
      </c>
      <c r="AT200" s="151" t="s">
        <v>183</v>
      </c>
      <c r="AU200" s="151" t="s">
        <v>94</v>
      </c>
      <c r="AY200" s="13" t="s">
        <v>181</v>
      </c>
      <c r="BE200" s="152">
        <f t="shared" ref="BE200:BE207" si="34">IF(N200="základná",J200,0)</f>
        <v>0</v>
      </c>
      <c r="BF200" s="152">
        <f t="shared" ref="BF200:BF207" si="35">IF(N200="znížená",J200,0)</f>
        <v>0</v>
      </c>
      <c r="BG200" s="152">
        <f t="shared" ref="BG200:BG207" si="36">IF(N200="zákl. prenesená",J200,0)</f>
        <v>0</v>
      </c>
      <c r="BH200" s="152">
        <f t="shared" ref="BH200:BH207" si="37">IF(N200="zníž. prenesená",J200,0)</f>
        <v>0</v>
      </c>
      <c r="BI200" s="152">
        <f t="shared" ref="BI200:BI207" si="38">IF(N200="nulová",J200,0)</f>
        <v>0</v>
      </c>
      <c r="BJ200" s="13" t="s">
        <v>90</v>
      </c>
      <c r="BK200" s="153">
        <f t="shared" ref="BK200:BK207" si="39">ROUND(I200*H200,3)</f>
        <v>0</v>
      </c>
      <c r="BL200" s="13" t="s">
        <v>243</v>
      </c>
      <c r="BM200" s="151" t="s">
        <v>2222</v>
      </c>
    </row>
    <row r="201" spans="2:65" s="1" customFormat="1" ht="24.2" customHeight="1">
      <c r="B201" s="139"/>
      <c r="C201" s="140" t="s">
        <v>351</v>
      </c>
      <c r="D201" s="140" t="s">
        <v>183</v>
      </c>
      <c r="E201" s="141" t="s">
        <v>2223</v>
      </c>
      <c r="F201" s="142" t="s">
        <v>2224</v>
      </c>
      <c r="G201" s="143" t="s">
        <v>304</v>
      </c>
      <c r="H201" s="144">
        <v>14.5</v>
      </c>
      <c r="I201" s="145"/>
      <c r="J201" s="144">
        <f t="shared" si="30"/>
        <v>0</v>
      </c>
      <c r="K201" s="146"/>
      <c r="L201" s="28"/>
      <c r="M201" s="147" t="s">
        <v>1</v>
      </c>
      <c r="N201" s="148" t="s">
        <v>45</v>
      </c>
      <c r="P201" s="149">
        <f t="shared" si="31"/>
        <v>0</v>
      </c>
      <c r="Q201" s="149">
        <v>4.8939999999999997E-4</v>
      </c>
      <c r="R201" s="149">
        <f t="shared" si="32"/>
        <v>7.0962999999999998E-3</v>
      </c>
      <c r="S201" s="149">
        <v>0</v>
      </c>
      <c r="T201" s="150">
        <f t="shared" si="33"/>
        <v>0</v>
      </c>
      <c r="AR201" s="151" t="s">
        <v>243</v>
      </c>
      <c r="AT201" s="151" t="s">
        <v>183</v>
      </c>
      <c r="AU201" s="151" t="s">
        <v>94</v>
      </c>
      <c r="AY201" s="13" t="s">
        <v>181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90</v>
      </c>
      <c r="BK201" s="153">
        <f t="shared" si="39"/>
        <v>0</v>
      </c>
      <c r="BL201" s="13" t="s">
        <v>243</v>
      </c>
      <c r="BM201" s="151" t="s">
        <v>2225</v>
      </c>
    </row>
    <row r="202" spans="2:65" s="1" customFormat="1" ht="16.5" customHeight="1">
      <c r="B202" s="139"/>
      <c r="C202" s="140" t="s">
        <v>355</v>
      </c>
      <c r="D202" s="140" t="s">
        <v>183</v>
      </c>
      <c r="E202" s="141" t="s">
        <v>2226</v>
      </c>
      <c r="F202" s="142" t="s">
        <v>2227</v>
      </c>
      <c r="G202" s="143" t="s">
        <v>557</v>
      </c>
      <c r="H202" s="144">
        <v>5</v>
      </c>
      <c r="I202" s="145"/>
      <c r="J202" s="144">
        <f t="shared" si="30"/>
        <v>0</v>
      </c>
      <c r="K202" s="146"/>
      <c r="L202" s="28"/>
      <c r="M202" s="147" t="s">
        <v>1</v>
      </c>
      <c r="N202" s="148" t="s">
        <v>45</v>
      </c>
      <c r="P202" s="149">
        <f t="shared" si="31"/>
        <v>0</v>
      </c>
      <c r="Q202" s="149">
        <v>0</v>
      </c>
      <c r="R202" s="149">
        <f t="shared" si="32"/>
        <v>0</v>
      </c>
      <c r="S202" s="149">
        <v>0</v>
      </c>
      <c r="T202" s="150">
        <f t="shared" si="33"/>
        <v>0</v>
      </c>
      <c r="AR202" s="151" t="s">
        <v>243</v>
      </c>
      <c r="AT202" s="151" t="s">
        <v>183</v>
      </c>
      <c r="AU202" s="151" t="s">
        <v>94</v>
      </c>
      <c r="AY202" s="13" t="s">
        <v>181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90</v>
      </c>
      <c r="BK202" s="153">
        <f t="shared" si="39"/>
        <v>0</v>
      </c>
      <c r="BL202" s="13" t="s">
        <v>243</v>
      </c>
      <c r="BM202" s="151" t="s">
        <v>2228</v>
      </c>
    </row>
    <row r="203" spans="2:65" s="1" customFormat="1" ht="21.75" customHeight="1">
      <c r="B203" s="139"/>
      <c r="C203" s="154" t="s">
        <v>359</v>
      </c>
      <c r="D203" s="154" t="s">
        <v>196</v>
      </c>
      <c r="E203" s="155" t="s">
        <v>2229</v>
      </c>
      <c r="F203" s="156" t="s">
        <v>2230</v>
      </c>
      <c r="G203" s="157" t="s">
        <v>557</v>
      </c>
      <c r="H203" s="158">
        <v>2</v>
      </c>
      <c r="I203" s="159"/>
      <c r="J203" s="158">
        <f t="shared" si="30"/>
        <v>0</v>
      </c>
      <c r="K203" s="160"/>
      <c r="L203" s="161"/>
      <c r="M203" s="162" t="s">
        <v>1</v>
      </c>
      <c r="N203" s="163" t="s">
        <v>45</v>
      </c>
      <c r="P203" s="149">
        <f t="shared" si="31"/>
        <v>0</v>
      </c>
      <c r="Q203" s="149">
        <v>5.5000000000000003E-4</v>
      </c>
      <c r="R203" s="149">
        <f t="shared" si="32"/>
        <v>1.1000000000000001E-3</v>
      </c>
      <c r="S203" s="149">
        <v>0</v>
      </c>
      <c r="T203" s="150">
        <f t="shared" si="33"/>
        <v>0</v>
      </c>
      <c r="AR203" s="151" t="s">
        <v>306</v>
      </c>
      <c r="AT203" s="151" t="s">
        <v>196</v>
      </c>
      <c r="AU203" s="151" t="s">
        <v>94</v>
      </c>
      <c r="AY203" s="13" t="s">
        <v>181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90</v>
      </c>
      <c r="BK203" s="153">
        <f t="shared" si="39"/>
        <v>0</v>
      </c>
      <c r="BL203" s="13" t="s">
        <v>243</v>
      </c>
      <c r="BM203" s="151" t="s">
        <v>2231</v>
      </c>
    </row>
    <row r="204" spans="2:65" s="1" customFormat="1" ht="16.5" customHeight="1">
      <c r="B204" s="139"/>
      <c r="C204" s="140" t="s">
        <v>309</v>
      </c>
      <c r="D204" s="140" t="s">
        <v>183</v>
      </c>
      <c r="E204" s="141" t="s">
        <v>2232</v>
      </c>
      <c r="F204" s="142" t="s">
        <v>2233</v>
      </c>
      <c r="G204" s="143" t="s">
        <v>557</v>
      </c>
      <c r="H204" s="144">
        <v>2</v>
      </c>
      <c r="I204" s="145"/>
      <c r="J204" s="144">
        <f t="shared" si="30"/>
        <v>0</v>
      </c>
      <c r="K204" s="146"/>
      <c r="L204" s="28"/>
      <c r="M204" s="147" t="s">
        <v>1</v>
      </c>
      <c r="N204" s="148" t="s">
        <v>45</v>
      </c>
      <c r="P204" s="149">
        <f t="shared" si="31"/>
        <v>0</v>
      </c>
      <c r="Q204" s="149">
        <v>2.0000000000000002E-5</v>
      </c>
      <c r="R204" s="149">
        <f t="shared" si="32"/>
        <v>4.0000000000000003E-5</v>
      </c>
      <c r="S204" s="149">
        <v>0</v>
      </c>
      <c r="T204" s="150">
        <f t="shared" si="33"/>
        <v>0</v>
      </c>
      <c r="AR204" s="151" t="s">
        <v>243</v>
      </c>
      <c r="AT204" s="151" t="s">
        <v>183</v>
      </c>
      <c r="AU204" s="151" t="s">
        <v>94</v>
      </c>
      <c r="AY204" s="13" t="s">
        <v>181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90</v>
      </c>
      <c r="BK204" s="153">
        <f t="shared" si="39"/>
        <v>0</v>
      </c>
      <c r="BL204" s="13" t="s">
        <v>243</v>
      </c>
      <c r="BM204" s="151" t="s">
        <v>2234</v>
      </c>
    </row>
    <row r="205" spans="2:65" s="1" customFormat="1" ht="24.2" customHeight="1">
      <c r="B205" s="139"/>
      <c r="C205" s="140" t="s">
        <v>366</v>
      </c>
      <c r="D205" s="140" t="s">
        <v>183</v>
      </c>
      <c r="E205" s="141" t="s">
        <v>2235</v>
      </c>
      <c r="F205" s="142" t="s">
        <v>2236</v>
      </c>
      <c r="G205" s="143" t="s">
        <v>304</v>
      </c>
      <c r="H205" s="144">
        <v>21</v>
      </c>
      <c r="I205" s="145"/>
      <c r="J205" s="144">
        <f t="shared" si="30"/>
        <v>0</v>
      </c>
      <c r="K205" s="146"/>
      <c r="L205" s="28"/>
      <c r="M205" s="147" t="s">
        <v>1</v>
      </c>
      <c r="N205" s="148" t="s">
        <v>45</v>
      </c>
      <c r="P205" s="149">
        <f t="shared" si="31"/>
        <v>0</v>
      </c>
      <c r="Q205" s="149">
        <v>1.8652E-4</v>
      </c>
      <c r="R205" s="149">
        <f t="shared" si="32"/>
        <v>3.91692E-3</v>
      </c>
      <c r="S205" s="149">
        <v>0</v>
      </c>
      <c r="T205" s="150">
        <f t="shared" si="33"/>
        <v>0</v>
      </c>
      <c r="AR205" s="151" t="s">
        <v>243</v>
      </c>
      <c r="AT205" s="151" t="s">
        <v>183</v>
      </c>
      <c r="AU205" s="151" t="s">
        <v>94</v>
      </c>
      <c r="AY205" s="13" t="s">
        <v>181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90</v>
      </c>
      <c r="BK205" s="153">
        <f t="shared" si="39"/>
        <v>0</v>
      </c>
      <c r="BL205" s="13" t="s">
        <v>243</v>
      </c>
      <c r="BM205" s="151" t="s">
        <v>2237</v>
      </c>
    </row>
    <row r="206" spans="2:65" s="1" customFormat="1" ht="24.2" customHeight="1">
      <c r="B206" s="139"/>
      <c r="C206" s="140" t="s">
        <v>370</v>
      </c>
      <c r="D206" s="140" t="s">
        <v>183</v>
      </c>
      <c r="E206" s="141" t="s">
        <v>2238</v>
      </c>
      <c r="F206" s="142" t="s">
        <v>2239</v>
      </c>
      <c r="G206" s="143" t="s">
        <v>304</v>
      </c>
      <c r="H206" s="144">
        <v>21</v>
      </c>
      <c r="I206" s="145"/>
      <c r="J206" s="144">
        <f t="shared" si="30"/>
        <v>0</v>
      </c>
      <c r="K206" s="146"/>
      <c r="L206" s="28"/>
      <c r="M206" s="147" t="s">
        <v>1</v>
      </c>
      <c r="N206" s="148" t="s">
        <v>45</v>
      </c>
      <c r="P206" s="149">
        <f t="shared" si="31"/>
        <v>0</v>
      </c>
      <c r="Q206" s="149">
        <v>1.0000000000000001E-5</v>
      </c>
      <c r="R206" s="149">
        <f t="shared" si="32"/>
        <v>2.1000000000000001E-4</v>
      </c>
      <c r="S206" s="149">
        <v>0</v>
      </c>
      <c r="T206" s="150">
        <f t="shared" si="33"/>
        <v>0</v>
      </c>
      <c r="AR206" s="151" t="s">
        <v>243</v>
      </c>
      <c r="AT206" s="151" t="s">
        <v>183</v>
      </c>
      <c r="AU206" s="151" t="s">
        <v>94</v>
      </c>
      <c r="AY206" s="13" t="s">
        <v>181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90</v>
      </c>
      <c r="BK206" s="153">
        <f t="shared" si="39"/>
        <v>0</v>
      </c>
      <c r="BL206" s="13" t="s">
        <v>243</v>
      </c>
      <c r="BM206" s="151" t="s">
        <v>2240</v>
      </c>
    </row>
    <row r="207" spans="2:65" s="1" customFormat="1" ht="24.2" customHeight="1">
      <c r="B207" s="139"/>
      <c r="C207" s="140" t="s">
        <v>374</v>
      </c>
      <c r="D207" s="140" t="s">
        <v>183</v>
      </c>
      <c r="E207" s="141" t="s">
        <v>2241</v>
      </c>
      <c r="F207" s="142" t="s">
        <v>2242</v>
      </c>
      <c r="G207" s="143" t="s">
        <v>507</v>
      </c>
      <c r="H207" s="144">
        <v>1.4999999999999999E-2</v>
      </c>
      <c r="I207" s="145"/>
      <c r="J207" s="144">
        <f t="shared" si="30"/>
        <v>0</v>
      </c>
      <c r="K207" s="146"/>
      <c r="L207" s="28"/>
      <c r="M207" s="147" t="s">
        <v>1</v>
      </c>
      <c r="N207" s="148" t="s">
        <v>45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243</v>
      </c>
      <c r="AT207" s="151" t="s">
        <v>183</v>
      </c>
      <c r="AU207" s="151" t="s">
        <v>94</v>
      </c>
      <c r="AY207" s="13" t="s">
        <v>181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3" t="s">
        <v>90</v>
      </c>
      <c r="BK207" s="153">
        <f t="shared" si="39"/>
        <v>0</v>
      </c>
      <c r="BL207" s="13" t="s">
        <v>243</v>
      </c>
      <c r="BM207" s="151" t="s">
        <v>2243</v>
      </c>
    </row>
    <row r="208" spans="2:65" s="11" customFormat="1" ht="20.85" customHeight="1">
      <c r="B208" s="127"/>
      <c r="D208" s="128" t="s">
        <v>78</v>
      </c>
      <c r="E208" s="137" t="s">
        <v>2244</v>
      </c>
      <c r="F208" s="137" t="s">
        <v>2245</v>
      </c>
      <c r="I208" s="130"/>
      <c r="J208" s="138">
        <f>BK208</f>
        <v>0</v>
      </c>
      <c r="L208" s="127"/>
      <c r="M208" s="132"/>
      <c r="P208" s="133">
        <f>SUM(P209:P225)</f>
        <v>0</v>
      </c>
      <c r="R208" s="133">
        <f>SUM(R209:R225)</f>
        <v>5.0359999999999995E-2</v>
      </c>
      <c r="T208" s="134">
        <f>SUM(T209:T225)</f>
        <v>1.9460000000000002E-2</v>
      </c>
      <c r="AR208" s="128" t="s">
        <v>90</v>
      </c>
      <c r="AT208" s="135" t="s">
        <v>78</v>
      </c>
      <c r="AU208" s="135" t="s">
        <v>90</v>
      </c>
      <c r="AY208" s="128" t="s">
        <v>181</v>
      </c>
      <c r="BK208" s="136">
        <f>SUM(BK209:BK225)</f>
        <v>0</v>
      </c>
    </row>
    <row r="209" spans="2:65" s="1" customFormat="1" ht="24.2" customHeight="1">
      <c r="B209" s="139"/>
      <c r="C209" s="140" t="s">
        <v>378</v>
      </c>
      <c r="D209" s="140" t="s">
        <v>183</v>
      </c>
      <c r="E209" s="141" t="s">
        <v>2246</v>
      </c>
      <c r="F209" s="142" t="s">
        <v>2247</v>
      </c>
      <c r="G209" s="143" t="s">
        <v>557</v>
      </c>
      <c r="H209" s="144">
        <v>1</v>
      </c>
      <c r="I209" s="145"/>
      <c r="J209" s="144">
        <f t="shared" ref="J209:J225" si="40">ROUND(I209*H209,3)</f>
        <v>0</v>
      </c>
      <c r="K209" s="146"/>
      <c r="L209" s="28"/>
      <c r="M209" s="147" t="s">
        <v>1</v>
      </c>
      <c r="N209" s="148" t="s">
        <v>45</v>
      </c>
      <c r="P209" s="149">
        <f t="shared" ref="P209:P225" si="41">O209*H209</f>
        <v>0</v>
      </c>
      <c r="Q209" s="149">
        <v>2.7999999999999998E-4</v>
      </c>
      <c r="R209" s="149">
        <f t="shared" ref="R209:R225" si="42">Q209*H209</f>
        <v>2.7999999999999998E-4</v>
      </c>
      <c r="S209" s="149">
        <v>0</v>
      </c>
      <c r="T209" s="150">
        <f t="shared" ref="T209:T225" si="43">S209*H209</f>
        <v>0</v>
      </c>
      <c r="AR209" s="151" t="s">
        <v>243</v>
      </c>
      <c r="AT209" s="151" t="s">
        <v>183</v>
      </c>
      <c r="AU209" s="151" t="s">
        <v>94</v>
      </c>
      <c r="AY209" s="13" t="s">
        <v>181</v>
      </c>
      <c r="BE209" s="152">
        <f t="shared" ref="BE209:BE225" si="44">IF(N209="základná",J209,0)</f>
        <v>0</v>
      </c>
      <c r="BF209" s="152">
        <f t="shared" ref="BF209:BF225" si="45">IF(N209="znížená",J209,0)</f>
        <v>0</v>
      </c>
      <c r="BG209" s="152">
        <f t="shared" ref="BG209:BG225" si="46">IF(N209="zákl. prenesená",J209,0)</f>
        <v>0</v>
      </c>
      <c r="BH209" s="152">
        <f t="shared" ref="BH209:BH225" si="47">IF(N209="zníž. prenesená",J209,0)</f>
        <v>0</v>
      </c>
      <c r="BI209" s="152">
        <f t="shared" ref="BI209:BI225" si="48">IF(N209="nulová",J209,0)</f>
        <v>0</v>
      </c>
      <c r="BJ209" s="13" t="s">
        <v>90</v>
      </c>
      <c r="BK209" s="153">
        <f t="shared" ref="BK209:BK225" si="49">ROUND(I209*H209,3)</f>
        <v>0</v>
      </c>
      <c r="BL209" s="13" t="s">
        <v>243</v>
      </c>
      <c r="BM209" s="151" t="s">
        <v>2248</v>
      </c>
    </row>
    <row r="210" spans="2:65" s="1" customFormat="1" ht="37.9" customHeight="1">
      <c r="B210" s="139"/>
      <c r="C210" s="140" t="s">
        <v>382</v>
      </c>
      <c r="D210" s="140" t="s">
        <v>183</v>
      </c>
      <c r="E210" s="141" t="s">
        <v>2249</v>
      </c>
      <c r="F210" s="142" t="s">
        <v>2250</v>
      </c>
      <c r="G210" s="143" t="s">
        <v>2251</v>
      </c>
      <c r="H210" s="144">
        <v>1</v>
      </c>
      <c r="I210" s="145"/>
      <c r="J210" s="144">
        <f t="shared" si="40"/>
        <v>0</v>
      </c>
      <c r="K210" s="146"/>
      <c r="L210" s="28"/>
      <c r="M210" s="147" t="s">
        <v>1</v>
      </c>
      <c r="N210" s="148" t="s">
        <v>45</v>
      </c>
      <c r="P210" s="149">
        <f t="shared" si="41"/>
        <v>0</v>
      </c>
      <c r="Q210" s="149">
        <v>2.9020000000000001E-2</v>
      </c>
      <c r="R210" s="149">
        <f t="shared" si="42"/>
        <v>2.9020000000000001E-2</v>
      </c>
      <c r="S210" s="149">
        <v>0</v>
      </c>
      <c r="T210" s="150">
        <f t="shared" si="43"/>
        <v>0</v>
      </c>
      <c r="AR210" s="151" t="s">
        <v>243</v>
      </c>
      <c r="AT210" s="151" t="s">
        <v>183</v>
      </c>
      <c r="AU210" s="151" t="s">
        <v>94</v>
      </c>
      <c r="AY210" s="13" t="s">
        <v>181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90</v>
      </c>
      <c r="BK210" s="153">
        <f t="shared" si="49"/>
        <v>0</v>
      </c>
      <c r="BL210" s="13" t="s">
        <v>243</v>
      </c>
      <c r="BM210" s="151" t="s">
        <v>339</v>
      </c>
    </row>
    <row r="211" spans="2:65" s="1" customFormat="1" ht="24.2" customHeight="1">
      <c r="B211" s="139"/>
      <c r="C211" s="140" t="s">
        <v>350</v>
      </c>
      <c r="D211" s="140" t="s">
        <v>183</v>
      </c>
      <c r="E211" s="141" t="s">
        <v>2252</v>
      </c>
      <c r="F211" s="142" t="s">
        <v>2253</v>
      </c>
      <c r="G211" s="143" t="s">
        <v>2254</v>
      </c>
      <c r="H211" s="144">
        <v>1</v>
      </c>
      <c r="I211" s="145"/>
      <c r="J211" s="144">
        <f t="shared" si="40"/>
        <v>0</v>
      </c>
      <c r="K211" s="146"/>
      <c r="L211" s="28"/>
      <c r="M211" s="147" t="s">
        <v>1</v>
      </c>
      <c r="N211" s="148" t="s">
        <v>45</v>
      </c>
      <c r="P211" s="149">
        <f t="shared" si="41"/>
        <v>0</v>
      </c>
      <c r="Q211" s="149">
        <v>0</v>
      </c>
      <c r="R211" s="149">
        <f t="shared" si="42"/>
        <v>0</v>
      </c>
      <c r="S211" s="149">
        <v>1.9460000000000002E-2</v>
      </c>
      <c r="T211" s="150">
        <f t="shared" si="43"/>
        <v>1.9460000000000002E-2</v>
      </c>
      <c r="AR211" s="151" t="s">
        <v>243</v>
      </c>
      <c r="AT211" s="151" t="s">
        <v>183</v>
      </c>
      <c r="AU211" s="151" t="s">
        <v>94</v>
      </c>
      <c r="AY211" s="13" t="s">
        <v>181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3" t="s">
        <v>90</v>
      </c>
      <c r="BK211" s="153">
        <f t="shared" si="49"/>
        <v>0</v>
      </c>
      <c r="BL211" s="13" t="s">
        <v>243</v>
      </c>
      <c r="BM211" s="151" t="s">
        <v>2255</v>
      </c>
    </row>
    <row r="212" spans="2:65" s="1" customFormat="1" ht="24.2" customHeight="1">
      <c r="B212" s="139"/>
      <c r="C212" s="140" t="s">
        <v>389</v>
      </c>
      <c r="D212" s="140" t="s">
        <v>183</v>
      </c>
      <c r="E212" s="141" t="s">
        <v>2256</v>
      </c>
      <c r="F212" s="142" t="s">
        <v>2257</v>
      </c>
      <c r="G212" s="143" t="s">
        <v>557</v>
      </c>
      <c r="H212" s="144">
        <v>2</v>
      </c>
      <c r="I212" s="145"/>
      <c r="J212" s="144">
        <f t="shared" si="40"/>
        <v>0</v>
      </c>
      <c r="K212" s="146"/>
      <c r="L212" s="28"/>
      <c r="M212" s="147" t="s">
        <v>1</v>
      </c>
      <c r="N212" s="148" t="s">
        <v>45</v>
      </c>
      <c r="P212" s="149">
        <f t="shared" si="41"/>
        <v>0</v>
      </c>
      <c r="Q212" s="149">
        <v>2.7999999999999998E-4</v>
      </c>
      <c r="R212" s="149">
        <f t="shared" si="42"/>
        <v>5.5999999999999995E-4</v>
      </c>
      <c r="S212" s="149">
        <v>0</v>
      </c>
      <c r="T212" s="150">
        <f t="shared" si="43"/>
        <v>0</v>
      </c>
      <c r="AR212" s="151" t="s">
        <v>243</v>
      </c>
      <c r="AT212" s="151" t="s">
        <v>183</v>
      </c>
      <c r="AU212" s="151" t="s">
        <v>94</v>
      </c>
      <c r="AY212" s="13" t="s">
        <v>181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3" t="s">
        <v>90</v>
      </c>
      <c r="BK212" s="153">
        <f t="shared" si="49"/>
        <v>0</v>
      </c>
      <c r="BL212" s="13" t="s">
        <v>243</v>
      </c>
      <c r="BM212" s="151" t="s">
        <v>2258</v>
      </c>
    </row>
    <row r="213" spans="2:65" s="1" customFormat="1" ht="24.2" customHeight="1">
      <c r="B213" s="139"/>
      <c r="C213" s="154" t="s">
        <v>393</v>
      </c>
      <c r="D213" s="154" t="s">
        <v>196</v>
      </c>
      <c r="E213" s="155" t="s">
        <v>2259</v>
      </c>
      <c r="F213" s="156" t="s">
        <v>2260</v>
      </c>
      <c r="G213" s="157" t="s">
        <v>557</v>
      </c>
      <c r="H213" s="158">
        <v>1</v>
      </c>
      <c r="I213" s="159"/>
      <c r="J213" s="158">
        <f t="shared" si="40"/>
        <v>0</v>
      </c>
      <c r="K213" s="160"/>
      <c r="L213" s="161"/>
      <c r="M213" s="162" t="s">
        <v>1</v>
      </c>
      <c r="N213" s="163" t="s">
        <v>45</v>
      </c>
      <c r="P213" s="149">
        <f t="shared" si="41"/>
        <v>0</v>
      </c>
      <c r="Q213" s="149">
        <v>4.2999999999999999E-4</v>
      </c>
      <c r="R213" s="149">
        <f t="shared" si="42"/>
        <v>4.2999999999999999E-4</v>
      </c>
      <c r="S213" s="149">
        <v>0</v>
      </c>
      <c r="T213" s="150">
        <f t="shared" si="43"/>
        <v>0</v>
      </c>
      <c r="AR213" s="151" t="s">
        <v>306</v>
      </c>
      <c r="AT213" s="151" t="s">
        <v>196</v>
      </c>
      <c r="AU213" s="151" t="s">
        <v>94</v>
      </c>
      <c r="AY213" s="13" t="s">
        <v>181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3" t="s">
        <v>90</v>
      </c>
      <c r="BK213" s="153">
        <f t="shared" si="49"/>
        <v>0</v>
      </c>
      <c r="BL213" s="13" t="s">
        <v>243</v>
      </c>
      <c r="BM213" s="151" t="s">
        <v>2261</v>
      </c>
    </row>
    <row r="214" spans="2:65" s="1" customFormat="1" ht="33" customHeight="1">
      <c r="B214" s="139"/>
      <c r="C214" s="154" t="s">
        <v>397</v>
      </c>
      <c r="D214" s="154" t="s">
        <v>196</v>
      </c>
      <c r="E214" s="155" t="s">
        <v>2262</v>
      </c>
      <c r="F214" s="156" t="s">
        <v>2263</v>
      </c>
      <c r="G214" s="157" t="s">
        <v>557</v>
      </c>
      <c r="H214" s="158">
        <v>1</v>
      </c>
      <c r="I214" s="159"/>
      <c r="J214" s="158">
        <f t="shared" si="40"/>
        <v>0</v>
      </c>
      <c r="K214" s="160"/>
      <c r="L214" s="161"/>
      <c r="M214" s="162" t="s">
        <v>1</v>
      </c>
      <c r="N214" s="163" t="s">
        <v>45</v>
      </c>
      <c r="P214" s="149">
        <f t="shared" si="41"/>
        <v>0</v>
      </c>
      <c r="Q214" s="149">
        <v>1.319E-2</v>
      </c>
      <c r="R214" s="149">
        <f t="shared" si="42"/>
        <v>1.319E-2</v>
      </c>
      <c r="S214" s="149">
        <v>0</v>
      </c>
      <c r="T214" s="150">
        <f t="shared" si="43"/>
        <v>0</v>
      </c>
      <c r="AR214" s="151" t="s">
        <v>306</v>
      </c>
      <c r="AT214" s="151" t="s">
        <v>196</v>
      </c>
      <c r="AU214" s="151" t="s">
        <v>94</v>
      </c>
      <c r="AY214" s="13" t="s">
        <v>181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3" t="s">
        <v>90</v>
      </c>
      <c r="BK214" s="153">
        <f t="shared" si="49"/>
        <v>0</v>
      </c>
      <c r="BL214" s="13" t="s">
        <v>243</v>
      </c>
      <c r="BM214" s="151" t="s">
        <v>2264</v>
      </c>
    </row>
    <row r="215" spans="2:65" s="1" customFormat="1" ht="21.75" customHeight="1">
      <c r="B215" s="139"/>
      <c r="C215" s="140" t="s">
        <v>401</v>
      </c>
      <c r="D215" s="140" t="s">
        <v>183</v>
      </c>
      <c r="E215" s="141" t="s">
        <v>2265</v>
      </c>
      <c r="F215" s="142" t="s">
        <v>2266</v>
      </c>
      <c r="G215" s="143" t="s">
        <v>557</v>
      </c>
      <c r="H215" s="144">
        <v>5</v>
      </c>
      <c r="I215" s="145"/>
      <c r="J215" s="144">
        <f t="shared" si="40"/>
        <v>0</v>
      </c>
      <c r="K215" s="146"/>
      <c r="L215" s="28"/>
      <c r="M215" s="147" t="s">
        <v>1</v>
      </c>
      <c r="N215" s="148" t="s">
        <v>45</v>
      </c>
      <c r="P215" s="149">
        <f t="shared" si="41"/>
        <v>0</v>
      </c>
      <c r="Q215" s="149">
        <v>8.0000000000000007E-5</v>
      </c>
      <c r="R215" s="149">
        <f t="shared" si="42"/>
        <v>4.0000000000000002E-4</v>
      </c>
      <c r="S215" s="149">
        <v>0</v>
      </c>
      <c r="T215" s="150">
        <f t="shared" si="43"/>
        <v>0</v>
      </c>
      <c r="AR215" s="151" t="s">
        <v>243</v>
      </c>
      <c r="AT215" s="151" t="s">
        <v>183</v>
      </c>
      <c r="AU215" s="151" t="s">
        <v>94</v>
      </c>
      <c r="AY215" s="13" t="s">
        <v>181</v>
      </c>
      <c r="BE215" s="152">
        <f t="shared" si="44"/>
        <v>0</v>
      </c>
      <c r="BF215" s="152">
        <f t="shared" si="45"/>
        <v>0</v>
      </c>
      <c r="BG215" s="152">
        <f t="shared" si="46"/>
        <v>0</v>
      </c>
      <c r="BH215" s="152">
        <f t="shared" si="47"/>
        <v>0</v>
      </c>
      <c r="BI215" s="152">
        <f t="shared" si="48"/>
        <v>0</v>
      </c>
      <c r="BJ215" s="13" t="s">
        <v>90</v>
      </c>
      <c r="BK215" s="153">
        <f t="shared" si="49"/>
        <v>0</v>
      </c>
      <c r="BL215" s="13" t="s">
        <v>243</v>
      </c>
      <c r="BM215" s="151" t="s">
        <v>2267</v>
      </c>
    </row>
    <row r="216" spans="2:65" s="1" customFormat="1" ht="16.5" customHeight="1">
      <c r="B216" s="139"/>
      <c r="C216" s="154" t="s">
        <v>405</v>
      </c>
      <c r="D216" s="154" t="s">
        <v>196</v>
      </c>
      <c r="E216" s="155" t="s">
        <v>2268</v>
      </c>
      <c r="F216" s="156" t="s">
        <v>2269</v>
      </c>
      <c r="G216" s="157" t="s">
        <v>557</v>
      </c>
      <c r="H216" s="158">
        <v>5</v>
      </c>
      <c r="I216" s="159"/>
      <c r="J216" s="158">
        <f t="shared" si="40"/>
        <v>0</v>
      </c>
      <c r="K216" s="160"/>
      <c r="L216" s="161"/>
      <c r="M216" s="162" t="s">
        <v>1</v>
      </c>
      <c r="N216" s="163" t="s">
        <v>45</v>
      </c>
      <c r="P216" s="149">
        <f t="shared" si="41"/>
        <v>0</v>
      </c>
      <c r="Q216" s="149">
        <v>2.7E-4</v>
      </c>
      <c r="R216" s="149">
        <f t="shared" si="42"/>
        <v>1.3500000000000001E-3</v>
      </c>
      <c r="S216" s="149">
        <v>0</v>
      </c>
      <c r="T216" s="150">
        <f t="shared" si="43"/>
        <v>0</v>
      </c>
      <c r="AR216" s="151" t="s">
        <v>306</v>
      </c>
      <c r="AT216" s="151" t="s">
        <v>196</v>
      </c>
      <c r="AU216" s="151" t="s">
        <v>94</v>
      </c>
      <c r="AY216" s="13" t="s">
        <v>181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90</v>
      </c>
      <c r="BK216" s="153">
        <f t="shared" si="49"/>
        <v>0</v>
      </c>
      <c r="BL216" s="13" t="s">
        <v>243</v>
      </c>
      <c r="BM216" s="151" t="s">
        <v>359</v>
      </c>
    </row>
    <row r="217" spans="2:65" s="1" customFormat="1" ht="37.9" customHeight="1">
      <c r="B217" s="139"/>
      <c r="C217" s="140" t="s">
        <v>409</v>
      </c>
      <c r="D217" s="140" t="s">
        <v>183</v>
      </c>
      <c r="E217" s="141" t="s">
        <v>2270</v>
      </c>
      <c r="F217" s="142" t="s">
        <v>2271</v>
      </c>
      <c r="G217" s="143" t="s">
        <v>557</v>
      </c>
      <c r="H217" s="144">
        <v>2</v>
      </c>
      <c r="I217" s="145"/>
      <c r="J217" s="144">
        <f t="shared" si="40"/>
        <v>0</v>
      </c>
      <c r="K217" s="146"/>
      <c r="L217" s="28"/>
      <c r="M217" s="147" t="s">
        <v>1</v>
      </c>
      <c r="N217" s="148" t="s">
        <v>45</v>
      </c>
      <c r="P217" s="149">
        <f t="shared" si="41"/>
        <v>0</v>
      </c>
      <c r="Q217" s="149">
        <v>4.0000000000000003E-5</v>
      </c>
      <c r="R217" s="149">
        <f t="shared" si="42"/>
        <v>8.0000000000000007E-5</v>
      </c>
      <c r="S217" s="149">
        <v>0</v>
      </c>
      <c r="T217" s="150">
        <f t="shared" si="43"/>
        <v>0</v>
      </c>
      <c r="AR217" s="151" t="s">
        <v>243</v>
      </c>
      <c r="AT217" s="151" t="s">
        <v>183</v>
      </c>
      <c r="AU217" s="151" t="s">
        <v>94</v>
      </c>
      <c r="AY217" s="13" t="s">
        <v>181</v>
      </c>
      <c r="BE217" s="152">
        <f t="shared" si="44"/>
        <v>0</v>
      </c>
      <c r="BF217" s="152">
        <f t="shared" si="45"/>
        <v>0</v>
      </c>
      <c r="BG217" s="152">
        <f t="shared" si="46"/>
        <v>0</v>
      </c>
      <c r="BH217" s="152">
        <f t="shared" si="47"/>
        <v>0</v>
      </c>
      <c r="BI217" s="152">
        <f t="shared" si="48"/>
        <v>0</v>
      </c>
      <c r="BJ217" s="13" t="s">
        <v>90</v>
      </c>
      <c r="BK217" s="153">
        <f t="shared" si="49"/>
        <v>0</v>
      </c>
      <c r="BL217" s="13" t="s">
        <v>243</v>
      </c>
      <c r="BM217" s="151" t="s">
        <v>2272</v>
      </c>
    </row>
    <row r="218" spans="2:65" s="1" customFormat="1" ht="24.2" customHeight="1">
      <c r="B218" s="139"/>
      <c r="C218" s="154" t="s">
        <v>413</v>
      </c>
      <c r="D218" s="154" t="s">
        <v>196</v>
      </c>
      <c r="E218" s="155" t="s">
        <v>2273</v>
      </c>
      <c r="F218" s="156" t="s">
        <v>2274</v>
      </c>
      <c r="G218" s="157" t="s">
        <v>557</v>
      </c>
      <c r="H218" s="158">
        <v>2</v>
      </c>
      <c r="I218" s="159"/>
      <c r="J218" s="158">
        <f t="shared" si="40"/>
        <v>0</v>
      </c>
      <c r="K218" s="160"/>
      <c r="L218" s="161"/>
      <c r="M218" s="162" t="s">
        <v>1</v>
      </c>
      <c r="N218" s="163" t="s">
        <v>45</v>
      </c>
      <c r="P218" s="149">
        <f t="shared" si="41"/>
        <v>0</v>
      </c>
      <c r="Q218" s="149">
        <v>1.6000000000000001E-3</v>
      </c>
      <c r="R218" s="149">
        <f t="shared" si="42"/>
        <v>3.2000000000000002E-3</v>
      </c>
      <c r="S218" s="149">
        <v>0</v>
      </c>
      <c r="T218" s="150">
        <f t="shared" si="43"/>
        <v>0</v>
      </c>
      <c r="AR218" s="151" t="s">
        <v>306</v>
      </c>
      <c r="AT218" s="151" t="s">
        <v>196</v>
      </c>
      <c r="AU218" s="151" t="s">
        <v>94</v>
      </c>
      <c r="AY218" s="13" t="s">
        <v>181</v>
      </c>
      <c r="BE218" s="152">
        <f t="shared" si="44"/>
        <v>0</v>
      </c>
      <c r="BF218" s="152">
        <f t="shared" si="45"/>
        <v>0</v>
      </c>
      <c r="BG218" s="152">
        <f t="shared" si="46"/>
        <v>0</v>
      </c>
      <c r="BH218" s="152">
        <f t="shared" si="47"/>
        <v>0</v>
      </c>
      <c r="BI218" s="152">
        <f t="shared" si="48"/>
        <v>0</v>
      </c>
      <c r="BJ218" s="13" t="s">
        <v>90</v>
      </c>
      <c r="BK218" s="153">
        <f t="shared" si="49"/>
        <v>0</v>
      </c>
      <c r="BL218" s="13" t="s">
        <v>243</v>
      </c>
      <c r="BM218" s="151" t="s">
        <v>2275</v>
      </c>
    </row>
    <row r="219" spans="2:65" s="1" customFormat="1" ht="16.5" customHeight="1">
      <c r="B219" s="139"/>
      <c r="C219" s="140" t="s">
        <v>417</v>
      </c>
      <c r="D219" s="140" t="s">
        <v>183</v>
      </c>
      <c r="E219" s="141" t="s">
        <v>2276</v>
      </c>
      <c r="F219" s="142" t="s">
        <v>2277</v>
      </c>
      <c r="G219" s="143" t="s">
        <v>684</v>
      </c>
      <c r="H219" s="144">
        <v>1</v>
      </c>
      <c r="I219" s="145"/>
      <c r="J219" s="144">
        <f t="shared" si="40"/>
        <v>0</v>
      </c>
      <c r="K219" s="146"/>
      <c r="L219" s="28"/>
      <c r="M219" s="147" t="s">
        <v>1</v>
      </c>
      <c r="N219" s="148" t="s">
        <v>45</v>
      </c>
      <c r="P219" s="149">
        <f t="shared" si="41"/>
        <v>0</v>
      </c>
      <c r="Q219" s="149">
        <v>0</v>
      </c>
      <c r="R219" s="149">
        <f t="shared" si="42"/>
        <v>0</v>
      </c>
      <c r="S219" s="149">
        <v>0</v>
      </c>
      <c r="T219" s="150">
        <f t="shared" si="43"/>
        <v>0</v>
      </c>
      <c r="AR219" s="151" t="s">
        <v>243</v>
      </c>
      <c r="AT219" s="151" t="s">
        <v>183</v>
      </c>
      <c r="AU219" s="151" t="s">
        <v>94</v>
      </c>
      <c r="AY219" s="13" t="s">
        <v>181</v>
      </c>
      <c r="BE219" s="152">
        <f t="shared" si="44"/>
        <v>0</v>
      </c>
      <c r="BF219" s="152">
        <f t="shared" si="45"/>
        <v>0</v>
      </c>
      <c r="BG219" s="152">
        <f t="shared" si="46"/>
        <v>0</v>
      </c>
      <c r="BH219" s="152">
        <f t="shared" si="47"/>
        <v>0</v>
      </c>
      <c r="BI219" s="152">
        <f t="shared" si="48"/>
        <v>0</v>
      </c>
      <c r="BJ219" s="13" t="s">
        <v>90</v>
      </c>
      <c r="BK219" s="153">
        <f t="shared" si="49"/>
        <v>0</v>
      </c>
      <c r="BL219" s="13" t="s">
        <v>243</v>
      </c>
      <c r="BM219" s="151" t="s">
        <v>2278</v>
      </c>
    </row>
    <row r="220" spans="2:65" s="1" customFormat="1" ht="24.2" customHeight="1">
      <c r="B220" s="139"/>
      <c r="C220" s="154" t="s">
        <v>421</v>
      </c>
      <c r="D220" s="154" t="s">
        <v>196</v>
      </c>
      <c r="E220" s="155" t="s">
        <v>2279</v>
      </c>
      <c r="F220" s="156" t="s">
        <v>2280</v>
      </c>
      <c r="G220" s="157" t="s">
        <v>684</v>
      </c>
      <c r="H220" s="158">
        <v>1</v>
      </c>
      <c r="I220" s="159"/>
      <c r="J220" s="158">
        <f t="shared" si="40"/>
        <v>0</v>
      </c>
      <c r="K220" s="160"/>
      <c r="L220" s="161"/>
      <c r="M220" s="162" t="s">
        <v>1</v>
      </c>
      <c r="N220" s="163" t="s">
        <v>45</v>
      </c>
      <c r="P220" s="149">
        <f t="shared" si="41"/>
        <v>0</v>
      </c>
      <c r="Q220" s="149">
        <v>0</v>
      </c>
      <c r="R220" s="149">
        <f t="shared" si="42"/>
        <v>0</v>
      </c>
      <c r="S220" s="149">
        <v>0</v>
      </c>
      <c r="T220" s="150">
        <f t="shared" si="43"/>
        <v>0</v>
      </c>
      <c r="AR220" s="151" t="s">
        <v>306</v>
      </c>
      <c r="AT220" s="151" t="s">
        <v>196</v>
      </c>
      <c r="AU220" s="151" t="s">
        <v>94</v>
      </c>
      <c r="AY220" s="13" t="s">
        <v>181</v>
      </c>
      <c r="BE220" s="152">
        <f t="shared" si="44"/>
        <v>0</v>
      </c>
      <c r="BF220" s="152">
        <f t="shared" si="45"/>
        <v>0</v>
      </c>
      <c r="BG220" s="152">
        <f t="shared" si="46"/>
        <v>0</v>
      </c>
      <c r="BH220" s="152">
        <f t="shared" si="47"/>
        <v>0</v>
      </c>
      <c r="BI220" s="152">
        <f t="shared" si="48"/>
        <v>0</v>
      </c>
      <c r="BJ220" s="13" t="s">
        <v>90</v>
      </c>
      <c r="BK220" s="153">
        <f t="shared" si="49"/>
        <v>0</v>
      </c>
      <c r="BL220" s="13" t="s">
        <v>243</v>
      </c>
      <c r="BM220" s="151" t="s">
        <v>350</v>
      </c>
    </row>
    <row r="221" spans="2:65" s="1" customFormat="1" ht="21.75" customHeight="1">
      <c r="B221" s="139"/>
      <c r="C221" s="140" t="s">
        <v>425</v>
      </c>
      <c r="D221" s="140" t="s">
        <v>183</v>
      </c>
      <c r="E221" s="141" t="s">
        <v>2281</v>
      </c>
      <c r="F221" s="142" t="s">
        <v>2282</v>
      </c>
      <c r="G221" s="143" t="s">
        <v>684</v>
      </c>
      <c r="H221" s="144">
        <v>1</v>
      </c>
      <c r="I221" s="145"/>
      <c r="J221" s="144">
        <f t="shared" si="40"/>
        <v>0</v>
      </c>
      <c r="K221" s="146"/>
      <c r="L221" s="28"/>
      <c r="M221" s="147" t="s">
        <v>1</v>
      </c>
      <c r="N221" s="148" t="s">
        <v>45</v>
      </c>
      <c r="P221" s="149">
        <f t="shared" si="41"/>
        <v>0</v>
      </c>
      <c r="Q221" s="149">
        <v>0</v>
      </c>
      <c r="R221" s="149">
        <f t="shared" si="42"/>
        <v>0</v>
      </c>
      <c r="S221" s="149">
        <v>0</v>
      </c>
      <c r="T221" s="150">
        <f t="shared" si="43"/>
        <v>0</v>
      </c>
      <c r="AR221" s="151" t="s">
        <v>243</v>
      </c>
      <c r="AT221" s="151" t="s">
        <v>183</v>
      </c>
      <c r="AU221" s="151" t="s">
        <v>94</v>
      </c>
      <c r="AY221" s="13" t="s">
        <v>181</v>
      </c>
      <c r="BE221" s="152">
        <f t="shared" si="44"/>
        <v>0</v>
      </c>
      <c r="BF221" s="152">
        <f t="shared" si="45"/>
        <v>0</v>
      </c>
      <c r="BG221" s="152">
        <f t="shared" si="46"/>
        <v>0</v>
      </c>
      <c r="BH221" s="152">
        <f t="shared" si="47"/>
        <v>0</v>
      </c>
      <c r="BI221" s="152">
        <f t="shared" si="48"/>
        <v>0</v>
      </c>
      <c r="BJ221" s="13" t="s">
        <v>90</v>
      </c>
      <c r="BK221" s="153">
        <f t="shared" si="49"/>
        <v>0</v>
      </c>
      <c r="BL221" s="13" t="s">
        <v>243</v>
      </c>
      <c r="BM221" s="151" t="s">
        <v>2283</v>
      </c>
    </row>
    <row r="222" spans="2:65" s="1" customFormat="1" ht="16.5" customHeight="1">
      <c r="B222" s="139"/>
      <c r="C222" s="154" t="s">
        <v>429</v>
      </c>
      <c r="D222" s="154" t="s">
        <v>196</v>
      </c>
      <c r="E222" s="155" t="s">
        <v>2284</v>
      </c>
      <c r="F222" s="156" t="s">
        <v>2285</v>
      </c>
      <c r="G222" s="157" t="s">
        <v>684</v>
      </c>
      <c r="H222" s="158">
        <v>1</v>
      </c>
      <c r="I222" s="159"/>
      <c r="J222" s="158">
        <f t="shared" si="40"/>
        <v>0</v>
      </c>
      <c r="K222" s="160"/>
      <c r="L222" s="161"/>
      <c r="M222" s="162" t="s">
        <v>1</v>
      </c>
      <c r="N222" s="163" t="s">
        <v>45</v>
      </c>
      <c r="P222" s="149">
        <f t="shared" si="41"/>
        <v>0</v>
      </c>
      <c r="Q222" s="149">
        <v>6.4999999999999997E-4</v>
      </c>
      <c r="R222" s="149">
        <f t="shared" si="42"/>
        <v>6.4999999999999997E-4</v>
      </c>
      <c r="S222" s="149">
        <v>0</v>
      </c>
      <c r="T222" s="150">
        <f t="shared" si="43"/>
        <v>0</v>
      </c>
      <c r="AR222" s="151" t="s">
        <v>306</v>
      </c>
      <c r="AT222" s="151" t="s">
        <v>196</v>
      </c>
      <c r="AU222" s="151" t="s">
        <v>94</v>
      </c>
      <c r="AY222" s="13" t="s">
        <v>181</v>
      </c>
      <c r="BE222" s="152">
        <f t="shared" si="44"/>
        <v>0</v>
      </c>
      <c r="BF222" s="152">
        <f t="shared" si="45"/>
        <v>0</v>
      </c>
      <c r="BG222" s="152">
        <f t="shared" si="46"/>
        <v>0</v>
      </c>
      <c r="BH222" s="152">
        <f t="shared" si="47"/>
        <v>0</v>
      </c>
      <c r="BI222" s="152">
        <f t="shared" si="48"/>
        <v>0</v>
      </c>
      <c r="BJ222" s="13" t="s">
        <v>90</v>
      </c>
      <c r="BK222" s="153">
        <f t="shared" si="49"/>
        <v>0</v>
      </c>
      <c r="BL222" s="13" t="s">
        <v>243</v>
      </c>
      <c r="BM222" s="151" t="s">
        <v>397</v>
      </c>
    </row>
    <row r="223" spans="2:65" s="1" customFormat="1" ht="24.2" customHeight="1">
      <c r="B223" s="139"/>
      <c r="C223" s="140" t="s">
        <v>433</v>
      </c>
      <c r="D223" s="140" t="s">
        <v>183</v>
      </c>
      <c r="E223" s="141" t="s">
        <v>2286</v>
      </c>
      <c r="F223" s="142" t="s">
        <v>2287</v>
      </c>
      <c r="G223" s="143" t="s">
        <v>557</v>
      </c>
      <c r="H223" s="144">
        <v>2</v>
      </c>
      <c r="I223" s="145"/>
      <c r="J223" s="144">
        <f t="shared" si="40"/>
        <v>0</v>
      </c>
      <c r="K223" s="146"/>
      <c r="L223" s="28"/>
      <c r="M223" s="147" t="s">
        <v>1</v>
      </c>
      <c r="N223" s="148" t="s">
        <v>45</v>
      </c>
      <c r="P223" s="149">
        <f t="shared" si="41"/>
        <v>0</v>
      </c>
      <c r="Q223" s="149">
        <v>5.9999999999999995E-4</v>
      </c>
      <c r="R223" s="149">
        <f t="shared" si="42"/>
        <v>1.1999999999999999E-3</v>
      </c>
      <c r="S223" s="149">
        <v>0</v>
      </c>
      <c r="T223" s="150">
        <f t="shared" si="43"/>
        <v>0</v>
      </c>
      <c r="AR223" s="151" t="s">
        <v>243</v>
      </c>
      <c r="AT223" s="151" t="s">
        <v>183</v>
      </c>
      <c r="AU223" s="151" t="s">
        <v>94</v>
      </c>
      <c r="AY223" s="13" t="s">
        <v>181</v>
      </c>
      <c r="BE223" s="152">
        <f t="shared" si="44"/>
        <v>0</v>
      </c>
      <c r="BF223" s="152">
        <f t="shared" si="45"/>
        <v>0</v>
      </c>
      <c r="BG223" s="152">
        <f t="shared" si="46"/>
        <v>0</v>
      </c>
      <c r="BH223" s="152">
        <f t="shared" si="47"/>
        <v>0</v>
      </c>
      <c r="BI223" s="152">
        <f t="shared" si="48"/>
        <v>0</v>
      </c>
      <c r="BJ223" s="13" t="s">
        <v>90</v>
      </c>
      <c r="BK223" s="153">
        <f t="shared" si="49"/>
        <v>0</v>
      </c>
      <c r="BL223" s="13" t="s">
        <v>243</v>
      </c>
      <c r="BM223" s="151" t="s">
        <v>2288</v>
      </c>
    </row>
    <row r="224" spans="2:65" s="1" customFormat="1" ht="24.2" customHeight="1">
      <c r="B224" s="139"/>
      <c r="C224" s="154" t="s">
        <v>437</v>
      </c>
      <c r="D224" s="154" t="s">
        <v>196</v>
      </c>
      <c r="E224" s="155" t="s">
        <v>2289</v>
      </c>
      <c r="F224" s="156" t="s">
        <v>2290</v>
      </c>
      <c r="G224" s="157" t="s">
        <v>557</v>
      </c>
      <c r="H224" s="158">
        <v>2</v>
      </c>
      <c r="I224" s="159"/>
      <c r="J224" s="158">
        <f t="shared" si="40"/>
        <v>0</v>
      </c>
      <c r="K224" s="160"/>
      <c r="L224" s="161"/>
      <c r="M224" s="162" t="s">
        <v>1</v>
      </c>
      <c r="N224" s="163" t="s">
        <v>45</v>
      </c>
      <c r="P224" s="149">
        <f t="shared" si="41"/>
        <v>0</v>
      </c>
      <c r="Q224" s="149">
        <v>0</v>
      </c>
      <c r="R224" s="149">
        <f t="shared" si="42"/>
        <v>0</v>
      </c>
      <c r="S224" s="149">
        <v>0</v>
      </c>
      <c r="T224" s="150">
        <f t="shared" si="43"/>
        <v>0</v>
      </c>
      <c r="AR224" s="151" t="s">
        <v>199</v>
      </c>
      <c r="AT224" s="151" t="s">
        <v>196</v>
      </c>
      <c r="AU224" s="151" t="s">
        <v>94</v>
      </c>
      <c r="AY224" s="13" t="s">
        <v>181</v>
      </c>
      <c r="BE224" s="152">
        <f t="shared" si="44"/>
        <v>0</v>
      </c>
      <c r="BF224" s="152">
        <f t="shared" si="45"/>
        <v>0</v>
      </c>
      <c r="BG224" s="152">
        <f t="shared" si="46"/>
        <v>0</v>
      </c>
      <c r="BH224" s="152">
        <f t="shared" si="47"/>
        <v>0</v>
      </c>
      <c r="BI224" s="152">
        <f t="shared" si="48"/>
        <v>0</v>
      </c>
      <c r="BJ224" s="13" t="s">
        <v>90</v>
      </c>
      <c r="BK224" s="153">
        <f t="shared" si="49"/>
        <v>0</v>
      </c>
      <c r="BL224" s="13" t="s">
        <v>103</v>
      </c>
      <c r="BM224" s="151" t="s">
        <v>2291</v>
      </c>
    </row>
    <row r="225" spans="2:65" s="1" customFormat="1" ht="24.2" customHeight="1">
      <c r="B225" s="139"/>
      <c r="C225" s="140" t="s">
        <v>441</v>
      </c>
      <c r="D225" s="140" t="s">
        <v>183</v>
      </c>
      <c r="E225" s="141" t="s">
        <v>2292</v>
      </c>
      <c r="F225" s="142" t="s">
        <v>2293</v>
      </c>
      <c r="G225" s="143" t="s">
        <v>507</v>
      </c>
      <c r="H225" s="144">
        <v>0.05</v>
      </c>
      <c r="I225" s="145"/>
      <c r="J225" s="144">
        <f t="shared" si="40"/>
        <v>0</v>
      </c>
      <c r="K225" s="146"/>
      <c r="L225" s="28"/>
      <c r="M225" s="147" t="s">
        <v>1</v>
      </c>
      <c r="N225" s="148" t="s">
        <v>45</v>
      </c>
      <c r="P225" s="149">
        <f t="shared" si="41"/>
        <v>0</v>
      </c>
      <c r="Q225" s="149">
        <v>0</v>
      </c>
      <c r="R225" s="149">
        <f t="shared" si="42"/>
        <v>0</v>
      </c>
      <c r="S225" s="149">
        <v>0</v>
      </c>
      <c r="T225" s="150">
        <f t="shared" si="43"/>
        <v>0</v>
      </c>
      <c r="AR225" s="151" t="s">
        <v>243</v>
      </c>
      <c r="AT225" s="151" t="s">
        <v>183</v>
      </c>
      <c r="AU225" s="151" t="s">
        <v>94</v>
      </c>
      <c r="AY225" s="13" t="s">
        <v>181</v>
      </c>
      <c r="BE225" s="152">
        <f t="shared" si="44"/>
        <v>0</v>
      </c>
      <c r="BF225" s="152">
        <f t="shared" si="45"/>
        <v>0</v>
      </c>
      <c r="BG225" s="152">
        <f t="shared" si="46"/>
        <v>0</v>
      </c>
      <c r="BH225" s="152">
        <f t="shared" si="47"/>
        <v>0</v>
      </c>
      <c r="BI225" s="152">
        <f t="shared" si="48"/>
        <v>0</v>
      </c>
      <c r="BJ225" s="13" t="s">
        <v>90</v>
      </c>
      <c r="BK225" s="153">
        <f t="shared" si="49"/>
        <v>0</v>
      </c>
      <c r="BL225" s="13" t="s">
        <v>243</v>
      </c>
      <c r="BM225" s="151" t="s">
        <v>2294</v>
      </c>
    </row>
    <row r="226" spans="2:65" s="11" customFormat="1" ht="22.9" customHeight="1">
      <c r="B226" s="127"/>
      <c r="D226" s="128" t="s">
        <v>78</v>
      </c>
      <c r="E226" s="137" t="s">
        <v>481</v>
      </c>
      <c r="F226" s="137" t="s">
        <v>642</v>
      </c>
      <c r="I226" s="130"/>
      <c r="J226" s="138">
        <f>BK226</f>
        <v>0</v>
      </c>
      <c r="L226" s="127"/>
      <c r="M226" s="132"/>
      <c r="P226" s="133">
        <f>P227+P235+P238</f>
        <v>0</v>
      </c>
      <c r="R226" s="133">
        <f>R227+R235+R238</f>
        <v>3.2317599999999995E-2</v>
      </c>
      <c r="T226" s="134">
        <f>T227+T235+T238</f>
        <v>0</v>
      </c>
      <c r="AR226" s="128" t="s">
        <v>90</v>
      </c>
      <c r="AT226" s="135" t="s">
        <v>78</v>
      </c>
      <c r="AU226" s="135" t="s">
        <v>83</v>
      </c>
      <c r="AY226" s="128" t="s">
        <v>181</v>
      </c>
      <c r="BK226" s="136">
        <f>BK227+BK235+BK238</f>
        <v>0</v>
      </c>
    </row>
    <row r="227" spans="2:65" s="11" customFormat="1" ht="20.85" customHeight="1">
      <c r="B227" s="127"/>
      <c r="D227" s="128" t="s">
        <v>78</v>
      </c>
      <c r="E227" s="137" t="s">
        <v>697</v>
      </c>
      <c r="F227" s="137" t="s">
        <v>698</v>
      </c>
      <c r="I227" s="130"/>
      <c r="J227" s="138">
        <f>BK227</f>
        <v>0</v>
      </c>
      <c r="L227" s="127"/>
      <c r="M227" s="132"/>
      <c r="P227" s="133">
        <f>SUM(P228:P234)</f>
        <v>0</v>
      </c>
      <c r="R227" s="133">
        <f>SUM(R228:R234)</f>
        <v>1.5929999999999996E-2</v>
      </c>
      <c r="T227" s="134">
        <f>SUM(T228:T234)</f>
        <v>0</v>
      </c>
      <c r="AR227" s="128" t="s">
        <v>90</v>
      </c>
      <c r="AT227" s="135" t="s">
        <v>78</v>
      </c>
      <c r="AU227" s="135" t="s">
        <v>90</v>
      </c>
      <c r="AY227" s="128" t="s">
        <v>181</v>
      </c>
      <c r="BK227" s="136">
        <f>SUM(BK228:BK234)</f>
        <v>0</v>
      </c>
    </row>
    <row r="228" spans="2:65" s="1" customFormat="1" ht="16.5" customHeight="1">
      <c r="B228" s="139"/>
      <c r="C228" s="140" t="s">
        <v>445</v>
      </c>
      <c r="D228" s="140" t="s">
        <v>183</v>
      </c>
      <c r="E228" s="141" t="s">
        <v>2295</v>
      </c>
      <c r="F228" s="142" t="s">
        <v>2296</v>
      </c>
      <c r="G228" s="143" t="s">
        <v>557</v>
      </c>
      <c r="H228" s="144">
        <v>1</v>
      </c>
      <c r="I228" s="145"/>
      <c r="J228" s="144">
        <f t="shared" ref="J228:J234" si="50">ROUND(I228*H228,3)</f>
        <v>0</v>
      </c>
      <c r="K228" s="146"/>
      <c r="L228" s="28"/>
      <c r="M228" s="147" t="s">
        <v>1</v>
      </c>
      <c r="N228" s="148" t="s">
        <v>45</v>
      </c>
      <c r="P228" s="149">
        <f t="shared" ref="P228:P234" si="51">O228*H228</f>
        <v>0</v>
      </c>
      <c r="Q228" s="149">
        <v>8.4999999999999995E-4</v>
      </c>
      <c r="R228" s="149">
        <f t="shared" ref="R228:R234" si="52">Q228*H228</f>
        <v>8.4999999999999995E-4</v>
      </c>
      <c r="S228" s="149">
        <v>0</v>
      </c>
      <c r="T228" s="150">
        <f t="shared" ref="T228:T234" si="53">S228*H228</f>
        <v>0</v>
      </c>
      <c r="AR228" s="151" t="s">
        <v>243</v>
      </c>
      <c r="AT228" s="151" t="s">
        <v>183</v>
      </c>
      <c r="AU228" s="151" t="s">
        <v>94</v>
      </c>
      <c r="AY228" s="13" t="s">
        <v>181</v>
      </c>
      <c r="BE228" s="152">
        <f t="shared" ref="BE228:BE234" si="54">IF(N228="základná",J228,0)</f>
        <v>0</v>
      </c>
      <c r="BF228" s="152">
        <f t="shared" ref="BF228:BF234" si="55">IF(N228="znížená",J228,0)</f>
        <v>0</v>
      </c>
      <c r="BG228" s="152">
        <f t="shared" ref="BG228:BG234" si="56">IF(N228="zákl. prenesená",J228,0)</f>
        <v>0</v>
      </c>
      <c r="BH228" s="152">
        <f t="shared" ref="BH228:BH234" si="57">IF(N228="zníž. prenesená",J228,0)</f>
        <v>0</v>
      </c>
      <c r="BI228" s="152">
        <f t="shared" ref="BI228:BI234" si="58">IF(N228="nulová",J228,0)</f>
        <v>0</v>
      </c>
      <c r="BJ228" s="13" t="s">
        <v>90</v>
      </c>
      <c r="BK228" s="153">
        <f t="shared" ref="BK228:BK234" si="59">ROUND(I228*H228,3)</f>
        <v>0</v>
      </c>
      <c r="BL228" s="13" t="s">
        <v>243</v>
      </c>
      <c r="BM228" s="151" t="s">
        <v>2297</v>
      </c>
    </row>
    <row r="229" spans="2:65" s="1" customFormat="1" ht="37.9" customHeight="1">
      <c r="B229" s="139"/>
      <c r="C229" s="154" t="s">
        <v>449</v>
      </c>
      <c r="D229" s="154" t="s">
        <v>196</v>
      </c>
      <c r="E229" s="155" t="s">
        <v>2298</v>
      </c>
      <c r="F229" s="156" t="s">
        <v>2299</v>
      </c>
      <c r="G229" s="157" t="s">
        <v>557</v>
      </c>
      <c r="H229" s="158">
        <v>1</v>
      </c>
      <c r="I229" s="159"/>
      <c r="J229" s="158">
        <f t="shared" si="50"/>
        <v>0</v>
      </c>
      <c r="K229" s="160"/>
      <c r="L229" s="161"/>
      <c r="M229" s="162" t="s">
        <v>1</v>
      </c>
      <c r="N229" s="163" t="s">
        <v>45</v>
      </c>
      <c r="P229" s="149">
        <f t="shared" si="51"/>
        <v>0</v>
      </c>
      <c r="Q229" s="149">
        <v>1.4999999999999999E-2</v>
      </c>
      <c r="R229" s="149">
        <f t="shared" si="52"/>
        <v>1.4999999999999999E-2</v>
      </c>
      <c r="S229" s="149">
        <v>0</v>
      </c>
      <c r="T229" s="150">
        <f t="shared" si="53"/>
        <v>0</v>
      </c>
      <c r="AR229" s="151" t="s">
        <v>306</v>
      </c>
      <c r="AT229" s="151" t="s">
        <v>196</v>
      </c>
      <c r="AU229" s="151" t="s">
        <v>94</v>
      </c>
      <c r="AY229" s="13" t="s">
        <v>181</v>
      </c>
      <c r="BE229" s="152">
        <f t="shared" si="54"/>
        <v>0</v>
      </c>
      <c r="BF229" s="152">
        <f t="shared" si="55"/>
        <v>0</v>
      </c>
      <c r="BG229" s="152">
        <f t="shared" si="56"/>
        <v>0</v>
      </c>
      <c r="BH229" s="152">
        <f t="shared" si="57"/>
        <v>0</v>
      </c>
      <c r="BI229" s="152">
        <f t="shared" si="58"/>
        <v>0</v>
      </c>
      <c r="BJ229" s="13" t="s">
        <v>90</v>
      </c>
      <c r="BK229" s="153">
        <f t="shared" si="59"/>
        <v>0</v>
      </c>
      <c r="BL229" s="13" t="s">
        <v>243</v>
      </c>
      <c r="BM229" s="151" t="s">
        <v>2300</v>
      </c>
    </row>
    <row r="230" spans="2:65" s="1" customFormat="1" ht="37.9" customHeight="1">
      <c r="B230" s="139"/>
      <c r="C230" s="154" t="s">
        <v>453</v>
      </c>
      <c r="D230" s="154" t="s">
        <v>196</v>
      </c>
      <c r="E230" s="155" t="s">
        <v>2301</v>
      </c>
      <c r="F230" s="156" t="s">
        <v>2302</v>
      </c>
      <c r="G230" s="157" t="s">
        <v>557</v>
      </c>
      <c r="H230" s="158">
        <v>1</v>
      </c>
      <c r="I230" s="159"/>
      <c r="J230" s="158">
        <f t="shared" si="50"/>
        <v>0</v>
      </c>
      <c r="K230" s="160"/>
      <c r="L230" s="161"/>
      <c r="M230" s="162" t="s">
        <v>1</v>
      </c>
      <c r="N230" s="163" t="s">
        <v>45</v>
      </c>
      <c r="P230" s="149">
        <f t="shared" si="51"/>
        <v>0</v>
      </c>
      <c r="Q230" s="149">
        <v>0</v>
      </c>
      <c r="R230" s="149">
        <f t="shared" si="52"/>
        <v>0</v>
      </c>
      <c r="S230" s="149">
        <v>0</v>
      </c>
      <c r="T230" s="150">
        <f t="shared" si="53"/>
        <v>0</v>
      </c>
      <c r="AR230" s="151" t="s">
        <v>306</v>
      </c>
      <c r="AT230" s="151" t="s">
        <v>196</v>
      </c>
      <c r="AU230" s="151" t="s">
        <v>94</v>
      </c>
      <c r="AY230" s="13" t="s">
        <v>181</v>
      </c>
      <c r="BE230" s="152">
        <f t="shared" si="54"/>
        <v>0</v>
      </c>
      <c r="BF230" s="152">
        <f t="shared" si="55"/>
        <v>0</v>
      </c>
      <c r="BG230" s="152">
        <f t="shared" si="56"/>
        <v>0</v>
      </c>
      <c r="BH230" s="152">
        <f t="shared" si="57"/>
        <v>0</v>
      </c>
      <c r="BI230" s="152">
        <f t="shared" si="58"/>
        <v>0</v>
      </c>
      <c r="BJ230" s="13" t="s">
        <v>90</v>
      </c>
      <c r="BK230" s="153">
        <f t="shared" si="59"/>
        <v>0</v>
      </c>
      <c r="BL230" s="13" t="s">
        <v>243</v>
      </c>
      <c r="BM230" s="151" t="s">
        <v>2303</v>
      </c>
    </row>
    <row r="231" spans="2:65" s="1" customFormat="1" ht="16.5" customHeight="1">
      <c r="B231" s="139"/>
      <c r="C231" s="140" t="s">
        <v>457</v>
      </c>
      <c r="D231" s="140" t="s">
        <v>183</v>
      </c>
      <c r="E231" s="141" t="s">
        <v>2304</v>
      </c>
      <c r="F231" s="142" t="s">
        <v>2305</v>
      </c>
      <c r="G231" s="143" t="s">
        <v>557</v>
      </c>
      <c r="H231" s="144">
        <v>1</v>
      </c>
      <c r="I231" s="145"/>
      <c r="J231" s="144">
        <f t="shared" si="50"/>
        <v>0</v>
      </c>
      <c r="K231" s="146"/>
      <c r="L231" s="28"/>
      <c r="M231" s="147" t="s">
        <v>1</v>
      </c>
      <c r="N231" s="148" t="s">
        <v>45</v>
      </c>
      <c r="P231" s="149">
        <f t="shared" si="51"/>
        <v>0</v>
      </c>
      <c r="Q231" s="149">
        <v>3.0000000000000001E-5</v>
      </c>
      <c r="R231" s="149">
        <f t="shared" si="52"/>
        <v>3.0000000000000001E-5</v>
      </c>
      <c r="S231" s="149">
        <v>0</v>
      </c>
      <c r="T231" s="150">
        <f t="shared" si="53"/>
        <v>0</v>
      </c>
      <c r="AR231" s="151" t="s">
        <v>243</v>
      </c>
      <c r="AT231" s="151" t="s">
        <v>183</v>
      </c>
      <c r="AU231" s="151" t="s">
        <v>94</v>
      </c>
      <c r="AY231" s="13" t="s">
        <v>181</v>
      </c>
      <c r="BE231" s="152">
        <f t="shared" si="54"/>
        <v>0</v>
      </c>
      <c r="BF231" s="152">
        <f t="shared" si="55"/>
        <v>0</v>
      </c>
      <c r="BG231" s="152">
        <f t="shared" si="56"/>
        <v>0</v>
      </c>
      <c r="BH231" s="152">
        <f t="shared" si="57"/>
        <v>0</v>
      </c>
      <c r="BI231" s="152">
        <f t="shared" si="58"/>
        <v>0</v>
      </c>
      <c r="BJ231" s="13" t="s">
        <v>90</v>
      </c>
      <c r="BK231" s="153">
        <f t="shared" si="59"/>
        <v>0</v>
      </c>
      <c r="BL231" s="13" t="s">
        <v>243</v>
      </c>
      <c r="BM231" s="151" t="s">
        <v>429</v>
      </c>
    </row>
    <row r="232" spans="2:65" s="1" customFormat="1" ht="16.5" customHeight="1">
      <c r="B232" s="139"/>
      <c r="C232" s="140" t="s">
        <v>461</v>
      </c>
      <c r="D232" s="140" t="s">
        <v>183</v>
      </c>
      <c r="E232" s="141" t="s">
        <v>2306</v>
      </c>
      <c r="F232" s="142" t="s">
        <v>2307</v>
      </c>
      <c r="G232" s="143" t="s">
        <v>557</v>
      </c>
      <c r="H232" s="144">
        <v>1</v>
      </c>
      <c r="I232" s="145"/>
      <c r="J232" s="144">
        <f t="shared" si="50"/>
        <v>0</v>
      </c>
      <c r="K232" s="146"/>
      <c r="L232" s="28"/>
      <c r="M232" s="147" t="s">
        <v>1</v>
      </c>
      <c r="N232" s="148" t="s">
        <v>45</v>
      </c>
      <c r="P232" s="149">
        <f t="shared" si="51"/>
        <v>0</v>
      </c>
      <c r="Q232" s="149">
        <v>1.0000000000000001E-5</v>
      </c>
      <c r="R232" s="149">
        <f t="shared" si="52"/>
        <v>1.0000000000000001E-5</v>
      </c>
      <c r="S232" s="149">
        <v>0</v>
      </c>
      <c r="T232" s="150">
        <f t="shared" si="53"/>
        <v>0</v>
      </c>
      <c r="AR232" s="151" t="s">
        <v>243</v>
      </c>
      <c r="AT232" s="151" t="s">
        <v>183</v>
      </c>
      <c r="AU232" s="151" t="s">
        <v>94</v>
      </c>
      <c r="AY232" s="13" t="s">
        <v>181</v>
      </c>
      <c r="BE232" s="152">
        <f t="shared" si="54"/>
        <v>0</v>
      </c>
      <c r="BF232" s="152">
        <f t="shared" si="55"/>
        <v>0</v>
      </c>
      <c r="BG232" s="152">
        <f t="shared" si="56"/>
        <v>0</v>
      </c>
      <c r="BH232" s="152">
        <f t="shared" si="57"/>
        <v>0</v>
      </c>
      <c r="BI232" s="152">
        <f t="shared" si="58"/>
        <v>0</v>
      </c>
      <c r="BJ232" s="13" t="s">
        <v>90</v>
      </c>
      <c r="BK232" s="153">
        <f t="shared" si="59"/>
        <v>0</v>
      </c>
      <c r="BL232" s="13" t="s">
        <v>243</v>
      </c>
      <c r="BM232" s="151" t="s">
        <v>433</v>
      </c>
    </row>
    <row r="233" spans="2:65" s="1" customFormat="1" ht="16.5" customHeight="1">
      <c r="B233" s="139"/>
      <c r="C233" s="140" t="s">
        <v>465</v>
      </c>
      <c r="D233" s="140" t="s">
        <v>183</v>
      </c>
      <c r="E233" s="141" t="s">
        <v>2308</v>
      </c>
      <c r="F233" s="142" t="s">
        <v>2309</v>
      </c>
      <c r="G233" s="143" t="s">
        <v>557</v>
      </c>
      <c r="H233" s="144">
        <v>2</v>
      </c>
      <c r="I233" s="145"/>
      <c r="J233" s="144">
        <f t="shared" si="50"/>
        <v>0</v>
      </c>
      <c r="K233" s="146"/>
      <c r="L233" s="28"/>
      <c r="M233" s="147" t="s">
        <v>1</v>
      </c>
      <c r="N233" s="148" t="s">
        <v>45</v>
      </c>
      <c r="P233" s="149">
        <f t="shared" si="51"/>
        <v>0</v>
      </c>
      <c r="Q233" s="149">
        <v>2.0000000000000002E-5</v>
      </c>
      <c r="R233" s="149">
        <f t="shared" si="52"/>
        <v>4.0000000000000003E-5</v>
      </c>
      <c r="S233" s="149">
        <v>0</v>
      </c>
      <c r="T233" s="150">
        <f t="shared" si="53"/>
        <v>0</v>
      </c>
      <c r="AR233" s="151" t="s">
        <v>243</v>
      </c>
      <c r="AT233" s="151" t="s">
        <v>183</v>
      </c>
      <c r="AU233" s="151" t="s">
        <v>94</v>
      </c>
      <c r="AY233" s="13" t="s">
        <v>181</v>
      </c>
      <c r="BE233" s="152">
        <f t="shared" si="54"/>
        <v>0</v>
      </c>
      <c r="BF233" s="152">
        <f t="shared" si="55"/>
        <v>0</v>
      </c>
      <c r="BG233" s="152">
        <f t="shared" si="56"/>
        <v>0</v>
      </c>
      <c r="BH233" s="152">
        <f t="shared" si="57"/>
        <v>0</v>
      </c>
      <c r="BI233" s="152">
        <f t="shared" si="58"/>
        <v>0</v>
      </c>
      <c r="BJ233" s="13" t="s">
        <v>90</v>
      </c>
      <c r="BK233" s="153">
        <f t="shared" si="59"/>
        <v>0</v>
      </c>
      <c r="BL233" s="13" t="s">
        <v>243</v>
      </c>
      <c r="BM233" s="151" t="s">
        <v>437</v>
      </c>
    </row>
    <row r="234" spans="2:65" s="1" customFormat="1" ht="24.2" customHeight="1">
      <c r="B234" s="139"/>
      <c r="C234" s="140" t="s">
        <v>469</v>
      </c>
      <c r="D234" s="140" t="s">
        <v>183</v>
      </c>
      <c r="E234" s="141" t="s">
        <v>2310</v>
      </c>
      <c r="F234" s="142" t="s">
        <v>2311</v>
      </c>
      <c r="G234" s="143" t="s">
        <v>507</v>
      </c>
      <c r="H234" s="144">
        <v>1.6E-2</v>
      </c>
      <c r="I234" s="145"/>
      <c r="J234" s="144">
        <f t="shared" si="50"/>
        <v>0</v>
      </c>
      <c r="K234" s="146"/>
      <c r="L234" s="28"/>
      <c r="M234" s="147" t="s">
        <v>1</v>
      </c>
      <c r="N234" s="148" t="s">
        <v>45</v>
      </c>
      <c r="P234" s="149">
        <f t="shared" si="51"/>
        <v>0</v>
      </c>
      <c r="Q234" s="149">
        <v>0</v>
      </c>
      <c r="R234" s="149">
        <f t="shared" si="52"/>
        <v>0</v>
      </c>
      <c r="S234" s="149">
        <v>0</v>
      </c>
      <c r="T234" s="150">
        <f t="shared" si="53"/>
        <v>0</v>
      </c>
      <c r="AR234" s="151" t="s">
        <v>243</v>
      </c>
      <c r="AT234" s="151" t="s">
        <v>183</v>
      </c>
      <c r="AU234" s="151" t="s">
        <v>94</v>
      </c>
      <c r="AY234" s="13" t="s">
        <v>181</v>
      </c>
      <c r="BE234" s="152">
        <f t="shared" si="54"/>
        <v>0</v>
      </c>
      <c r="BF234" s="152">
        <f t="shared" si="55"/>
        <v>0</v>
      </c>
      <c r="BG234" s="152">
        <f t="shared" si="56"/>
        <v>0</v>
      </c>
      <c r="BH234" s="152">
        <f t="shared" si="57"/>
        <v>0</v>
      </c>
      <c r="BI234" s="152">
        <f t="shared" si="58"/>
        <v>0</v>
      </c>
      <c r="BJ234" s="13" t="s">
        <v>90</v>
      </c>
      <c r="BK234" s="153">
        <f t="shared" si="59"/>
        <v>0</v>
      </c>
      <c r="BL234" s="13" t="s">
        <v>243</v>
      </c>
      <c r="BM234" s="151" t="s">
        <v>2312</v>
      </c>
    </row>
    <row r="235" spans="2:65" s="11" customFormat="1" ht="20.85" customHeight="1">
      <c r="B235" s="127"/>
      <c r="D235" s="128" t="s">
        <v>78</v>
      </c>
      <c r="E235" s="137" t="s">
        <v>819</v>
      </c>
      <c r="F235" s="137" t="s">
        <v>820</v>
      </c>
      <c r="I235" s="130"/>
      <c r="J235" s="138">
        <f>BK235</f>
        <v>0</v>
      </c>
      <c r="L235" s="127"/>
      <c r="M235" s="132"/>
      <c r="P235" s="133">
        <f>SUM(P236:P237)</f>
        <v>0</v>
      </c>
      <c r="R235" s="133">
        <f>SUM(R236:R237)</f>
        <v>9.7776000000000009E-3</v>
      </c>
      <c r="T235" s="134">
        <f>SUM(T236:T237)</f>
        <v>0</v>
      </c>
      <c r="AR235" s="128" t="s">
        <v>90</v>
      </c>
      <c r="AT235" s="135" t="s">
        <v>78</v>
      </c>
      <c r="AU235" s="135" t="s">
        <v>90</v>
      </c>
      <c r="AY235" s="128" t="s">
        <v>181</v>
      </c>
      <c r="BK235" s="136">
        <f>SUM(BK236:BK237)</f>
        <v>0</v>
      </c>
    </row>
    <row r="236" spans="2:65" s="1" customFormat="1" ht="24.2" customHeight="1">
      <c r="B236" s="139"/>
      <c r="C236" s="140" t="s">
        <v>473</v>
      </c>
      <c r="D236" s="140" t="s">
        <v>183</v>
      </c>
      <c r="E236" s="141" t="s">
        <v>826</v>
      </c>
      <c r="F236" s="142" t="s">
        <v>827</v>
      </c>
      <c r="G236" s="143" t="s">
        <v>304</v>
      </c>
      <c r="H236" s="144">
        <v>23.28</v>
      </c>
      <c r="I236" s="145"/>
      <c r="J236" s="144">
        <f>ROUND(I236*H236,3)</f>
        <v>0</v>
      </c>
      <c r="K236" s="146"/>
      <c r="L236" s="28"/>
      <c r="M236" s="147" t="s">
        <v>1</v>
      </c>
      <c r="N236" s="148" t="s">
        <v>45</v>
      </c>
      <c r="P236" s="149">
        <f>O236*H236</f>
        <v>0</v>
      </c>
      <c r="Q236" s="149">
        <v>4.2000000000000002E-4</v>
      </c>
      <c r="R236" s="149">
        <f>Q236*H236</f>
        <v>9.7776000000000009E-3</v>
      </c>
      <c r="S236" s="149">
        <v>0</v>
      </c>
      <c r="T236" s="150">
        <f>S236*H236</f>
        <v>0</v>
      </c>
      <c r="AR236" s="151" t="s">
        <v>243</v>
      </c>
      <c r="AT236" s="151" t="s">
        <v>183</v>
      </c>
      <c r="AU236" s="151" t="s">
        <v>94</v>
      </c>
      <c r="AY236" s="13" t="s">
        <v>181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3" t="s">
        <v>90</v>
      </c>
      <c r="BK236" s="153">
        <f>ROUND(I236*H236,3)</f>
        <v>0</v>
      </c>
      <c r="BL236" s="13" t="s">
        <v>243</v>
      </c>
      <c r="BM236" s="151" t="s">
        <v>2313</v>
      </c>
    </row>
    <row r="237" spans="2:65" s="1" customFormat="1" ht="37.9" customHeight="1">
      <c r="B237" s="139"/>
      <c r="C237" s="154" t="s">
        <v>477</v>
      </c>
      <c r="D237" s="154" t="s">
        <v>196</v>
      </c>
      <c r="E237" s="155" t="s">
        <v>2314</v>
      </c>
      <c r="F237" s="156" t="s">
        <v>2315</v>
      </c>
      <c r="G237" s="157" t="s">
        <v>557</v>
      </c>
      <c r="H237" s="158">
        <v>2</v>
      </c>
      <c r="I237" s="159"/>
      <c r="J237" s="158">
        <f>ROUND(I237*H237,3)</f>
        <v>0</v>
      </c>
      <c r="K237" s="160"/>
      <c r="L237" s="161"/>
      <c r="M237" s="162" t="s">
        <v>1</v>
      </c>
      <c r="N237" s="163" t="s">
        <v>45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306</v>
      </c>
      <c r="AT237" s="151" t="s">
        <v>196</v>
      </c>
      <c r="AU237" s="151" t="s">
        <v>94</v>
      </c>
      <c r="AY237" s="13" t="s">
        <v>181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3" t="s">
        <v>90</v>
      </c>
      <c r="BK237" s="153">
        <f>ROUND(I237*H237,3)</f>
        <v>0</v>
      </c>
      <c r="BL237" s="13" t="s">
        <v>243</v>
      </c>
      <c r="BM237" s="151" t="s">
        <v>2316</v>
      </c>
    </row>
    <row r="238" spans="2:65" s="11" customFormat="1" ht="20.85" customHeight="1">
      <c r="B238" s="127"/>
      <c r="D238" s="128" t="s">
        <v>78</v>
      </c>
      <c r="E238" s="137" t="s">
        <v>936</v>
      </c>
      <c r="F238" s="137" t="s">
        <v>937</v>
      </c>
      <c r="I238" s="130"/>
      <c r="J238" s="138">
        <f>BK238</f>
        <v>0</v>
      </c>
      <c r="L238" s="127"/>
      <c r="M238" s="132"/>
      <c r="P238" s="133">
        <f>SUM(P239:P244)</f>
        <v>0</v>
      </c>
      <c r="R238" s="133">
        <f>SUM(R239:R244)</f>
        <v>6.6099999999999996E-3</v>
      </c>
      <c r="T238" s="134">
        <f>SUM(T239:T244)</f>
        <v>0</v>
      </c>
      <c r="AR238" s="128" t="s">
        <v>90</v>
      </c>
      <c r="AT238" s="135" t="s">
        <v>78</v>
      </c>
      <c r="AU238" s="135" t="s">
        <v>90</v>
      </c>
      <c r="AY238" s="128" t="s">
        <v>181</v>
      </c>
      <c r="BK238" s="136">
        <f>SUM(BK239:BK244)</f>
        <v>0</v>
      </c>
    </row>
    <row r="239" spans="2:65" s="1" customFormat="1" ht="24.2" customHeight="1">
      <c r="B239" s="139"/>
      <c r="C239" s="140" t="s">
        <v>481</v>
      </c>
      <c r="D239" s="140" t="s">
        <v>183</v>
      </c>
      <c r="E239" s="141" t="s">
        <v>2317</v>
      </c>
      <c r="F239" s="142" t="s">
        <v>2318</v>
      </c>
      <c r="G239" s="143" t="s">
        <v>557</v>
      </c>
      <c r="H239" s="144">
        <v>1</v>
      </c>
      <c r="I239" s="145"/>
      <c r="J239" s="144">
        <f t="shared" ref="J239:J244" si="60">ROUND(I239*H239,3)</f>
        <v>0</v>
      </c>
      <c r="K239" s="146"/>
      <c r="L239" s="28"/>
      <c r="M239" s="147" t="s">
        <v>1</v>
      </c>
      <c r="N239" s="148" t="s">
        <v>45</v>
      </c>
      <c r="P239" s="149">
        <f t="shared" ref="P239:P244" si="61">O239*H239</f>
        <v>0</v>
      </c>
      <c r="Q239" s="149">
        <v>0</v>
      </c>
      <c r="R239" s="149">
        <f t="shared" ref="R239:R244" si="62">Q239*H239</f>
        <v>0</v>
      </c>
      <c r="S239" s="149">
        <v>0</v>
      </c>
      <c r="T239" s="150">
        <f t="shared" ref="T239:T244" si="63">S239*H239</f>
        <v>0</v>
      </c>
      <c r="AR239" s="151" t="s">
        <v>243</v>
      </c>
      <c r="AT239" s="151" t="s">
        <v>183</v>
      </c>
      <c r="AU239" s="151" t="s">
        <v>94</v>
      </c>
      <c r="AY239" s="13" t="s">
        <v>181</v>
      </c>
      <c r="BE239" s="152">
        <f t="shared" ref="BE239:BE244" si="64">IF(N239="základná",J239,0)</f>
        <v>0</v>
      </c>
      <c r="BF239" s="152">
        <f t="shared" ref="BF239:BF244" si="65">IF(N239="znížená",J239,0)</f>
        <v>0</v>
      </c>
      <c r="BG239" s="152">
        <f t="shared" ref="BG239:BG244" si="66">IF(N239="zákl. prenesená",J239,0)</f>
        <v>0</v>
      </c>
      <c r="BH239" s="152">
        <f t="shared" ref="BH239:BH244" si="67">IF(N239="zníž. prenesená",J239,0)</f>
        <v>0</v>
      </c>
      <c r="BI239" s="152">
        <f t="shared" ref="BI239:BI244" si="68">IF(N239="nulová",J239,0)</f>
        <v>0</v>
      </c>
      <c r="BJ239" s="13" t="s">
        <v>90</v>
      </c>
      <c r="BK239" s="153">
        <f t="shared" ref="BK239:BK244" si="69">ROUND(I239*H239,3)</f>
        <v>0</v>
      </c>
      <c r="BL239" s="13" t="s">
        <v>243</v>
      </c>
      <c r="BM239" s="151" t="s">
        <v>2319</v>
      </c>
    </row>
    <row r="240" spans="2:65" s="1" customFormat="1" ht="21.75" customHeight="1">
      <c r="B240" s="139"/>
      <c r="C240" s="154" t="s">
        <v>485</v>
      </c>
      <c r="D240" s="154" t="s">
        <v>196</v>
      </c>
      <c r="E240" s="155" t="s">
        <v>2320</v>
      </c>
      <c r="F240" s="156" t="s">
        <v>2321</v>
      </c>
      <c r="G240" s="157" t="s">
        <v>557</v>
      </c>
      <c r="H240" s="158">
        <v>1</v>
      </c>
      <c r="I240" s="159"/>
      <c r="J240" s="158">
        <f t="shared" si="60"/>
        <v>0</v>
      </c>
      <c r="K240" s="160"/>
      <c r="L240" s="161"/>
      <c r="M240" s="162" t="s">
        <v>1</v>
      </c>
      <c r="N240" s="163" t="s">
        <v>45</v>
      </c>
      <c r="P240" s="149">
        <f t="shared" si="61"/>
        <v>0</v>
      </c>
      <c r="Q240" s="149">
        <v>1.25E-3</v>
      </c>
      <c r="R240" s="149">
        <f t="shared" si="62"/>
        <v>1.25E-3</v>
      </c>
      <c r="S240" s="149">
        <v>0</v>
      </c>
      <c r="T240" s="150">
        <f t="shared" si="63"/>
        <v>0</v>
      </c>
      <c r="AR240" s="151" t="s">
        <v>306</v>
      </c>
      <c r="AT240" s="151" t="s">
        <v>196</v>
      </c>
      <c r="AU240" s="151" t="s">
        <v>94</v>
      </c>
      <c r="AY240" s="13" t="s">
        <v>181</v>
      </c>
      <c r="BE240" s="152">
        <f t="shared" si="64"/>
        <v>0</v>
      </c>
      <c r="BF240" s="152">
        <f t="shared" si="65"/>
        <v>0</v>
      </c>
      <c r="BG240" s="152">
        <f t="shared" si="66"/>
        <v>0</v>
      </c>
      <c r="BH240" s="152">
        <f t="shared" si="67"/>
        <v>0</v>
      </c>
      <c r="BI240" s="152">
        <f t="shared" si="68"/>
        <v>0</v>
      </c>
      <c r="BJ240" s="13" t="s">
        <v>90</v>
      </c>
      <c r="BK240" s="153">
        <f t="shared" si="69"/>
        <v>0</v>
      </c>
      <c r="BL240" s="13" t="s">
        <v>243</v>
      </c>
      <c r="BM240" s="151" t="s">
        <v>2322</v>
      </c>
    </row>
    <row r="241" spans="2:65" s="1" customFormat="1" ht="24.2" customHeight="1">
      <c r="B241" s="139"/>
      <c r="C241" s="140" t="s">
        <v>489</v>
      </c>
      <c r="D241" s="140" t="s">
        <v>183</v>
      </c>
      <c r="E241" s="141" t="s">
        <v>2323</v>
      </c>
      <c r="F241" s="142" t="s">
        <v>2324</v>
      </c>
      <c r="G241" s="143" t="s">
        <v>557</v>
      </c>
      <c r="H241" s="144">
        <v>1</v>
      </c>
      <c r="I241" s="145"/>
      <c r="J241" s="144">
        <f t="shared" si="60"/>
        <v>0</v>
      </c>
      <c r="K241" s="146"/>
      <c r="L241" s="28"/>
      <c r="M241" s="147" t="s">
        <v>1</v>
      </c>
      <c r="N241" s="148" t="s">
        <v>45</v>
      </c>
      <c r="P241" s="149">
        <f t="shared" si="61"/>
        <v>0</v>
      </c>
      <c r="Q241" s="149">
        <v>0</v>
      </c>
      <c r="R241" s="149">
        <f t="shared" si="62"/>
        <v>0</v>
      </c>
      <c r="S241" s="149">
        <v>0</v>
      </c>
      <c r="T241" s="150">
        <f t="shared" si="63"/>
        <v>0</v>
      </c>
      <c r="AR241" s="151" t="s">
        <v>243</v>
      </c>
      <c r="AT241" s="151" t="s">
        <v>183</v>
      </c>
      <c r="AU241" s="151" t="s">
        <v>94</v>
      </c>
      <c r="AY241" s="13" t="s">
        <v>181</v>
      </c>
      <c r="BE241" s="152">
        <f t="shared" si="64"/>
        <v>0</v>
      </c>
      <c r="BF241" s="152">
        <f t="shared" si="65"/>
        <v>0</v>
      </c>
      <c r="BG241" s="152">
        <f t="shared" si="66"/>
        <v>0</v>
      </c>
      <c r="BH241" s="152">
        <f t="shared" si="67"/>
        <v>0</v>
      </c>
      <c r="BI241" s="152">
        <f t="shared" si="68"/>
        <v>0</v>
      </c>
      <c r="BJ241" s="13" t="s">
        <v>90</v>
      </c>
      <c r="BK241" s="153">
        <f t="shared" si="69"/>
        <v>0</v>
      </c>
      <c r="BL241" s="13" t="s">
        <v>243</v>
      </c>
      <c r="BM241" s="151" t="s">
        <v>2325</v>
      </c>
    </row>
    <row r="242" spans="2:65" s="1" customFormat="1" ht="16.5" customHeight="1">
      <c r="B242" s="139"/>
      <c r="C242" s="154" t="s">
        <v>493</v>
      </c>
      <c r="D242" s="154" t="s">
        <v>196</v>
      </c>
      <c r="E242" s="155" t="s">
        <v>2326</v>
      </c>
      <c r="F242" s="156" t="s">
        <v>2327</v>
      </c>
      <c r="G242" s="157" t="s">
        <v>557</v>
      </c>
      <c r="H242" s="158">
        <v>1</v>
      </c>
      <c r="I242" s="159"/>
      <c r="J242" s="158">
        <f t="shared" si="60"/>
        <v>0</v>
      </c>
      <c r="K242" s="160"/>
      <c r="L242" s="161"/>
      <c r="M242" s="162" t="s">
        <v>1</v>
      </c>
      <c r="N242" s="163" t="s">
        <v>45</v>
      </c>
      <c r="P242" s="149">
        <f t="shared" si="61"/>
        <v>0</v>
      </c>
      <c r="Q242" s="149">
        <v>6.0000000000000002E-5</v>
      </c>
      <c r="R242" s="149">
        <f t="shared" si="62"/>
        <v>6.0000000000000002E-5</v>
      </c>
      <c r="S242" s="149">
        <v>0</v>
      </c>
      <c r="T242" s="150">
        <f t="shared" si="63"/>
        <v>0</v>
      </c>
      <c r="AR242" s="151" t="s">
        <v>306</v>
      </c>
      <c r="AT242" s="151" t="s">
        <v>196</v>
      </c>
      <c r="AU242" s="151" t="s">
        <v>94</v>
      </c>
      <c r="AY242" s="13" t="s">
        <v>181</v>
      </c>
      <c r="BE242" s="152">
        <f t="shared" si="64"/>
        <v>0</v>
      </c>
      <c r="BF242" s="152">
        <f t="shared" si="65"/>
        <v>0</v>
      </c>
      <c r="BG242" s="152">
        <f t="shared" si="66"/>
        <v>0</v>
      </c>
      <c r="BH242" s="152">
        <f t="shared" si="67"/>
        <v>0</v>
      </c>
      <c r="BI242" s="152">
        <f t="shared" si="68"/>
        <v>0</v>
      </c>
      <c r="BJ242" s="13" t="s">
        <v>90</v>
      </c>
      <c r="BK242" s="153">
        <f t="shared" si="69"/>
        <v>0</v>
      </c>
      <c r="BL242" s="13" t="s">
        <v>243</v>
      </c>
      <c r="BM242" s="151" t="s">
        <v>2328</v>
      </c>
    </row>
    <row r="243" spans="2:65" s="1" customFormat="1" ht="16.5" customHeight="1">
      <c r="B243" s="139"/>
      <c r="C243" s="140" t="s">
        <v>497</v>
      </c>
      <c r="D243" s="140" t="s">
        <v>183</v>
      </c>
      <c r="E243" s="141" t="s">
        <v>2329</v>
      </c>
      <c r="F243" s="142" t="s">
        <v>2330</v>
      </c>
      <c r="G243" s="143" t="s">
        <v>304</v>
      </c>
      <c r="H243" s="144">
        <v>10</v>
      </c>
      <c r="I243" s="145"/>
      <c r="J243" s="144">
        <f t="shared" si="60"/>
        <v>0</v>
      </c>
      <c r="K243" s="146"/>
      <c r="L243" s="28"/>
      <c r="M243" s="147" t="s">
        <v>1</v>
      </c>
      <c r="N243" s="148" t="s">
        <v>45</v>
      </c>
      <c r="P243" s="149">
        <f t="shared" si="61"/>
        <v>0</v>
      </c>
      <c r="Q243" s="149">
        <v>0</v>
      </c>
      <c r="R243" s="149">
        <f t="shared" si="62"/>
        <v>0</v>
      </c>
      <c r="S243" s="149">
        <v>0</v>
      </c>
      <c r="T243" s="150">
        <f t="shared" si="63"/>
        <v>0</v>
      </c>
      <c r="AR243" s="151" t="s">
        <v>243</v>
      </c>
      <c r="AT243" s="151" t="s">
        <v>183</v>
      </c>
      <c r="AU243" s="151" t="s">
        <v>94</v>
      </c>
      <c r="AY243" s="13" t="s">
        <v>181</v>
      </c>
      <c r="BE243" s="152">
        <f t="shared" si="64"/>
        <v>0</v>
      </c>
      <c r="BF243" s="152">
        <f t="shared" si="65"/>
        <v>0</v>
      </c>
      <c r="BG243" s="152">
        <f t="shared" si="66"/>
        <v>0</v>
      </c>
      <c r="BH243" s="152">
        <f t="shared" si="67"/>
        <v>0</v>
      </c>
      <c r="BI243" s="152">
        <f t="shared" si="68"/>
        <v>0</v>
      </c>
      <c r="BJ243" s="13" t="s">
        <v>90</v>
      </c>
      <c r="BK243" s="153">
        <f t="shared" si="69"/>
        <v>0</v>
      </c>
      <c r="BL243" s="13" t="s">
        <v>243</v>
      </c>
      <c r="BM243" s="151" t="s">
        <v>2331</v>
      </c>
    </row>
    <row r="244" spans="2:65" s="1" customFormat="1" ht="16.5" customHeight="1">
      <c r="B244" s="139"/>
      <c r="C244" s="154" t="s">
        <v>501</v>
      </c>
      <c r="D244" s="154" t="s">
        <v>196</v>
      </c>
      <c r="E244" s="155" t="s">
        <v>2332</v>
      </c>
      <c r="F244" s="156" t="s">
        <v>2333</v>
      </c>
      <c r="G244" s="157" t="s">
        <v>304</v>
      </c>
      <c r="H244" s="158">
        <v>10</v>
      </c>
      <c r="I244" s="159"/>
      <c r="J244" s="158">
        <f t="shared" si="60"/>
        <v>0</v>
      </c>
      <c r="K244" s="160"/>
      <c r="L244" s="161"/>
      <c r="M244" s="162" t="s">
        <v>1</v>
      </c>
      <c r="N244" s="163" t="s">
        <v>45</v>
      </c>
      <c r="P244" s="149">
        <f t="shared" si="61"/>
        <v>0</v>
      </c>
      <c r="Q244" s="149">
        <v>5.2999999999999998E-4</v>
      </c>
      <c r="R244" s="149">
        <f t="shared" si="62"/>
        <v>5.3E-3</v>
      </c>
      <c r="S244" s="149">
        <v>0</v>
      </c>
      <c r="T244" s="150">
        <f t="shared" si="63"/>
        <v>0</v>
      </c>
      <c r="AR244" s="151" t="s">
        <v>306</v>
      </c>
      <c r="AT244" s="151" t="s">
        <v>196</v>
      </c>
      <c r="AU244" s="151" t="s">
        <v>94</v>
      </c>
      <c r="AY244" s="13" t="s">
        <v>181</v>
      </c>
      <c r="BE244" s="152">
        <f t="shared" si="64"/>
        <v>0</v>
      </c>
      <c r="BF244" s="152">
        <f t="shared" si="65"/>
        <v>0</v>
      </c>
      <c r="BG244" s="152">
        <f t="shared" si="66"/>
        <v>0</v>
      </c>
      <c r="BH244" s="152">
        <f t="shared" si="67"/>
        <v>0</v>
      </c>
      <c r="BI244" s="152">
        <f t="shared" si="68"/>
        <v>0</v>
      </c>
      <c r="BJ244" s="13" t="s">
        <v>90</v>
      </c>
      <c r="BK244" s="153">
        <f t="shared" si="69"/>
        <v>0</v>
      </c>
      <c r="BL244" s="13" t="s">
        <v>243</v>
      </c>
      <c r="BM244" s="151" t="s">
        <v>2334</v>
      </c>
    </row>
    <row r="245" spans="2:65" s="11" customFormat="1" ht="22.9" customHeight="1">
      <c r="B245" s="127"/>
      <c r="D245" s="128" t="s">
        <v>78</v>
      </c>
      <c r="E245" s="137" t="s">
        <v>485</v>
      </c>
      <c r="F245" s="137" t="s">
        <v>2335</v>
      </c>
      <c r="I245" s="130"/>
      <c r="J245" s="138">
        <f>BK245</f>
        <v>0</v>
      </c>
      <c r="L245" s="127"/>
      <c r="M245" s="132"/>
      <c r="P245" s="133">
        <f>P246</f>
        <v>0</v>
      </c>
      <c r="R245" s="133">
        <f>R246</f>
        <v>0.19990879999999997</v>
      </c>
      <c r="T245" s="134">
        <f>T246</f>
        <v>0</v>
      </c>
      <c r="AR245" s="128" t="s">
        <v>90</v>
      </c>
      <c r="AT245" s="135" t="s">
        <v>78</v>
      </c>
      <c r="AU245" s="135" t="s">
        <v>83</v>
      </c>
      <c r="AY245" s="128" t="s">
        <v>181</v>
      </c>
      <c r="BK245" s="136">
        <f>BK246</f>
        <v>0</v>
      </c>
    </row>
    <row r="246" spans="2:65" s="11" customFormat="1" ht="20.85" customHeight="1">
      <c r="B246" s="127"/>
      <c r="D246" s="128" t="s">
        <v>78</v>
      </c>
      <c r="E246" s="137" t="s">
        <v>2336</v>
      </c>
      <c r="F246" s="137" t="s">
        <v>2337</v>
      </c>
      <c r="I246" s="130"/>
      <c r="J246" s="138">
        <f>BK246</f>
        <v>0</v>
      </c>
      <c r="L246" s="127"/>
      <c r="M246" s="132"/>
      <c r="P246" s="133">
        <f>SUM(P247:P249)</f>
        <v>0</v>
      </c>
      <c r="R246" s="133">
        <f>SUM(R247:R249)</f>
        <v>0.19990879999999997</v>
      </c>
      <c r="T246" s="134">
        <f>SUM(T247:T249)</f>
        <v>0</v>
      </c>
      <c r="AR246" s="128" t="s">
        <v>90</v>
      </c>
      <c r="AT246" s="135" t="s">
        <v>78</v>
      </c>
      <c r="AU246" s="135" t="s">
        <v>90</v>
      </c>
      <c r="AY246" s="128" t="s">
        <v>181</v>
      </c>
      <c r="BK246" s="136">
        <f>SUM(BK247:BK249)</f>
        <v>0</v>
      </c>
    </row>
    <row r="247" spans="2:65" s="1" customFormat="1" ht="16.5" customHeight="1">
      <c r="B247" s="139"/>
      <c r="C247" s="140" t="s">
        <v>504</v>
      </c>
      <c r="D247" s="140" t="s">
        <v>183</v>
      </c>
      <c r="E247" s="141" t="s">
        <v>2338</v>
      </c>
      <c r="F247" s="142" t="s">
        <v>2339</v>
      </c>
      <c r="G247" s="143" t="s">
        <v>194</v>
      </c>
      <c r="H247" s="144">
        <v>7.28</v>
      </c>
      <c r="I247" s="145"/>
      <c r="J247" s="144">
        <f>ROUND(I247*H247,3)</f>
        <v>0</v>
      </c>
      <c r="K247" s="146"/>
      <c r="L247" s="28"/>
      <c r="M247" s="147" t="s">
        <v>1</v>
      </c>
      <c r="N247" s="148" t="s">
        <v>45</v>
      </c>
      <c r="P247" s="149">
        <f>O247*H247</f>
        <v>0</v>
      </c>
      <c r="Q247" s="149">
        <v>4.9100000000000003E-3</v>
      </c>
      <c r="R247" s="149">
        <f>Q247*H247</f>
        <v>3.57448E-2</v>
      </c>
      <c r="S247" s="149">
        <v>0</v>
      </c>
      <c r="T247" s="150">
        <f>S247*H247</f>
        <v>0</v>
      </c>
      <c r="AR247" s="151" t="s">
        <v>243</v>
      </c>
      <c r="AT247" s="151" t="s">
        <v>183</v>
      </c>
      <c r="AU247" s="151" t="s">
        <v>94</v>
      </c>
      <c r="AY247" s="13" t="s">
        <v>181</v>
      </c>
      <c r="BE247" s="152">
        <f>IF(N247="základná",J247,0)</f>
        <v>0</v>
      </c>
      <c r="BF247" s="152">
        <f>IF(N247="znížená",J247,0)</f>
        <v>0</v>
      </c>
      <c r="BG247" s="152">
        <f>IF(N247="zákl. prenesená",J247,0)</f>
        <v>0</v>
      </c>
      <c r="BH247" s="152">
        <f>IF(N247="zníž. prenesená",J247,0)</f>
        <v>0</v>
      </c>
      <c r="BI247" s="152">
        <f>IF(N247="nulová",J247,0)</f>
        <v>0</v>
      </c>
      <c r="BJ247" s="13" t="s">
        <v>90</v>
      </c>
      <c r="BK247" s="153">
        <f>ROUND(I247*H247,3)</f>
        <v>0</v>
      </c>
      <c r="BL247" s="13" t="s">
        <v>243</v>
      </c>
      <c r="BM247" s="151" t="s">
        <v>445</v>
      </c>
    </row>
    <row r="248" spans="2:65" s="1" customFormat="1" ht="16.5" customHeight="1">
      <c r="B248" s="139"/>
      <c r="C248" s="154" t="s">
        <v>509</v>
      </c>
      <c r="D248" s="154" t="s">
        <v>196</v>
      </c>
      <c r="E248" s="155" t="s">
        <v>2340</v>
      </c>
      <c r="F248" s="156" t="s">
        <v>2341</v>
      </c>
      <c r="G248" s="157" t="s">
        <v>194</v>
      </c>
      <c r="H248" s="158">
        <v>8.0079999999999991</v>
      </c>
      <c r="I248" s="159"/>
      <c r="J248" s="158">
        <f>ROUND(I248*H248,3)</f>
        <v>0</v>
      </c>
      <c r="K248" s="160"/>
      <c r="L248" s="161"/>
      <c r="M248" s="162" t="s">
        <v>1</v>
      </c>
      <c r="N248" s="163" t="s">
        <v>45</v>
      </c>
      <c r="P248" s="149">
        <f>O248*H248</f>
        <v>0</v>
      </c>
      <c r="Q248" s="149">
        <v>2.0500000000000001E-2</v>
      </c>
      <c r="R248" s="149">
        <f>Q248*H248</f>
        <v>0.16416399999999998</v>
      </c>
      <c r="S248" s="149">
        <v>0</v>
      </c>
      <c r="T248" s="150">
        <f>S248*H248</f>
        <v>0</v>
      </c>
      <c r="AR248" s="151" t="s">
        <v>306</v>
      </c>
      <c r="AT248" s="151" t="s">
        <v>196</v>
      </c>
      <c r="AU248" s="151" t="s">
        <v>94</v>
      </c>
      <c r="AY248" s="13" t="s">
        <v>181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3" t="s">
        <v>90</v>
      </c>
      <c r="BK248" s="153">
        <f>ROUND(I248*H248,3)</f>
        <v>0</v>
      </c>
      <c r="BL248" s="13" t="s">
        <v>243</v>
      </c>
      <c r="BM248" s="151" t="s">
        <v>449</v>
      </c>
    </row>
    <row r="249" spans="2:65" s="1" customFormat="1" ht="24.2" customHeight="1">
      <c r="B249" s="139"/>
      <c r="C249" s="140" t="s">
        <v>513</v>
      </c>
      <c r="D249" s="140" t="s">
        <v>183</v>
      </c>
      <c r="E249" s="141" t="s">
        <v>2342</v>
      </c>
      <c r="F249" s="142" t="s">
        <v>2343</v>
      </c>
      <c r="G249" s="143" t="s">
        <v>507</v>
      </c>
      <c r="H249" s="144">
        <v>0.2</v>
      </c>
      <c r="I249" s="145"/>
      <c r="J249" s="144">
        <f>ROUND(I249*H249,3)</f>
        <v>0</v>
      </c>
      <c r="K249" s="146"/>
      <c r="L249" s="28"/>
      <c r="M249" s="147" t="s">
        <v>1</v>
      </c>
      <c r="N249" s="148" t="s">
        <v>45</v>
      </c>
      <c r="P249" s="149">
        <f>O249*H249</f>
        <v>0</v>
      </c>
      <c r="Q249" s="149">
        <v>0</v>
      </c>
      <c r="R249" s="149">
        <f>Q249*H249</f>
        <v>0</v>
      </c>
      <c r="S249" s="149">
        <v>0</v>
      </c>
      <c r="T249" s="150">
        <f>S249*H249</f>
        <v>0</v>
      </c>
      <c r="AR249" s="151" t="s">
        <v>243</v>
      </c>
      <c r="AT249" s="151" t="s">
        <v>183</v>
      </c>
      <c r="AU249" s="151" t="s">
        <v>94</v>
      </c>
      <c r="AY249" s="13" t="s">
        <v>181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3" t="s">
        <v>90</v>
      </c>
      <c r="BK249" s="153">
        <f>ROUND(I249*H249,3)</f>
        <v>0</v>
      </c>
      <c r="BL249" s="13" t="s">
        <v>243</v>
      </c>
      <c r="BM249" s="151" t="s">
        <v>2344</v>
      </c>
    </row>
    <row r="250" spans="2:65" s="11" customFormat="1" ht="22.9" customHeight="1">
      <c r="B250" s="127"/>
      <c r="D250" s="128" t="s">
        <v>78</v>
      </c>
      <c r="E250" s="137" t="s">
        <v>489</v>
      </c>
      <c r="F250" s="137" t="s">
        <v>955</v>
      </c>
      <c r="I250" s="130"/>
      <c r="J250" s="138">
        <f>BK250</f>
        <v>0</v>
      </c>
      <c r="L250" s="127"/>
      <c r="M250" s="132"/>
      <c r="P250" s="133">
        <f>P251+P255</f>
        <v>0</v>
      </c>
      <c r="R250" s="133">
        <f>R251+R255</f>
        <v>0.43577907749999995</v>
      </c>
      <c r="T250" s="134">
        <f>T251+T255</f>
        <v>0</v>
      </c>
      <c r="AR250" s="128" t="s">
        <v>90</v>
      </c>
      <c r="AT250" s="135" t="s">
        <v>78</v>
      </c>
      <c r="AU250" s="135" t="s">
        <v>83</v>
      </c>
      <c r="AY250" s="128" t="s">
        <v>181</v>
      </c>
      <c r="BK250" s="136">
        <f>BK251+BK255</f>
        <v>0</v>
      </c>
    </row>
    <row r="251" spans="2:65" s="11" customFormat="1" ht="20.85" customHeight="1">
      <c r="B251" s="127"/>
      <c r="D251" s="128" t="s">
        <v>78</v>
      </c>
      <c r="E251" s="137" t="s">
        <v>1178</v>
      </c>
      <c r="F251" s="137" t="s">
        <v>2345</v>
      </c>
      <c r="I251" s="130"/>
      <c r="J251" s="138">
        <f>BK251</f>
        <v>0</v>
      </c>
      <c r="L251" s="127"/>
      <c r="M251" s="132"/>
      <c r="P251" s="133">
        <f>SUM(P252:P254)</f>
        <v>0</v>
      </c>
      <c r="R251" s="133">
        <f>SUM(R252:R254)</f>
        <v>0.42621929999999997</v>
      </c>
      <c r="T251" s="134">
        <f>SUM(T252:T254)</f>
        <v>0</v>
      </c>
      <c r="AR251" s="128" t="s">
        <v>90</v>
      </c>
      <c r="AT251" s="135" t="s">
        <v>78</v>
      </c>
      <c r="AU251" s="135" t="s">
        <v>90</v>
      </c>
      <c r="AY251" s="128" t="s">
        <v>181</v>
      </c>
      <c r="BK251" s="136">
        <f>SUM(BK252:BK254)</f>
        <v>0</v>
      </c>
    </row>
    <row r="252" spans="2:65" s="1" customFormat="1" ht="24.2" customHeight="1">
      <c r="B252" s="139"/>
      <c r="C252" s="140" t="s">
        <v>517</v>
      </c>
      <c r="D252" s="140" t="s">
        <v>183</v>
      </c>
      <c r="E252" s="141" t="s">
        <v>1180</v>
      </c>
      <c r="F252" s="142" t="s">
        <v>2346</v>
      </c>
      <c r="G252" s="143" t="s">
        <v>194</v>
      </c>
      <c r="H252" s="144">
        <v>23.4</v>
      </c>
      <c r="I252" s="145"/>
      <c r="J252" s="144">
        <f>ROUND(I252*H252,3)</f>
        <v>0</v>
      </c>
      <c r="K252" s="146"/>
      <c r="L252" s="28"/>
      <c r="M252" s="147" t="s">
        <v>1</v>
      </c>
      <c r="N252" s="148" t="s">
        <v>45</v>
      </c>
      <c r="P252" s="149">
        <f>O252*H252</f>
        <v>0</v>
      </c>
      <c r="Q252" s="149">
        <v>3.3644999999999999E-3</v>
      </c>
      <c r="R252" s="149">
        <f>Q252*H252</f>
        <v>7.8729299999999988E-2</v>
      </c>
      <c r="S252" s="149">
        <v>0</v>
      </c>
      <c r="T252" s="150">
        <f>S252*H252</f>
        <v>0</v>
      </c>
      <c r="AR252" s="151" t="s">
        <v>243</v>
      </c>
      <c r="AT252" s="151" t="s">
        <v>183</v>
      </c>
      <c r="AU252" s="151" t="s">
        <v>94</v>
      </c>
      <c r="AY252" s="13" t="s">
        <v>181</v>
      </c>
      <c r="BE252" s="152">
        <f>IF(N252="základná",J252,0)</f>
        <v>0</v>
      </c>
      <c r="BF252" s="152">
        <f>IF(N252="znížená",J252,0)</f>
        <v>0</v>
      </c>
      <c r="BG252" s="152">
        <f>IF(N252="zákl. prenesená",J252,0)</f>
        <v>0</v>
      </c>
      <c r="BH252" s="152">
        <f>IF(N252="zníž. prenesená",J252,0)</f>
        <v>0</v>
      </c>
      <c r="BI252" s="152">
        <f>IF(N252="nulová",J252,0)</f>
        <v>0</v>
      </c>
      <c r="BJ252" s="13" t="s">
        <v>90</v>
      </c>
      <c r="BK252" s="153">
        <f>ROUND(I252*H252,3)</f>
        <v>0</v>
      </c>
      <c r="BL252" s="13" t="s">
        <v>243</v>
      </c>
      <c r="BM252" s="151" t="s">
        <v>2347</v>
      </c>
    </row>
    <row r="253" spans="2:65" s="1" customFormat="1" ht="16.5" customHeight="1">
      <c r="B253" s="139"/>
      <c r="C253" s="154" t="s">
        <v>521</v>
      </c>
      <c r="D253" s="154" t="s">
        <v>196</v>
      </c>
      <c r="E253" s="155" t="s">
        <v>1183</v>
      </c>
      <c r="F253" s="156" t="s">
        <v>2348</v>
      </c>
      <c r="G253" s="157" t="s">
        <v>194</v>
      </c>
      <c r="H253" s="158">
        <v>25.74</v>
      </c>
      <c r="I253" s="159"/>
      <c r="J253" s="158">
        <f>ROUND(I253*H253,3)</f>
        <v>0</v>
      </c>
      <c r="K253" s="160"/>
      <c r="L253" s="161"/>
      <c r="M253" s="162" t="s">
        <v>1</v>
      </c>
      <c r="N253" s="163" t="s">
        <v>45</v>
      </c>
      <c r="P253" s="149">
        <f>O253*H253</f>
        <v>0</v>
      </c>
      <c r="Q253" s="149">
        <v>1.35E-2</v>
      </c>
      <c r="R253" s="149">
        <f>Q253*H253</f>
        <v>0.34748999999999997</v>
      </c>
      <c r="S253" s="149">
        <v>0</v>
      </c>
      <c r="T253" s="150">
        <f>S253*H253</f>
        <v>0</v>
      </c>
      <c r="AR253" s="151" t="s">
        <v>306</v>
      </c>
      <c r="AT253" s="151" t="s">
        <v>196</v>
      </c>
      <c r="AU253" s="151" t="s">
        <v>94</v>
      </c>
      <c r="AY253" s="13" t="s">
        <v>181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3" t="s">
        <v>90</v>
      </c>
      <c r="BK253" s="153">
        <f>ROUND(I253*H253,3)</f>
        <v>0</v>
      </c>
      <c r="BL253" s="13" t="s">
        <v>243</v>
      </c>
      <c r="BM253" s="151" t="s">
        <v>2349</v>
      </c>
    </row>
    <row r="254" spans="2:65" s="1" customFormat="1" ht="24.2" customHeight="1">
      <c r="B254" s="139"/>
      <c r="C254" s="140" t="s">
        <v>525</v>
      </c>
      <c r="D254" s="140" t="s">
        <v>183</v>
      </c>
      <c r="E254" s="141" t="s">
        <v>2350</v>
      </c>
      <c r="F254" s="142" t="s">
        <v>2351</v>
      </c>
      <c r="G254" s="143" t="s">
        <v>507</v>
      </c>
      <c r="H254" s="144">
        <v>0.42599999999999999</v>
      </c>
      <c r="I254" s="145"/>
      <c r="J254" s="144">
        <f>ROUND(I254*H254,3)</f>
        <v>0</v>
      </c>
      <c r="K254" s="146"/>
      <c r="L254" s="28"/>
      <c r="M254" s="147" t="s">
        <v>1</v>
      </c>
      <c r="N254" s="148" t="s">
        <v>45</v>
      </c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AR254" s="151" t="s">
        <v>243</v>
      </c>
      <c r="AT254" s="151" t="s">
        <v>183</v>
      </c>
      <c r="AU254" s="151" t="s">
        <v>94</v>
      </c>
      <c r="AY254" s="13" t="s">
        <v>181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3" t="s">
        <v>90</v>
      </c>
      <c r="BK254" s="153">
        <f>ROUND(I254*H254,3)</f>
        <v>0</v>
      </c>
      <c r="BL254" s="13" t="s">
        <v>243</v>
      </c>
      <c r="BM254" s="151" t="s">
        <v>2352</v>
      </c>
    </row>
    <row r="255" spans="2:65" s="11" customFormat="1" ht="20.85" customHeight="1">
      <c r="B255" s="127"/>
      <c r="D255" s="128" t="s">
        <v>78</v>
      </c>
      <c r="E255" s="137" t="s">
        <v>970</v>
      </c>
      <c r="F255" s="137" t="s">
        <v>971</v>
      </c>
      <c r="I255" s="130"/>
      <c r="J255" s="138">
        <f>BK255</f>
        <v>0</v>
      </c>
      <c r="L255" s="127"/>
      <c r="M255" s="132"/>
      <c r="P255" s="133">
        <f>P256</f>
        <v>0</v>
      </c>
      <c r="R255" s="133">
        <f>R256</f>
        <v>9.5597774999999999E-3</v>
      </c>
      <c r="T255" s="134">
        <f>T256</f>
        <v>0</v>
      </c>
      <c r="AR255" s="128" t="s">
        <v>90</v>
      </c>
      <c r="AT255" s="135" t="s">
        <v>78</v>
      </c>
      <c r="AU255" s="135" t="s">
        <v>90</v>
      </c>
      <c r="AY255" s="128" t="s">
        <v>181</v>
      </c>
      <c r="BK255" s="136">
        <f>BK256</f>
        <v>0</v>
      </c>
    </row>
    <row r="256" spans="2:65" s="1" customFormat="1" ht="37.9" customHeight="1">
      <c r="B256" s="139"/>
      <c r="C256" s="140" t="s">
        <v>529</v>
      </c>
      <c r="D256" s="140" t="s">
        <v>183</v>
      </c>
      <c r="E256" s="141" t="s">
        <v>2353</v>
      </c>
      <c r="F256" s="142" t="s">
        <v>2354</v>
      </c>
      <c r="G256" s="143" t="s">
        <v>194</v>
      </c>
      <c r="H256" s="144">
        <v>28.175000000000001</v>
      </c>
      <c r="I256" s="145"/>
      <c r="J256" s="144">
        <f>ROUND(I256*H256,3)</f>
        <v>0</v>
      </c>
      <c r="K256" s="146"/>
      <c r="L256" s="28"/>
      <c r="M256" s="147" t="s">
        <v>1</v>
      </c>
      <c r="N256" s="148" t="s">
        <v>45</v>
      </c>
      <c r="P256" s="149">
        <f>O256*H256</f>
        <v>0</v>
      </c>
      <c r="Q256" s="149">
        <v>3.3930000000000001E-4</v>
      </c>
      <c r="R256" s="149">
        <f>Q256*H256</f>
        <v>9.5597774999999999E-3</v>
      </c>
      <c r="S256" s="149">
        <v>0</v>
      </c>
      <c r="T256" s="150">
        <f>S256*H256</f>
        <v>0</v>
      </c>
      <c r="AR256" s="151" t="s">
        <v>243</v>
      </c>
      <c r="AT256" s="151" t="s">
        <v>183</v>
      </c>
      <c r="AU256" s="151" t="s">
        <v>94</v>
      </c>
      <c r="AY256" s="13" t="s">
        <v>181</v>
      </c>
      <c r="BE256" s="152">
        <f>IF(N256="základná",J256,0)</f>
        <v>0</v>
      </c>
      <c r="BF256" s="152">
        <f>IF(N256="znížená",J256,0)</f>
        <v>0</v>
      </c>
      <c r="BG256" s="152">
        <f>IF(N256="zákl. prenesená",J256,0)</f>
        <v>0</v>
      </c>
      <c r="BH256" s="152">
        <f>IF(N256="zníž. prenesená",J256,0)</f>
        <v>0</v>
      </c>
      <c r="BI256" s="152">
        <f>IF(N256="nulová",J256,0)</f>
        <v>0</v>
      </c>
      <c r="BJ256" s="13" t="s">
        <v>90</v>
      </c>
      <c r="BK256" s="153">
        <f>ROUND(I256*H256,3)</f>
        <v>0</v>
      </c>
      <c r="BL256" s="13" t="s">
        <v>243</v>
      </c>
      <c r="BM256" s="151" t="s">
        <v>469</v>
      </c>
    </row>
    <row r="257" spans="2:65" s="11" customFormat="1" ht="25.9" customHeight="1">
      <c r="B257" s="127"/>
      <c r="D257" s="128" t="s">
        <v>78</v>
      </c>
      <c r="E257" s="129" t="s">
        <v>196</v>
      </c>
      <c r="F257" s="129" t="s">
        <v>986</v>
      </c>
      <c r="I257" s="130"/>
      <c r="J257" s="131">
        <f>BK257</f>
        <v>0</v>
      </c>
      <c r="L257" s="127"/>
      <c r="M257" s="132"/>
      <c r="P257" s="133">
        <f>P258</f>
        <v>0</v>
      </c>
      <c r="R257" s="133">
        <f>R258</f>
        <v>8.1099999999999992E-3</v>
      </c>
      <c r="T257" s="134">
        <f>T258</f>
        <v>9.1999999999999998E-3</v>
      </c>
      <c r="AR257" s="128" t="s">
        <v>94</v>
      </c>
      <c r="AT257" s="135" t="s">
        <v>78</v>
      </c>
      <c r="AU257" s="135" t="s">
        <v>79</v>
      </c>
      <c r="AY257" s="128" t="s">
        <v>181</v>
      </c>
      <c r="BK257" s="136">
        <f>BK258</f>
        <v>0</v>
      </c>
    </row>
    <row r="258" spans="2:65" s="11" customFormat="1" ht="22.9" customHeight="1">
      <c r="B258" s="127"/>
      <c r="D258" s="128" t="s">
        <v>78</v>
      </c>
      <c r="E258" s="137" t="s">
        <v>987</v>
      </c>
      <c r="F258" s="137" t="s">
        <v>988</v>
      </c>
      <c r="I258" s="130"/>
      <c r="J258" s="138">
        <f>BK258</f>
        <v>0</v>
      </c>
      <c r="L258" s="127"/>
      <c r="M258" s="132"/>
      <c r="P258" s="133">
        <f>SUM(P259:P274)</f>
        <v>0</v>
      </c>
      <c r="R258" s="133">
        <f>SUM(R259:R274)</f>
        <v>8.1099999999999992E-3</v>
      </c>
      <c r="T258" s="134">
        <f>SUM(T259:T274)</f>
        <v>9.1999999999999998E-3</v>
      </c>
      <c r="AR258" s="128" t="s">
        <v>94</v>
      </c>
      <c r="AT258" s="135" t="s">
        <v>78</v>
      </c>
      <c r="AU258" s="135" t="s">
        <v>83</v>
      </c>
      <c r="AY258" s="128" t="s">
        <v>181</v>
      </c>
      <c r="BK258" s="136">
        <f>SUM(BK259:BK274)</f>
        <v>0</v>
      </c>
    </row>
    <row r="259" spans="2:65" s="1" customFormat="1" ht="24.2" customHeight="1">
      <c r="B259" s="139"/>
      <c r="C259" s="140" t="s">
        <v>535</v>
      </c>
      <c r="D259" s="140" t="s">
        <v>183</v>
      </c>
      <c r="E259" s="141" t="s">
        <v>2355</v>
      </c>
      <c r="F259" s="142" t="s">
        <v>2356</v>
      </c>
      <c r="G259" s="143" t="s">
        <v>304</v>
      </c>
      <c r="H259" s="144">
        <v>8</v>
      </c>
      <c r="I259" s="145"/>
      <c r="J259" s="144">
        <f t="shared" ref="J259:J274" si="70">ROUND(I259*H259,3)</f>
        <v>0</v>
      </c>
      <c r="K259" s="146"/>
      <c r="L259" s="28"/>
      <c r="M259" s="147" t="s">
        <v>1</v>
      </c>
      <c r="N259" s="148" t="s">
        <v>45</v>
      </c>
      <c r="P259" s="149">
        <f t="shared" ref="P259:P274" si="71">O259*H259</f>
        <v>0</v>
      </c>
      <c r="Q259" s="149">
        <v>0</v>
      </c>
      <c r="R259" s="149">
        <f t="shared" ref="R259:R274" si="72">Q259*H259</f>
        <v>0</v>
      </c>
      <c r="S259" s="149">
        <v>1.3999999999999999E-4</v>
      </c>
      <c r="T259" s="150">
        <f t="shared" ref="T259:T274" si="73">S259*H259</f>
        <v>1.1199999999999999E-3</v>
      </c>
      <c r="AR259" s="151" t="s">
        <v>433</v>
      </c>
      <c r="AT259" s="151" t="s">
        <v>183</v>
      </c>
      <c r="AU259" s="151" t="s">
        <v>90</v>
      </c>
      <c r="AY259" s="13" t="s">
        <v>181</v>
      </c>
      <c r="BE259" s="152">
        <f t="shared" ref="BE259:BE274" si="74">IF(N259="základná",J259,0)</f>
        <v>0</v>
      </c>
      <c r="BF259" s="152">
        <f t="shared" ref="BF259:BF274" si="75">IF(N259="znížená",J259,0)</f>
        <v>0</v>
      </c>
      <c r="BG259" s="152">
        <f t="shared" ref="BG259:BG274" si="76">IF(N259="zákl. prenesená",J259,0)</f>
        <v>0</v>
      </c>
      <c r="BH259" s="152">
        <f t="shared" ref="BH259:BH274" si="77">IF(N259="zníž. prenesená",J259,0)</f>
        <v>0</v>
      </c>
      <c r="BI259" s="152">
        <f t="shared" ref="BI259:BI274" si="78">IF(N259="nulová",J259,0)</f>
        <v>0</v>
      </c>
      <c r="BJ259" s="13" t="s">
        <v>90</v>
      </c>
      <c r="BK259" s="153">
        <f t="shared" ref="BK259:BK274" si="79">ROUND(I259*H259,3)</f>
        <v>0</v>
      </c>
      <c r="BL259" s="13" t="s">
        <v>433</v>
      </c>
      <c r="BM259" s="151" t="s">
        <v>2357</v>
      </c>
    </row>
    <row r="260" spans="2:65" s="1" customFormat="1" ht="24.2" customHeight="1">
      <c r="B260" s="139"/>
      <c r="C260" s="140" t="s">
        <v>544</v>
      </c>
      <c r="D260" s="140" t="s">
        <v>183</v>
      </c>
      <c r="E260" s="141" t="s">
        <v>2358</v>
      </c>
      <c r="F260" s="142" t="s">
        <v>2359</v>
      </c>
      <c r="G260" s="143" t="s">
        <v>304</v>
      </c>
      <c r="H260" s="144">
        <v>8</v>
      </c>
      <c r="I260" s="145"/>
      <c r="J260" s="144">
        <f t="shared" si="70"/>
        <v>0</v>
      </c>
      <c r="K260" s="146"/>
      <c r="L260" s="28"/>
      <c r="M260" s="147" t="s">
        <v>1</v>
      </c>
      <c r="N260" s="148" t="s">
        <v>45</v>
      </c>
      <c r="P260" s="149">
        <f t="shared" si="71"/>
        <v>0</v>
      </c>
      <c r="Q260" s="149">
        <v>0</v>
      </c>
      <c r="R260" s="149">
        <f t="shared" si="72"/>
        <v>0</v>
      </c>
      <c r="S260" s="149">
        <v>0</v>
      </c>
      <c r="T260" s="150">
        <f t="shared" si="73"/>
        <v>0</v>
      </c>
      <c r="AR260" s="151" t="s">
        <v>433</v>
      </c>
      <c r="AT260" s="151" t="s">
        <v>183</v>
      </c>
      <c r="AU260" s="151" t="s">
        <v>90</v>
      </c>
      <c r="AY260" s="13" t="s">
        <v>181</v>
      </c>
      <c r="BE260" s="152">
        <f t="shared" si="74"/>
        <v>0</v>
      </c>
      <c r="BF260" s="152">
        <f t="shared" si="75"/>
        <v>0</v>
      </c>
      <c r="BG260" s="152">
        <f t="shared" si="76"/>
        <v>0</v>
      </c>
      <c r="BH260" s="152">
        <f t="shared" si="77"/>
        <v>0</v>
      </c>
      <c r="BI260" s="152">
        <f t="shared" si="78"/>
        <v>0</v>
      </c>
      <c r="BJ260" s="13" t="s">
        <v>90</v>
      </c>
      <c r="BK260" s="153">
        <f t="shared" si="79"/>
        <v>0</v>
      </c>
      <c r="BL260" s="13" t="s">
        <v>433</v>
      </c>
      <c r="BM260" s="151" t="s">
        <v>2360</v>
      </c>
    </row>
    <row r="261" spans="2:65" s="1" customFormat="1" ht="21.75" customHeight="1">
      <c r="B261" s="139"/>
      <c r="C261" s="154" t="s">
        <v>548</v>
      </c>
      <c r="D261" s="154" t="s">
        <v>196</v>
      </c>
      <c r="E261" s="155" t="s">
        <v>2361</v>
      </c>
      <c r="F261" s="156" t="s">
        <v>2362</v>
      </c>
      <c r="G261" s="157" t="s">
        <v>304</v>
      </c>
      <c r="H261" s="158">
        <v>8</v>
      </c>
      <c r="I261" s="159"/>
      <c r="J261" s="158">
        <f t="shared" si="70"/>
        <v>0</v>
      </c>
      <c r="K261" s="160"/>
      <c r="L261" s="161"/>
      <c r="M261" s="162" t="s">
        <v>1</v>
      </c>
      <c r="N261" s="163" t="s">
        <v>45</v>
      </c>
      <c r="P261" s="149">
        <f t="shared" si="71"/>
        <v>0</v>
      </c>
      <c r="Q261" s="149">
        <v>1.3999999999999999E-4</v>
      </c>
      <c r="R261" s="149">
        <f t="shared" si="72"/>
        <v>1.1199999999999999E-3</v>
      </c>
      <c r="S261" s="149">
        <v>0</v>
      </c>
      <c r="T261" s="150">
        <f t="shared" si="73"/>
        <v>0</v>
      </c>
      <c r="AR261" s="151" t="s">
        <v>306</v>
      </c>
      <c r="AT261" s="151" t="s">
        <v>196</v>
      </c>
      <c r="AU261" s="151" t="s">
        <v>90</v>
      </c>
      <c r="AY261" s="13" t="s">
        <v>181</v>
      </c>
      <c r="BE261" s="152">
        <f t="shared" si="74"/>
        <v>0</v>
      </c>
      <c r="BF261" s="152">
        <f t="shared" si="75"/>
        <v>0</v>
      </c>
      <c r="BG261" s="152">
        <f t="shared" si="76"/>
        <v>0</v>
      </c>
      <c r="BH261" s="152">
        <f t="shared" si="77"/>
        <v>0</v>
      </c>
      <c r="BI261" s="152">
        <f t="shared" si="78"/>
        <v>0</v>
      </c>
      <c r="BJ261" s="13" t="s">
        <v>90</v>
      </c>
      <c r="BK261" s="153">
        <f t="shared" si="79"/>
        <v>0</v>
      </c>
      <c r="BL261" s="13" t="s">
        <v>243</v>
      </c>
      <c r="BM261" s="151" t="s">
        <v>2363</v>
      </c>
    </row>
    <row r="262" spans="2:65" s="1" customFormat="1" ht="24.2" customHeight="1">
      <c r="B262" s="139"/>
      <c r="C262" s="140" t="s">
        <v>554</v>
      </c>
      <c r="D262" s="140" t="s">
        <v>183</v>
      </c>
      <c r="E262" s="141" t="s">
        <v>2364</v>
      </c>
      <c r="F262" s="142" t="s">
        <v>2365</v>
      </c>
      <c r="G262" s="143" t="s">
        <v>304</v>
      </c>
      <c r="H262" s="144">
        <v>15</v>
      </c>
      <c r="I262" s="145"/>
      <c r="J262" s="144">
        <f t="shared" si="70"/>
        <v>0</v>
      </c>
      <c r="K262" s="146"/>
      <c r="L262" s="28"/>
      <c r="M262" s="147" t="s">
        <v>1</v>
      </c>
      <c r="N262" s="148" t="s">
        <v>45</v>
      </c>
      <c r="P262" s="149">
        <f t="shared" si="71"/>
        <v>0</v>
      </c>
      <c r="Q262" s="149">
        <v>0</v>
      </c>
      <c r="R262" s="149">
        <f t="shared" si="72"/>
        <v>0</v>
      </c>
      <c r="S262" s="149">
        <v>1.9000000000000001E-4</v>
      </c>
      <c r="T262" s="150">
        <f t="shared" si="73"/>
        <v>2.8500000000000001E-3</v>
      </c>
      <c r="AR262" s="151" t="s">
        <v>433</v>
      </c>
      <c r="AT262" s="151" t="s">
        <v>183</v>
      </c>
      <c r="AU262" s="151" t="s">
        <v>90</v>
      </c>
      <c r="AY262" s="13" t="s">
        <v>181</v>
      </c>
      <c r="BE262" s="152">
        <f t="shared" si="74"/>
        <v>0</v>
      </c>
      <c r="BF262" s="152">
        <f t="shared" si="75"/>
        <v>0</v>
      </c>
      <c r="BG262" s="152">
        <f t="shared" si="76"/>
        <v>0</v>
      </c>
      <c r="BH262" s="152">
        <f t="shared" si="77"/>
        <v>0</v>
      </c>
      <c r="BI262" s="152">
        <f t="shared" si="78"/>
        <v>0</v>
      </c>
      <c r="BJ262" s="13" t="s">
        <v>90</v>
      </c>
      <c r="BK262" s="153">
        <f t="shared" si="79"/>
        <v>0</v>
      </c>
      <c r="BL262" s="13" t="s">
        <v>433</v>
      </c>
      <c r="BM262" s="151" t="s">
        <v>2366</v>
      </c>
    </row>
    <row r="263" spans="2:65" s="1" customFormat="1" ht="24.2" customHeight="1">
      <c r="B263" s="139"/>
      <c r="C263" s="140" t="s">
        <v>558</v>
      </c>
      <c r="D263" s="140" t="s">
        <v>183</v>
      </c>
      <c r="E263" s="141" t="s">
        <v>2367</v>
      </c>
      <c r="F263" s="142" t="s">
        <v>2368</v>
      </c>
      <c r="G263" s="143" t="s">
        <v>304</v>
      </c>
      <c r="H263" s="144">
        <v>15</v>
      </c>
      <c r="I263" s="145"/>
      <c r="J263" s="144">
        <f t="shared" si="70"/>
        <v>0</v>
      </c>
      <c r="K263" s="146"/>
      <c r="L263" s="28"/>
      <c r="M263" s="147" t="s">
        <v>1</v>
      </c>
      <c r="N263" s="148" t="s">
        <v>45</v>
      </c>
      <c r="P263" s="149">
        <f t="shared" si="71"/>
        <v>0</v>
      </c>
      <c r="Q263" s="149">
        <v>0</v>
      </c>
      <c r="R263" s="149">
        <f t="shared" si="72"/>
        <v>0</v>
      </c>
      <c r="S263" s="149">
        <v>0</v>
      </c>
      <c r="T263" s="150">
        <f t="shared" si="73"/>
        <v>0</v>
      </c>
      <c r="AR263" s="151" t="s">
        <v>433</v>
      </c>
      <c r="AT263" s="151" t="s">
        <v>183</v>
      </c>
      <c r="AU263" s="151" t="s">
        <v>90</v>
      </c>
      <c r="AY263" s="13" t="s">
        <v>181</v>
      </c>
      <c r="BE263" s="152">
        <f t="shared" si="74"/>
        <v>0</v>
      </c>
      <c r="BF263" s="152">
        <f t="shared" si="75"/>
        <v>0</v>
      </c>
      <c r="BG263" s="152">
        <f t="shared" si="76"/>
        <v>0</v>
      </c>
      <c r="BH263" s="152">
        <f t="shared" si="77"/>
        <v>0</v>
      </c>
      <c r="BI263" s="152">
        <f t="shared" si="78"/>
        <v>0</v>
      </c>
      <c r="BJ263" s="13" t="s">
        <v>90</v>
      </c>
      <c r="BK263" s="153">
        <f t="shared" si="79"/>
        <v>0</v>
      </c>
      <c r="BL263" s="13" t="s">
        <v>433</v>
      </c>
      <c r="BM263" s="151" t="s">
        <v>2369</v>
      </c>
    </row>
    <row r="264" spans="2:65" s="1" customFormat="1" ht="21.75" customHeight="1">
      <c r="B264" s="139"/>
      <c r="C264" s="154" t="s">
        <v>562</v>
      </c>
      <c r="D264" s="154" t="s">
        <v>196</v>
      </c>
      <c r="E264" s="155" t="s">
        <v>2370</v>
      </c>
      <c r="F264" s="156" t="s">
        <v>2371</v>
      </c>
      <c r="G264" s="157" t="s">
        <v>304</v>
      </c>
      <c r="H264" s="158">
        <v>15</v>
      </c>
      <c r="I264" s="159"/>
      <c r="J264" s="158">
        <f t="shared" si="70"/>
        <v>0</v>
      </c>
      <c r="K264" s="160"/>
      <c r="L264" s="161"/>
      <c r="M264" s="162" t="s">
        <v>1</v>
      </c>
      <c r="N264" s="163" t="s">
        <v>45</v>
      </c>
      <c r="P264" s="149">
        <f t="shared" si="71"/>
        <v>0</v>
      </c>
      <c r="Q264" s="149">
        <v>1.9000000000000001E-4</v>
      </c>
      <c r="R264" s="149">
        <f t="shared" si="72"/>
        <v>2.8500000000000001E-3</v>
      </c>
      <c r="S264" s="149">
        <v>0</v>
      </c>
      <c r="T264" s="150">
        <f t="shared" si="73"/>
        <v>0</v>
      </c>
      <c r="AR264" s="151" t="s">
        <v>306</v>
      </c>
      <c r="AT264" s="151" t="s">
        <v>196</v>
      </c>
      <c r="AU264" s="151" t="s">
        <v>90</v>
      </c>
      <c r="AY264" s="13" t="s">
        <v>181</v>
      </c>
      <c r="BE264" s="152">
        <f t="shared" si="74"/>
        <v>0</v>
      </c>
      <c r="BF264" s="152">
        <f t="shared" si="75"/>
        <v>0</v>
      </c>
      <c r="BG264" s="152">
        <f t="shared" si="76"/>
        <v>0</v>
      </c>
      <c r="BH264" s="152">
        <f t="shared" si="77"/>
        <v>0</v>
      </c>
      <c r="BI264" s="152">
        <f t="shared" si="78"/>
        <v>0</v>
      </c>
      <c r="BJ264" s="13" t="s">
        <v>90</v>
      </c>
      <c r="BK264" s="153">
        <f t="shared" si="79"/>
        <v>0</v>
      </c>
      <c r="BL264" s="13" t="s">
        <v>243</v>
      </c>
      <c r="BM264" s="151" t="s">
        <v>2372</v>
      </c>
    </row>
    <row r="265" spans="2:65" s="1" customFormat="1" ht="33" customHeight="1">
      <c r="B265" s="139"/>
      <c r="C265" s="140" t="s">
        <v>566</v>
      </c>
      <c r="D265" s="140" t="s">
        <v>183</v>
      </c>
      <c r="E265" s="141" t="s">
        <v>2373</v>
      </c>
      <c r="F265" s="142" t="s">
        <v>2374</v>
      </c>
      <c r="G265" s="143" t="s">
        <v>304</v>
      </c>
      <c r="H265" s="144">
        <v>23</v>
      </c>
      <c r="I265" s="145"/>
      <c r="J265" s="144">
        <f t="shared" si="70"/>
        <v>0</v>
      </c>
      <c r="K265" s="146"/>
      <c r="L265" s="28"/>
      <c r="M265" s="147" t="s">
        <v>1</v>
      </c>
      <c r="N265" s="148" t="s">
        <v>45</v>
      </c>
      <c r="P265" s="149">
        <f t="shared" si="71"/>
        <v>0</v>
      </c>
      <c r="Q265" s="149">
        <v>0</v>
      </c>
      <c r="R265" s="149">
        <f t="shared" si="72"/>
        <v>0</v>
      </c>
      <c r="S265" s="149">
        <v>2.2000000000000001E-4</v>
      </c>
      <c r="T265" s="150">
        <f t="shared" si="73"/>
        <v>5.0600000000000003E-3</v>
      </c>
      <c r="AR265" s="151" t="s">
        <v>433</v>
      </c>
      <c r="AT265" s="151" t="s">
        <v>183</v>
      </c>
      <c r="AU265" s="151" t="s">
        <v>90</v>
      </c>
      <c r="AY265" s="13" t="s">
        <v>181</v>
      </c>
      <c r="BE265" s="152">
        <f t="shared" si="74"/>
        <v>0</v>
      </c>
      <c r="BF265" s="152">
        <f t="shared" si="75"/>
        <v>0</v>
      </c>
      <c r="BG265" s="152">
        <f t="shared" si="76"/>
        <v>0</v>
      </c>
      <c r="BH265" s="152">
        <f t="shared" si="77"/>
        <v>0</v>
      </c>
      <c r="BI265" s="152">
        <f t="shared" si="78"/>
        <v>0</v>
      </c>
      <c r="BJ265" s="13" t="s">
        <v>90</v>
      </c>
      <c r="BK265" s="153">
        <f t="shared" si="79"/>
        <v>0</v>
      </c>
      <c r="BL265" s="13" t="s">
        <v>433</v>
      </c>
      <c r="BM265" s="151" t="s">
        <v>2375</v>
      </c>
    </row>
    <row r="266" spans="2:65" s="1" customFormat="1" ht="24.2" customHeight="1">
      <c r="B266" s="139"/>
      <c r="C266" s="140" t="s">
        <v>570</v>
      </c>
      <c r="D266" s="140" t="s">
        <v>183</v>
      </c>
      <c r="E266" s="141" t="s">
        <v>2376</v>
      </c>
      <c r="F266" s="142" t="s">
        <v>2377</v>
      </c>
      <c r="G266" s="143" t="s">
        <v>304</v>
      </c>
      <c r="H266" s="144">
        <v>23</v>
      </c>
      <c r="I266" s="145"/>
      <c r="J266" s="144">
        <f t="shared" si="70"/>
        <v>0</v>
      </c>
      <c r="K266" s="146"/>
      <c r="L266" s="28"/>
      <c r="M266" s="147" t="s">
        <v>1</v>
      </c>
      <c r="N266" s="148" t="s">
        <v>45</v>
      </c>
      <c r="P266" s="149">
        <f t="shared" si="71"/>
        <v>0</v>
      </c>
      <c r="Q266" s="149">
        <v>0</v>
      </c>
      <c r="R266" s="149">
        <f t="shared" si="72"/>
        <v>0</v>
      </c>
      <c r="S266" s="149">
        <v>0</v>
      </c>
      <c r="T266" s="150">
        <f t="shared" si="73"/>
        <v>0</v>
      </c>
      <c r="AR266" s="151" t="s">
        <v>433</v>
      </c>
      <c r="AT266" s="151" t="s">
        <v>183</v>
      </c>
      <c r="AU266" s="151" t="s">
        <v>90</v>
      </c>
      <c r="AY266" s="13" t="s">
        <v>181</v>
      </c>
      <c r="BE266" s="152">
        <f t="shared" si="74"/>
        <v>0</v>
      </c>
      <c r="BF266" s="152">
        <f t="shared" si="75"/>
        <v>0</v>
      </c>
      <c r="BG266" s="152">
        <f t="shared" si="76"/>
        <v>0</v>
      </c>
      <c r="BH266" s="152">
        <f t="shared" si="77"/>
        <v>0</v>
      </c>
      <c r="BI266" s="152">
        <f t="shared" si="78"/>
        <v>0</v>
      </c>
      <c r="BJ266" s="13" t="s">
        <v>90</v>
      </c>
      <c r="BK266" s="153">
        <f t="shared" si="79"/>
        <v>0</v>
      </c>
      <c r="BL266" s="13" t="s">
        <v>433</v>
      </c>
      <c r="BM266" s="151" t="s">
        <v>2378</v>
      </c>
    </row>
    <row r="267" spans="2:65" s="1" customFormat="1" ht="24.2" customHeight="1">
      <c r="B267" s="139"/>
      <c r="C267" s="154" t="s">
        <v>574</v>
      </c>
      <c r="D267" s="154" t="s">
        <v>196</v>
      </c>
      <c r="E267" s="155" t="s">
        <v>1848</v>
      </c>
      <c r="F267" s="156" t="s">
        <v>1849</v>
      </c>
      <c r="G267" s="157" t="s">
        <v>304</v>
      </c>
      <c r="H267" s="158">
        <v>23</v>
      </c>
      <c r="I267" s="159"/>
      <c r="J267" s="158">
        <f t="shared" si="70"/>
        <v>0</v>
      </c>
      <c r="K267" s="160"/>
      <c r="L267" s="161"/>
      <c r="M267" s="162" t="s">
        <v>1</v>
      </c>
      <c r="N267" s="163" t="s">
        <v>45</v>
      </c>
      <c r="P267" s="149">
        <f t="shared" si="71"/>
        <v>0</v>
      </c>
      <c r="Q267" s="149">
        <v>1.7000000000000001E-4</v>
      </c>
      <c r="R267" s="149">
        <f t="shared" si="72"/>
        <v>3.9100000000000003E-3</v>
      </c>
      <c r="S267" s="149">
        <v>0</v>
      </c>
      <c r="T267" s="150">
        <f t="shared" si="73"/>
        <v>0</v>
      </c>
      <c r="AR267" s="151" t="s">
        <v>703</v>
      </c>
      <c r="AT267" s="151" t="s">
        <v>196</v>
      </c>
      <c r="AU267" s="151" t="s">
        <v>90</v>
      </c>
      <c r="AY267" s="13" t="s">
        <v>181</v>
      </c>
      <c r="BE267" s="152">
        <f t="shared" si="74"/>
        <v>0</v>
      </c>
      <c r="BF267" s="152">
        <f t="shared" si="75"/>
        <v>0</v>
      </c>
      <c r="BG267" s="152">
        <f t="shared" si="76"/>
        <v>0</v>
      </c>
      <c r="BH267" s="152">
        <f t="shared" si="77"/>
        <v>0</v>
      </c>
      <c r="BI267" s="152">
        <f t="shared" si="78"/>
        <v>0</v>
      </c>
      <c r="BJ267" s="13" t="s">
        <v>90</v>
      </c>
      <c r="BK267" s="153">
        <f t="shared" si="79"/>
        <v>0</v>
      </c>
      <c r="BL267" s="13" t="s">
        <v>703</v>
      </c>
      <c r="BM267" s="151" t="s">
        <v>2379</v>
      </c>
    </row>
    <row r="268" spans="2:65" s="1" customFormat="1" ht="24.2" customHeight="1">
      <c r="B268" s="139"/>
      <c r="C268" s="154" t="s">
        <v>578</v>
      </c>
      <c r="D268" s="154" t="s">
        <v>196</v>
      </c>
      <c r="E268" s="155" t="s">
        <v>2380</v>
      </c>
      <c r="F268" s="156" t="s">
        <v>2381</v>
      </c>
      <c r="G268" s="157" t="s">
        <v>203</v>
      </c>
      <c r="H268" s="158">
        <v>23</v>
      </c>
      <c r="I268" s="159"/>
      <c r="J268" s="158">
        <f t="shared" si="70"/>
        <v>0</v>
      </c>
      <c r="K268" s="160"/>
      <c r="L268" s="161"/>
      <c r="M268" s="162" t="s">
        <v>1</v>
      </c>
      <c r="N268" s="163" t="s">
        <v>45</v>
      </c>
      <c r="P268" s="149">
        <f t="shared" si="71"/>
        <v>0</v>
      </c>
      <c r="Q268" s="149">
        <v>1.0000000000000001E-5</v>
      </c>
      <c r="R268" s="149">
        <f t="shared" si="72"/>
        <v>2.3000000000000001E-4</v>
      </c>
      <c r="S268" s="149">
        <v>0</v>
      </c>
      <c r="T268" s="150">
        <f t="shared" si="73"/>
        <v>0</v>
      </c>
      <c r="AR268" s="151" t="s">
        <v>703</v>
      </c>
      <c r="AT268" s="151" t="s">
        <v>196</v>
      </c>
      <c r="AU268" s="151" t="s">
        <v>90</v>
      </c>
      <c r="AY268" s="13" t="s">
        <v>181</v>
      </c>
      <c r="BE268" s="152">
        <f t="shared" si="74"/>
        <v>0</v>
      </c>
      <c r="BF268" s="152">
        <f t="shared" si="75"/>
        <v>0</v>
      </c>
      <c r="BG268" s="152">
        <f t="shared" si="76"/>
        <v>0</v>
      </c>
      <c r="BH268" s="152">
        <f t="shared" si="77"/>
        <v>0</v>
      </c>
      <c r="BI268" s="152">
        <f t="shared" si="78"/>
        <v>0</v>
      </c>
      <c r="BJ268" s="13" t="s">
        <v>90</v>
      </c>
      <c r="BK268" s="153">
        <f t="shared" si="79"/>
        <v>0</v>
      </c>
      <c r="BL268" s="13" t="s">
        <v>703</v>
      </c>
      <c r="BM268" s="151" t="s">
        <v>2382</v>
      </c>
    </row>
    <row r="269" spans="2:65" s="1" customFormat="1" ht="37.9" customHeight="1">
      <c r="B269" s="139"/>
      <c r="C269" s="140" t="s">
        <v>533</v>
      </c>
      <c r="D269" s="140" t="s">
        <v>183</v>
      </c>
      <c r="E269" s="141" t="s">
        <v>2383</v>
      </c>
      <c r="F269" s="142" t="s">
        <v>2384</v>
      </c>
      <c r="G269" s="143" t="s">
        <v>203</v>
      </c>
      <c r="H269" s="144">
        <v>1</v>
      </c>
      <c r="I269" s="145"/>
      <c r="J269" s="144">
        <f t="shared" si="70"/>
        <v>0</v>
      </c>
      <c r="K269" s="146"/>
      <c r="L269" s="28"/>
      <c r="M269" s="147" t="s">
        <v>1</v>
      </c>
      <c r="N269" s="148" t="s">
        <v>45</v>
      </c>
      <c r="P269" s="149">
        <f t="shared" si="71"/>
        <v>0</v>
      </c>
      <c r="Q269" s="149">
        <v>0</v>
      </c>
      <c r="R269" s="149">
        <f t="shared" si="72"/>
        <v>0</v>
      </c>
      <c r="S269" s="149">
        <v>1E-4</v>
      </c>
      <c r="T269" s="150">
        <f t="shared" si="73"/>
        <v>1E-4</v>
      </c>
      <c r="AR269" s="151" t="s">
        <v>433</v>
      </c>
      <c r="AT269" s="151" t="s">
        <v>183</v>
      </c>
      <c r="AU269" s="151" t="s">
        <v>90</v>
      </c>
      <c r="AY269" s="13" t="s">
        <v>181</v>
      </c>
      <c r="BE269" s="152">
        <f t="shared" si="74"/>
        <v>0</v>
      </c>
      <c r="BF269" s="152">
        <f t="shared" si="75"/>
        <v>0</v>
      </c>
      <c r="BG269" s="152">
        <f t="shared" si="76"/>
        <v>0</v>
      </c>
      <c r="BH269" s="152">
        <f t="shared" si="77"/>
        <v>0</v>
      </c>
      <c r="BI269" s="152">
        <f t="shared" si="78"/>
        <v>0</v>
      </c>
      <c r="BJ269" s="13" t="s">
        <v>90</v>
      </c>
      <c r="BK269" s="153">
        <f t="shared" si="79"/>
        <v>0</v>
      </c>
      <c r="BL269" s="13" t="s">
        <v>433</v>
      </c>
      <c r="BM269" s="151" t="s">
        <v>2385</v>
      </c>
    </row>
    <row r="270" spans="2:65" s="1" customFormat="1" ht="33" customHeight="1">
      <c r="B270" s="139"/>
      <c r="C270" s="140" t="s">
        <v>584</v>
      </c>
      <c r="D270" s="140" t="s">
        <v>183</v>
      </c>
      <c r="E270" s="141" t="s">
        <v>2386</v>
      </c>
      <c r="F270" s="142" t="s">
        <v>2387</v>
      </c>
      <c r="G270" s="143" t="s">
        <v>203</v>
      </c>
      <c r="H270" s="144">
        <v>1</v>
      </c>
      <c r="I270" s="145"/>
      <c r="J270" s="144">
        <f t="shared" si="70"/>
        <v>0</v>
      </c>
      <c r="K270" s="146"/>
      <c r="L270" s="28"/>
      <c r="M270" s="147" t="s">
        <v>1</v>
      </c>
      <c r="N270" s="148" t="s">
        <v>45</v>
      </c>
      <c r="P270" s="149">
        <f t="shared" si="71"/>
        <v>0</v>
      </c>
      <c r="Q270" s="149">
        <v>0</v>
      </c>
      <c r="R270" s="149">
        <f t="shared" si="72"/>
        <v>0</v>
      </c>
      <c r="S270" s="149">
        <v>0</v>
      </c>
      <c r="T270" s="150">
        <f t="shared" si="73"/>
        <v>0</v>
      </c>
      <c r="AR270" s="151" t="s">
        <v>433</v>
      </c>
      <c r="AT270" s="151" t="s">
        <v>183</v>
      </c>
      <c r="AU270" s="151" t="s">
        <v>90</v>
      </c>
      <c r="AY270" s="13" t="s">
        <v>181</v>
      </c>
      <c r="BE270" s="152">
        <f t="shared" si="74"/>
        <v>0</v>
      </c>
      <c r="BF270" s="152">
        <f t="shared" si="75"/>
        <v>0</v>
      </c>
      <c r="BG270" s="152">
        <f t="shared" si="76"/>
        <v>0</v>
      </c>
      <c r="BH270" s="152">
        <f t="shared" si="77"/>
        <v>0</v>
      </c>
      <c r="BI270" s="152">
        <f t="shared" si="78"/>
        <v>0</v>
      </c>
      <c r="BJ270" s="13" t="s">
        <v>90</v>
      </c>
      <c r="BK270" s="153">
        <f t="shared" si="79"/>
        <v>0</v>
      </c>
      <c r="BL270" s="13" t="s">
        <v>433</v>
      </c>
      <c r="BM270" s="151" t="s">
        <v>2388</v>
      </c>
    </row>
    <row r="271" spans="2:65" s="1" customFormat="1" ht="16.5" customHeight="1">
      <c r="B271" s="139"/>
      <c r="C271" s="154" t="s">
        <v>587</v>
      </c>
      <c r="D271" s="154" t="s">
        <v>196</v>
      </c>
      <c r="E271" s="155" t="s">
        <v>2389</v>
      </c>
      <c r="F271" s="156" t="s">
        <v>2390</v>
      </c>
      <c r="G271" s="157" t="s">
        <v>203</v>
      </c>
      <c r="H271" s="158">
        <v>1</v>
      </c>
      <c r="I271" s="159"/>
      <c r="J271" s="158">
        <f t="shared" si="70"/>
        <v>0</v>
      </c>
      <c r="K271" s="160"/>
      <c r="L271" s="161"/>
      <c r="M271" s="162" t="s">
        <v>1</v>
      </c>
      <c r="N271" s="163" t="s">
        <v>45</v>
      </c>
      <c r="P271" s="149">
        <f t="shared" si="71"/>
        <v>0</v>
      </c>
      <c r="Q271" s="149">
        <v>0</v>
      </c>
      <c r="R271" s="149">
        <f t="shared" si="72"/>
        <v>0</v>
      </c>
      <c r="S271" s="149">
        <v>0</v>
      </c>
      <c r="T271" s="150">
        <f t="shared" si="73"/>
        <v>0</v>
      </c>
      <c r="AR271" s="151" t="s">
        <v>1437</v>
      </c>
      <c r="AT271" s="151" t="s">
        <v>196</v>
      </c>
      <c r="AU271" s="151" t="s">
        <v>90</v>
      </c>
      <c r="AY271" s="13" t="s">
        <v>181</v>
      </c>
      <c r="BE271" s="152">
        <f t="shared" si="74"/>
        <v>0</v>
      </c>
      <c r="BF271" s="152">
        <f t="shared" si="75"/>
        <v>0</v>
      </c>
      <c r="BG271" s="152">
        <f t="shared" si="76"/>
        <v>0</v>
      </c>
      <c r="BH271" s="152">
        <f t="shared" si="77"/>
        <v>0</v>
      </c>
      <c r="BI271" s="152">
        <f t="shared" si="78"/>
        <v>0</v>
      </c>
      <c r="BJ271" s="13" t="s">
        <v>90</v>
      </c>
      <c r="BK271" s="153">
        <f t="shared" si="79"/>
        <v>0</v>
      </c>
      <c r="BL271" s="13" t="s">
        <v>433</v>
      </c>
      <c r="BM271" s="151" t="s">
        <v>2391</v>
      </c>
    </row>
    <row r="272" spans="2:65" s="1" customFormat="1" ht="24.2" customHeight="1">
      <c r="B272" s="139"/>
      <c r="C272" s="140" t="s">
        <v>591</v>
      </c>
      <c r="D272" s="140" t="s">
        <v>183</v>
      </c>
      <c r="E272" s="141" t="s">
        <v>2392</v>
      </c>
      <c r="F272" s="142" t="s">
        <v>2393</v>
      </c>
      <c r="G272" s="143" t="s">
        <v>203</v>
      </c>
      <c r="H272" s="144">
        <v>1</v>
      </c>
      <c r="I272" s="145"/>
      <c r="J272" s="144">
        <f t="shared" si="70"/>
        <v>0</v>
      </c>
      <c r="K272" s="146"/>
      <c r="L272" s="28"/>
      <c r="M272" s="147" t="s">
        <v>1</v>
      </c>
      <c r="N272" s="148" t="s">
        <v>45</v>
      </c>
      <c r="P272" s="149">
        <f t="shared" si="71"/>
        <v>0</v>
      </c>
      <c r="Q272" s="149">
        <v>0</v>
      </c>
      <c r="R272" s="149">
        <f t="shared" si="72"/>
        <v>0</v>
      </c>
      <c r="S272" s="149">
        <v>6.9999999999999994E-5</v>
      </c>
      <c r="T272" s="150">
        <f t="shared" si="73"/>
        <v>6.9999999999999994E-5</v>
      </c>
      <c r="AR272" s="151" t="s">
        <v>433</v>
      </c>
      <c r="AT272" s="151" t="s">
        <v>183</v>
      </c>
      <c r="AU272" s="151" t="s">
        <v>90</v>
      </c>
      <c r="AY272" s="13" t="s">
        <v>181</v>
      </c>
      <c r="BE272" s="152">
        <f t="shared" si="74"/>
        <v>0</v>
      </c>
      <c r="BF272" s="152">
        <f t="shared" si="75"/>
        <v>0</v>
      </c>
      <c r="BG272" s="152">
        <f t="shared" si="76"/>
        <v>0</v>
      </c>
      <c r="BH272" s="152">
        <f t="shared" si="77"/>
        <v>0</v>
      </c>
      <c r="BI272" s="152">
        <f t="shared" si="78"/>
        <v>0</v>
      </c>
      <c r="BJ272" s="13" t="s">
        <v>90</v>
      </c>
      <c r="BK272" s="153">
        <f t="shared" si="79"/>
        <v>0</v>
      </c>
      <c r="BL272" s="13" t="s">
        <v>433</v>
      </c>
      <c r="BM272" s="151" t="s">
        <v>2394</v>
      </c>
    </row>
    <row r="273" spans="2:65" s="1" customFormat="1" ht="33" customHeight="1">
      <c r="B273" s="139"/>
      <c r="C273" s="140" t="s">
        <v>595</v>
      </c>
      <c r="D273" s="140" t="s">
        <v>183</v>
      </c>
      <c r="E273" s="141" t="s">
        <v>2395</v>
      </c>
      <c r="F273" s="142" t="s">
        <v>2396</v>
      </c>
      <c r="G273" s="143" t="s">
        <v>203</v>
      </c>
      <c r="H273" s="144">
        <v>1</v>
      </c>
      <c r="I273" s="145"/>
      <c r="J273" s="144">
        <f t="shared" si="70"/>
        <v>0</v>
      </c>
      <c r="K273" s="146"/>
      <c r="L273" s="28"/>
      <c r="M273" s="147" t="s">
        <v>1</v>
      </c>
      <c r="N273" s="148" t="s">
        <v>45</v>
      </c>
      <c r="P273" s="149">
        <f t="shared" si="71"/>
        <v>0</v>
      </c>
      <c r="Q273" s="149">
        <v>0</v>
      </c>
      <c r="R273" s="149">
        <f t="shared" si="72"/>
        <v>0</v>
      </c>
      <c r="S273" s="149">
        <v>0</v>
      </c>
      <c r="T273" s="150">
        <f t="shared" si="73"/>
        <v>0</v>
      </c>
      <c r="AR273" s="151" t="s">
        <v>433</v>
      </c>
      <c r="AT273" s="151" t="s">
        <v>183</v>
      </c>
      <c r="AU273" s="151" t="s">
        <v>90</v>
      </c>
      <c r="AY273" s="13" t="s">
        <v>181</v>
      </c>
      <c r="BE273" s="152">
        <f t="shared" si="74"/>
        <v>0</v>
      </c>
      <c r="BF273" s="152">
        <f t="shared" si="75"/>
        <v>0</v>
      </c>
      <c r="BG273" s="152">
        <f t="shared" si="76"/>
        <v>0</v>
      </c>
      <c r="BH273" s="152">
        <f t="shared" si="77"/>
        <v>0</v>
      </c>
      <c r="BI273" s="152">
        <f t="shared" si="78"/>
        <v>0</v>
      </c>
      <c r="BJ273" s="13" t="s">
        <v>90</v>
      </c>
      <c r="BK273" s="153">
        <f t="shared" si="79"/>
        <v>0</v>
      </c>
      <c r="BL273" s="13" t="s">
        <v>433</v>
      </c>
      <c r="BM273" s="151" t="s">
        <v>2397</v>
      </c>
    </row>
    <row r="274" spans="2:65" s="1" customFormat="1" ht="16.5" customHeight="1">
      <c r="B274" s="139"/>
      <c r="C274" s="154" t="s">
        <v>599</v>
      </c>
      <c r="D274" s="154" t="s">
        <v>196</v>
      </c>
      <c r="E274" s="155" t="s">
        <v>2398</v>
      </c>
      <c r="F274" s="156" t="s">
        <v>2399</v>
      </c>
      <c r="G274" s="157" t="s">
        <v>203</v>
      </c>
      <c r="H274" s="158">
        <v>1</v>
      </c>
      <c r="I274" s="159"/>
      <c r="J274" s="158">
        <f t="shared" si="70"/>
        <v>0</v>
      </c>
      <c r="K274" s="160"/>
      <c r="L274" s="161"/>
      <c r="M274" s="169" t="s">
        <v>1</v>
      </c>
      <c r="N274" s="170" t="s">
        <v>45</v>
      </c>
      <c r="O274" s="166"/>
      <c r="P274" s="167">
        <f t="shared" si="71"/>
        <v>0</v>
      </c>
      <c r="Q274" s="167">
        <v>0</v>
      </c>
      <c r="R274" s="167">
        <f t="shared" si="72"/>
        <v>0</v>
      </c>
      <c r="S274" s="167">
        <v>0</v>
      </c>
      <c r="T274" s="168">
        <f t="shared" si="73"/>
        <v>0</v>
      </c>
      <c r="AR274" s="151" t="s">
        <v>1437</v>
      </c>
      <c r="AT274" s="151" t="s">
        <v>196</v>
      </c>
      <c r="AU274" s="151" t="s">
        <v>90</v>
      </c>
      <c r="AY274" s="13" t="s">
        <v>181</v>
      </c>
      <c r="BE274" s="152">
        <f t="shared" si="74"/>
        <v>0</v>
      </c>
      <c r="BF274" s="152">
        <f t="shared" si="75"/>
        <v>0</v>
      </c>
      <c r="BG274" s="152">
        <f t="shared" si="76"/>
        <v>0</v>
      </c>
      <c r="BH274" s="152">
        <f t="shared" si="77"/>
        <v>0</v>
      </c>
      <c r="BI274" s="152">
        <f t="shared" si="78"/>
        <v>0</v>
      </c>
      <c r="BJ274" s="13" t="s">
        <v>90</v>
      </c>
      <c r="BK274" s="153">
        <f t="shared" si="79"/>
        <v>0</v>
      </c>
      <c r="BL274" s="13" t="s">
        <v>433</v>
      </c>
      <c r="BM274" s="151" t="s">
        <v>2400</v>
      </c>
    </row>
    <row r="275" spans="2:65" s="1" customFormat="1" ht="6.95" customHeight="1">
      <c r="B275" s="43"/>
      <c r="C275" s="44"/>
      <c r="D275" s="44"/>
      <c r="E275" s="44"/>
      <c r="F275" s="44"/>
      <c r="G275" s="44"/>
      <c r="H275" s="44"/>
      <c r="I275" s="44"/>
      <c r="J275" s="44"/>
      <c r="K275" s="44"/>
      <c r="L275" s="28"/>
    </row>
  </sheetData>
  <autoFilter ref="C146:K274"/>
  <mergeCells count="15">
    <mergeCell ref="E133:H133"/>
    <mergeCell ref="E137:H137"/>
    <mergeCell ref="E135:H135"/>
    <mergeCell ref="E139:H13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1 - Stavebná časť</vt:lpstr>
      <vt:lpstr>1-1 - Stavebná časť - Opr...</vt:lpstr>
      <vt:lpstr>2 - Vykurovanie </vt:lpstr>
      <vt:lpstr>3 - Elektro časť - Silnoprúd</vt:lpstr>
      <vt:lpstr>4 - Elektro časť - Blesko...</vt:lpstr>
      <vt:lpstr>5 - Rekonštrukcia osobnéh...</vt:lpstr>
      <vt:lpstr>6 - Výmena osobného výťah...</vt:lpstr>
      <vt:lpstr>1 - Stavebná časť - Vybud...</vt:lpstr>
      <vt:lpstr>1 - Stavebná časť_01</vt:lpstr>
      <vt:lpstr>1-1 - Stavebná časť - Opr..._01</vt:lpstr>
      <vt:lpstr>2 - Vykurovanie</vt:lpstr>
      <vt:lpstr>3 - Elektro časť - Silnoprúd_01</vt:lpstr>
      <vt:lpstr>4 - Elektro časť -  Blesk...</vt:lpstr>
      <vt:lpstr>1 - Stavebná časť - Vybud..._01</vt:lpstr>
      <vt:lpstr>'1 - Stavebná časť'!Názvy_tlače</vt:lpstr>
      <vt:lpstr>'1 - Stavebná časť - Vybud...'!Názvy_tlače</vt:lpstr>
      <vt:lpstr>'1 - Stavebná časť - Vybud..._01'!Názvy_tlače</vt:lpstr>
      <vt:lpstr>'1 - Stavebná časť_01'!Názvy_tlače</vt:lpstr>
      <vt:lpstr>'1-1 - Stavebná časť - Opr...'!Názvy_tlače</vt:lpstr>
      <vt:lpstr>'1-1 - Stavebná časť - Opr..._01'!Názvy_tlače</vt:lpstr>
      <vt:lpstr>'2 - Vykurovanie'!Názvy_tlače</vt:lpstr>
      <vt:lpstr>'2 - Vykurovanie '!Názvy_tlače</vt:lpstr>
      <vt:lpstr>'3 - Elektro časť - Silnoprúd'!Názvy_tlače</vt:lpstr>
      <vt:lpstr>'3 - Elektro časť - Silnoprúd_01'!Názvy_tlače</vt:lpstr>
      <vt:lpstr>'4 - Elektro časť -  Blesk...'!Názvy_tlače</vt:lpstr>
      <vt:lpstr>'4 - Elektro časť - Blesko...'!Názvy_tlače</vt:lpstr>
      <vt:lpstr>'5 - Rekonštrukcia osobnéh...'!Názvy_tlače</vt:lpstr>
      <vt:lpstr>'6 - Výmena osobného výťah...'!Názvy_tlače</vt:lpstr>
      <vt:lpstr>'Rekapitulácia stavby'!Názvy_tlače</vt:lpstr>
      <vt:lpstr>'1 - Stavebná časť'!Oblasť_tlače</vt:lpstr>
      <vt:lpstr>'1 - Stavebná časť - Vybud...'!Oblasť_tlače</vt:lpstr>
      <vt:lpstr>'1 - Stavebná časť - Vybud..._01'!Oblasť_tlače</vt:lpstr>
      <vt:lpstr>'1 - Stavebná časť_01'!Oblasť_tlače</vt:lpstr>
      <vt:lpstr>'1-1 - Stavebná časť - Opr...'!Oblasť_tlače</vt:lpstr>
      <vt:lpstr>'1-1 - Stavebná časť - Opr..._01'!Oblasť_tlače</vt:lpstr>
      <vt:lpstr>'2 - Vykurovanie'!Oblasť_tlače</vt:lpstr>
      <vt:lpstr>'2 - Vykurovanie '!Oblasť_tlače</vt:lpstr>
      <vt:lpstr>'3 - Elektro časť - Silnoprúd'!Oblasť_tlače</vt:lpstr>
      <vt:lpstr>'3 - Elektro časť - Silnoprúd_01'!Oblasť_tlače</vt:lpstr>
      <vt:lpstr>'4 - Elektro časť -  Blesk...'!Oblasť_tlače</vt:lpstr>
      <vt:lpstr>'4 - Elektro časť - Blesko...'!Oblasť_tlače</vt:lpstr>
      <vt:lpstr>'5 - Rekonštrukcia osobnéh...'!Oblasť_tlače</vt:lpstr>
      <vt:lpstr>'6 - Výmena osobného výťah...'!Oblasť_tlače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DESKTOP-610R0GA\Abi</dc:creator>
  <cp:lastModifiedBy>Ivan Kopásek</cp:lastModifiedBy>
  <dcterms:created xsi:type="dcterms:W3CDTF">2023-01-18T12:47:56Z</dcterms:created>
  <dcterms:modified xsi:type="dcterms:W3CDTF">2023-01-19T12:18:01Z</dcterms:modified>
</cp:coreProperties>
</file>