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A_Dokumenty\1_Verejné obstarávanie\5_Polnohospodár\Promitor\Stavba\Prilohy_SP\"/>
    </mc:Choice>
  </mc:AlternateContent>
  <bookViews>
    <workbookView xWindow="0" yWindow="0" windowWidth="20040" windowHeight="8496"/>
  </bookViews>
  <sheets>
    <sheet name="Rekapitulácia stavby" sheetId="1" r:id="rId1"/>
    <sheet name="2022_190 - Ekologizácia v..." sheetId="2" r:id="rId2"/>
    <sheet name="2022_190_1 - Zdravotechnika" sheetId="3" r:id="rId3"/>
    <sheet name="2022_190_2 - Bleskozvod a..." sheetId="4" r:id="rId4"/>
    <sheet name="2022_190_3 - Svetelná inš..." sheetId="5" r:id="rId5"/>
    <sheet name="2022_190_4 - Vonkajšia NN" sheetId="6" r:id="rId6"/>
  </sheets>
  <definedNames>
    <definedName name="_xlnm._FilterDatabase" localSheetId="1" hidden="1">'2022_190 - Ekologizácia v...'!$C$131:$K$249</definedName>
    <definedName name="_xlnm._FilterDatabase" localSheetId="2" hidden="1">'2022_190_1 - Zdravotechnika'!$C$120:$K$162</definedName>
    <definedName name="_xlnm._FilterDatabase" localSheetId="3" hidden="1">'2022_190_2 - Bleskozvod a...'!$C$119:$K$169</definedName>
    <definedName name="_xlnm._FilterDatabase" localSheetId="4" hidden="1">'2022_190_3 - Svetelná inš...'!$C$118:$K$169</definedName>
    <definedName name="_xlnm._FilterDatabase" localSheetId="5" hidden="1">'2022_190_4 - Vonkajšia NN'!$C$119:$K$181</definedName>
    <definedName name="_xlnm.Print_Titles" localSheetId="1">'2022_190 - Ekologizácia v...'!$131:$131</definedName>
    <definedName name="_xlnm.Print_Titles" localSheetId="2">'2022_190_1 - Zdravotechnika'!$120:$120</definedName>
    <definedName name="_xlnm.Print_Titles" localSheetId="3">'2022_190_2 - Bleskozvod a...'!$119:$119</definedName>
    <definedName name="_xlnm.Print_Titles" localSheetId="4">'2022_190_3 - Svetelná inš...'!$118:$118</definedName>
    <definedName name="_xlnm.Print_Titles" localSheetId="5">'2022_190_4 - Vonkajšia NN'!$119:$119</definedName>
    <definedName name="_xlnm.Print_Titles" localSheetId="0">'Rekapitulácia stavby'!$92:$92</definedName>
    <definedName name="_xlnm.Print_Area" localSheetId="1">'2022_190 - Ekologizácia v...'!$C$121:$J$249</definedName>
    <definedName name="_xlnm.Print_Area" localSheetId="2">'2022_190_1 - Zdravotechnika'!$C$108:$J$162</definedName>
    <definedName name="_xlnm.Print_Area" localSheetId="3">'2022_190_2 - Bleskozvod a...'!$C$107:$J$169</definedName>
    <definedName name="_xlnm.Print_Area" localSheetId="4">'2022_190_3 - Svetelná inš...'!$C$106:$J$169</definedName>
    <definedName name="_xlnm.Print_Area" localSheetId="5">'2022_190_4 - Vonkajšia NN'!$C$107:$J$181</definedName>
    <definedName name="_xlnm.Print_Area" localSheetId="0">'Rekapitulácia stavby'!$D$4:$AO$76,'Rekapitulácia stavby'!$C$82:$AQ$100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 s="1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F114" i="6"/>
  <c r="E112" i="6"/>
  <c r="F89" i="6"/>
  <c r="E87" i="6"/>
  <c r="J24" i="6"/>
  <c r="E24" i="6"/>
  <c r="J117" i="6" s="1"/>
  <c r="J23" i="6"/>
  <c r="J21" i="6"/>
  <c r="E21" i="6"/>
  <c r="J91" i="6" s="1"/>
  <c r="J20" i="6"/>
  <c r="J18" i="6"/>
  <c r="E18" i="6"/>
  <c r="F117" i="6" s="1"/>
  <c r="J17" i="6"/>
  <c r="J15" i="6"/>
  <c r="E15" i="6"/>
  <c r="F91" i="6" s="1"/>
  <c r="J14" i="6"/>
  <c r="J12" i="6"/>
  <c r="J114" i="6" s="1"/>
  <c r="E7" i="6"/>
  <c r="E85" i="6" s="1"/>
  <c r="J37" i="5"/>
  <c r="J36" i="5"/>
  <c r="AY98" i="1" s="1"/>
  <c r="J35" i="5"/>
  <c r="AX98" i="1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BI124" i="5"/>
  <c r="BH124" i="5"/>
  <c r="BG124" i="5"/>
  <c r="BE124" i="5"/>
  <c r="T124" i="5"/>
  <c r="R124" i="5"/>
  <c r="P124" i="5"/>
  <c r="BI123" i="5"/>
  <c r="BH123" i="5"/>
  <c r="BG123" i="5"/>
  <c r="BE123" i="5"/>
  <c r="T123" i="5"/>
  <c r="R123" i="5"/>
  <c r="P123" i="5"/>
  <c r="BI122" i="5"/>
  <c r="BH122" i="5"/>
  <c r="BG122" i="5"/>
  <c r="BE122" i="5"/>
  <c r="T122" i="5"/>
  <c r="R122" i="5"/>
  <c r="P122" i="5"/>
  <c r="F113" i="5"/>
  <c r="E111" i="5"/>
  <c r="F89" i="5"/>
  <c r="E87" i="5"/>
  <c r="J24" i="5"/>
  <c r="E24" i="5"/>
  <c r="J92" i="5" s="1"/>
  <c r="J23" i="5"/>
  <c r="J21" i="5"/>
  <c r="E21" i="5"/>
  <c r="J115" i="5" s="1"/>
  <c r="J20" i="5"/>
  <c r="J18" i="5"/>
  <c r="E18" i="5"/>
  <c r="F92" i="5" s="1"/>
  <c r="J17" i="5"/>
  <c r="J15" i="5"/>
  <c r="E15" i="5"/>
  <c r="F115" i="5" s="1"/>
  <c r="J14" i="5"/>
  <c r="J12" i="5"/>
  <c r="J113" i="5" s="1"/>
  <c r="E7" i="5"/>
  <c r="E85" i="5" s="1"/>
  <c r="AX97" i="1"/>
  <c r="J37" i="4"/>
  <c r="J36" i="4"/>
  <c r="AY97" i="1"/>
  <c r="J35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P123" i="4"/>
  <c r="F114" i="4"/>
  <c r="E112" i="4"/>
  <c r="F89" i="4"/>
  <c r="E87" i="4"/>
  <c r="J24" i="4"/>
  <c r="E24" i="4"/>
  <c r="J92" i="4" s="1"/>
  <c r="J23" i="4"/>
  <c r="J21" i="4"/>
  <c r="E21" i="4"/>
  <c r="J91" i="4" s="1"/>
  <c r="J20" i="4"/>
  <c r="J18" i="4"/>
  <c r="E18" i="4"/>
  <c r="F117" i="4" s="1"/>
  <c r="J17" i="4"/>
  <c r="J15" i="4"/>
  <c r="E15" i="4"/>
  <c r="F91" i="4" s="1"/>
  <c r="J14" i="4"/>
  <c r="J12" i="4"/>
  <c r="J114" i="4"/>
  <c r="E7" i="4"/>
  <c r="E85" i="4" s="1"/>
  <c r="J37" i="3"/>
  <c r="J36" i="3"/>
  <c r="AY96" i="1" s="1"/>
  <c r="J35" i="3"/>
  <c r="AX96" i="1" s="1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F115" i="3"/>
  <c r="E113" i="3"/>
  <c r="F89" i="3"/>
  <c r="E87" i="3"/>
  <c r="J24" i="3"/>
  <c r="E24" i="3"/>
  <c r="J118" i="3"/>
  <c r="J23" i="3"/>
  <c r="J21" i="3"/>
  <c r="E21" i="3"/>
  <c r="J91" i="3" s="1"/>
  <c r="J20" i="3"/>
  <c r="J18" i="3"/>
  <c r="E18" i="3"/>
  <c r="F92" i="3" s="1"/>
  <c r="J17" i="3"/>
  <c r="J15" i="3"/>
  <c r="E15" i="3"/>
  <c r="F91" i="3" s="1"/>
  <c r="J14" i="3"/>
  <c r="J12" i="3"/>
  <c r="J115" i="3" s="1"/>
  <c r="E7" i="3"/>
  <c r="E111" i="3" s="1"/>
  <c r="J35" i="2"/>
  <c r="J34" i="2"/>
  <c r="AY95" i="1"/>
  <c r="J33" i="2"/>
  <c r="AX95" i="1"/>
  <c r="BI249" i="2"/>
  <c r="BH249" i="2"/>
  <c r="BG249" i="2"/>
  <c r="BE249" i="2"/>
  <c r="T249" i="2"/>
  <c r="T248" i="2"/>
  <c r="R249" i="2"/>
  <c r="R248" i="2" s="1"/>
  <c r="P249" i="2"/>
  <c r="P248" i="2"/>
  <c r="BI247" i="2"/>
  <c r="BH247" i="2"/>
  <c r="BG247" i="2"/>
  <c r="BE247" i="2"/>
  <c r="T247" i="2"/>
  <c r="T246" i="2"/>
  <c r="R247" i="2"/>
  <c r="R246" i="2"/>
  <c r="P247" i="2"/>
  <c r="P246" i="2" s="1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4" i="2"/>
  <c r="BH234" i="2"/>
  <c r="BG234" i="2"/>
  <c r="BE234" i="2"/>
  <c r="T234" i="2"/>
  <c r="T233" i="2"/>
  <c r="R234" i="2"/>
  <c r="R233" i="2"/>
  <c r="P234" i="2"/>
  <c r="P233" i="2"/>
  <c r="BI231" i="2"/>
  <c r="BH231" i="2"/>
  <c r="BG231" i="2"/>
  <c r="BE231" i="2"/>
  <c r="T231" i="2"/>
  <c r="T230" i="2"/>
  <c r="R231" i="2"/>
  <c r="R230" i="2"/>
  <c r="P231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8" i="2"/>
  <c r="BH178" i="2"/>
  <c r="BG178" i="2"/>
  <c r="BE178" i="2"/>
  <c r="T178" i="2"/>
  <c r="T177" i="2"/>
  <c r="R178" i="2"/>
  <c r="R177" i="2"/>
  <c r="P178" i="2"/>
  <c r="P177" i="2" s="1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J31" i="2" s="1"/>
  <c r="T136" i="2"/>
  <c r="R136" i="2"/>
  <c r="P136" i="2"/>
  <c r="BI135" i="2"/>
  <c r="BH135" i="2"/>
  <c r="F34" i="2" s="1"/>
  <c r="BG135" i="2"/>
  <c r="BE135" i="2"/>
  <c r="T135" i="2"/>
  <c r="R135" i="2"/>
  <c r="P135" i="2"/>
  <c r="J129" i="2"/>
  <c r="F128" i="2"/>
  <c r="F126" i="2"/>
  <c r="E124" i="2"/>
  <c r="J90" i="2"/>
  <c r="F89" i="2"/>
  <c r="F87" i="2"/>
  <c r="E85" i="2"/>
  <c r="J19" i="2"/>
  <c r="E19" i="2"/>
  <c r="J128" i="2" s="1"/>
  <c r="J18" i="2"/>
  <c r="J16" i="2"/>
  <c r="E16" i="2"/>
  <c r="F129" i="2" s="1"/>
  <c r="J15" i="2"/>
  <c r="J10" i="2"/>
  <c r="J87" i="2" s="1"/>
  <c r="L90" i="1"/>
  <c r="AM90" i="1"/>
  <c r="AM89" i="1"/>
  <c r="L89" i="1"/>
  <c r="AM87" i="1"/>
  <c r="L87" i="1"/>
  <c r="L85" i="1"/>
  <c r="L84" i="1"/>
  <c r="J243" i="2"/>
  <c r="BK239" i="2"/>
  <c r="BK228" i="2"/>
  <c r="J223" i="2"/>
  <c r="J214" i="2"/>
  <c r="J204" i="2"/>
  <c r="J181" i="2"/>
  <c r="J189" i="2"/>
  <c r="J142" i="2"/>
  <c r="BK181" i="2"/>
  <c r="BK144" i="2"/>
  <c r="BK215" i="2"/>
  <c r="BK204" i="2"/>
  <c r="BK174" i="2"/>
  <c r="J138" i="2"/>
  <c r="BK191" i="2"/>
  <c r="J158" i="2"/>
  <c r="J141" i="3"/>
  <c r="BK143" i="3"/>
  <c r="BK149" i="3"/>
  <c r="BK154" i="3"/>
  <c r="BK147" i="3"/>
  <c r="BK159" i="3"/>
  <c r="J161" i="3"/>
  <c r="BK125" i="3"/>
  <c r="BK139" i="3"/>
  <c r="J167" i="4"/>
  <c r="J153" i="4"/>
  <c r="J129" i="4"/>
  <c r="J137" i="4"/>
  <c r="J162" i="4"/>
  <c r="BK126" i="4"/>
  <c r="J156" i="4"/>
  <c r="J131" i="4"/>
  <c r="BK132" i="4"/>
  <c r="BK132" i="5"/>
  <c r="BK136" i="5"/>
  <c r="BK123" i="5"/>
  <c r="BK127" i="5"/>
  <c r="J128" i="5"/>
  <c r="J127" i="5"/>
  <c r="BK131" i="5"/>
  <c r="J129" i="5"/>
  <c r="J159" i="6"/>
  <c r="BK148" i="6"/>
  <c r="BK162" i="6"/>
  <c r="J173" i="6"/>
  <c r="J127" i="6"/>
  <c r="J130" i="6"/>
  <c r="BK241" i="2"/>
  <c r="J238" i="2"/>
  <c r="BK224" i="2"/>
  <c r="J218" i="2"/>
  <c r="BK202" i="2"/>
  <c r="J172" i="2"/>
  <c r="J237" i="2"/>
  <c r="J148" i="2"/>
  <c r="BK192" i="2"/>
  <c r="BK172" i="2"/>
  <c r="BK154" i="2"/>
  <c r="BK214" i="2"/>
  <c r="J203" i="2"/>
  <c r="BK188" i="2"/>
  <c r="BK162" i="2"/>
  <c r="J137" i="2"/>
  <c r="BK185" i="2"/>
  <c r="BK164" i="2"/>
  <c r="J141" i="4"/>
  <c r="BK136" i="4"/>
  <c r="J164" i="5"/>
  <c r="J131" i="5"/>
  <c r="J134" i="5"/>
  <c r="J162" i="5"/>
  <c r="BK129" i="5"/>
  <c r="J124" i="5"/>
  <c r="BK169" i="5"/>
  <c r="J130" i="5"/>
  <c r="BK172" i="6"/>
  <c r="J134" i="6"/>
  <c r="J135" i="6"/>
  <c r="BK154" i="6"/>
  <c r="BK157" i="6"/>
  <c r="J241" i="2"/>
  <c r="BK238" i="2"/>
  <c r="BK225" i="2"/>
  <c r="J219" i="2"/>
  <c r="J208" i="2"/>
  <c r="BK196" i="2"/>
  <c r="J152" i="2"/>
  <c r="BK136" i="2"/>
  <c r="BK151" i="2"/>
  <c r="BK135" i="2"/>
  <c r="J185" i="2"/>
  <c r="BK163" i="2"/>
  <c r="BK150" i="2"/>
  <c r="BK216" i="2"/>
  <c r="J207" i="2"/>
  <c r="J192" i="2"/>
  <c r="BK148" i="2"/>
  <c r="BK150" i="3"/>
  <c r="BK161" i="3"/>
  <c r="BK156" i="3"/>
  <c r="J143" i="3"/>
  <c r="BK168" i="4"/>
  <c r="BK145" i="4"/>
  <c r="BK164" i="4"/>
  <c r="BK153" i="4"/>
  <c r="J154" i="4"/>
  <c r="J169" i="4"/>
  <c r="BK134" i="4"/>
  <c r="J139" i="4"/>
  <c r="BK143" i="5"/>
  <c r="J166" i="5"/>
  <c r="J135" i="5"/>
  <c r="J148" i="5"/>
  <c r="BK163" i="5"/>
  <c r="J133" i="5"/>
  <c r="BK134" i="5"/>
  <c r="BK162" i="5"/>
  <c r="BK168" i="5"/>
  <c r="J161" i="5"/>
  <c r="J168" i="5"/>
  <c r="J147" i="5"/>
  <c r="J149" i="6"/>
  <c r="J175" i="6"/>
  <c r="J152" i="6"/>
  <c r="J129" i="6"/>
  <c r="BK244" i="2"/>
  <c r="BK234" i="2"/>
  <c r="BK226" i="2"/>
  <c r="BK219" i="2"/>
  <c r="J209" i="2"/>
  <c r="BK183" i="2"/>
  <c r="BK145" i="2"/>
  <c r="BK176" i="2"/>
  <c r="J140" i="2"/>
  <c r="J174" i="2"/>
  <c r="J159" i="2"/>
  <c r="BK151" i="3"/>
  <c r="BK148" i="3"/>
  <c r="J164" i="4"/>
  <c r="J149" i="4"/>
  <c r="BK165" i="4"/>
  <c r="BK156" i="4"/>
  <c r="J160" i="4"/>
  <c r="BK123" i="4"/>
  <c r="J155" i="4"/>
  <c r="J159" i="4"/>
  <c r="BK151" i="5"/>
  <c r="J151" i="5"/>
  <c r="BK146" i="5"/>
  <c r="BK135" i="5"/>
  <c r="BK145" i="5"/>
  <c r="BK161" i="5"/>
  <c r="J146" i="5"/>
  <c r="BK140" i="5"/>
  <c r="BK171" i="6"/>
  <c r="BK125" i="6"/>
  <c r="J179" i="6"/>
  <c r="BK173" i="6"/>
  <c r="J174" i="6"/>
  <c r="J240" i="2"/>
  <c r="J229" i="2"/>
  <c r="J220" i="2"/>
  <c r="J211" i="2"/>
  <c r="BK197" i="2"/>
  <c r="BK147" i="2"/>
  <c r="BK182" i="2"/>
  <c r="J141" i="2"/>
  <c r="J186" i="2"/>
  <c r="J162" i="2"/>
  <c r="J151" i="2"/>
  <c r="J247" i="2"/>
  <c r="BK212" i="2"/>
  <c r="BK205" i="2"/>
  <c r="J197" i="2"/>
  <c r="BK161" i="2"/>
  <c r="BK140" i="2"/>
  <c r="J178" i="2"/>
  <c r="J161" i="2"/>
  <c r="BK149" i="2"/>
  <c r="J162" i="3"/>
  <c r="BK129" i="3"/>
  <c r="J155" i="3"/>
  <c r="BK158" i="3"/>
  <c r="J137" i="3"/>
  <c r="J126" i="3"/>
  <c r="J148" i="3"/>
  <c r="J151" i="3"/>
  <c r="J132" i="4"/>
  <c r="J145" i="4"/>
  <c r="J135" i="4"/>
  <c r="BK128" i="4"/>
  <c r="BK150" i="4"/>
  <c r="J124" i="4"/>
  <c r="BK140" i="4"/>
  <c r="J138" i="4"/>
  <c r="J157" i="4"/>
  <c r="BK152" i="5"/>
  <c r="BK130" i="5"/>
  <c r="J154" i="5"/>
  <c r="J125" i="5"/>
  <c r="BK122" i="5"/>
  <c r="BK133" i="5"/>
  <c r="BK158" i="5"/>
  <c r="J150" i="5"/>
  <c r="BK149" i="5"/>
  <c r="J158" i="6"/>
  <c r="BK136" i="6"/>
  <c r="BK165" i="6"/>
  <c r="J161" i="6"/>
  <c r="J148" i="6"/>
  <c r="BK140" i="6"/>
  <c r="BK161" i="6"/>
  <c r="BK146" i="6"/>
  <c r="BK124" i="6"/>
  <c r="BK170" i="6"/>
  <c r="BK164" i="6"/>
  <c r="BK180" i="6"/>
  <c r="BK141" i="6"/>
  <c r="J126" i="6"/>
  <c r="BK163" i="6"/>
  <c r="J140" i="6"/>
  <c r="J128" i="6"/>
  <c r="J180" i="6"/>
  <c r="BK144" i="6"/>
  <c r="BK245" i="2"/>
  <c r="BK236" i="2"/>
  <c r="BK223" i="2"/>
  <c r="J210" i="2"/>
  <c r="J201" i="2"/>
  <c r="J170" i="2"/>
  <c r="J191" i="2"/>
  <c r="J193" i="2"/>
  <c r="J176" i="2"/>
  <c r="BK160" i="2"/>
  <c r="AS94" i="1"/>
  <c r="BK175" i="2"/>
  <c r="J150" i="2"/>
  <c r="J136" i="2"/>
  <c r="J182" i="2"/>
  <c r="J165" i="2"/>
  <c r="BK151" i="4"/>
  <c r="BK138" i="4"/>
  <c r="BK135" i="4"/>
  <c r="J142" i="4"/>
  <c r="BK144" i="5"/>
  <c r="J144" i="5"/>
  <c r="J142" i="5"/>
  <c r="BK157" i="5"/>
  <c r="J149" i="5"/>
  <c r="J160" i="5"/>
  <c r="J132" i="5"/>
  <c r="BK148" i="5"/>
  <c r="J170" i="6"/>
  <c r="BK168" i="6"/>
  <c r="BK174" i="6"/>
  <c r="J155" i="6"/>
  <c r="J141" i="6"/>
  <c r="J123" i="6"/>
  <c r="J165" i="6"/>
  <c r="BK137" i="6"/>
  <c r="J164" i="6"/>
  <c r="BK135" i="6"/>
  <c r="J171" i="6"/>
  <c r="BK156" i="6"/>
  <c r="J132" i="6"/>
  <c r="J163" i="6"/>
  <c r="J157" i="6"/>
  <c r="J172" i="6"/>
  <c r="BK243" i="2"/>
  <c r="BK231" i="2"/>
  <c r="J224" i="2"/>
  <c r="J215" i="2"/>
  <c r="J205" i="2"/>
  <c r="J173" i="2"/>
  <c r="BK143" i="2"/>
  <c r="BK186" i="2"/>
  <c r="J249" i="2"/>
  <c r="J169" i="2"/>
  <c r="J155" i="2"/>
  <c r="BK218" i="2"/>
  <c r="BK208" i="2"/>
  <c r="BK201" i="2"/>
  <c r="J167" i="2"/>
  <c r="J144" i="2"/>
  <c r="J198" i="2"/>
  <c r="BK170" i="2"/>
  <c r="J154" i="2"/>
  <c r="BK126" i="3"/>
  <c r="BK132" i="3"/>
  <c r="J129" i="3"/>
  <c r="J152" i="3"/>
  <c r="J136" i="3"/>
  <c r="J138" i="3"/>
  <c r="BK145" i="3"/>
  <c r="BK124" i="3"/>
  <c r="J163" i="4"/>
  <c r="J123" i="4"/>
  <c r="BK167" i="4"/>
  <c r="BK154" i="4"/>
  <c r="J146" i="4"/>
  <c r="J127" i="4"/>
  <c r="J158" i="4"/>
  <c r="J133" i="4"/>
  <c r="J128" i="4"/>
  <c r="BK160" i="5"/>
  <c r="J152" i="5"/>
  <c r="BK154" i="5"/>
  <c r="BK150" i="5"/>
  <c r="J123" i="5"/>
  <c r="J138" i="5"/>
  <c r="BK138" i="5"/>
  <c r="BK137" i="5"/>
  <c r="J162" i="6"/>
  <c r="J124" i="6"/>
  <c r="J150" i="6"/>
  <c r="BK175" i="6"/>
  <c r="BK240" i="2"/>
  <c r="BK229" i="2"/>
  <c r="BK221" i="2"/>
  <c r="J213" i="2"/>
  <c r="BK198" i="2"/>
  <c r="J160" i="2"/>
  <c r="J190" i="2"/>
  <c r="BK146" i="2"/>
  <c r="J184" i="2"/>
  <c r="BK158" i="2"/>
  <c r="BK247" i="2"/>
  <c r="BK210" i="2"/>
  <c r="J195" i="2"/>
  <c r="J163" i="2"/>
  <c r="BK141" i="2"/>
  <c r="BK173" i="2"/>
  <c r="J135" i="3"/>
  <c r="BK155" i="3"/>
  <c r="J147" i="3"/>
  <c r="J144" i="3"/>
  <c r="BK144" i="3"/>
  <c r="J157" i="3"/>
  <c r="BK130" i="3"/>
  <c r="BK134" i="3"/>
  <c r="J124" i="3"/>
  <c r="J144" i="4"/>
  <c r="BK144" i="4"/>
  <c r="BK148" i="4"/>
  <c r="J152" i="4"/>
  <c r="J125" i="4"/>
  <c r="BK142" i="4"/>
  <c r="BK162" i="4"/>
  <c r="J140" i="4"/>
  <c r="BK160" i="4"/>
  <c r="J126" i="4"/>
  <c r="BK142" i="5"/>
  <c r="BK155" i="5"/>
  <c r="J157" i="5"/>
  <c r="J163" i="5"/>
  <c r="BK141" i="5"/>
  <c r="J167" i="5"/>
  <c r="BK147" i="5"/>
  <c r="BK124" i="5"/>
  <c r="J156" i="5"/>
  <c r="BK167" i="6"/>
  <c r="BK130" i="6"/>
  <c r="J145" i="6"/>
  <c r="BK158" i="6"/>
  <c r="J168" i="6"/>
  <c r="J242" i="2"/>
  <c r="J231" i="2"/>
  <c r="J221" i="2"/>
  <c r="BK207" i="2"/>
  <c r="BK184" i="2"/>
  <c r="J164" i="2"/>
  <c r="J127" i="3"/>
  <c r="BK136" i="3"/>
  <c r="BK162" i="3"/>
  <c r="BK137" i="3"/>
  <c r="BK157" i="3"/>
  <c r="BK141" i="3"/>
  <c r="BK129" i="4"/>
  <c r="BK133" i="4"/>
  <c r="BK143" i="4"/>
  <c r="BK130" i="4"/>
  <c r="J130" i="4"/>
  <c r="BK169" i="4"/>
  <c r="BK125" i="4"/>
  <c r="J165" i="4"/>
  <c r="J150" i="4"/>
  <c r="BK141" i="4"/>
  <c r="J141" i="5"/>
  <c r="J145" i="5"/>
  <c r="J153" i="5"/>
  <c r="J122" i="5"/>
  <c r="J136" i="5"/>
  <c r="J140" i="5"/>
  <c r="J159" i="5"/>
  <c r="J143" i="5"/>
  <c r="BK126" i="5"/>
  <c r="BK150" i="6"/>
  <c r="BK127" i="6"/>
  <c r="J169" i="6"/>
  <c r="BK153" i="6"/>
  <c r="J144" i="6"/>
  <c r="J143" i="6"/>
  <c r="J137" i="6"/>
  <c r="J136" i="6"/>
  <c r="BK128" i="6"/>
  <c r="J125" i="6"/>
  <c r="BK155" i="6"/>
  <c r="BK139" i="6"/>
  <c r="BK151" i="6"/>
  <c r="J133" i="6"/>
  <c r="J167" i="6"/>
  <c r="J146" i="6"/>
  <c r="BK149" i="6"/>
  <c r="J181" i="6"/>
  <c r="BK159" i="6"/>
  <c r="BK133" i="6"/>
  <c r="BK147" i="6"/>
  <c r="J153" i="6"/>
  <c r="J156" i="6"/>
  <c r="J244" i="2"/>
  <c r="J239" i="2"/>
  <c r="J228" i="2"/>
  <c r="BK220" i="2"/>
  <c r="J212" i="2"/>
  <c r="J188" i="2"/>
  <c r="BK167" i="2"/>
  <c r="BK193" i="2"/>
  <c r="J147" i="2"/>
  <c r="BK189" i="2"/>
  <c r="J166" i="2"/>
  <c r="BK137" i="2"/>
  <c r="J217" i="2"/>
  <c r="BK209" i="2"/>
  <c r="BK199" i="2"/>
  <c r="J157" i="2"/>
  <c r="J199" i="2"/>
  <c r="BK171" i="2"/>
  <c r="BK157" i="2"/>
  <c r="J125" i="3"/>
  <c r="J130" i="3"/>
  <c r="BK160" i="3"/>
  <c r="J159" i="3"/>
  <c r="BK135" i="3"/>
  <c r="J149" i="3"/>
  <c r="BK127" i="3"/>
  <c r="BK133" i="3"/>
  <c r="J133" i="3"/>
  <c r="J168" i="4"/>
  <c r="J143" i="4"/>
  <c r="J136" i="4"/>
  <c r="BK159" i="4"/>
  <c r="BK149" i="4"/>
  <c r="BK152" i="4"/>
  <c r="BK139" i="4"/>
  <c r="J151" i="4"/>
  <c r="J148" i="4"/>
  <c r="BK142" i="6"/>
  <c r="BK169" i="6"/>
  <c r="J131" i="6"/>
  <c r="BK123" i="6"/>
  <c r="BK242" i="2"/>
  <c r="J234" i="2"/>
  <c r="J225" i="2"/>
  <c r="J216" i="2"/>
  <c r="BK203" i="2"/>
  <c r="J175" i="2"/>
  <c r="BK138" i="2"/>
  <c r="BK152" i="2"/>
  <c r="BK237" i="2"/>
  <c r="BK165" i="2"/>
  <c r="J145" i="2"/>
  <c r="BK213" i="2"/>
  <c r="J202" i="2"/>
  <c r="BK178" i="2"/>
  <c r="J149" i="2"/>
  <c r="J196" i="2"/>
  <c r="BK166" i="2"/>
  <c r="J135" i="2"/>
  <c r="J134" i="3"/>
  <c r="BK138" i="3"/>
  <c r="J146" i="3"/>
  <c r="J140" i="3"/>
  <c r="J145" i="3"/>
  <c r="J158" i="3"/>
  <c r="BK140" i="3"/>
  <c r="J128" i="3"/>
  <c r="BK128" i="3"/>
  <c r="BK155" i="4"/>
  <c r="BK127" i="4"/>
  <c r="BK137" i="4"/>
  <c r="BK146" i="4"/>
  <c r="BK147" i="4"/>
  <c r="J134" i="4"/>
  <c r="BK124" i="4"/>
  <c r="BK157" i="4"/>
  <c r="BK158" i="4"/>
  <c r="BK166" i="5"/>
  <c r="J137" i="5"/>
  <c r="J155" i="5"/>
  <c r="J158" i="5"/>
  <c r="BK153" i="5"/>
  <c r="BK125" i="5"/>
  <c r="BK128" i="5"/>
  <c r="BK167" i="5"/>
  <c r="J126" i="5"/>
  <c r="BK126" i="6"/>
  <c r="BK132" i="6"/>
  <c r="J160" i="6"/>
  <c r="J151" i="6"/>
  <c r="BK143" i="6"/>
  <c r="J138" i="6"/>
  <c r="J147" i="6"/>
  <c r="BK134" i="6"/>
  <c r="BK179" i="6"/>
  <c r="BK181" i="6"/>
  <c r="BK152" i="6"/>
  <c r="BK138" i="6"/>
  <c r="BK178" i="6"/>
  <c r="J154" i="6"/>
  <c r="BK129" i="6"/>
  <c r="J142" i="6"/>
  <c r="J139" i="6"/>
  <c r="J245" i="2"/>
  <c r="J236" i="2"/>
  <c r="J226" i="2"/>
  <c r="BK217" i="2"/>
  <c r="J200" i="2"/>
  <c r="J146" i="2"/>
  <c r="J183" i="2"/>
  <c r="J143" i="2"/>
  <c r="BK190" i="2"/>
  <c r="BK159" i="2"/>
  <c r="BK249" i="2"/>
  <c r="BK211" i="2"/>
  <c r="BK200" i="2"/>
  <c r="J171" i="2"/>
  <c r="BK142" i="2"/>
  <c r="BK195" i="2"/>
  <c r="BK169" i="2"/>
  <c r="BK155" i="2"/>
  <c r="J139" i="3"/>
  <c r="J156" i="3"/>
  <c r="J150" i="3"/>
  <c r="BK152" i="3"/>
  <c r="BK146" i="3"/>
  <c r="J160" i="3"/>
  <c r="J154" i="3"/>
  <c r="J132" i="3"/>
  <c r="BK163" i="4"/>
  <c r="J147" i="4"/>
  <c r="BK131" i="4"/>
  <c r="J139" i="5"/>
  <c r="BK159" i="5"/>
  <c r="BK139" i="5"/>
  <c r="J169" i="5"/>
  <c r="BK164" i="5"/>
  <c r="BK156" i="5"/>
  <c r="J178" i="6"/>
  <c r="BK131" i="6"/>
  <c r="BK176" i="6"/>
  <c r="J176" i="6"/>
  <c r="BK145" i="6"/>
  <c r="BK160" i="6"/>
  <c r="F33" i="2" l="1"/>
  <c r="BB95" i="1" s="1"/>
  <c r="F35" i="2"/>
  <c r="BD95" i="1" s="1"/>
  <c r="F31" i="2"/>
  <c r="F33" i="4"/>
  <c r="BK139" i="2"/>
  <c r="J139" i="2" s="1"/>
  <c r="J97" i="2" s="1"/>
  <c r="R168" i="2"/>
  <c r="R187" i="2"/>
  <c r="BK222" i="2"/>
  <c r="J222" i="2" s="1"/>
  <c r="J107" i="2" s="1"/>
  <c r="T235" i="2"/>
  <c r="T232" i="2"/>
  <c r="P123" i="3"/>
  <c r="T131" i="3"/>
  <c r="P161" i="4"/>
  <c r="P121" i="5"/>
  <c r="P120" i="5"/>
  <c r="P119" i="5" s="1"/>
  <c r="AU98" i="1" s="1"/>
  <c r="P165" i="5"/>
  <c r="P139" i="2"/>
  <c r="P168" i="2"/>
  <c r="P206" i="2"/>
  <c r="P235" i="2"/>
  <c r="P232" i="2"/>
  <c r="R122" i="4"/>
  <c r="R165" i="5"/>
  <c r="T139" i="2"/>
  <c r="T153" i="2"/>
  <c r="P180" i="2"/>
  <c r="BK194" i="2"/>
  <c r="J194" i="2" s="1"/>
  <c r="J105" i="2" s="1"/>
  <c r="R222" i="2"/>
  <c r="BK131" i="3"/>
  <c r="BK122" i="3" s="1"/>
  <c r="J122" i="3" s="1"/>
  <c r="J97" i="3" s="1"/>
  <c r="T153" i="3"/>
  <c r="BK166" i="4"/>
  <c r="J166" i="4"/>
  <c r="J100" i="4"/>
  <c r="R121" i="5"/>
  <c r="R120" i="5"/>
  <c r="R119" i="5"/>
  <c r="T165" i="5"/>
  <c r="P153" i="2"/>
  <c r="P133" i="2" s="1"/>
  <c r="T180" i="2"/>
  <c r="P222" i="2"/>
  <c r="R123" i="3"/>
  <c r="P153" i="3"/>
  <c r="T122" i="4"/>
  <c r="BK168" i="2"/>
  <c r="J168" i="2" s="1"/>
  <c r="J100" i="2" s="1"/>
  <c r="P187" i="2"/>
  <c r="T187" i="2"/>
  <c r="T222" i="2"/>
  <c r="R131" i="3"/>
  <c r="P166" i="4"/>
  <c r="BK121" i="5"/>
  <c r="BK120" i="5" s="1"/>
  <c r="J120" i="5" s="1"/>
  <c r="J97" i="5" s="1"/>
  <c r="J121" i="5"/>
  <c r="J98" i="5"/>
  <c r="BK165" i="5"/>
  <c r="J165" i="5" s="1"/>
  <c r="J99" i="5" s="1"/>
  <c r="R166" i="6"/>
  <c r="R139" i="2"/>
  <c r="T168" i="2"/>
  <c r="T206" i="2"/>
  <c r="R235" i="2"/>
  <c r="R232" i="2"/>
  <c r="R142" i="3"/>
  <c r="P122" i="4"/>
  <c r="P121" i="4"/>
  <c r="P120" i="4" s="1"/>
  <c r="AU97" i="1" s="1"/>
  <c r="T166" i="6"/>
  <c r="T121" i="6" s="1"/>
  <c r="P134" i="2"/>
  <c r="P156" i="2"/>
  <c r="BK187" i="2"/>
  <c r="J187" i="2"/>
  <c r="J104" i="2" s="1"/>
  <c r="R194" i="2"/>
  <c r="BK227" i="2"/>
  <c r="BK179" i="2" s="1"/>
  <c r="J179" i="2" s="1"/>
  <c r="J102" i="2" s="1"/>
  <c r="J227" i="2"/>
  <c r="J108" i="2" s="1"/>
  <c r="P131" i="3"/>
  <c r="R153" i="3"/>
  <c r="T166" i="4"/>
  <c r="P122" i="6"/>
  <c r="BK177" i="6"/>
  <c r="J177" i="6" s="1"/>
  <c r="J100" i="6" s="1"/>
  <c r="R134" i="2"/>
  <c r="R156" i="2"/>
  <c r="R180" i="2"/>
  <c r="T194" i="2"/>
  <c r="T227" i="2"/>
  <c r="BK142" i="3"/>
  <c r="J142" i="3" s="1"/>
  <c r="J100" i="3" s="1"/>
  <c r="BK161" i="4"/>
  <c r="J161" i="4"/>
  <c r="J99" i="4" s="1"/>
  <c r="T122" i="6"/>
  <c r="BK153" i="2"/>
  <c r="J153" i="2"/>
  <c r="J98" i="2"/>
  <c r="R153" i="2"/>
  <c r="BK180" i="2"/>
  <c r="J180" i="2"/>
  <c r="J103" i="2" s="1"/>
  <c r="P194" i="2"/>
  <c r="R227" i="2"/>
  <c r="P142" i="3"/>
  <c r="T161" i="4"/>
  <c r="R122" i="6"/>
  <c r="R121" i="6"/>
  <c r="R120" i="6"/>
  <c r="P177" i="6"/>
  <c r="BK134" i="2"/>
  <c r="J134" i="2"/>
  <c r="J96" i="2" s="1"/>
  <c r="BK156" i="2"/>
  <c r="BK133" i="2" s="1"/>
  <c r="J133" i="2" s="1"/>
  <c r="J95" i="2" s="1"/>
  <c r="R206" i="2"/>
  <c r="BK235" i="2"/>
  <c r="BK123" i="3"/>
  <c r="J123" i="3"/>
  <c r="J98" i="3" s="1"/>
  <c r="T123" i="3"/>
  <c r="BK153" i="3"/>
  <c r="J153" i="3" s="1"/>
  <c r="J101" i="3" s="1"/>
  <c r="BK122" i="4"/>
  <c r="J122" i="4" s="1"/>
  <c r="J98" i="4" s="1"/>
  <c r="R166" i="4"/>
  <c r="T121" i="5"/>
  <c r="T120" i="5"/>
  <c r="T119" i="5"/>
  <c r="BK166" i="6"/>
  <c r="J166" i="6" s="1"/>
  <c r="J99" i="6" s="1"/>
  <c r="R177" i="6"/>
  <c r="T134" i="2"/>
  <c r="T156" i="2"/>
  <c r="BK206" i="2"/>
  <c r="J206" i="2" s="1"/>
  <c r="J106" i="2" s="1"/>
  <c r="P227" i="2"/>
  <c r="T142" i="3"/>
  <c r="R161" i="4"/>
  <c r="BK122" i="6"/>
  <c r="BK121" i="6" s="1"/>
  <c r="J121" i="6" s="1"/>
  <c r="J97" i="6" s="1"/>
  <c r="P166" i="6"/>
  <c r="T177" i="6"/>
  <c r="BK230" i="2"/>
  <c r="J230" i="2" s="1"/>
  <c r="J109" i="2" s="1"/>
  <c r="BK233" i="2"/>
  <c r="J233" i="2"/>
  <c r="J111" i="2"/>
  <c r="BK246" i="2"/>
  <c r="J246" i="2" s="1"/>
  <c r="J113" i="2" s="1"/>
  <c r="BK177" i="2"/>
  <c r="J177" i="2" s="1"/>
  <c r="J101" i="2" s="1"/>
  <c r="BK248" i="2"/>
  <c r="J248" i="2" s="1"/>
  <c r="J114" i="2" s="1"/>
  <c r="J89" i="6"/>
  <c r="BF147" i="6"/>
  <c r="BF152" i="6"/>
  <c r="BF176" i="6"/>
  <c r="E110" i="6"/>
  <c r="BF123" i="6"/>
  <c r="BF132" i="6"/>
  <c r="BF146" i="6"/>
  <c r="BF155" i="6"/>
  <c r="BF162" i="6"/>
  <c r="BF131" i="6"/>
  <c r="BF133" i="6"/>
  <c r="BF136" i="6"/>
  <c r="BF160" i="6"/>
  <c r="BF164" i="6"/>
  <c r="BF174" i="6"/>
  <c r="J116" i="6"/>
  <c r="BF138" i="6"/>
  <c r="BF151" i="6"/>
  <c r="BF167" i="6"/>
  <c r="BF172" i="6"/>
  <c r="BF179" i="6"/>
  <c r="BF180" i="6"/>
  <c r="BF124" i="6"/>
  <c r="BF127" i="6"/>
  <c r="BF142" i="6"/>
  <c r="BF145" i="6"/>
  <c r="BF150" i="6"/>
  <c r="BF157" i="6"/>
  <c r="BF170" i="6"/>
  <c r="BF178" i="6"/>
  <c r="BF181" i="6"/>
  <c r="BF153" i="6"/>
  <c r="BF135" i="6"/>
  <c r="BF137" i="6"/>
  <c r="F116" i="6"/>
  <c r="BF129" i="6"/>
  <c r="BF144" i="6"/>
  <c r="BF156" i="6"/>
  <c r="BF168" i="6"/>
  <c r="BF173" i="6"/>
  <c r="F92" i="6"/>
  <c r="BF126" i="6"/>
  <c r="BF130" i="6"/>
  <c r="BF139" i="6"/>
  <c r="BF148" i="6"/>
  <c r="BF154" i="6"/>
  <c r="BF158" i="6"/>
  <c r="BF128" i="6"/>
  <c r="BF134" i="6"/>
  <c r="BF140" i="6"/>
  <c r="BF143" i="6"/>
  <c r="BF171" i="6"/>
  <c r="J92" i="6"/>
  <c r="BF125" i="6"/>
  <c r="BF141" i="6"/>
  <c r="BF149" i="6"/>
  <c r="BF159" i="6"/>
  <c r="BF161" i="6"/>
  <c r="BF165" i="6"/>
  <c r="BF169" i="6"/>
  <c r="BF163" i="6"/>
  <c r="BF175" i="6"/>
  <c r="J91" i="5"/>
  <c r="F116" i="5"/>
  <c r="BF124" i="5"/>
  <c r="BF127" i="5"/>
  <c r="BF148" i="5"/>
  <c r="J89" i="5"/>
  <c r="J116" i="5"/>
  <c r="BF144" i="5"/>
  <c r="BF150" i="5"/>
  <c r="BF161" i="5"/>
  <c r="BF151" i="5"/>
  <c r="BF163" i="5"/>
  <c r="BF167" i="5"/>
  <c r="BF128" i="5"/>
  <c r="BF133" i="5"/>
  <c r="BF153" i="5"/>
  <c r="BF156" i="5"/>
  <c r="F91" i="5"/>
  <c r="BF139" i="5"/>
  <c r="BF146" i="5"/>
  <c r="BF166" i="5"/>
  <c r="BF168" i="5"/>
  <c r="BF169" i="5"/>
  <c r="BF129" i="5"/>
  <c r="BF131" i="5"/>
  <c r="BF137" i="5"/>
  <c r="BF141" i="5"/>
  <c r="BF154" i="5"/>
  <c r="BF160" i="5"/>
  <c r="BF122" i="5"/>
  <c r="BF125" i="5"/>
  <c r="BF134" i="5"/>
  <c r="BF123" i="5"/>
  <c r="BF142" i="5"/>
  <c r="BF152" i="5"/>
  <c r="BF126" i="5"/>
  <c r="BF135" i="5"/>
  <c r="BF143" i="5"/>
  <c r="BF155" i="5"/>
  <c r="BF159" i="5"/>
  <c r="BF164" i="5"/>
  <c r="E109" i="5"/>
  <c r="BF130" i="5"/>
  <c r="BF136" i="5"/>
  <c r="BF158" i="5"/>
  <c r="BF162" i="5"/>
  <c r="BF132" i="5"/>
  <c r="BF140" i="5"/>
  <c r="BF149" i="5"/>
  <c r="BF138" i="5"/>
  <c r="BF145" i="5"/>
  <c r="BF147" i="5"/>
  <c r="BF157" i="5"/>
  <c r="J89" i="4"/>
  <c r="J116" i="4"/>
  <c r="BF130" i="4"/>
  <c r="BF133" i="4"/>
  <c r="BF150" i="4"/>
  <c r="BF162" i="4"/>
  <c r="BF146" i="4"/>
  <c r="BF148" i="4"/>
  <c r="BF153" i="4"/>
  <c r="J117" i="4"/>
  <c r="BF124" i="4"/>
  <c r="BF125" i="4"/>
  <c r="BF131" i="4"/>
  <c r="BF135" i="4"/>
  <c r="BF145" i="4"/>
  <c r="BF155" i="4"/>
  <c r="BF157" i="4"/>
  <c r="BF163" i="4"/>
  <c r="BF165" i="4"/>
  <c r="BF169" i="4"/>
  <c r="BF129" i="4"/>
  <c r="BF134" i="4"/>
  <c r="BF143" i="4"/>
  <c r="BF149" i="4"/>
  <c r="BF132" i="4"/>
  <c r="BF147" i="4"/>
  <c r="BF158" i="4"/>
  <c r="F116" i="4"/>
  <c r="BF138" i="4"/>
  <c r="BF142" i="4"/>
  <c r="BF144" i="4"/>
  <c r="BF168" i="4"/>
  <c r="E110" i="4"/>
  <c r="BF123" i="4"/>
  <c r="BF126" i="4"/>
  <c r="BF137" i="4"/>
  <c r="BF141" i="4"/>
  <c r="F92" i="4"/>
  <c r="BF139" i="4"/>
  <c r="BF156" i="4"/>
  <c r="BF167" i="4"/>
  <c r="BF128" i="4"/>
  <c r="BF136" i="4"/>
  <c r="BF152" i="4"/>
  <c r="BF160" i="4"/>
  <c r="AZ97" i="1"/>
  <c r="BF127" i="4"/>
  <c r="BF140" i="4"/>
  <c r="BF151" i="4"/>
  <c r="BF154" i="4"/>
  <c r="BF159" i="4"/>
  <c r="BF164" i="4"/>
  <c r="BF126" i="3"/>
  <c r="J89" i="3"/>
  <c r="J117" i="3"/>
  <c r="BF125" i="3"/>
  <c r="BF129" i="3"/>
  <c r="BF133" i="3"/>
  <c r="BF136" i="3"/>
  <c r="J92" i="3"/>
  <c r="BF135" i="3"/>
  <c r="BF138" i="3"/>
  <c r="BF144" i="3"/>
  <c r="F117" i="3"/>
  <c r="BF132" i="3"/>
  <c r="BF130" i="3"/>
  <c r="BF139" i="3"/>
  <c r="BF143" i="3"/>
  <c r="BF152" i="3"/>
  <c r="J235" i="2"/>
  <c r="J112" i="2" s="1"/>
  <c r="F118" i="3"/>
  <c r="BF124" i="3"/>
  <c r="BF128" i="3"/>
  <c r="BF141" i="3"/>
  <c r="BF155" i="3"/>
  <c r="E85" i="3"/>
  <c r="BF146" i="3"/>
  <c r="BF149" i="3"/>
  <c r="BF157" i="3"/>
  <c r="BF158" i="3"/>
  <c r="BF162" i="3"/>
  <c r="BF137" i="3"/>
  <c r="BF154" i="3"/>
  <c r="BF156" i="3"/>
  <c r="BF134" i="3"/>
  <c r="BF140" i="3"/>
  <c r="BF145" i="3"/>
  <c r="BF147" i="3"/>
  <c r="BF150" i="3"/>
  <c r="BF160" i="3"/>
  <c r="BF161" i="3"/>
  <c r="BF127" i="3"/>
  <c r="BF148" i="3"/>
  <c r="BF151" i="3"/>
  <c r="BF159" i="3"/>
  <c r="F90" i="2"/>
  <c r="J126" i="2"/>
  <c r="BF152" i="2"/>
  <c r="BF154" i="2"/>
  <c r="BF155" i="2"/>
  <c r="BF160" i="2"/>
  <c r="BF166" i="2"/>
  <c r="BF174" i="2"/>
  <c r="BF176" i="2"/>
  <c r="BF193" i="2"/>
  <c r="BF195" i="2"/>
  <c r="BF196" i="2"/>
  <c r="BF135" i="2"/>
  <c r="BF136" i="2"/>
  <c r="BF140" i="2"/>
  <c r="BF143" i="2"/>
  <c r="BF147" i="2"/>
  <c r="BF151" i="2"/>
  <c r="BF157" i="2"/>
  <c r="BF169" i="2"/>
  <c r="BF170" i="2"/>
  <c r="BF172" i="2"/>
  <c r="BF178" i="2"/>
  <c r="BF183" i="2"/>
  <c r="BF198" i="2"/>
  <c r="BF200" i="2"/>
  <c r="BF202" i="2"/>
  <c r="BF211" i="2"/>
  <c r="BF213" i="2"/>
  <c r="BF215" i="2"/>
  <c r="BF216" i="2"/>
  <c r="BF217" i="2"/>
  <c r="BF245" i="2"/>
  <c r="BF247" i="2"/>
  <c r="BC95" i="1"/>
  <c r="J89" i="2"/>
  <c r="BF141" i="2"/>
  <c r="BF142" i="2"/>
  <c r="BF148" i="2"/>
  <c r="BF149" i="2"/>
  <c r="BF158" i="2"/>
  <c r="BF161" i="2"/>
  <c r="BF164" i="2"/>
  <c r="BF167" i="2"/>
  <c r="BF171" i="2"/>
  <c r="BF173" i="2"/>
  <c r="BF175" i="2"/>
  <c r="BF184" i="2"/>
  <c r="BF185" i="2"/>
  <c r="BF186" i="2"/>
  <c r="BF188" i="2"/>
  <c r="BF189" i="2"/>
  <c r="BF190" i="2"/>
  <c r="BF192" i="2"/>
  <c r="BF236" i="2"/>
  <c r="BF237" i="2"/>
  <c r="BF249" i="2"/>
  <c r="BF150" i="2"/>
  <c r="BF159" i="2"/>
  <c r="BF165" i="2"/>
  <c r="BF181" i="2"/>
  <c r="AZ95" i="1"/>
  <c r="AV95" i="1"/>
  <c r="BF137" i="2"/>
  <c r="BF138" i="2"/>
  <c r="BF144" i="2"/>
  <c r="BF145" i="2"/>
  <c r="BF146" i="2"/>
  <c r="BF162" i="2"/>
  <c r="BF163" i="2"/>
  <c r="BF182" i="2"/>
  <c r="BF191" i="2"/>
  <c r="BF197" i="2"/>
  <c r="BF199" i="2"/>
  <c r="BF201" i="2"/>
  <c r="BF203" i="2"/>
  <c r="BF204" i="2"/>
  <c r="BF205" i="2"/>
  <c r="BF207" i="2"/>
  <c r="BF208" i="2"/>
  <c r="BF209" i="2"/>
  <c r="BF210" i="2"/>
  <c r="BF212" i="2"/>
  <c r="BF214" i="2"/>
  <c r="BF218" i="2"/>
  <c r="BF219" i="2"/>
  <c r="BF220" i="2"/>
  <c r="BF221" i="2"/>
  <c r="BF223" i="2"/>
  <c r="BF224" i="2"/>
  <c r="BF225" i="2"/>
  <c r="BF226" i="2"/>
  <c r="BF228" i="2"/>
  <c r="BF229" i="2"/>
  <c r="BF231" i="2"/>
  <c r="BF234" i="2"/>
  <c r="BF238" i="2"/>
  <c r="BF239" i="2"/>
  <c r="BF240" i="2"/>
  <c r="BF241" i="2"/>
  <c r="BF242" i="2"/>
  <c r="BF243" i="2"/>
  <c r="BF244" i="2"/>
  <c r="F37" i="4"/>
  <c r="BD97" i="1" s="1"/>
  <c r="F35" i="6"/>
  <c r="BB99" i="1" s="1"/>
  <c r="J33" i="3"/>
  <c r="AV96" i="1"/>
  <c r="F37" i="6"/>
  <c r="BD99" i="1" s="1"/>
  <c r="F36" i="3"/>
  <c r="BC96" i="1"/>
  <c r="F33" i="3"/>
  <c r="AZ96" i="1"/>
  <c r="F33" i="6"/>
  <c r="AZ99" i="1" s="1"/>
  <c r="F37" i="5"/>
  <c r="BD98" i="1" s="1"/>
  <c r="F37" i="3"/>
  <c r="BD96" i="1"/>
  <c r="F36" i="5"/>
  <c r="BC98" i="1"/>
  <c r="F35" i="3"/>
  <c r="BB96" i="1" s="1"/>
  <c r="F36" i="6"/>
  <c r="BC99" i="1"/>
  <c r="J33" i="5"/>
  <c r="AV98" i="1"/>
  <c r="F35" i="5"/>
  <c r="BB98" i="1" s="1"/>
  <c r="J33" i="4"/>
  <c r="AV97" i="1" s="1"/>
  <c r="F33" i="5"/>
  <c r="AZ98" i="1"/>
  <c r="F35" i="4"/>
  <c r="BB97" i="1" s="1"/>
  <c r="J33" i="6"/>
  <c r="AV99" i="1"/>
  <c r="F36" i="4"/>
  <c r="BC97" i="1"/>
  <c r="J156" i="2" l="1"/>
  <c r="J99" i="2" s="1"/>
  <c r="J131" i="3"/>
  <c r="J99" i="3" s="1"/>
  <c r="BK121" i="4"/>
  <c r="T179" i="2"/>
  <c r="R179" i="2"/>
  <c r="R132" i="2" s="1"/>
  <c r="T121" i="4"/>
  <c r="T120" i="4" s="1"/>
  <c r="R133" i="2"/>
  <c r="BK232" i="2"/>
  <c r="BK132" i="2" s="1"/>
  <c r="J132" i="2" s="1"/>
  <c r="J28" i="2" s="1"/>
  <c r="AG95" i="1" s="1"/>
  <c r="J232" i="2"/>
  <c r="J110" i="2"/>
  <c r="T122" i="3"/>
  <c r="T121" i="3"/>
  <c r="T120" i="6"/>
  <c r="T133" i="2"/>
  <c r="T132" i="2"/>
  <c r="P121" i="6"/>
  <c r="P120" i="6" s="1"/>
  <c r="AU99" i="1" s="1"/>
  <c r="P179" i="2"/>
  <c r="P132" i="2" s="1"/>
  <c r="AU95" i="1" s="1"/>
  <c r="P122" i="3"/>
  <c r="P121" i="3" s="1"/>
  <c r="AU96" i="1" s="1"/>
  <c r="R122" i="3"/>
  <c r="R121" i="3" s="1"/>
  <c r="R121" i="4"/>
  <c r="R120" i="4"/>
  <c r="BK120" i="6"/>
  <c r="J120" i="6" s="1"/>
  <c r="J96" i="6" s="1"/>
  <c r="J122" i="6"/>
  <c r="J98" i="6"/>
  <c r="BK119" i="5"/>
  <c r="J119" i="5" s="1"/>
  <c r="J96" i="5" s="1"/>
  <c r="BK121" i="3"/>
  <c r="J121" i="3" s="1"/>
  <c r="J96" i="3" s="1"/>
  <c r="F34" i="3"/>
  <c r="BA96" i="1" s="1"/>
  <c r="J34" i="6"/>
  <c r="AW99" i="1" s="1"/>
  <c r="AT99" i="1" s="1"/>
  <c r="J34" i="5"/>
  <c r="AW98" i="1" s="1"/>
  <c r="AT98" i="1" s="1"/>
  <c r="J32" i="2"/>
  <c r="AW95" i="1" s="1"/>
  <c r="AT95" i="1" s="1"/>
  <c r="F34" i="5"/>
  <c r="BA98" i="1" s="1"/>
  <c r="F32" i="2"/>
  <c r="BA95" i="1" s="1"/>
  <c r="J34" i="3"/>
  <c r="AW96" i="1" s="1"/>
  <c r="AT96" i="1" s="1"/>
  <c r="BC94" i="1"/>
  <c r="W32" i="1" s="1"/>
  <c r="F34" i="4"/>
  <c r="BA97" i="1" s="1"/>
  <c r="BB94" i="1"/>
  <c r="AX94" i="1" s="1"/>
  <c r="J34" i="4"/>
  <c r="AW97" i="1" s="1"/>
  <c r="AT97" i="1" s="1"/>
  <c r="AZ94" i="1"/>
  <c r="W29" i="1"/>
  <c r="BD94" i="1"/>
  <c r="W33" i="1" s="1"/>
  <c r="F34" i="6"/>
  <c r="BA99" i="1" s="1"/>
  <c r="J121" i="4" l="1"/>
  <c r="J97" i="4" s="1"/>
  <c r="BK120" i="4"/>
  <c r="J120" i="4" s="1"/>
  <c r="AN95" i="1"/>
  <c r="J94" i="2"/>
  <c r="J37" i="2"/>
  <c r="AU94" i="1"/>
  <c r="J30" i="6"/>
  <c r="AG99" i="1" s="1"/>
  <c r="J30" i="3"/>
  <c r="AG96" i="1"/>
  <c r="AN96" i="1" s="1"/>
  <c r="J30" i="5"/>
  <c r="AG98" i="1" s="1"/>
  <c r="AN98" i="1" s="1"/>
  <c r="W31" i="1"/>
  <c r="AY94" i="1"/>
  <c r="AV94" i="1"/>
  <c r="AK29" i="1" s="1"/>
  <c r="BA94" i="1"/>
  <c r="W30" i="1" s="1"/>
  <c r="J30" i="4" l="1"/>
  <c r="J96" i="4"/>
  <c r="J39" i="6"/>
  <c r="J39" i="5"/>
  <c r="J39" i="3"/>
  <c r="AN99" i="1"/>
  <c r="AW94" i="1"/>
  <c r="AK30" i="1" s="1"/>
  <c r="AG97" i="1" l="1"/>
  <c r="J39" i="4"/>
  <c r="AT94" i="1"/>
  <c r="AN97" i="1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<sst xmlns="http://schemas.openxmlformats.org/spreadsheetml/2006/main" count="4890" uniqueCount="940">
  <si>
    <t>Export Komplet</t>
  </si>
  <si>
    <t/>
  </si>
  <si>
    <t>2.0</t>
  </si>
  <si>
    <t>False</t>
  </si>
  <si>
    <t>{5b3cc8d2-e4aa-49c2-877b-a81a25088547}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</si>
  <si>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</si>
  <si>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</si>
  <si>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</si>
  <si>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</si>
  <si>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</si>
  <si>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</si>
  <si>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2022_190</t>
  </si>
  <si>
    <t>Stavba:</t>
  </si>
  <si>
    <t>Ekologizácia výroby Promitor Vinorum</t>
  </si>
  <si>
    <t>JKSO:</t>
  </si>
  <si>
    <t>KS:</t>
  </si>
  <si>
    <t>Miesto:</t>
  </si>
  <si>
    <t>Galanta</t>
  </si>
  <si>
    <t>Dátum:</t>
  </si>
  <si>
    <t>Objednávateľ:</t>
  </si>
  <si>
    <t>IČO:</t>
  </si>
  <si>
    <t>Promitor Vinorum s.r.o.</t>
  </si>
  <si>
    <t>IČ DPH:</t>
  </si>
  <si>
    <t>Zhotoviteľ:</t>
  </si>
  <si>
    <t xml:space="preserve"> </t>
  </si>
  <si>
    <t>Projektant:</t>
  </si>
  <si>
    <t>True</t>
  </si>
  <si>
    <t>Spracovateľ:</t>
  </si>
  <si>
    <t>ing arch Zdenko Šabík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</si>
  <si>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</si>
  <si>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</si>
  <si>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</si>
  <si>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</si>
  <si>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</si>
  <si>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</si>
  <si>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</si>
  <si>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</si>
  <si>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</si>
  <si>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</si>
  <si>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</si>
  <si>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</si>
  <si>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</si>
  <si>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</si>
  <si>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</si>
  <si>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</si>
  <si>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</si>
  <si>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</si>
  <si>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</si>
  <si>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</si>
  <si>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</si>
  <si>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</si>
  <si>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</si>
  <si>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</si>
  <si>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</si>
  <si>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</si>
  <si>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</si>
  <si>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</si>
  <si>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</si>
  <si>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</si>
  <si>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</si>
  <si>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</si>
  <si>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</si>
  <si>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</si>
  <si>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</si>
  <si>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</si>
  <si>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</si>
  <si>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</si>
  <si>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</si>
  <si>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</si>
  <si>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</si>
  <si>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</si>
  <si>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</si>
  <si>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</si>
  <si>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</si>
  <si>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</si>
  <si>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</si>
  <si>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</si>
  <si>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2022_190_1</t>
  </si>
  <si>
    <t>Zdravotechnika</t>
  </si>
  <si>
    <t>{5a0e17a5-17e6-49b1-b62c-72f16c61db00}</t>
  </si>
  <si>
    <t>2022_190_2</t>
  </si>
  <si>
    <t>Bleskozvod a zemnenie</t>
  </si>
  <si>
    <t>{e3fbbb7b-339a-483b-97a2-eb58dfed960b}</t>
  </si>
  <si>
    <t>2022_190_3</t>
  </si>
  <si>
    <t>Svetelná inštalácia</t>
  </si>
  <si>
    <t>{fcea9112-c21a-4429-a8a0-da9c53b3d600}</t>
  </si>
  <si>
    <t>2022_190_4</t>
  </si>
  <si>
    <t>Vonkajšia NN</t>
  </si>
  <si>
    <t>{e4d6dd07-8375-49dd-8d78-242cba64140a}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</si>
  <si>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</si>
  <si>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</si>
  <si>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</si>
  <si>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</si>
  <si>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</si>
  <si>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</si>
  <si>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</si>
  <si>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</si>
  <si>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</si>
  <si>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</si>
  <si>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</si>
  <si>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</si>
  <si>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</si>
  <si>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</si>
  <si>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</si>
  <si>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762 - Konštrukcie tesárske</t>
  </si>
  <si>
    <t xml:space="preserve">    764 - Konštrukcie klampiarske</t>
  </si>
  <si>
    <t xml:space="preserve">    767 - Konštrukcie doplnkové kovové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</si>
  <si>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</si>
  <si>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</si>
  <si>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</si>
  <si>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</si>
  <si>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</si>
  <si>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 xml:space="preserve">    43-M - Montáž oceľových konštrukcií</t>
  </si>
  <si>
    <t>HZS - Hodinové zúčtovacie sadzby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</si>
  <si>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</si>
  <si>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</si>
  <si>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</si>
  <si>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</si>
  <si>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</si>
  <si>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</si>
  <si>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</si>
  <si>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</si>
  <si>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</si>
  <si>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</si>
  <si>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</si>
  <si>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</si>
  <si>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</si>
  <si>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</si>
  <si>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</si>
  <si>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</si>
  <si>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</si>
  <si>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</si>
  <si>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139711101.S</t>
  </si>
  <si>
    <t>Výkop v uzavretých priestoroch s naložením výkopu na dopravný prostriedok v hornine 1 až 4</t>
  </si>
  <si>
    <t>m3</t>
  </si>
  <si>
    <t>4</t>
  </si>
  <si>
    <t>2</t>
  </si>
  <si>
    <t>-2147105432</t>
  </si>
  <si>
    <t>162201101.S</t>
  </si>
  <si>
    <t>Vodorovné premiestnenie výkopku z horniny 1-4 do 20m</t>
  </si>
  <si>
    <t>-2097808802</t>
  </si>
  <si>
    <t>3</t>
  </si>
  <si>
    <t>171101131.S</t>
  </si>
  <si>
    <t>Uloženie sypaniny do násypu  nesúdržných a súdržných hornín striedavo ukladaných</t>
  </si>
  <si>
    <t>87740712</t>
  </si>
  <si>
    <t>M</t>
  </si>
  <si>
    <t>583410002900.S</t>
  </si>
  <si>
    <t>Kamenivo drvené hrubé frakcia 16-32 mm</t>
  </si>
  <si>
    <t>t</t>
  </si>
  <si>
    <t>8</t>
  </si>
  <si>
    <t>-831037770</t>
  </si>
  <si>
    <t>Zakladanie</t>
  </si>
  <si>
    <t>5</t>
  </si>
  <si>
    <t>271573001.S</t>
  </si>
  <si>
    <t>Násyp pod základové konštrukcie so zhutnením zo štrkopiesku fr.0-32 mm</t>
  </si>
  <si>
    <t>-1075414914</t>
  </si>
  <si>
    <t>6</t>
  </si>
  <si>
    <t>273321411.S</t>
  </si>
  <si>
    <t>Betón základových dosiek, železový (bez výstuže), tr. C 25/30</t>
  </si>
  <si>
    <t>1235674618</t>
  </si>
  <si>
    <t>7</t>
  </si>
  <si>
    <t>273351217.S</t>
  </si>
  <si>
    <t>Debnenie stien základových dosiek, zhotovenie-tradičné</t>
  </si>
  <si>
    <t>m2</t>
  </si>
  <si>
    <t>-879618319</t>
  </si>
  <si>
    <t>273351218.S</t>
  </si>
  <si>
    <t>Debnenie stien základových dosiek, odstránenie-tradičné</t>
  </si>
  <si>
    <t>-165707055</t>
  </si>
  <si>
    <t>9</t>
  </si>
  <si>
    <t>273362021.S</t>
  </si>
  <si>
    <t>-1202251567</t>
  </si>
  <si>
    <t>10</t>
  </si>
  <si>
    <t>274271303</t>
  </si>
  <si>
    <t>1040339491</t>
  </si>
  <si>
    <t>11</t>
  </si>
  <si>
    <t>274313612.S</t>
  </si>
  <si>
    <t>Betón základových pásov, prostý tr. C 20/25</t>
  </si>
  <si>
    <t>205154048</t>
  </si>
  <si>
    <t>12</t>
  </si>
  <si>
    <t>274351217.S</t>
  </si>
  <si>
    <t>Debnenie stien základových pásov, zhotovenie-tradičné</t>
  </si>
  <si>
    <t>-247498097</t>
  </si>
  <si>
    <t>13</t>
  </si>
  <si>
    <t>274351218.S</t>
  </si>
  <si>
    <t>Debnenie stien základových pásov, odstránenie-tradičné</t>
  </si>
  <si>
    <t>-1969316814</t>
  </si>
  <si>
    <t>14</t>
  </si>
  <si>
    <t>275321411.S</t>
  </si>
  <si>
    <t>Betón základových pätiek, železový (bez výstuže), tr. C 25/30</t>
  </si>
  <si>
    <t>294308968</t>
  </si>
  <si>
    <t>15</t>
  </si>
  <si>
    <t>275351217.S</t>
  </si>
  <si>
    <t>Debnenie stien základových pätiek, zhotovenie-tradičné</t>
  </si>
  <si>
    <t>1500704755</t>
  </si>
  <si>
    <t>16</t>
  </si>
  <si>
    <t>275351218.S</t>
  </si>
  <si>
    <t>Debnenie stien základových pätiek, odstránenie-tradičné</t>
  </si>
  <si>
    <t>1355066692</t>
  </si>
  <si>
    <t>17</t>
  </si>
  <si>
    <t>275361821.S</t>
  </si>
  <si>
    <t>Výstuž základových pätiek z ocele B500 (10505)</t>
  </si>
  <si>
    <t>-2121430377</t>
  </si>
  <si>
    <t>Zvislé a kompletné konštrukcie</t>
  </si>
  <si>
    <t>18</t>
  </si>
  <si>
    <t>311275651</t>
  </si>
  <si>
    <t>-132335496</t>
  </si>
  <si>
    <t>19</t>
  </si>
  <si>
    <t>317162140</t>
  </si>
  <si>
    <t>ks</t>
  </si>
  <si>
    <t>-1159129866</t>
  </si>
  <si>
    <t>Úpravy povrchov, podlahy, osadenie</t>
  </si>
  <si>
    <t>610991111.S</t>
  </si>
  <si>
    <t>Zakrývanie výplní vnútorných okenných otvorov, predmetov a konštrukcií</t>
  </si>
  <si>
    <t>-1551612549</t>
  </si>
  <si>
    <t>21</t>
  </si>
  <si>
    <t>612460111.S</t>
  </si>
  <si>
    <t>Príprava vnútorného podkladu stien na silno a nerovnomerne nasiakavé podklady regulátorom nasiakavosti</t>
  </si>
  <si>
    <t>161794359</t>
  </si>
  <si>
    <t>22</t>
  </si>
  <si>
    <t>612460151.S</t>
  </si>
  <si>
    <t>Príprava vnútorného podkladu stien cementovým prednástrekom, hr. 3 mm</t>
  </si>
  <si>
    <t>-612580120</t>
  </si>
  <si>
    <t>23</t>
  </si>
  <si>
    <t>612460233.S</t>
  </si>
  <si>
    <t>Vnútorná omietka stien cementová hrubá, hr. 20 mm</t>
  </si>
  <si>
    <t>187830076</t>
  </si>
  <si>
    <t>24</t>
  </si>
  <si>
    <t>612460365.S</t>
  </si>
  <si>
    <t>Vnútorná omietka stien vápennocementová jednovrstvová, hr. 20 mm</t>
  </si>
  <si>
    <t>-881573035</t>
  </si>
  <si>
    <t>25</t>
  </si>
  <si>
    <t>631312611.S</t>
  </si>
  <si>
    <t>Mazanina z betónu prostého (m3) tr. C 16/20 hr.nad 50 do 80 mm</t>
  </si>
  <si>
    <t>-1001437321</t>
  </si>
  <si>
    <t>26</t>
  </si>
  <si>
    <t>631313511.S</t>
  </si>
  <si>
    <t>Mazanina z betónu prostého (m3) tr. C 12/15 hr.nad 80 do 120 mm</t>
  </si>
  <si>
    <t>323881378</t>
  </si>
  <si>
    <t>27</t>
  </si>
  <si>
    <t>631316113.S</t>
  </si>
  <si>
    <t>Povrchová úprava vsypovou zmesou pre priemyselné (pancierové) podlahy, korundom, stredne ťažká prevádzka, hr. vsypu 2 mm</t>
  </si>
  <si>
    <t>829734190</t>
  </si>
  <si>
    <t>28</t>
  </si>
  <si>
    <t>631316199.S</t>
  </si>
  <si>
    <t>Ochranný, vytvrdzujúci a ošetrujúci nástrek čerstvého betónu roztokom akrylátovej živice po úprave hladením</t>
  </si>
  <si>
    <t>-1137884918</t>
  </si>
  <si>
    <t>29</t>
  </si>
  <si>
    <t>631322711.S</t>
  </si>
  <si>
    <t>Mazanina z betónu vystužená oceľovými vláknami tr.C25/30 hr. nad 50 do 80 mm</t>
  </si>
  <si>
    <t>-61390200</t>
  </si>
  <si>
    <t>30</t>
  </si>
  <si>
    <t>631362422.S</t>
  </si>
  <si>
    <t>-264625037</t>
  </si>
  <si>
    <t>Ostatné konštrukcie a práce-búranie</t>
  </si>
  <si>
    <t>31</t>
  </si>
  <si>
    <t>916561111.S</t>
  </si>
  <si>
    <t>Osadenie záhonového alebo parkového obrubníka betón., do lôžka z bet. pros. tr. C 12/15 s bočnou oporou</t>
  </si>
  <si>
    <t>m</t>
  </si>
  <si>
    <t>497817493</t>
  </si>
  <si>
    <t>32</t>
  </si>
  <si>
    <t>592170001800.S</t>
  </si>
  <si>
    <t>Obrubník parkový, lxšxv 1000x50x200 mm, prírodný</t>
  </si>
  <si>
    <t>-733838993</t>
  </si>
  <si>
    <t>33</t>
  </si>
  <si>
    <t>962032231.S</t>
  </si>
  <si>
    <t>Búranie muriva alebo vybúranie otvorov plochy nad 4 m2 nadzákladového z tehál pálených, vápenopieskových, cementových na maltu,  -1,90500t</t>
  </si>
  <si>
    <t>-1318898704</t>
  </si>
  <si>
    <t>34</t>
  </si>
  <si>
    <t>962042321.S</t>
  </si>
  <si>
    <t>Búranie muriva alebo vybúranie otvorov plochy nad 4 m2 z betónu prostého nadzákladného,  -2,20000t</t>
  </si>
  <si>
    <t>-945331386</t>
  </si>
  <si>
    <t>35</t>
  </si>
  <si>
    <t>974083104.S</t>
  </si>
  <si>
    <t>Rezanie betónových mazanín existujúcich nevystužených hĺbky nad 150 do 200 mm</t>
  </si>
  <si>
    <t>-1279871899</t>
  </si>
  <si>
    <t>36</t>
  </si>
  <si>
    <t>979081111.S</t>
  </si>
  <si>
    <t>Odvoz sutiny a vybúraných hmôt na skládku do 1 km</t>
  </si>
  <si>
    <t>1076198189</t>
  </si>
  <si>
    <t>37</t>
  </si>
  <si>
    <t>979081121.S</t>
  </si>
  <si>
    <t>Odvoz sutiny a vybúraných hmôt na skládku za každý ďalší 1 km</t>
  </si>
  <si>
    <t>-651451036</t>
  </si>
  <si>
    <t>38</t>
  </si>
  <si>
    <t>979089012.S</t>
  </si>
  <si>
    <t>Poplatok za skladovanie - betón, tehly, dlaždice (17 01) ostatné</t>
  </si>
  <si>
    <t>984536912</t>
  </si>
  <si>
    <t>99</t>
  </si>
  <si>
    <t>Presun hmôt HSV</t>
  </si>
  <si>
    <t>39</t>
  </si>
  <si>
    <t>998011001.S</t>
  </si>
  <si>
    <t>Presun hmôt pre budovy (801, 803, 812), zvislá konštr. z tehál, tvárnic, z kovu výšky do 6 m</t>
  </si>
  <si>
    <t>-285849724</t>
  </si>
  <si>
    <t>PSV</t>
  </si>
  <si>
    <t>Práce a dodávky PSV</t>
  </si>
  <si>
    <t>711</t>
  </si>
  <si>
    <t>Izolácie proti vode a vlhkosti</t>
  </si>
  <si>
    <t>40</t>
  </si>
  <si>
    <t>711111001.S</t>
  </si>
  <si>
    <t>Zhotovenie izolácie proti zemnej vlhkosti vodorovná náterom penetračným za studena</t>
  </si>
  <si>
    <t>-1825350154</t>
  </si>
  <si>
    <t>41</t>
  </si>
  <si>
    <t>246170000900.S</t>
  </si>
  <si>
    <t>Lak asfaltový penetračný</t>
  </si>
  <si>
    <t>1039647129</t>
  </si>
  <si>
    <t>42</t>
  </si>
  <si>
    <t>711141559.S</t>
  </si>
  <si>
    <t>Zhotovenie  izolácie proti zemnej vlhkosti a tlakovej vode vodorovná NAIP pritavením</t>
  </si>
  <si>
    <t>587215453</t>
  </si>
  <si>
    <t>43</t>
  </si>
  <si>
    <t>628310001000</t>
  </si>
  <si>
    <t>-1828586431</t>
  </si>
  <si>
    <t>44</t>
  </si>
  <si>
    <t>998711201.S</t>
  </si>
  <si>
    <t>Presun hmôt pre izoláciu proti vode v objektoch výšky do 6 m</t>
  </si>
  <si>
    <t>%</t>
  </si>
  <si>
    <t>-1002496944</t>
  </si>
  <si>
    <t>45</t>
  </si>
  <si>
    <t>998711292.S</t>
  </si>
  <si>
    <t>Izolácia proti vode, prípl.za presun nad vymedz. najväčšiu dopravnú vzdialenosť do 100 m</t>
  </si>
  <si>
    <t>402682463</t>
  </si>
  <si>
    <t>762</t>
  </si>
  <si>
    <t>Konštrukcie tesárske</t>
  </si>
  <si>
    <t>46</t>
  </si>
  <si>
    <t>762081020.S</t>
  </si>
  <si>
    <t>Zvláštne výkony na stavenisku, jednostranné hobľovanie reziva, laty</t>
  </si>
  <si>
    <t>-2078046657</t>
  </si>
  <si>
    <t>47</t>
  </si>
  <si>
    <t>762084111.S</t>
  </si>
  <si>
    <t>Príplatok k cene za práce na strechách, na konštrukciách krovov, výšky nad 4 do 12 m</t>
  </si>
  <si>
    <t>-1980273499</t>
  </si>
  <si>
    <t>48</t>
  </si>
  <si>
    <t>762841210.S</t>
  </si>
  <si>
    <t>Montáž podbíjania stropov a striech rovných z hobľovaných dosiek na zraz, vrátane olištovania škár</t>
  </si>
  <si>
    <t>-112213699</t>
  </si>
  <si>
    <t>49</t>
  </si>
  <si>
    <t>605710000300.S</t>
  </si>
  <si>
    <t>160443969</t>
  </si>
  <si>
    <t>50</t>
  </si>
  <si>
    <t>605430000100.S</t>
  </si>
  <si>
    <t>Rezivo stavebné zo smreku - strešné laty impregnované hr. 30 mm, š. 50 mm, dĺ. 4000-5000 mm</t>
  </si>
  <si>
    <t>776887811</t>
  </si>
  <si>
    <t>51</t>
  </si>
  <si>
    <t>998762202.S</t>
  </si>
  <si>
    <t>Presun hmôt pre konštrukcie tesárske v objektoch výšky do 12 m</t>
  </si>
  <si>
    <t>-1569432584</t>
  </si>
  <si>
    <t>764</t>
  </si>
  <si>
    <t>Konštrukcie klampiarske</t>
  </si>
  <si>
    <t>52</t>
  </si>
  <si>
    <t>764322430.S</t>
  </si>
  <si>
    <t>Oplechovanie z hliníkového farebného Al plechu, odkvapov na strechách s tvrdou krytinou r.š. 400 mm</t>
  </si>
  <si>
    <t>1726963521</t>
  </si>
  <si>
    <t>53</t>
  </si>
  <si>
    <t>764333530.S</t>
  </si>
  <si>
    <t>Lemovanie z hliníkového farebného Al plechu, múrov na plochých strechách r.š. 330 mm</t>
  </si>
  <si>
    <t>1322982465</t>
  </si>
  <si>
    <t>54</t>
  </si>
  <si>
    <t>764333570.S</t>
  </si>
  <si>
    <t>Lemovanie z hliníkového farebného Al plechu, múrov na plochých strechách r.š. 750 mm</t>
  </si>
  <si>
    <t>1182267165</t>
  </si>
  <si>
    <t>55</t>
  </si>
  <si>
    <t>764352612.S</t>
  </si>
  <si>
    <t>Zvodové rúry z hliníkového farebného Al plechu, kruhové priemer 100 mm</t>
  </si>
  <si>
    <t>-1135426254</t>
  </si>
  <si>
    <t>56</t>
  </si>
  <si>
    <t>764352665.S</t>
  </si>
  <si>
    <t>Montáž kruhvého odskoku z hliníkového farebného Al plechu, kruhové s priemerom 80 - 120 mm</t>
  </si>
  <si>
    <t>1352379573</t>
  </si>
  <si>
    <t>57</t>
  </si>
  <si>
    <t>553440068400.S</t>
  </si>
  <si>
    <t>Koleno lisované odskokové hliník farebný, priemer 100 mm</t>
  </si>
  <si>
    <t>2140028085</t>
  </si>
  <si>
    <t>58</t>
  </si>
  <si>
    <t>764352666.S</t>
  </si>
  <si>
    <t>Montáž objímky skrutkovacej z hliníkového farebného Al plechu, kruhové s priemerom 80 - 150 mm</t>
  </si>
  <si>
    <t>929767297</t>
  </si>
  <si>
    <t>59</t>
  </si>
  <si>
    <t>553440070700.S</t>
  </si>
  <si>
    <t>Objímka lisovaná hliník farebný, šrobovací hrot, priemer 100 mm</t>
  </si>
  <si>
    <t>-330053883</t>
  </si>
  <si>
    <t>60</t>
  </si>
  <si>
    <t>764352812.S</t>
  </si>
  <si>
    <t>Žľaby z hliníkového farebného Al plechu, pododkvapové polkruhové r.š. 280 mm</t>
  </si>
  <si>
    <t>225044035</t>
  </si>
  <si>
    <t>61</t>
  </si>
  <si>
    <t>998764201.S</t>
  </si>
  <si>
    <t>Presun hmôt pre konštrukcie klampiarske v objektoch výšky do 6 m</t>
  </si>
  <si>
    <t>1415970739</t>
  </si>
  <si>
    <t>62</t>
  </si>
  <si>
    <t>998764292.S</t>
  </si>
  <si>
    <t>Konštrukcie klampiarske, prípl.za presun nad vymedz. najväč. dopr. vzdial. do 100 m</t>
  </si>
  <si>
    <t>-761380810</t>
  </si>
  <si>
    <t>767</t>
  </si>
  <si>
    <t>Konštrukcie doplnkové kovové</t>
  </si>
  <si>
    <t>63</t>
  </si>
  <si>
    <t>767397102.S</t>
  </si>
  <si>
    <t>Montáž strešných sendvičových panelov na OK, hrúbky nad 80 do 120 mm</t>
  </si>
  <si>
    <t>1433827423</t>
  </si>
  <si>
    <t>64</t>
  </si>
  <si>
    <t>553260001700.S</t>
  </si>
  <si>
    <t>Panel sendvičový s polyuretánovým jadrom strešný oceľový plášť š. 1000 mm hr. jadra 100 mm</t>
  </si>
  <si>
    <t>-266145739</t>
  </si>
  <si>
    <t>65</t>
  </si>
  <si>
    <t>767411111.S</t>
  </si>
  <si>
    <t>Montáž opláštenia sendvičovými stenovými panelmi so skrytým zámkom na OK, hrúbky do 100 mm</t>
  </si>
  <si>
    <t>-556791864</t>
  </si>
  <si>
    <t>66</t>
  </si>
  <si>
    <t>553250002500.S</t>
  </si>
  <si>
    <t>Panel sendvičový z tvrdej polyuretánovej peny PIR stenový štandardný oceľový plášť š. 1100 mm hr. jadra 100 mm</t>
  </si>
  <si>
    <t>2072207902</t>
  </si>
  <si>
    <t>67</t>
  </si>
  <si>
    <t>767658343.S</t>
  </si>
  <si>
    <t>Montáž sekcionálnej brány pozink farebný plochy nad 6 do 9 m2</t>
  </si>
  <si>
    <t>-1205516586</t>
  </si>
  <si>
    <t>68</t>
  </si>
  <si>
    <t>553410061670.S</t>
  </si>
  <si>
    <t>Brána sekcionálna zateplená pozink farebný s elektrickým pohonom a integrovanými dverami, hrúbka panelu 40 mm, vxš 3000x3000 mm</t>
  </si>
  <si>
    <t>-1401224649</t>
  </si>
  <si>
    <t>69</t>
  </si>
  <si>
    <t>767658802.S</t>
  </si>
  <si>
    <t>Demontáž brány zdvíhacej s elektro pohonom plochy nad 6 do 9 m2, -0,281t</t>
  </si>
  <si>
    <t>1085701100</t>
  </si>
  <si>
    <t>70</t>
  </si>
  <si>
    <t>767896910.S</t>
  </si>
  <si>
    <t>Montáž ostatných doplnkov stavieb, častí z hliník. a iných zliatin tesnenie škár stykov povrazcom</t>
  </si>
  <si>
    <t>-374804349</t>
  </si>
  <si>
    <t>71</t>
  </si>
  <si>
    <t>675130000200.S</t>
  </si>
  <si>
    <t>Motúz konopný tesniaci akosť OS 30x30 mm</t>
  </si>
  <si>
    <t>kg</t>
  </si>
  <si>
    <t>261175023</t>
  </si>
  <si>
    <t>72</t>
  </si>
  <si>
    <t>767896920.S</t>
  </si>
  <si>
    <t>Montáž ostatných doplnkov stavieb, častí z hliník. a iných zliatin tesnenie škár stykov tmelením</t>
  </si>
  <si>
    <t>428606307</t>
  </si>
  <si>
    <t>73</t>
  </si>
  <si>
    <t>246990001200.S</t>
  </si>
  <si>
    <t>-5588443</t>
  </si>
  <si>
    <t>74</t>
  </si>
  <si>
    <t>767995104.S</t>
  </si>
  <si>
    <t>Montáž ostatných atypických kovových stavebných doplnkových konštrukcií nad 20 do 50 kg</t>
  </si>
  <si>
    <t>496170688</t>
  </si>
  <si>
    <t>75</t>
  </si>
  <si>
    <t>136110001500.S</t>
  </si>
  <si>
    <t>Plech oceľový hrubý 15x1000x2000 mm, ozn. 10 004.0, podľa EN S185</t>
  </si>
  <si>
    <t>-648699562</t>
  </si>
  <si>
    <t>76</t>
  </si>
  <si>
    <t>998767201.S</t>
  </si>
  <si>
    <t>Presun hmôt pre kovové stavebné doplnkové konštrukcie v objektoch výšky do 6 m</t>
  </si>
  <si>
    <t>-107616889</t>
  </si>
  <si>
    <t>77</t>
  </si>
  <si>
    <t>998767292.S</t>
  </si>
  <si>
    <t>Kovové stav.dopln.konštr., prípl.za presun nad najväčšiu dopr. vzdial. do 100 m</t>
  </si>
  <si>
    <t>1000849806</t>
  </si>
  <si>
    <t>781</t>
  </si>
  <si>
    <t>Obklady</t>
  </si>
  <si>
    <t>78</t>
  </si>
  <si>
    <t>781445201.S</t>
  </si>
  <si>
    <t>Montáž obkladov vnútor. stien z obkladačiek kladených do tmelu flexibilného veľ. 100x100 mm</t>
  </si>
  <si>
    <t>-1071165316</t>
  </si>
  <si>
    <t>79</t>
  </si>
  <si>
    <t>597640000100.S</t>
  </si>
  <si>
    <t>Obkladačky keramické glazované jednofarebné hladké lxv 100x100x14 mm</t>
  </si>
  <si>
    <t>975522301</t>
  </si>
  <si>
    <t>80</t>
  </si>
  <si>
    <t>998781201.S</t>
  </si>
  <si>
    <t>Presun hmôt pre obklady keramické v objektoch výšky do 6 m</t>
  </si>
  <si>
    <t>2119767308</t>
  </si>
  <si>
    <t>81</t>
  </si>
  <si>
    <t>998781292.S</t>
  </si>
  <si>
    <t>Obklady keramické, prípl.za presun nad vymedz. najväčšiu dopr. vzdial. do 100 m</t>
  </si>
  <si>
    <t>1921182109</t>
  </si>
  <si>
    <t>783</t>
  </si>
  <si>
    <t>Nátery</t>
  </si>
  <si>
    <t>82</t>
  </si>
  <si>
    <t>783180203.S</t>
  </si>
  <si>
    <t>Nátery oceľových konštrukcií protipožiarne vypeňovacie ľahkých C a veľmi ľahkých CC, hr. 400 µm</t>
  </si>
  <si>
    <t>-1491158743</t>
  </si>
  <si>
    <t>83</t>
  </si>
  <si>
    <t>783626200.S</t>
  </si>
  <si>
    <t>Nátery stolárskych výrobkov syntetické lazurovacím lakom 2x lakovaním</t>
  </si>
  <si>
    <t>1221076838</t>
  </si>
  <si>
    <t>784</t>
  </si>
  <si>
    <t>Maľby</t>
  </si>
  <si>
    <t>84</t>
  </si>
  <si>
    <t>784100010.S</t>
  </si>
  <si>
    <t>Maľby akrylátové dvojnásobné strojne nanášané, základné na jemnozrnný podklad výšky do 3,80 m</t>
  </si>
  <si>
    <t>587547686</t>
  </si>
  <si>
    <t>Práce a dodávky M</t>
  </si>
  <si>
    <t>21-M</t>
  </si>
  <si>
    <t>Elektromontáže</t>
  </si>
  <si>
    <t>85</t>
  </si>
  <si>
    <t>210219000</t>
  </si>
  <si>
    <t>Uzemnenie a elektroinštalácia v zmysle Prílohy č.2 k rozpočtu</t>
  </si>
  <si>
    <t>kpl</t>
  </si>
  <si>
    <t>-469435341</t>
  </si>
  <si>
    <t>43-M</t>
  </si>
  <si>
    <t>Montáž oceľových konštrukcií</t>
  </si>
  <si>
    <t>86</t>
  </si>
  <si>
    <t>430420001.S</t>
  </si>
  <si>
    <t>Priem. budova bez ŽD netyp. vr. hang. a vozov. atď. vzdial. väzn. 3-7, 5 m hm. do 70 kg/m2, rozp. 12-18 m, bez svet.</t>
  </si>
  <si>
    <t>q</t>
  </si>
  <si>
    <t>678898457</t>
  </si>
  <si>
    <t>87</t>
  </si>
  <si>
    <t>133880001140.S</t>
  </si>
  <si>
    <t>Oceľový nosník HEA 180, z valcovanej ocele S235JR</t>
  </si>
  <si>
    <t>128</t>
  </si>
  <si>
    <t>647837341</t>
  </si>
  <si>
    <t>88</t>
  </si>
  <si>
    <t>133880001170.S</t>
  </si>
  <si>
    <t>Oceľový nosník HEA 240, z valcovanej ocele S235JR</t>
  </si>
  <si>
    <t>442650169</t>
  </si>
  <si>
    <t>89</t>
  </si>
  <si>
    <t>133830000200.S</t>
  </si>
  <si>
    <t>Tyč oceľová stredná prierezu IPE 140 mm, ozn. 11 373, podľa EN ISO S235JRG1</t>
  </si>
  <si>
    <t>-1058720055</t>
  </si>
  <si>
    <t>90</t>
  </si>
  <si>
    <t>145540000900.S</t>
  </si>
  <si>
    <t>Profil oceľový 60x4 mm zváraný tenkostenný uzavretý štvorcový</t>
  </si>
  <si>
    <t>246341115</t>
  </si>
  <si>
    <t>91</t>
  </si>
  <si>
    <t>145820000500.S</t>
  </si>
  <si>
    <t>Profil oceľový 80x80x4 mm ťahaný tenkostenný uzavretý obdĺžnikový</t>
  </si>
  <si>
    <t>-1907386635</t>
  </si>
  <si>
    <t>92</t>
  </si>
  <si>
    <t>14582000060x</t>
  </si>
  <si>
    <t>Profil oceľový 100x100x4 mm ťahaný tenkostenný uzavretý obdĺžnikový</t>
  </si>
  <si>
    <t>-1435083692</t>
  </si>
  <si>
    <t>93</t>
  </si>
  <si>
    <t>145640001000.S</t>
  </si>
  <si>
    <t>Profil oceľový 50x3 mm 1x ťahaný tenkostenný uzavretý štvorcový</t>
  </si>
  <si>
    <t>1162339709</t>
  </si>
  <si>
    <t>94</t>
  </si>
  <si>
    <t>132810000600.S</t>
  </si>
  <si>
    <t>Tyč oceľová kruhová pre výstuž do betónu D 12 mm, ozn. 10 216</t>
  </si>
  <si>
    <t>-448165276</t>
  </si>
  <si>
    <t>95</t>
  </si>
  <si>
    <t>154210012700.S</t>
  </si>
  <si>
    <t>Profil oceľový 100x60x60 mm hr. steny 5,0 mm tenkostenný otvorený tvaru U rovnoramenný ozn.11 373 (EN S235JRG1)</t>
  </si>
  <si>
    <t>-293676219</t>
  </si>
  <si>
    <t>HZS</t>
  </si>
  <si>
    <t>Hodinové zúčtovacie sadzby</t>
  </si>
  <si>
    <t>96</t>
  </si>
  <si>
    <t>HZS000125.S</t>
  </si>
  <si>
    <t>Stavebno montážne práce mimoriadne odborné (Tr. 5) v rozsahu viac ako 8 hodín</t>
  </si>
  <si>
    <t>hod</t>
  </si>
  <si>
    <t>512</t>
  </si>
  <si>
    <t>-1577965049</t>
  </si>
  <si>
    <t>VRN</t>
  </si>
  <si>
    <t>Investičné náklady neobsiahnuté v cenách</t>
  </si>
  <si>
    <t>97</t>
  </si>
  <si>
    <t>000300016.S</t>
  </si>
  <si>
    <t>Geodetické práce - vykonávané pred výstavbou určenie vytyčovacej siete, vytýčenie staveniska, staveb. objektu</t>
  </si>
  <si>
    <t>eur</t>
  </si>
  <si>
    <t>1024</t>
  </si>
  <si>
    <t>-1476676179</t>
  </si>
  <si>
    <t>Objekt:</t>
  </si>
  <si>
    <t>2022_190_1 - Zdravotechnika</t>
  </si>
  <si>
    <t xml:space="preserve">    713 - Izolácie tepelné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</si>
  <si>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</si>
  <si>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</si>
  <si>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</si>
  <si>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713</t>
  </si>
  <si>
    <t>Izolácie tepelné</t>
  </si>
  <si>
    <t>7134821111</t>
  </si>
  <si>
    <t>Montáž trubíc z PE, hr.do 14 mm,vnút.priemer do 38 mm</t>
  </si>
  <si>
    <t>283310002700</t>
  </si>
  <si>
    <t>7134821121</t>
  </si>
  <si>
    <t>Montáž trubíc z PE, hr.do 14 mm,vnút.priemer 39-70 mm</t>
  </si>
  <si>
    <t>283310003500</t>
  </si>
  <si>
    <t>713482121</t>
  </si>
  <si>
    <t>Montáž trubíc z PE, hr.15-20 mm,vnút.priemer do 38 mm</t>
  </si>
  <si>
    <t>283310004600</t>
  </si>
  <si>
    <t>998713201</t>
  </si>
  <si>
    <t>Presun hmôt pre izolácie tepelné v objektoch výšky do 6 m</t>
  </si>
  <si>
    <t>721</t>
  </si>
  <si>
    <t>Zdravotech. vnútorná kanalizácia</t>
  </si>
  <si>
    <t>7211732052</t>
  </si>
  <si>
    <t>Potrubie z HT odpadové pripájacie DN 75</t>
  </si>
  <si>
    <t>7211711072</t>
  </si>
  <si>
    <t>Potrubie z PVC - KG odpadové ležaté hrdlové DN 75</t>
  </si>
  <si>
    <t>7211711092</t>
  </si>
  <si>
    <t>Potrubie z PVC - KG odpadové ležaté hrdlové DN 100</t>
  </si>
  <si>
    <t>7211711112</t>
  </si>
  <si>
    <t>Potrubie z PVC - KG odpadové ležaté hrdlové DN 125</t>
  </si>
  <si>
    <t>721213015</t>
  </si>
  <si>
    <t>Montáž podlahového vpustu s zvislým odtokom DN 110</t>
  </si>
  <si>
    <t>HL310N-3000</t>
  </si>
  <si>
    <t>721194107</t>
  </si>
  <si>
    <t>Zriadenie prípojky na potrubí vyvedenie a upevnenie odpadových výpustiek D 75x1, 9</t>
  </si>
  <si>
    <t>721194109</t>
  </si>
  <si>
    <t>Zriadenie prípojky na potrubí vyvedenie a upevnenie odpadových výpustiek D 110x2, 3</t>
  </si>
  <si>
    <t>721290111</t>
  </si>
  <si>
    <t>Ostatné - skúška tesnosti kanalizácie v objektoch vodou do DN 125</t>
  </si>
  <si>
    <t>998721201</t>
  </si>
  <si>
    <t>Presun hmôt pre vnútornú kanalizáciu v objektoch výšky do 6 m</t>
  </si>
  <si>
    <t>722</t>
  </si>
  <si>
    <t>Zdravotechnika - vnútorný vodovod</t>
  </si>
  <si>
    <t>722130214</t>
  </si>
  <si>
    <t>Potrubie z oceľ.rúr pozink.bezšvík.bežných-11 353.0, 10 004.0 zvarov. bežných-11 343.00 DN 32</t>
  </si>
  <si>
    <t>722171130</t>
  </si>
  <si>
    <t>722220111</t>
  </si>
  <si>
    <t>Montáž armatúry závitovej s jedným závitom, nástenka pre výtokový ventil G 1/2</t>
  </si>
  <si>
    <t>5515339010145</t>
  </si>
  <si>
    <t>Nástenka 90° s vnútorným závitom, 15-Rp 1/2</t>
  </si>
  <si>
    <t>722250005</t>
  </si>
  <si>
    <t>Montáž hydrantového systému s tvarovo stálou hadicou D 25</t>
  </si>
  <si>
    <t>súb.</t>
  </si>
  <si>
    <t>449150000800</t>
  </si>
  <si>
    <t>733191301</t>
  </si>
  <si>
    <t>Tlaková skúška plastového potrubia do 32 mm</t>
  </si>
  <si>
    <t>722290226</t>
  </si>
  <si>
    <t>Tlaková skúška vodovodného potrubia závitového do DN 50</t>
  </si>
  <si>
    <t>722290234</t>
  </si>
  <si>
    <t>Prepláchnutie a dezinfekcia vodovodného potrubia do DN 80</t>
  </si>
  <si>
    <t>998722201</t>
  </si>
  <si>
    <t>Presun hmôt pre vnútorný vodovod v objektoch výšky do 6 m</t>
  </si>
  <si>
    <t>725</t>
  </si>
  <si>
    <t>Zdravotechnika - zariaď. predmety</t>
  </si>
  <si>
    <t>725219401</t>
  </si>
  <si>
    <t>Montáž umývadla bez výtokovej armatúry z bieleho diturvitu na skrutky do muriva</t>
  </si>
  <si>
    <t>súb</t>
  </si>
  <si>
    <t>H8127130001041</t>
  </si>
  <si>
    <t>725819402</t>
  </si>
  <si>
    <t>Montáž ventilu bez pripojovacej rúrky G 1/2</t>
  </si>
  <si>
    <t>5514100500</t>
  </si>
  <si>
    <t>Ventil rohový mosadzný T 66 A 1/2" s vrškom T 13</t>
  </si>
  <si>
    <t>72582930111</t>
  </si>
  <si>
    <t>Montáž batérie umývadlovej stojankovej s mechanickým ovládaním</t>
  </si>
  <si>
    <t>551300606010</t>
  </si>
  <si>
    <t>725869302</t>
  </si>
  <si>
    <t>Montáž zápachovej uzávierky pre zariaďovacie predmety, umývadlová do D 50</t>
  </si>
  <si>
    <t>286312026411</t>
  </si>
  <si>
    <t>998725201</t>
  </si>
  <si>
    <t>Presun hmôt pre zariaďovacie predmety v objektoch výšky do 6 m</t>
  </si>
  <si>
    <t>2022_190_2 - Bleskozvod a zemnenie</t>
  </si>
  <si>
    <t xml:space="preserve">M - Práce a dodávky M   </t>
  </si>
  <si>
    <t xml:space="preserve">    21-M - Elektromontáže   </t>
  </si>
  <si>
    <t xml:space="preserve">    46-M - Zemné práce pri extr.mont.prácach   </t>
  </si>
  <si>
    <t xml:space="preserve">HZS - Hodinové zúčtovacie sadzby   </t>
  </si>
  <si>
    <t xml:space="preserve">Práce a dodávky M   </t>
  </si>
  <si>
    <t xml:space="preserve">Elektromontáže   </t>
  </si>
  <si>
    <t>210220010</t>
  </si>
  <si>
    <t>Náter zemniaceho pásku do 120 mm2</t>
  </si>
  <si>
    <t>2462167500</t>
  </si>
  <si>
    <t>Protikorózni asfaltický náter</t>
  </si>
  <si>
    <t>256</t>
  </si>
  <si>
    <t>210220020.S</t>
  </si>
  <si>
    <t>Uzemňovacie vedenie v zemi FeZn do 120 mm2 vrátane izolácie spojov</t>
  </si>
  <si>
    <t>354410058800.S</t>
  </si>
  <si>
    <t>Pásovina uzemňovacia FeZn 30 x 4 mm</t>
  </si>
  <si>
    <t>210220021</t>
  </si>
  <si>
    <t>Uzemňovacie vedenie v zemi FeZn vrátane izolácie spojov O 10mm</t>
  </si>
  <si>
    <t>3544224150</t>
  </si>
  <si>
    <t>Územňovací vodič    ocelový žiarovo zinkovaný  označenie     O 10</t>
  </si>
  <si>
    <t>210220031</t>
  </si>
  <si>
    <t>Ekvipotenciálna svorkovnica EPS 2 v krabici KT 250</t>
  </si>
  <si>
    <t>345410012800.S</t>
  </si>
  <si>
    <t>Krabica rozvodná PVC s viečkom KT 250 + vývodky</t>
  </si>
  <si>
    <t>3410301603</t>
  </si>
  <si>
    <t>Svorkovnica ekvipotencionálna  EPS 2, alebo ekvivalent</t>
  </si>
  <si>
    <t>210220050</t>
  </si>
  <si>
    <t>Označenie zvodov číselnými štítkami</t>
  </si>
  <si>
    <t>3544247915</t>
  </si>
  <si>
    <t>210220103.S</t>
  </si>
  <si>
    <t>Podpery vedenia FeZn pre lepenkové a škridlové strechy PV22 a PV25</t>
  </si>
  <si>
    <t>354410035400.S</t>
  </si>
  <si>
    <t>Podpera vedenia FeZn na lepenkové a šindľové strechy označenie PV 22</t>
  </si>
  <si>
    <t>354410067000.S</t>
  </si>
  <si>
    <t>Tesniaci set</t>
  </si>
  <si>
    <t>210220104.S</t>
  </si>
  <si>
    <t>Podpery vedenia FeZn PV23</t>
  </si>
  <si>
    <t>354410037400.S</t>
  </si>
  <si>
    <t>Podpera vedenia FeZn na plechové strechy označenie PV 23 vytočená</t>
  </si>
  <si>
    <t>210220243</t>
  </si>
  <si>
    <t>Svorka FeZn spojovacia SS</t>
  </si>
  <si>
    <t>3544219500</t>
  </si>
  <si>
    <t>Svorka  spojovacia  ocelová žiarovo zinkovaná  označenie  SS s p. 2 skr</t>
  </si>
  <si>
    <t>210220245.S</t>
  </si>
  <si>
    <t>Svorka FeZn pripojovacia SP</t>
  </si>
  <si>
    <t>354410004000.S</t>
  </si>
  <si>
    <t>Svorka FeZn pripájaca označenie SP 1</t>
  </si>
  <si>
    <t>210220246</t>
  </si>
  <si>
    <t>Svorka FeZn na odkvapový žľab SO</t>
  </si>
  <si>
    <t>3544219950</t>
  </si>
  <si>
    <t>Svorka  okapová  ocelová žiarovo zinkovaná  označenie  SO</t>
  </si>
  <si>
    <t>210220247</t>
  </si>
  <si>
    <t>Svorka FeZn skúšobná SZ</t>
  </si>
  <si>
    <t>3544220000</t>
  </si>
  <si>
    <t>Svorka  skušobná  ocelová žiarovo zinkovaná  označenie  SZ</t>
  </si>
  <si>
    <t>210220252.S</t>
  </si>
  <si>
    <t>Svorka FeZn odbočovacia spojovacia SR 01, SR 02 (pásovina do 120 mm2)</t>
  </si>
  <si>
    <t>354410000700.S</t>
  </si>
  <si>
    <t>Svorka FeZn odbočovacia spojovacia označenie SR 02 (M8) s podložkou</t>
  </si>
  <si>
    <t>210220253</t>
  </si>
  <si>
    <t>Svorka FeZn uzemňovacia SR03</t>
  </si>
  <si>
    <t>3544221300</t>
  </si>
  <si>
    <t>Uzemňovacia svorka  ocelová žiarovo zinkovaná  označenie  SR 03 A</t>
  </si>
  <si>
    <t>210220260</t>
  </si>
  <si>
    <t>Ochranný uholník FeZn   OU</t>
  </si>
  <si>
    <t>3544221650</t>
  </si>
  <si>
    <t>Ochraný uholník   ocelový žiarovo zinkovaný  označenie  OU 2 m</t>
  </si>
  <si>
    <t>210220261</t>
  </si>
  <si>
    <t>Držiak ochranného uholníka FeZn   DU-Z,D a DOU</t>
  </si>
  <si>
    <t>3544221750</t>
  </si>
  <si>
    <t>Držiak ochranného uholníka do muriva  ocelový žiarovo zinkovaný  označenie  DUD</t>
  </si>
  <si>
    <t>210220800.S</t>
  </si>
  <si>
    <t>Uzemňovacie vedenie na povrchu AlMgSi drôt zvodový O 8-10 mm</t>
  </si>
  <si>
    <t>354410064200.S</t>
  </si>
  <si>
    <t>Drôt bleskozvodový zliatina AlMgSi, d 8 mm, Al</t>
  </si>
  <si>
    <t>Doprava</t>
  </si>
  <si>
    <t>MV</t>
  </si>
  <si>
    <t>Murárske výpomoci</t>
  </si>
  <si>
    <t>PM</t>
  </si>
  <si>
    <t>Podružný materiál</t>
  </si>
  <si>
    <t>PPV</t>
  </si>
  <si>
    <t>Podiel pridružených výkonov</t>
  </si>
  <si>
    <t>46-M</t>
  </si>
  <si>
    <t xml:space="preserve">Zemné práce pri extr.mont.prácach   </t>
  </si>
  <si>
    <t>460200143</t>
  </si>
  <si>
    <t>Hĺbenie káblovej ryhy ručne 35 cm širokej a 60 cm hlbokej, v zemine triedy 3</t>
  </si>
  <si>
    <t>460300006.S</t>
  </si>
  <si>
    <t>Zhutnenie zeminy po vrstvách pri zahrnutí rýh strojom, vrstva zeminy 20 cm</t>
  </si>
  <si>
    <t>460560143</t>
  </si>
  <si>
    <t>Ručný zásyp nezap. káblovej ryhy bez zhutn. zeminy, 35 cm širokej, 60 cm hlbokej v zemine tr. 3</t>
  </si>
  <si>
    <t xml:space="preserve">Hodinové zúčtovacie sadzby   </t>
  </si>
  <si>
    <t>HZS000111</t>
  </si>
  <si>
    <t>Odborná skúška a odborná prehliadka</t>
  </si>
  <si>
    <t>262144</t>
  </si>
  <si>
    <t>HZS000112</t>
  </si>
  <si>
    <t>Projekt skutočného vyhotovenia</t>
  </si>
  <si>
    <t>HZS000113.S</t>
  </si>
  <si>
    <t>Stavebno montážne práce náročné ucelené - odborné, tvorivé remeselné (Tr. 3) v rozsahu viac ako 8 hodín- nepredvídané práce</t>
  </si>
  <si>
    <t>2022_190_3 - Svetelná inštalácia</t>
  </si>
  <si>
    <t>210010025.S</t>
  </si>
  <si>
    <t>Rúrka ohybná elektroinštalačná z PVC typ FXP 20, uložená pevne</t>
  </si>
  <si>
    <t>345710009100.S</t>
  </si>
  <si>
    <t>Rúrka ohybná vlnitá pancierová so strednou mechanickou odolnosťou z PVC-U, D 20</t>
  </si>
  <si>
    <t>345710017800.S</t>
  </si>
  <si>
    <t>Spojka nasúvacia z PVC-U pre elektroinštal. rúrky, D 20 mm</t>
  </si>
  <si>
    <t>210010351.S</t>
  </si>
  <si>
    <t>Krabicová rozvodka z lisovaného izolantu vrátane ukončenia káblov a zapojenia vodičov</t>
  </si>
  <si>
    <t>345410013000.S</t>
  </si>
  <si>
    <t>Krabica rozvodná PVC na stenu, IP 44</t>
  </si>
  <si>
    <t>210010582.S</t>
  </si>
  <si>
    <t>Rúrka tuhá elektroinštalačná z PVC, D 20 uložená pevne</t>
  </si>
  <si>
    <t>345710000200.S</t>
  </si>
  <si>
    <t>Rúrka tuhá hrdlová 1520 s nízkou mechanickou odolnosťou z PVC, samozhášavá, D 20 mm</t>
  </si>
  <si>
    <t>345710020015.S</t>
  </si>
  <si>
    <t>Spojka 0220 z PVC pra tuhé elektroinštal. rúrky, samozhášavé, D 20 mm</t>
  </si>
  <si>
    <t>210020305.S</t>
  </si>
  <si>
    <t>Káblový žľab - káblový nosný systém, pozink., vrátane príslušenstva, 125/50 mm vrátane veka a podpery</t>
  </si>
  <si>
    <t>345750008700.S</t>
  </si>
  <si>
    <t>Žľab káblový, šxv 125x50 mm, z pozinkovanej ocele</t>
  </si>
  <si>
    <t>345750011500.S</t>
  </si>
  <si>
    <t>Kryt pre káblový žľab šírky 125 mm, z pozinkovanej ocele</t>
  </si>
  <si>
    <t>345750043000.S</t>
  </si>
  <si>
    <t>Nosník pre káblový žľab šírky 125 mm, z pozinkovanej ocele</t>
  </si>
  <si>
    <t>345750047600.S</t>
  </si>
  <si>
    <t>Spojka pre káblový žľab šírky 50 mm, z pozinkovanej ocele</t>
  </si>
  <si>
    <t>345750051000.S</t>
  </si>
  <si>
    <t>Zakončenie káblového žľabu šxv 125x50 mm, z pozinkovanej ocele</t>
  </si>
  <si>
    <t>345750054200.S</t>
  </si>
  <si>
    <t>Upínka krytu pre káblový žľab</t>
  </si>
  <si>
    <t>210100001</t>
  </si>
  <si>
    <t>Ukončenie vodičov v rozvádzač. vrátane zapojenia a vodičovej koncovky do 2.5 mm2</t>
  </si>
  <si>
    <t>210100002</t>
  </si>
  <si>
    <t>Ukončenie vodičov v rozvádzač. vrátane zapojenia a vodičovej koncovky do 6 mm2</t>
  </si>
  <si>
    <t>210100003.S</t>
  </si>
  <si>
    <t>Ukončenie vodičov v rozvádzač. vrátane zapojenia a vodičovej koncovky do 16 mm2</t>
  </si>
  <si>
    <t>210100008.S</t>
  </si>
  <si>
    <t>Ukončenie vodičov v rozvádzač. vrátane zapojenia a vodičovej koncovky do 95 mm2</t>
  </si>
  <si>
    <t>210110003.S</t>
  </si>
  <si>
    <t>Sériový spínač -  radenie 5, nástenný IP 44 vrátane zapojenia</t>
  </si>
  <si>
    <t>345330002915.S</t>
  </si>
  <si>
    <t>Prepínač nástenný, radenie 5, IP44</t>
  </si>
  <si>
    <t>210110005.S</t>
  </si>
  <si>
    <t>Krížový prepínač - radenie 7, nástenný IP 44, vrátane zapojenia</t>
  </si>
  <si>
    <t>345330002925.S</t>
  </si>
  <si>
    <t>Prepínač krížový nástenný, radenie 7, IP44</t>
  </si>
  <si>
    <t>210110008.S</t>
  </si>
  <si>
    <t>Dvojitý striedavý prepínač - radenie 6+6, nástenný IP 44, vrátane zapojenia</t>
  </si>
  <si>
    <t>345330002910.S</t>
  </si>
  <si>
    <t>Prepínač dvojitý striedavý nástenný, radenie 6+6, IP44</t>
  </si>
  <si>
    <t>210190002.S</t>
  </si>
  <si>
    <t>Montáž oceľoplechovej rozvodnice do váhy 50 kg</t>
  </si>
  <si>
    <t>3570156600RH</t>
  </si>
  <si>
    <t>Rozvádzač RPtech</t>
  </si>
  <si>
    <t>210190005ZS</t>
  </si>
  <si>
    <t>Výroba a montáž zásuvkových skríň ZS</t>
  </si>
  <si>
    <t>3570156600ZS1</t>
  </si>
  <si>
    <t>Zásuvková skriňa 1x32/3f, 1x16/3f, 4x16/1f</t>
  </si>
  <si>
    <t>210201080.S</t>
  </si>
  <si>
    <t>Montáž a zapojenie svietidla IP20, stropného - nástenného LED</t>
  </si>
  <si>
    <t>348140000100B</t>
  </si>
  <si>
    <t>210201510</t>
  </si>
  <si>
    <t>Montáž a zapojenie LED núdzového svietidla</t>
  </si>
  <si>
    <t>3486801100</t>
  </si>
  <si>
    <t>348150000800</t>
  </si>
  <si>
    <t>34868011001</t>
  </si>
  <si>
    <t>210950101.S</t>
  </si>
  <si>
    <t>Označovací štítok na kábel</t>
  </si>
  <si>
    <t>345840002700.S</t>
  </si>
  <si>
    <t>Označovač káblov</t>
  </si>
  <si>
    <t>Preskúšanie el. rozvodov, rozvádzačov</t>
  </si>
  <si>
    <t>HZS000115</t>
  </si>
  <si>
    <t>Odborná skúška a odborná prehliadka, revízna správa</t>
  </si>
  <si>
    <t>2022_190_4 - Vonkajšia NN</t>
  </si>
  <si>
    <t>210010066.S</t>
  </si>
  <si>
    <t>Rúrka elektroinštalačná oceľová, závitová, typ 6042, uložená pevne</t>
  </si>
  <si>
    <t>345710004810.S</t>
  </si>
  <si>
    <t>Rúrka oceľová závitová 6042 s vysokou mechanickou odolnosťou, pozinkovaná, D 54 mm</t>
  </si>
  <si>
    <t>345710034700.S</t>
  </si>
  <si>
    <t>Vývodka vonkajšia rovná 4842/P z PVC pre oceľové elektroinštal. rúrky D 42 mm</t>
  </si>
  <si>
    <t>210010154.S</t>
  </si>
  <si>
    <t>Rúrka ohybná elektroinštalačná z HDPE, D 110 uložená pevne</t>
  </si>
  <si>
    <t>345710006000.S</t>
  </si>
  <si>
    <t>Rúrka ohybná 09110 dvojplášťová korugovaná z HDPE, bezhalogénová, D 110 mm</t>
  </si>
  <si>
    <t>210040362.S</t>
  </si>
  <si>
    <t>Montáž vodiča zväzkového NFA2X 4x50 mm2  RM</t>
  </si>
  <si>
    <t>341110038300.S</t>
  </si>
  <si>
    <t>Kábel hliníkový závesný NFA2X 4x50 mm2</t>
  </si>
  <si>
    <t>210040367.S</t>
  </si>
  <si>
    <t>Montáž konzoly VPS 600/280 na betónový stĺp JB</t>
  </si>
  <si>
    <t>311110005100.S</t>
  </si>
  <si>
    <t>Matica presná M 16 mm, DIN 934, trieda 8,0 oceľ pozinkovaná</t>
  </si>
  <si>
    <t>311210003000.S</t>
  </si>
  <si>
    <t>Podložka plochá d 16 mm, DIN 125, oceľ s povrchovou úpravou biely zinok</t>
  </si>
  <si>
    <t>311820003800.S</t>
  </si>
  <si>
    <t>Konzola stĺpová 600/280-VPS/Z pre odbočenie prípojky alebo dvojvodičového vedenia</t>
  </si>
  <si>
    <t>311870015000.S</t>
  </si>
  <si>
    <t>Strmeň svorníkový 270x280/Z ku konzolám NN, VN</t>
  </si>
  <si>
    <t>210040374.S</t>
  </si>
  <si>
    <t>Montáž objimky strmeňovej 8925 01 s okom na JB</t>
  </si>
  <si>
    <t>311870008600.S</t>
  </si>
  <si>
    <t>Objímka strmeňová, d 250 mm s okom, typ 892501 ku konzolám NN, VN</t>
  </si>
  <si>
    <t>210040380.S</t>
  </si>
  <si>
    <t>Montáž  svorky nosnej 4x50 mm2</t>
  </si>
  <si>
    <t>354310009500.S</t>
  </si>
  <si>
    <t>Svorka nosná SO130, 4x50 mm2</t>
  </si>
  <si>
    <t>210040383.S</t>
  </si>
  <si>
    <t>Montáž svorky kotevnej 4x50-120 mm2</t>
  </si>
  <si>
    <t>354310009500.Ssk1</t>
  </si>
  <si>
    <t>Svorka kotevná SO234S, 4x50-120 mm2</t>
  </si>
  <si>
    <t>210040388.S</t>
  </si>
  <si>
    <t>Montáž puzdra koncového 16-120 mm2</t>
  </si>
  <si>
    <t>345710006000.Sa2</t>
  </si>
  <si>
    <t>Elastomérový uzáver - CECT 16-150mm2</t>
  </si>
  <si>
    <t>210040390.S</t>
  </si>
  <si>
    <t>Montáž svorky prepichovacej</t>
  </si>
  <si>
    <t>354310010100.S</t>
  </si>
  <si>
    <t>Svorka odbočovacia prepichovacia EP, 16-120/25-120 mm2, 2xM8</t>
  </si>
  <si>
    <t>210100006.S</t>
  </si>
  <si>
    <t>Ukončenie vodičov v rozvádzač. vrátane zapojenia a vodičovej koncovky do 50 mm2</t>
  </si>
  <si>
    <t>354310013700.S</t>
  </si>
  <si>
    <t>Káblové oko hliníkové lisovacie 50 Al 617094</t>
  </si>
  <si>
    <t>210252271.S</t>
  </si>
  <si>
    <t>Montáž pásky nerezovej bandimex</t>
  </si>
  <si>
    <t>369160000300.S</t>
  </si>
  <si>
    <t>Objímka na stožiar - páska nerezová</t>
  </si>
  <si>
    <t>210260042.S</t>
  </si>
  <si>
    <t>Svorka SH 2 pre samonosné káble s hákom, vrátane prevŕtania otvoru do kotevnej objímky</t>
  </si>
  <si>
    <t>311740002300.S</t>
  </si>
  <si>
    <t>Hák "S" d 8 mm, dĺ. 100 mm, typ HR8-100</t>
  </si>
  <si>
    <t>220260722</t>
  </si>
  <si>
    <t>Montáž samonosných káblových rebríkov a príslušenstiev</t>
  </si>
  <si>
    <t>345750011500</t>
  </si>
  <si>
    <t>345750026100</t>
  </si>
  <si>
    <t>345750045500</t>
  </si>
  <si>
    <t>345750053200</t>
  </si>
  <si>
    <t>Skrutka s polguľovou hlavou (kpl.) 100ks</t>
  </si>
  <si>
    <t>bal</t>
  </si>
  <si>
    <t>345750053900</t>
  </si>
  <si>
    <t>Príchytka rebríka ZM/ZMO, alebo ekvivalent</t>
  </si>
  <si>
    <t>345750044600</t>
  </si>
  <si>
    <t>Podložka veľkoplošná PW10 (100ks)</t>
  </si>
  <si>
    <t>3457500542002</t>
  </si>
  <si>
    <t>3457500542006</t>
  </si>
  <si>
    <t>Skrutka s polg. hlavou+matica SGKM10x20, alebo ekvivalent</t>
  </si>
  <si>
    <t>3457500542007</t>
  </si>
  <si>
    <t>MECH</t>
  </si>
  <si>
    <t>Mechanizmy</t>
  </si>
  <si>
    <t>460200163</t>
  </si>
  <si>
    <t>Hĺbenie káblovej ryhy ručne 35 cm širokej a 80 cm hlbokej, v zemine triedy 3</t>
  </si>
  <si>
    <t>460300006</t>
  </si>
  <si>
    <t>460420372.S</t>
  </si>
  <si>
    <t>Zriad. káblového lôžka z piesku vrstvy 10 cm, doskami naprieč kábla na šírku 35 cm</t>
  </si>
  <si>
    <t>5831214500</t>
  </si>
  <si>
    <t>Drvina vápencová zmes  0 - 4</t>
  </si>
  <si>
    <t>5961046500</t>
  </si>
  <si>
    <t>Plastový ocharnný poklop</t>
  </si>
  <si>
    <t>460490012</t>
  </si>
  <si>
    <t>Rozvinutie a uloženie výstražnej fólie z PVC do ryhy, šírka 33 cm</t>
  </si>
  <si>
    <t>98</t>
  </si>
  <si>
    <t>2830002000</t>
  </si>
  <si>
    <t>Fólia červená</t>
  </si>
  <si>
    <t>100</t>
  </si>
  <si>
    <t>460560163</t>
  </si>
  <si>
    <t>Ručný zásyp nezap. káblovej ryhy bez zhutn. zeminy, 35 cm širokej, 80 cm hlbokej v zemine tr. 3</t>
  </si>
  <si>
    <t>102</t>
  </si>
  <si>
    <t>460620013</t>
  </si>
  <si>
    <t>Proviz. úprava terénu v zemine tr. 3, aby nerovnosti terénu neboli väčšie ako 2 cm od vodor.hladiny</t>
  </si>
  <si>
    <t>104</t>
  </si>
  <si>
    <t>106</t>
  </si>
  <si>
    <t>108</t>
  </si>
  <si>
    <t>HZS000111.1</t>
  </si>
  <si>
    <t>110</t>
  </si>
  <si>
    <t>112</t>
  </si>
  <si>
    <t>114</t>
  </si>
  <si>
    <t>Promitor s.r.o.</t>
  </si>
  <si>
    <t>Výstuž základových dosiek zo zvár. Sietí</t>
  </si>
  <si>
    <t>Murivo základových pásov 50x30x25 s betónovou výplňou C 16/20 hr. 300 mm</t>
  </si>
  <si>
    <t>Murivo nosné z tvárnic hr. 250 mm, na MVC a lepidlo (250x250x500)</t>
  </si>
  <si>
    <t>Keramický preklad, šírky 70 mm, výšky 238 mm, dĺžky 3250 mm</t>
  </si>
  <si>
    <t>Výstuž mazanín z betónov (z kameniva) a z ľahkých betónov zo sietí, priemer drôtu 6/6 mm, veľkosť oka 150x150 mm</t>
  </si>
  <si>
    <t>Pás asfaltový V 60 S 35 pre spodné vrstvy hydroizolačných systémov</t>
  </si>
  <si>
    <t>Konštrukčné drevo - priemyselná kvalita, šxvxdĺ. 40x80x3000 mm</t>
  </si>
  <si>
    <t>Tmel tesniaci jednozložkový, na báze syntetického kaučuku, pre napojenia strechy na murivo a komín</t>
  </si>
  <si>
    <t>Izolačná PE trubica 18x13 mm (d potrubia x hr. izolácie), nadrezaná, AZ FLEX</t>
  </si>
  <si>
    <t>Izolačná PE trubica 42x13 mm (d potrubia x hr. izolácie), nadrezaná, AZ FLEX</t>
  </si>
  <si>
    <t>Izolačná PE trubica 18x20 mm (d potrubia x hr. izolácie), nadrezaná, AZ FLEX</t>
  </si>
  <si>
    <t>Podlahový vpust DN50/75/110 zvislý s protizápachovým uzáverom</t>
  </si>
  <si>
    <t>Potrubie z plastických rúr D16/2,0 lisovaním</t>
  </si>
  <si>
    <t>Hydrantový systém s tvarovo stálou hadicou D 25, hadica 30 m, skriňa 710x710x245 mm, plné dvierka, prúdnica ekv. 10</t>
  </si>
  <si>
    <t>Umývadlo biele</t>
  </si>
  <si>
    <t xml:space="preserve">Umývadlová stojanková batéria </t>
  </si>
  <si>
    <t>Umývadlová zápachová uzávierka 50</t>
  </si>
  <si>
    <t>Štítok orientačný  zemniaci, bleskozvodný a uzemňovací materiál</t>
  </si>
  <si>
    <t>B- Prisadené svietidlo LED120, 55W, 230V, 50Hz, IP66</t>
  </si>
  <si>
    <t>Nástenné núdzové svietidlo, IP65, 3 hodina, 270x100x54 mm núdzový režim</t>
  </si>
  <si>
    <t>A+NO- Prisadené svietidlo, 55W, 230V, 50Hz, IP66</t>
  </si>
  <si>
    <t xml:space="preserve">Antipanické svietidlo </t>
  </si>
  <si>
    <t>Káblový rebrík samonosný</t>
  </si>
  <si>
    <t xml:space="preserve">Oblúk rebríka 90° </t>
  </si>
  <si>
    <t xml:space="preserve">Spojka samonosných rebríkov </t>
  </si>
  <si>
    <t xml:space="preserve">Výložník </t>
  </si>
  <si>
    <t>Skrutka (komplet) SMM10x60</t>
  </si>
  <si>
    <t>SK 2022064429</t>
  </si>
  <si>
    <t xml:space="preserve"> Architektonické štúdio ATELIER. AT, s.r.o.</t>
  </si>
  <si>
    <t>SK2120334722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</si>
</sst>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6"/>
      <name val="Arial CE"/>
    </font>
    <font>
      <sz val="8"/>
      <name val="Arial CE"/>
    </font>
    <font>
      <sz val="6"/>
      <name val="Arial MT"/>
      <family val="2"/>
    </font>
    <font>
      <sz val="6"/>
      <name val="Arial Narrow"/>
      <family val="2"/>
      <charset val="238"/>
    </font>
    <font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EB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2" borderId="0" xfId="0" applyFont="1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19" fillId="3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3" borderId="0" xfId="0" applyFont="1" applyFill="1" applyAlignment="1">
      <alignment horizontal="left" vertical="center"/>
    </xf>
    <xf numFmtId="0" fontId="19" fillId="3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3" borderId="16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3" borderId="6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left" vertical="center"/>
    </xf>
    <xf numFmtId="0" fontId="19" fillId="3" borderId="7" xfId="0" applyFont="1" applyFill="1" applyBorder="1" applyAlignment="1">
      <alignment horizontal="center" vertical="center"/>
    </xf>
    <xf numFmtId="0" fontId="19" fillId="3" borderId="8" xfId="0" applyFont="1" applyFill="1" applyBorder="1" applyAlignment="1">
      <alignment horizontal="left" vertical="center"/>
    </xf>
    <xf numFmtId="0" fontId="19" fillId="3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0" fillId="4" borderId="0" xfId="0" applyFill="1"/>
    <xf numFmtId="14" fontId="2" fillId="4" borderId="0" xfId="0" applyNumberFormat="1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0" fillId="0" borderId="0" xfId="0" applyFill="1"/>
  </cellXfs>
  <cellStyles count="2">
    <cellStyle name="Hypertextové prepojenie" xfId="1" builtinId="8"/>
    <cellStyle name="Normálna" xfId="0" builtinId="0" customBuiltin="1"/>
  </cellStyles>
  <dxfs count="0"/>
  <tableStyles count="0"/>
  <colors>
    <mruColors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showZeros="0" tabSelected="1" workbookViewId="0">
      <selection activeCell="E14" sqref="E14:AF14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20"/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S2" s="14" t="s">
        <v>5</v>
      </c>
      <c r="BT2" s="14" t="s">
        <v>6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5</v>
      </c>
      <c r="BT3" s="14" t="s">
        <v>6</v>
      </c>
    </row>
    <row r="4" spans="1:74" s="1" customFormat="1" ht="24.9" customHeight="1">
      <c r="B4" s="17"/>
      <c r="D4" s="18" t="s">
        <v>7</v>
      </c>
      <c r="AR4" s="17"/>
      <c r="AS4" s="19" t="s">
        <v>8</v>
      </c>
      <c r="BS4" s="14" t="s">
        <v>9</v>
      </c>
    </row>
    <row r="5" spans="1:74" s="1" customFormat="1" ht="12" customHeight="1">
      <c r="B5" s="17"/>
      <c r="D5" s="20" t="s">
        <v>10</v>
      </c>
      <c r="K5" s="200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R5" s="17"/>
      <c r="BS5" s="14" t="s">
        <v>5</v>
      </c>
    </row>
    <row r="6" spans="1:74" s="1" customFormat="1" ht="36.9" customHeight="1">
      <c r="B6" s="17"/>
      <c r="D6" s="22" t="s">
        <v>12</v>
      </c>
      <c r="K6" s="202" t="s">
        <v>13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R6" s="17"/>
      <c r="BS6" s="14" t="s">
        <v>5</v>
      </c>
    </row>
    <row r="7" spans="1:74" s="1" customFormat="1" ht="12" customHeight="1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5</v>
      </c>
    </row>
    <row r="8" spans="1:74" s="1" customFormat="1" ht="12" customHeight="1">
      <c r="B8" s="17"/>
      <c r="D8" s="23" t="s">
        <v>16</v>
      </c>
      <c r="K8" s="21" t="s">
        <v>17</v>
      </c>
      <c r="AK8" s="23" t="s">
        <v>18</v>
      </c>
      <c r="AN8" s="219"/>
      <c r="AR8" s="17"/>
      <c r="BS8" s="14" t="s">
        <v>5</v>
      </c>
    </row>
    <row r="9" spans="1:74" s="1" customFormat="1" ht="14.4" customHeight="1">
      <c r="B9" s="17"/>
      <c r="AR9" s="17"/>
      <c r="BS9" s="14" t="s">
        <v>5</v>
      </c>
    </row>
    <row r="10" spans="1:74" s="1" customFormat="1" ht="12" customHeight="1">
      <c r="B10" s="17"/>
      <c r="D10" s="23" t="s">
        <v>19</v>
      </c>
      <c r="AK10" s="23" t="s">
        <v>20</v>
      </c>
      <c r="AN10" s="21">
        <v>36275531</v>
      </c>
      <c r="AR10" s="17"/>
      <c r="BS10" s="14" t="s">
        <v>5</v>
      </c>
    </row>
    <row r="11" spans="1:74" s="1" customFormat="1" ht="18.45" customHeight="1">
      <c r="B11" s="17"/>
      <c r="E11" s="21" t="s">
        <v>909</v>
      </c>
      <c r="AK11" s="23" t="s">
        <v>22</v>
      </c>
      <c r="AN11" s="21" t="s">
        <v>937</v>
      </c>
      <c r="AR11" s="17"/>
      <c r="BS11" s="14" t="s">
        <v>5</v>
      </c>
    </row>
    <row r="12" spans="1:74" s="1" customFormat="1" ht="6.9" customHeight="1">
      <c r="B12" s="17"/>
      <c r="AR12" s="17"/>
      <c r="BS12" s="14" t="s">
        <v>5</v>
      </c>
    </row>
    <row r="13" spans="1:74" s="1" customFormat="1" ht="12" customHeight="1">
      <c r="B13" s="17"/>
      <c r="D13" s="23" t="s">
        <v>23</v>
      </c>
      <c r="AK13" s="23" t="s">
        <v>20</v>
      </c>
      <c r="AN13" s="218"/>
      <c r="AR13" s="17"/>
      <c r="BS13" s="14" t="s">
        <v>5</v>
      </c>
    </row>
    <row r="14" spans="1:74" ht="13.2">
      <c r="B14" s="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K14" s="23" t="s">
        <v>22</v>
      </c>
      <c r="AN14" s="218"/>
      <c r="AR14" s="17"/>
      <c r="BS14" s="14" t="s">
        <v>5</v>
      </c>
    </row>
    <row r="15" spans="1:74" s="1" customFormat="1" ht="6.9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25</v>
      </c>
      <c r="AK16" s="23" t="s">
        <v>20</v>
      </c>
      <c r="AN16" s="21">
        <v>50445073</v>
      </c>
      <c r="AR16" s="17"/>
      <c r="BS16" s="14" t="s">
        <v>3</v>
      </c>
    </row>
    <row r="17" spans="1:71" s="1" customFormat="1" ht="18.45" customHeight="1">
      <c r="B17" s="17"/>
      <c r="E17" s="21" t="s">
        <v>938</v>
      </c>
      <c r="AK17" s="23" t="s">
        <v>22</v>
      </c>
      <c r="AN17" s="171" t="s">
        <v>939</v>
      </c>
      <c r="AR17" s="17"/>
      <c r="BS17" s="14" t="s">
        <v>26</v>
      </c>
    </row>
    <row r="18" spans="1:71" s="1" customFormat="1" ht="6.9" customHeight="1">
      <c r="B18" s="17"/>
      <c r="AR18" s="17"/>
      <c r="BS18" s="14" t="s">
        <v>5</v>
      </c>
    </row>
    <row r="19" spans="1:71" s="1" customFormat="1" ht="12" customHeight="1">
      <c r="B19" s="17"/>
      <c r="D19" s="23" t="s">
        <v>27</v>
      </c>
      <c r="AK19" s="23" t="s">
        <v>20</v>
      </c>
      <c r="AN19" s="21" t="s">
        <v>1</v>
      </c>
      <c r="AR19" s="17"/>
      <c r="BS19" s="14" t="s">
        <v>5</v>
      </c>
    </row>
    <row r="20" spans="1:71" s="1" customFormat="1" ht="18.45" customHeight="1">
      <c r="B20" s="17"/>
      <c r="E20" s="21" t="s">
        <v>28</v>
      </c>
      <c r="AK20" s="23" t="s">
        <v>22</v>
      </c>
      <c r="AN20" s="21" t="s">
        <v>1</v>
      </c>
      <c r="AR20" s="17"/>
      <c r="BS20" s="14" t="s">
        <v>26</v>
      </c>
    </row>
    <row r="21" spans="1:71" s="1" customFormat="1" ht="6.9" customHeight="1">
      <c r="B21" s="17"/>
      <c r="AR21" s="17"/>
    </row>
    <row r="22" spans="1:71" s="1" customFormat="1" ht="12" customHeight="1">
      <c r="B22" s="17"/>
      <c r="D22" s="23" t="s">
        <v>29</v>
      </c>
      <c r="AR22" s="17"/>
    </row>
    <row r="23" spans="1:71" s="1" customFormat="1" ht="16.5" customHeight="1">
      <c r="B23" s="17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7"/>
    </row>
    <row r="24" spans="1:71" s="1" customFormat="1" ht="6.9" customHeight="1">
      <c r="B24" s="17"/>
      <c r="AR24" s="17"/>
    </row>
    <row r="25" spans="1:71" s="1" customFormat="1" ht="6.9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5" customHeight="1">
      <c r="A26" s="26"/>
      <c r="B26" s="27"/>
      <c r="C26" s="26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04">
        <f>ROUND(AG94,2)</f>
        <v>0</v>
      </c>
      <c r="AL26" s="205"/>
      <c r="AM26" s="205"/>
      <c r="AN26" s="205"/>
      <c r="AO26" s="205"/>
      <c r="AP26" s="26"/>
      <c r="AQ26" s="26"/>
      <c r="AR26" s="27"/>
      <c r="BE26" s="26"/>
    </row>
    <row r="27" spans="1:7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06" t="s">
        <v>31</v>
      </c>
      <c r="M28" s="206"/>
      <c r="N28" s="206"/>
      <c r="O28" s="206"/>
      <c r="P28" s="206"/>
      <c r="Q28" s="26"/>
      <c r="R28" s="26"/>
      <c r="S28" s="26"/>
      <c r="T28" s="26"/>
      <c r="U28" s="26"/>
      <c r="V28" s="26"/>
      <c r="W28" s="206" t="s">
        <v>32</v>
      </c>
      <c r="X28" s="206"/>
      <c r="Y28" s="206"/>
      <c r="Z28" s="206"/>
      <c r="AA28" s="206"/>
      <c r="AB28" s="206"/>
      <c r="AC28" s="206"/>
      <c r="AD28" s="206"/>
      <c r="AE28" s="206"/>
      <c r="AF28" s="26"/>
      <c r="AG28" s="26"/>
      <c r="AH28" s="26"/>
      <c r="AI28" s="26"/>
      <c r="AJ28" s="26"/>
      <c r="AK28" s="206" t="s">
        <v>33</v>
      </c>
      <c r="AL28" s="206"/>
      <c r="AM28" s="206"/>
      <c r="AN28" s="206"/>
      <c r="AO28" s="206"/>
      <c r="AP28" s="26"/>
      <c r="AQ28" s="26"/>
      <c r="AR28" s="27"/>
      <c r="BE28" s="26"/>
    </row>
    <row r="29" spans="1:71" s="3" customFormat="1" ht="14.4" customHeight="1">
      <c r="B29" s="31"/>
      <c r="D29" s="23" t="s">
        <v>34</v>
      </c>
      <c r="F29" s="32" t="s">
        <v>35</v>
      </c>
      <c r="L29" s="207">
        <v>0.2</v>
      </c>
      <c r="M29" s="208"/>
      <c r="N29" s="208"/>
      <c r="O29" s="208"/>
      <c r="P29" s="208"/>
      <c r="Q29" s="33"/>
      <c r="R29" s="33"/>
      <c r="S29" s="33"/>
      <c r="T29" s="33"/>
      <c r="U29" s="33"/>
      <c r="V29" s="33"/>
      <c r="W29" s="209">
        <f>ROUND(AZ94, 2)</f>
        <v>0</v>
      </c>
      <c r="X29" s="208"/>
      <c r="Y29" s="208"/>
      <c r="Z29" s="208"/>
      <c r="AA29" s="208"/>
      <c r="AB29" s="208"/>
      <c r="AC29" s="208"/>
      <c r="AD29" s="208"/>
      <c r="AE29" s="208"/>
      <c r="AF29" s="33"/>
      <c r="AG29" s="33"/>
      <c r="AH29" s="33"/>
      <c r="AI29" s="33"/>
      <c r="AJ29" s="33"/>
      <c r="AK29" s="209">
        <f>ROUND(AV94, 2)</f>
        <v>0</v>
      </c>
      <c r="AL29" s="208"/>
      <c r="AM29" s="208"/>
      <c r="AN29" s="208"/>
      <c r="AO29" s="208"/>
      <c r="AP29" s="33"/>
      <c r="AQ29" s="33"/>
      <c r="AR29" s="34"/>
      <c r="AS29" s="33"/>
      <c r="AT29" s="33"/>
      <c r="AU29" s="33"/>
      <c r="AV29" s="33"/>
      <c r="AW29" s="33"/>
      <c r="AX29" s="33"/>
      <c r="AY29" s="33"/>
      <c r="AZ29" s="33"/>
    </row>
    <row r="30" spans="1:71" s="3" customFormat="1" ht="14.4" customHeight="1">
      <c r="B30" s="31"/>
      <c r="F30" s="32" t="s">
        <v>36</v>
      </c>
      <c r="L30" s="197">
        <v>0.2</v>
      </c>
      <c r="M30" s="198"/>
      <c r="N30" s="198"/>
      <c r="O30" s="198"/>
      <c r="P30" s="198"/>
      <c r="W30" s="199">
        <f>ROUND(BA94, 2)</f>
        <v>0</v>
      </c>
      <c r="X30" s="198"/>
      <c r="Y30" s="198"/>
      <c r="Z30" s="198"/>
      <c r="AA30" s="198"/>
      <c r="AB30" s="198"/>
      <c r="AC30" s="198"/>
      <c r="AD30" s="198"/>
      <c r="AE30" s="198"/>
      <c r="AK30" s="199">
        <f>ROUND(AW94, 2)</f>
        <v>0</v>
      </c>
      <c r="AL30" s="198"/>
      <c r="AM30" s="198"/>
      <c r="AN30" s="198"/>
      <c r="AO30" s="198"/>
      <c r="AR30" s="31"/>
    </row>
    <row r="31" spans="1:71" s="3" customFormat="1" ht="14.4" hidden="1" customHeight="1">
      <c r="B31" s="31"/>
      <c r="F31" s="23" t="s">
        <v>37</v>
      </c>
      <c r="L31" s="197">
        <v>0.2</v>
      </c>
      <c r="M31" s="198"/>
      <c r="N31" s="198"/>
      <c r="O31" s="198"/>
      <c r="P31" s="198"/>
      <c r="W31" s="199">
        <f>ROUND(BB94,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199">
        <v>0</v>
      </c>
      <c r="AL31" s="198"/>
      <c r="AM31" s="198"/>
      <c r="AN31" s="198"/>
      <c r="AO31" s="198"/>
      <c r="AR31" s="31"/>
    </row>
    <row r="32" spans="1:71" s="3" customFormat="1" ht="14.4" hidden="1" customHeight="1">
      <c r="B32" s="31"/>
      <c r="F32" s="23" t="s">
        <v>38</v>
      </c>
      <c r="L32" s="197">
        <v>0.2</v>
      </c>
      <c r="M32" s="198"/>
      <c r="N32" s="198"/>
      <c r="O32" s="198"/>
      <c r="P32" s="198"/>
      <c r="W32" s="199">
        <f>ROUND(BC94,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199">
        <v>0</v>
      </c>
      <c r="AL32" s="198"/>
      <c r="AM32" s="198"/>
      <c r="AN32" s="198"/>
      <c r="AO32" s="198"/>
      <c r="AR32" s="31"/>
    </row>
    <row r="33" spans="1:57" s="3" customFormat="1" ht="14.4" hidden="1" customHeight="1">
      <c r="B33" s="31"/>
      <c r="F33" s="32" t="s">
        <v>39</v>
      </c>
      <c r="L33" s="207">
        <v>0</v>
      </c>
      <c r="M33" s="208"/>
      <c r="N33" s="208"/>
      <c r="O33" s="208"/>
      <c r="P33" s="208"/>
      <c r="Q33" s="33"/>
      <c r="R33" s="33"/>
      <c r="S33" s="33"/>
      <c r="T33" s="33"/>
      <c r="U33" s="33"/>
      <c r="V33" s="33"/>
      <c r="W33" s="209">
        <f>ROUND(BD94, 2)</f>
        <v>0</v>
      </c>
      <c r="X33" s="208"/>
      <c r="Y33" s="208"/>
      <c r="Z33" s="208"/>
      <c r="AA33" s="208"/>
      <c r="AB33" s="208"/>
      <c r="AC33" s="208"/>
      <c r="AD33" s="208"/>
      <c r="AE33" s="208"/>
      <c r="AF33" s="33"/>
      <c r="AG33" s="33"/>
      <c r="AH33" s="33"/>
      <c r="AI33" s="33"/>
      <c r="AJ33" s="33"/>
      <c r="AK33" s="209">
        <v>0</v>
      </c>
      <c r="AL33" s="208"/>
      <c r="AM33" s="208"/>
      <c r="AN33" s="208"/>
      <c r="AO33" s="208"/>
      <c r="AP33" s="33"/>
      <c r="AQ33" s="33"/>
      <c r="AR33" s="34"/>
      <c r="AS33" s="33"/>
      <c r="AT33" s="33"/>
      <c r="AU33" s="33"/>
      <c r="AV33" s="33"/>
      <c r="AW33" s="33"/>
      <c r="AX33" s="33"/>
      <c r="AY33" s="33"/>
      <c r="AZ33" s="33"/>
    </row>
    <row r="34" spans="1:57" s="2" customFormat="1" ht="6.9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5" customHeight="1">
      <c r="A35" s="26"/>
      <c r="B35" s="27"/>
      <c r="C35" s="35"/>
      <c r="D35" s="36" t="s">
        <v>40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41</v>
      </c>
      <c r="U35" s="37"/>
      <c r="V35" s="37"/>
      <c r="W35" s="37"/>
      <c r="X35" s="213" t="s">
        <v>42</v>
      </c>
      <c r="Y35" s="211"/>
      <c r="Z35" s="211"/>
      <c r="AA35" s="211"/>
      <c r="AB35" s="211"/>
      <c r="AC35" s="37"/>
      <c r="AD35" s="37"/>
      <c r="AE35" s="37"/>
      <c r="AF35" s="37"/>
      <c r="AG35" s="37"/>
      <c r="AH35" s="37"/>
      <c r="AI35" s="37"/>
      <c r="AJ35" s="37"/>
      <c r="AK35" s="210">
        <f>SUM(AK26:AK33)</f>
        <v>0</v>
      </c>
      <c r="AL35" s="211"/>
      <c r="AM35" s="211"/>
      <c r="AN35" s="211"/>
      <c r="AO35" s="212"/>
      <c r="AP35" s="35"/>
      <c r="AQ35" s="35"/>
      <c r="AR35" s="27"/>
      <c r="BE35" s="26"/>
    </row>
    <row r="36" spans="1:57" s="2" customFormat="1" ht="6.9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44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6"/>
      <c r="B60" s="27"/>
      <c r="C60" s="26"/>
      <c r="D60" s="42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2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2" t="s">
        <v>45</v>
      </c>
      <c r="AI60" s="29"/>
      <c r="AJ60" s="29"/>
      <c r="AK60" s="29"/>
      <c r="AL60" s="29"/>
      <c r="AM60" s="42" t="s">
        <v>46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6"/>
      <c r="B64" s="27"/>
      <c r="C64" s="26"/>
      <c r="D64" s="40" t="s">
        <v>47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48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6"/>
      <c r="B75" s="27"/>
      <c r="C75" s="26"/>
      <c r="D75" s="42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2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2" t="s">
        <v>45</v>
      </c>
      <c r="AI75" s="29"/>
      <c r="AJ75" s="29"/>
      <c r="AK75" s="29"/>
      <c r="AL75" s="29"/>
      <c r="AM75" s="42" t="s">
        <v>46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7"/>
      <c r="BE77" s="26"/>
    </row>
    <row r="81" spans="1:9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7"/>
      <c r="BE81" s="26"/>
    </row>
    <row r="82" spans="1:91" s="2" customFormat="1" ht="24.9" customHeight="1">
      <c r="A82" s="26"/>
      <c r="B82" s="27"/>
      <c r="C82" s="18" t="s">
        <v>49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8"/>
      <c r="C84" s="23" t="s">
        <v>10</v>
      </c>
      <c r="L84" s="4">
        <f>K5</f>
        <v>0</v>
      </c>
      <c r="AR84" s="48"/>
    </row>
    <row r="85" spans="1:91" s="5" customFormat="1" ht="36.9" customHeight="1">
      <c r="B85" s="49"/>
      <c r="C85" s="50" t="s">
        <v>12</v>
      </c>
      <c r="L85" s="178" t="str">
        <f>K6</f>
        <v>Ekologizácia výroby Promitor Vinorum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R85" s="49"/>
    </row>
    <row r="86" spans="1:91" s="2" customFormat="1" ht="6.9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51" t="str">
        <f>IF(K8="","",K8)</f>
        <v>Galanta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18</v>
      </c>
      <c r="AJ87" s="26"/>
      <c r="AK87" s="26"/>
      <c r="AL87" s="26"/>
      <c r="AM87" s="180" t="str">
        <f>IF(AN8= "","",AN8)</f>
        <v/>
      </c>
      <c r="AN87" s="180"/>
      <c r="AO87" s="26"/>
      <c r="AP87" s="26"/>
      <c r="AQ87" s="26"/>
      <c r="AR87" s="27"/>
      <c r="BE87" s="26"/>
    </row>
    <row r="88" spans="1:91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15" customHeight="1">
      <c r="A89" s="26"/>
      <c r="B89" s="27"/>
      <c r="C89" s="23" t="s">
        <v>19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Promitor s.r.o.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181" t="str">
        <f>IF(E17="","",E17)</f>
        <v xml:space="preserve"> Architektonické štúdio ATELIER. AT, s.r.o.</v>
      </c>
      <c r="AN89" s="182"/>
      <c r="AO89" s="182"/>
      <c r="AP89" s="182"/>
      <c r="AQ89" s="26"/>
      <c r="AR89" s="27"/>
      <c r="AS89" s="183" t="s">
        <v>50</v>
      </c>
      <c r="AT89" s="184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6"/>
    </row>
    <row r="90" spans="1:91" s="2" customFormat="1" ht="15.15" customHeight="1">
      <c r="A90" s="26"/>
      <c r="B90" s="27"/>
      <c r="C90" s="23" t="s">
        <v>23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/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181" t="str">
        <f>IF(E20="","",E20)</f>
        <v>ing arch Zdenko Šabík</v>
      </c>
      <c r="AN90" s="182"/>
      <c r="AO90" s="182"/>
      <c r="AP90" s="182"/>
      <c r="AQ90" s="26"/>
      <c r="AR90" s="27"/>
      <c r="AS90" s="185"/>
      <c r="AT90" s="186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6"/>
    </row>
    <row r="91" spans="1:91" s="2" customFormat="1" ht="10.8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5"/>
      <c r="AT91" s="186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6"/>
    </row>
    <row r="92" spans="1:91" s="2" customFormat="1" ht="29.25" customHeight="1">
      <c r="A92" s="26"/>
      <c r="B92" s="27"/>
      <c r="C92" s="187" t="s">
        <v>51</v>
      </c>
      <c r="D92" s="188"/>
      <c r="E92" s="188"/>
      <c r="F92" s="188"/>
      <c r="G92" s="188"/>
      <c r="H92" s="57"/>
      <c r="I92" s="189" t="s">
        <v>52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91" t="s">
        <v>53</v>
      </c>
      <c r="AH92" s="188"/>
      <c r="AI92" s="188"/>
      <c r="AJ92" s="188"/>
      <c r="AK92" s="188"/>
      <c r="AL92" s="188"/>
      <c r="AM92" s="188"/>
      <c r="AN92" s="189" t="s">
        <v>54</v>
      </c>
      <c r="AO92" s="188"/>
      <c r="AP92" s="190"/>
      <c r="AQ92" s="58" t="s">
        <v>55</v>
      </c>
      <c r="AR92" s="27"/>
      <c r="AS92" s="59" t="s">
        <v>56</v>
      </c>
      <c r="AT92" s="60" t="s">
        <v>57</v>
      </c>
      <c r="AU92" s="60" t="s">
        <v>58</v>
      </c>
      <c r="AV92" s="60" t="s">
        <v>59</v>
      </c>
      <c r="AW92" s="60" t="s">
        <v>60</v>
      </c>
      <c r="AX92" s="60" t="s">
        <v>61</v>
      </c>
      <c r="AY92" s="60" t="s">
        <v>62</v>
      </c>
      <c r="AZ92" s="60" t="s">
        <v>63</v>
      </c>
      <c r="BA92" s="60" t="s">
        <v>64</v>
      </c>
      <c r="BB92" s="60" t="s">
        <v>65</v>
      </c>
      <c r="BC92" s="60" t="s">
        <v>66</v>
      </c>
      <c r="BD92" s="61" t="s">
        <v>67</v>
      </c>
      <c r="BE92" s="26"/>
    </row>
    <row r="93" spans="1:91" s="2" customFormat="1" ht="10.8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6"/>
    </row>
    <row r="94" spans="1:91" s="6" customFormat="1" ht="32.4" customHeight="1">
      <c r="B94" s="65"/>
      <c r="C94" s="66" t="s">
        <v>68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5">
        <f>ROUND(SUM(AG95:AG99),2)</f>
        <v>0</v>
      </c>
      <c r="AH94" s="195"/>
      <c r="AI94" s="195"/>
      <c r="AJ94" s="195"/>
      <c r="AK94" s="195"/>
      <c r="AL94" s="195"/>
      <c r="AM94" s="195"/>
      <c r="AN94" s="196">
        <f t="shared" ref="AN94:AN99" si="0">SUM(AG94,AT94)</f>
        <v>0</v>
      </c>
      <c r="AO94" s="196"/>
      <c r="AP94" s="196"/>
      <c r="AQ94" s="69" t="s">
        <v>1</v>
      </c>
      <c r="AR94" s="65"/>
      <c r="AS94" s="70">
        <f>ROUND(SUM(AS95:AS99),2)</f>
        <v>0</v>
      </c>
      <c r="AT94" s="71">
        <f t="shared" ref="AT94:AT99" si="1">ROUND(SUM(AV94:AW94),2)</f>
        <v>0</v>
      </c>
      <c r="AU94" s="72">
        <f>ROUND(SUM(AU95:AU99),5)</f>
        <v>1965.34049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ROUND(SUM(AZ95:AZ99),2)</f>
        <v>0</v>
      </c>
      <c r="BA94" s="71">
        <f>ROUND(SUM(BA95:BA99),2)</f>
        <v>0</v>
      </c>
      <c r="BB94" s="71">
        <f>ROUND(SUM(BB95:BB99),2)</f>
        <v>0</v>
      </c>
      <c r="BC94" s="71">
        <f>ROUND(SUM(BC95:BC99),2)</f>
        <v>0</v>
      </c>
      <c r="BD94" s="73">
        <f>ROUND(SUM(BD95:BD99),2)</f>
        <v>0</v>
      </c>
      <c r="BS94" s="74" t="s">
        <v>69</v>
      </c>
      <c r="BT94" s="74" t="s">
        <v>70</v>
      </c>
      <c r="BV94" s="74" t="s">
        <v>71</v>
      </c>
      <c r="BW94" s="74" t="s">
        <v>4</v>
      </c>
      <c r="BX94" s="74" t="s">
        <v>72</v>
      </c>
      <c r="CL94" s="74" t="s">
        <v>1</v>
      </c>
    </row>
    <row r="95" spans="1:91" s="7" customFormat="1" ht="24.75" customHeight="1">
      <c r="A95" s="75" t="s">
        <v>73</v>
      </c>
      <c r="B95" s="76"/>
      <c r="C95" s="77"/>
      <c r="D95" s="194" t="s">
        <v>11</v>
      </c>
      <c r="E95" s="194"/>
      <c r="F95" s="194"/>
      <c r="G95" s="194"/>
      <c r="H95" s="194"/>
      <c r="I95" s="78"/>
      <c r="J95" s="194" t="s">
        <v>13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>
        <f>'2022_190 - Ekologizácia v...'!J28</f>
        <v>0</v>
      </c>
      <c r="AH95" s="193"/>
      <c r="AI95" s="193"/>
      <c r="AJ95" s="193"/>
      <c r="AK95" s="193"/>
      <c r="AL95" s="193"/>
      <c r="AM95" s="193"/>
      <c r="AN95" s="192">
        <f t="shared" si="0"/>
        <v>0</v>
      </c>
      <c r="AO95" s="193"/>
      <c r="AP95" s="193"/>
      <c r="AQ95" s="79" t="s">
        <v>74</v>
      </c>
      <c r="AR95" s="76"/>
      <c r="AS95" s="80">
        <v>0</v>
      </c>
      <c r="AT95" s="81">
        <f t="shared" si="1"/>
        <v>0</v>
      </c>
      <c r="AU95" s="82">
        <f>'2022_190 - Ekologizácia v...'!P132</f>
        <v>1965.3404850900001</v>
      </c>
      <c r="AV95" s="81">
        <f>'2022_190 - Ekologizácia v...'!J31</f>
        <v>0</v>
      </c>
      <c r="AW95" s="81">
        <f>'2022_190 - Ekologizácia v...'!J32</f>
        <v>0</v>
      </c>
      <c r="AX95" s="81">
        <f>'2022_190 - Ekologizácia v...'!J33</f>
        <v>0</v>
      </c>
      <c r="AY95" s="81">
        <f>'2022_190 - Ekologizácia v...'!J34</f>
        <v>0</v>
      </c>
      <c r="AZ95" s="81">
        <f>'2022_190 - Ekologizácia v...'!F31</f>
        <v>0</v>
      </c>
      <c r="BA95" s="81">
        <f>'2022_190 - Ekologizácia v...'!F32</f>
        <v>0</v>
      </c>
      <c r="BB95" s="81">
        <f>'2022_190 - Ekologizácia v...'!F33</f>
        <v>0</v>
      </c>
      <c r="BC95" s="81">
        <f>'2022_190 - Ekologizácia v...'!F34</f>
        <v>0</v>
      </c>
      <c r="BD95" s="83">
        <f>'2022_190 - Ekologizácia v...'!F35</f>
        <v>0</v>
      </c>
      <c r="BT95" s="84" t="s">
        <v>75</v>
      </c>
      <c r="BU95" s="84" t="s">
        <v>76</v>
      </c>
      <c r="BV95" s="84" t="s">
        <v>71</v>
      </c>
      <c r="BW95" s="84" t="s">
        <v>4</v>
      </c>
      <c r="BX95" s="84" t="s">
        <v>72</v>
      </c>
      <c r="CL95" s="84" t="s">
        <v>1</v>
      </c>
    </row>
    <row r="96" spans="1:91" s="7" customFormat="1" ht="24.75" customHeight="1">
      <c r="A96" s="75" t="s">
        <v>73</v>
      </c>
      <c r="B96" s="76"/>
      <c r="C96" s="77"/>
      <c r="D96" s="194" t="s">
        <v>77</v>
      </c>
      <c r="E96" s="194"/>
      <c r="F96" s="194"/>
      <c r="G96" s="194"/>
      <c r="H96" s="194"/>
      <c r="I96" s="78"/>
      <c r="J96" s="194" t="s">
        <v>78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4"/>
      <c r="AG96" s="192">
        <f>'2022_190_1 - Zdravotechnika'!J30</f>
        <v>0</v>
      </c>
      <c r="AH96" s="193"/>
      <c r="AI96" s="193"/>
      <c r="AJ96" s="193"/>
      <c r="AK96" s="193"/>
      <c r="AL96" s="193"/>
      <c r="AM96" s="193"/>
      <c r="AN96" s="192">
        <f t="shared" si="0"/>
        <v>0</v>
      </c>
      <c r="AO96" s="193"/>
      <c r="AP96" s="193"/>
      <c r="AQ96" s="79" t="s">
        <v>74</v>
      </c>
      <c r="AR96" s="76"/>
      <c r="AS96" s="80">
        <v>0</v>
      </c>
      <c r="AT96" s="81">
        <f t="shared" si="1"/>
        <v>0</v>
      </c>
      <c r="AU96" s="82">
        <f>'2022_190_1 - Zdravotechnika'!P121</f>
        <v>0</v>
      </c>
      <c r="AV96" s="81">
        <f>'2022_190_1 - Zdravotechnika'!J33</f>
        <v>0</v>
      </c>
      <c r="AW96" s="81">
        <f>'2022_190_1 - Zdravotechnika'!J34</f>
        <v>0</v>
      </c>
      <c r="AX96" s="81">
        <f>'2022_190_1 - Zdravotechnika'!J35</f>
        <v>0</v>
      </c>
      <c r="AY96" s="81">
        <f>'2022_190_1 - Zdravotechnika'!J36</f>
        <v>0</v>
      </c>
      <c r="AZ96" s="81">
        <f>'2022_190_1 - Zdravotechnika'!F33</f>
        <v>0</v>
      </c>
      <c r="BA96" s="81">
        <f>'2022_190_1 - Zdravotechnika'!F34</f>
        <v>0</v>
      </c>
      <c r="BB96" s="81">
        <f>'2022_190_1 - Zdravotechnika'!F35</f>
        <v>0</v>
      </c>
      <c r="BC96" s="81">
        <f>'2022_190_1 - Zdravotechnika'!F36</f>
        <v>0</v>
      </c>
      <c r="BD96" s="83">
        <f>'2022_190_1 - Zdravotechnika'!F37</f>
        <v>0</v>
      </c>
      <c r="BT96" s="84" t="s">
        <v>75</v>
      </c>
      <c r="BV96" s="84" t="s">
        <v>71</v>
      </c>
      <c r="BW96" s="84" t="s">
        <v>79</v>
      </c>
      <c r="BX96" s="84" t="s">
        <v>4</v>
      </c>
      <c r="CL96" s="84" t="s">
        <v>1</v>
      </c>
      <c r="CM96" s="84" t="s">
        <v>70</v>
      </c>
    </row>
    <row r="97" spans="1:91" s="7" customFormat="1" ht="24.75" customHeight="1">
      <c r="A97" s="75" t="s">
        <v>73</v>
      </c>
      <c r="B97" s="76"/>
      <c r="C97" s="77"/>
      <c r="D97" s="194" t="s">
        <v>80</v>
      </c>
      <c r="E97" s="194"/>
      <c r="F97" s="194"/>
      <c r="G97" s="194"/>
      <c r="H97" s="194"/>
      <c r="I97" s="78"/>
      <c r="J97" s="194" t="s">
        <v>81</v>
      </c>
      <c r="K97" s="194"/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4"/>
      <c r="Z97" s="194"/>
      <c r="AA97" s="194"/>
      <c r="AB97" s="194"/>
      <c r="AC97" s="194"/>
      <c r="AD97" s="194"/>
      <c r="AE97" s="194"/>
      <c r="AF97" s="194"/>
      <c r="AG97" s="192">
        <f>'2022_190_2 - Bleskozvod a...'!J30</f>
        <v>0</v>
      </c>
      <c r="AH97" s="193"/>
      <c r="AI97" s="193"/>
      <c r="AJ97" s="193"/>
      <c r="AK97" s="193"/>
      <c r="AL97" s="193"/>
      <c r="AM97" s="193"/>
      <c r="AN97" s="192">
        <f t="shared" si="0"/>
        <v>0</v>
      </c>
      <c r="AO97" s="193"/>
      <c r="AP97" s="193"/>
      <c r="AQ97" s="79" t="s">
        <v>74</v>
      </c>
      <c r="AR97" s="76"/>
      <c r="AS97" s="80">
        <v>0</v>
      </c>
      <c r="AT97" s="81">
        <f t="shared" si="1"/>
        <v>0</v>
      </c>
      <c r="AU97" s="82">
        <f>'2022_190_2 - Bleskozvod a...'!P120</f>
        <v>0</v>
      </c>
      <c r="AV97" s="81">
        <f>'2022_190_2 - Bleskozvod a...'!J33</f>
        <v>0</v>
      </c>
      <c r="AW97" s="81">
        <f>'2022_190_2 - Bleskozvod a...'!J34</f>
        <v>0</v>
      </c>
      <c r="AX97" s="81">
        <f>'2022_190_2 - Bleskozvod a...'!J35</f>
        <v>0</v>
      </c>
      <c r="AY97" s="81">
        <f>'2022_190_2 - Bleskozvod a...'!J36</f>
        <v>0</v>
      </c>
      <c r="AZ97" s="81">
        <f>'2022_190_2 - Bleskozvod a...'!F33</f>
        <v>0</v>
      </c>
      <c r="BA97" s="81">
        <f>'2022_190_2 - Bleskozvod a...'!F34</f>
        <v>0</v>
      </c>
      <c r="BB97" s="81">
        <f>'2022_190_2 - Bleskozvod a...'!F35</f>
        <v>0</v>
      </c>
      <c r="BC97" s="81">
        <f>'2022_190_2 - Bleskozvod a...'!F36</f>
        <v>0</v>
      </c>
      <c r="BD97" s="83">
        <f>'2022_190_2 - Bleskozvod a...'!F37</f>
        <v>0</v>
      </c>
      <c r="BT97" s="84" t="s">
        <v>75</v>
      </c>
      <c r="BV97" s="84" t="s">
        <v>71</v>
      </c>
      <c r="BW97" s="84" t="s">
        <v>82</v>
      </c>
      <c r="BX97" s="84" t="s">
        <v>4</v>
      </c>
      <c r="CL97" s="84" t="s">
        <v>1</v>
      </c>
      <c r="CM97" s="84" t="s">
        <v>70</v>
      </c>
    </row>
    <row r="98" spans="1:91" s="7" customFormat="1" ht="24.75" customHeight="1">
      <c r="A98" s="75" t="s">
        <v>73</v>
      </c>
      <c r="B98" s="76"/>
      <c r="C98" s="77"/>
      <c r="D98" s="194" t="s">
        <v>83</v>
      </c>
      <c r="E98" s="194"/>
      <c r="F98" s="194"/>
      <c r="G98" s="194"/>
      <c r="H98" s="194"/>
      <c r="I98" s="78"/>
      <c r="J98" s="194" t="s">
        <v>84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4"/>
      <c r="AG98" s="192">
        <f>'2022_190_3 - Svetelná inš...'!J30</f>
        <v>0</v>
      </c>
      <c r="AH98" s="193"/>
      <c r="AI98" s="193"/>
      <c r="AJ98" s="193"/>
      <c r="AK98" s="193"/>
      <c r="AL98" s="193"/>
      <c r="AM98" s="193"/>
      <c r="AN98" s="192">
        <f t="shared" si="0"/>
        <v>0</v>
      </c>
      <c r="AO98" s="193"/>
      <c r="AP98" s="193"/>
      <c r="AQ98" s="79" t="s">
        <v>74</v>
      </c>
      <c r="AR98" s="76"/>
      <c r="AS98" s="80">
        <v>0</v>
      </c>
      <c r="AT98" s="81">
        <f t="shared" si="1"/>
        <v>0</v>
      </c>
      <c r="AU98" s="82">
        <f>'2022_190_3 - Svetelná inš...'!P119</f>
        <v>0</v>
      </c>
      <c r="AV98" s="81">
        <f>'2022_190_3 - Svetelná inš...'!J33</f>
        <v>0</v>
      </c>
      <c r="AW98" s="81">
        <f>'2022_190_3 - Svetelná inš...'!J34</f>
        <v>0</v>
      </c>
      <c r="AX98" s="81">
        <f>'2022_190_3 - Svetelná inš...'!J35</f>
        <v>0</v>
      </c>
      <c r="AY98" s="81">
        <f>'2022_190_3 - Svetelná inš...'!J36</f>
        <v>0</v>
      </c>
      <c r="AZ98" s="81">
        <f>'2022_190_3 - Svetelná inš...'!F33</f>
        <v>0</v>
      </c>
      <c r="BA98" s="81">
        <f>'2022_190_3 - Svetelná inš...'!F34</f>
        <v>0</v>
      </c>
      <c r="BB98" s="81">
        <f>'2022_190_3 - Svetelná inš...'!F35</f>
        <v>0</v>
      </c>
      <c r="BC98" s="81">
        <f>'2022_190_3 - Svetelná inš...'!F36</f>
        <v>0</v>
      </c>
      <c r="BD98" s="83">
        <f>'2022_190_3 - Svetelná inš...'!F37</f>
        <v>0</v>
      </c>
      <c r="BT98" s="84" t="s">
        <v>75</v>
      </c>
      <c r="BV98" s="84" t="s">
        <v>71</v>
      </c>
      <c r="BW98" s="84" t="s">
        <v>85</v>
      </c>
      <c r="BX98" s="84" t="s">
        <v>4</v>
      </c>
      <c r="CL98" s="84" t="s">
        <v>1</v>
      </c>
      <c r="CM98" s="84" t="s">
        <v>70</v>
      </c>
    </row>
    <row r="99" spans="1:91" s="7" customFormat="1" ht="24.75" customHeight="1">
      <c r="A99" s="75" t="s">
        <v>73</v>
      </c>
      <c r="B99" s="76"/>
      <c r="C99" s="77"/>
      <c r="D99" s="194" t="s">
        <v>86</v>
      </c>
      <c r="E99" s="194"/>
      <c r="F99" s="194"/>
      <c r="G99" s="194"/>
      <c r="H99" s="194"/>
      <c r="I99" s="78"/>
      <c r="J99" s="194" t="s">
        <v>87</v>
      </c>
      <c r="K99" s="194"/>
      <c r="L99" s="194"/>
      <c r="M99" s="194"/>
      <c r="N99" s="194"/>
      <c r="O99" s="194"/>
      <c r="P99" s="194"/>
      <c r="Q99" s="194"/>
      <c r="R99" s="194"/>
      <c r="S99" s="194"/>
      <c r="T99" s="194"/>
      <c r="U99" s="194"/>
      <c r="V99" s="194"/>
      <c r="W99" s="194"/>
      <c r="X99" s="194"/>
      <c r="Y99" s="194"/>
      <c r="Z99" s="194"/>
      <c r="AA99" s="194"/>
      <c r="AB99" s="194"/>
      <c r="AC99" s="194"/>
      <c r="AD99" s="194"/>
      <c r="AE99" s="194"/>
      <c r="AF99" s="194"/>
      <c r="AG99" s="192">
        <f>'2022_190_4 - Vonkajšia NN'!J30</f>
        <v>0</v>
      </c>
      <c r="AH99" s="193"/>
      <c r="AI99" s="193"/>
      <c r="AJ99" s="193"/>
      <c r="AK99" s="193"/>
      <c r="AL99" s="193"/>
      <c r="AM99" s="193"/>
      <c r="AN99" s="192">
        <f t="shared" si="0"/>
        <v>0</v>
      </c>
      <c r="AO99" s="193"/>
      <c r="AP99" s="193"/>
      <c r="AQ99" s="79" t="s">
        <v>74</v>
      </c>
      <c r="AR99" s="76"/>
      <c r="AS99" s="85">
        <v>0</v>
      </c>
      <c r="AT99" s="86">
        <f t="shared" si="1"/>
        <v>0</v>
      </c>
      <c r="AU99" s="87">
        <f>'2022_190_4 - Vonkajšia NN'!P120</f>
        <v>0</v>
      </c>
      <c r="AV99" s="86">
        <f>'2022_190_4 - Vonkajšia NN'!J33</f>
        <v>0</v>
      </c>
      <c r="AW99" s="86">
        <f>'2022_190_4 - Vonkajšia NN'!J34</f>
        <v>0</v>
      </c>
      <c r="AX99" s="86">
        <f>'2022_190_4 - Vonkajšia NN'!J35</f>
        <v>0</v>
      </c>
      <c r="AY99" s="86">
        <f>'2022_190_4 - Vonkajšia NN'!J36</f>
        <v>0</v>
      </c>
      <c r="AZ99" s="86">
        <f>'2022_190_4 - Vonkajšia NN'!F33</f>
        <v>0</v>
      </c>
      <c r="BA99" s="86">
        <f>'2022_190_4 - Vonkajšia NN'!F34</f>
        <v>0</v>
      </c>
      <c r="BB99" s="86">
        <f>'2022_190_4 - Vonkajšia NN'!F35</f>
        <v>0</v>
      </c>
      <c r="BC99" s="86">
        <f>'2022_190_4 - Vonkajšia NN'!F36</f>
        <v>0</v>
      </c>
      <c r="BD99" s="88">
        <f>'2022_190_4 - Vonkajšia NN'!F37</f>
        <v>0</v>
      </c>
      <c r="BT99" s="84" t="s">
        <v>75</v>
      </c>
      <c r="BV99" s="84" t="s">
        <v>71</v>
      </c>
      <c r="BW99" s="84" t="s">
        <v>88</v>
      </c>
      <c r="BX99" s="84" t="s">
        <v>4</v>
      </c>
      <c r="CL99" s="84" t="s">
        <v>1</v>
      </c>
      <c r="CM99" s="84" t="s">
        <v>70</v>
      </c>
    </row>
    <row r="100" spans="1:91" s="2" customFormat="1" ht="30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7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</row>
    <row r="101" spans="1:91" s="2" customFormat="1" ht="6.9" customHeight="1">
      <c r="A101" s="26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</sheetData>
  <mergeCells count="57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E14:AF14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2022_190 - Ekologizácia v...'!C2" display="/"/>
    <hyperlink ref="A96" location="'2022_190_1 - Zdravotechnika'!C2" display="/"/>
    <hyperlink ref="A97" location="'2022_190_2 - Bleskozvod a...'!C2" display="/"/>
    <hyperlink ref="A98" location="'2022_190_3 - Svetelná inš...'!C2" display="/"/>
    <hyperlink ref="A99" location="'2022_190_4 - Vonkajšia NN'!C2" display="/"/>
  </hyperlinks>
  <printOptions horizontalCentered="1"/>
  <pageMargins left="0.39370078740157483" right="0.39370078740157483" top="0.39370078740157483" bottom="0.39370078740157483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50"/>
  <sheetViews>
    <sheetView showGridLines="0" showZeros="0" workbookViewId="0">
      <selection activeCell="I135" sqref="I135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9"/>
    </row>
    <row r="2" spans="1:46" s="1" customFormat="1" ht="36.9" customHeight="1">
      <c r="L2" s="220"/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4" t="s">
        <v>4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hidden="1" customHeight="1">
      <c r="B4" s="17"/>
      <c r="D4" s="18" t="s">
        <v>89</v>
      </c>
      <c r="L4" s="17"/>
      <c r="M4" s="90" t="s">
        <v>8</v>
      </c>
      <c r="AT4" s="14" t="s">
        <v>3</v>
      </c>
    </row>
    <row r="5" spans="1:46" s="1" customFormat="1" ht="6.9" hidden="1" customHeight="1">
      <c r="B5" s="17"/>
      <c r="L5" s="17"/>
    </row>
    <row r="6" spans="1:46" s="2" customFormat="1" ht="12" hidden="1" customHeight="1">
      <c r="A6" s="26"/>
      <c r="B6" s="27"/>
      <c r="C6" s="26"/>
      <c r="D6" s="23" t="s">
        <v>12</v>
      </c>
      <c r="E6" s="26"/>
      <c r="F6" s="26"/>
      <c r="G6" s="26"/>
      <c r="H6" s="26"/>
      <c r="I6" s="26"/>
      <c r="J6" s="26"/>
      <c r="K6" s="26"/>
      <c r="L6" s="39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</row>
    <row r="7" spans="1:46" s="2" customFormat="1" ht="16.5" hidden="1" customHeight="1">
      <c r="A7" s="26"/>
      <c r="B7" s="27"/>
      <c r="C7" s="26"/>
      <c r="D7" s="26"/>
      <c r="E7" s="178" t="s">
        <v>13</v>
      </c>
      <c r="F7" s="214"/>
      <c r="G7" s="214"/>
      <c r="H7" s="214"/>
      <c r="I7" s="26"/>
      <c r="J7" s="26"/>
      <c r="K7" s="26"/>
      <c r="L7" s="39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46" s="2" customFormat="1" hidden="1">
      <c r="A8" s="26"/>
      <c r="B8" s="27"/>
      <c r="C8" s="26"/>
      <c r="D8" s="26"/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2" hidden="1" customHeight="1">
      <c r="A9" s="26"/>
      <c r="B9" s="27"/>
      <c r="C9" s="26"/>
      <c r="D9" s="23" t="s">
        <v>14</v>
      </c>
      <c r="E9" s="26"/>
      <c r="F9" s="21" t="s">
        <v>1</v>
      </c>
      <c r="G9" s="26"/>
      <c r="H9" s="26"/>
      <c r="I9" s="23" t="s">
        <v>15</v>
      </c>
      <c r="J9" s="21" t="s">
        <v>1</v>
      </c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hidden="1" customHeight="1">
      <c r="A10" s="26"/>
      <c r="B10" s="27"/>
      <c r="C10" s="26"/>
      <c r="D10" s="23" t="s">
        <v>16</v>
      </c>
      <c r="E10" s="26"/>
      <c r="F10" s="21" t="s">
        <v>17</v>
      </c>
      <c r="G10" s="26"/>
      <c r="H10" s="26"/>
      <c r="I10" s="23" t="s">
        <v>18</v>
      </c>
      <c r="J10" s="52">
        <f>'Rekapitulácia stavby'!AN8</f>
        <v>0</v>
      </c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0.8" hidden="1" customHeight="1">
      <c r="A11" s="26"/>
      <c r="B11" s="27"/>
      <c r="C11" s="26"/>
      <c r="D11" s="26"/>
      <c r="E11" s="26"/>
      <c r="F11" s="26"/>
      <c r="G11" s="26"/>
      <c r="H11" s="26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19</v>
      </c>
      <c r="E12" s="26"/>
      <c r="F12" s="26"/>
      <c r="G12" s="26"/>
      <c r="H12" s="26"/>
      <c r="I12" s="23" t="s">
        <v>20</v>
      </c>
      <c r="J12" s="21" t="s">
        <v>1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8" hidden="1" customHeight="1">
      <c r="A13" s="26"/>
      <c r="B13" s="27"/>
      <c r="C13" s="26"/>
      <c r="D13" s="26"/>
      <c r="E13" s="21" t="s">
        <v>21</v>
      </c>
      <c r="F13" s="26"/>
      <c r="G13" s="26"/>
      <c r="H13" s="26"/>
      <c r="I13" s="23" t="s">
        <v>22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6.9" hidden="1" customHeigh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hidden="1" customHeight="1">
      <c r="A15" s="26"/>
      <c r="B15" s="27"/>
      <c r="C15" s="26"/>
      <c r="D15" s="23" t="s">
        <v>23</v>
      </c>
      <c r="E15" s="26"/>
      <c r="F15" s="26"/>
      <c r="G15" s="26"/>
      <c r="H15" s="26"/>
      <c r="I15" s="23" t="s">
        <v>20</v>
      </c>
      <c r="J15" s="21">
        <f>'Rekapitulácia stavby'!AN16</f>
        <v>50445073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8" hidden="1" customHeight="1">
      <c r="A16" s="26"/>
      <c r="B16" s="27"/>
      <c r="C16" s="26"/>
      <c r="D16" s="26"/>
      <c r="E16" s="200">
        <f>'Rekapitulácia stavby'!E14</f>
        <v>0</v>
      </c>
      <c r="F16" s="200"/>
      <c r="G16" s="200"/>
      <c r="H16" s="200"/>
      <c r="I16" s="23" t="s">
        <v>22</v>
      </c>
      <c r="J16" s="21" t="str">
        <f>'Rekapitulácia stavby'!AN17</f>
        <v>SK2120334722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6.9" hidden="1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hidden="1" customHeight="1">
      <c r="A18" s="26"/>
      <c r="B18" s="27"/>
      <c r="C18" s="26"/>
      <c r="D18" s="23" t="s">
        <v>25</v>
      </c>
      <c r="E18" s="26"/>
      <c r="F18" s="26"/>
      <c r="G18" s="26"/>
      <c r="H18" s="26"/>
      <c r="I18" s="23" t="s">
        <v>20</v>
      </c>
      <c r="J18" s="21" t="e">
        <f>IF('Rekapitulácia stavby'!#REF!="","",'Rekapitulácia stavby'!#REF!)</f>
        <v>#REF!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hidden="1" customHeight="1">
      <c r="A19" s="26"/>
      <c r="B19" s="27"/>
      <c r="C19" s="26"/>
      <c r="D19" s="26"/>
      <c r="E19" s="21" t="str">
        <f>IF('Rekapitulácia stavby'!E17="","",'Rekapitulácia stavby'!E17)</f>
        <v xml:space="preserve"> Architektonické štúdio ATELIER. AT, s.r.o.</v>
      </c>
      <c r="F19" s="26"/>
      <c r="G19" s="26"/>
      <c r="H19" s="26"/>
      <c r="I19" s="23" t="s">
        <v>22</v>
      </c>
      <c r="J19" s="21" t="e">
        <f>IF('Rekapitulácia stavby'!#REF!="","",'Rekapitulácia stavby'!#REF!)</f>
        <v>#REF!</v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" hidden="1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hidden="1" customHeight="1">
      <c r="A21" s="26"/>
      <c r="B21" s="27"/>
      <c r="C21" s="26"/>
      <c r="D21" s="23" t="s">
        <v>27</v>
      </c>
      <c r="E21" s="26"/>
      <c r="F21" s="26"/>
      <c r="G21" s="26"/>
      <c r="H21" s="26"/>
      <c r="I21" s="23" t="s">
        <v>20</v>
      </c>
      <c r="J21" s="21" t="s">
        <v>1</v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hidden="1" customHeight="1">
      <c r="A22" s="26"/>
      <c r="B22" s="27"/>
      <c r="C22" s="26"/>
      <c r="D22" s="26"/>
      <c r="E22" s="21" t="s">
        <v>28</v>
      </c>
      <c r="F22" s="26"/>
      <c r="G22" s="26"/>
      <c r="H22" s="26"/>
      <c r="I22" s="23" t="s">
        <v>22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" hidden="1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hidden="1" customHeight="1">
      <c r="A24" s="26"/>
      <c r="B24" s="27"/>
      <c r="C24" s="26"/>
      <c r="D24" s="23" t="s">
        <v>29</v>
      </c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8" customFormat="1" ht="16.5" hidden="1" customHeight="1">
      <c r="A25" s="91"/>
      <c r="B25" s="92"/>
      <c r="C25" s="91"/>
      <c r="D25" s="91"/>
      <c r="E25" s="203" t="s">
        <v>1</v>
      </c>
      <c r="F25" s="203"/>
      <c r="G25" s="203"/>
      <c r="H25" s="203"/>
      <c r="I25" s="91"/>
      <c r="J25" s="91"/>
      <c r="K25" s="91"/>
      <c r="L25" s="93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2" customFormat="1" ht="6.9" hidden="1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" hidden="1" customHeight="1">
      <c r="A27" s="26"/>
      <c r="B27" s="27"/>
      <c r="C27" s="26"/>
      <c r="D27" s="63"/>
      <c r="E27" s="63"/>
      <c r="F27" s="63"/>
      <c r="G27" s="63"/>
      <c r="H27" s="63"/>
      <c r="I27" s="63"/>
      <c r="J27" s="63"/>
      <c r="K27" s="63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25.35" hidden="1" customHeight="1">
      <c r="A28" s="26"/>
      <c r="B28" s="27"/>
      <c r="C28" s="26"/>
      <c r="D28" s="94" t="s">
        <v>30</v>
      </c>
      <c r="E28" s="26"/>
      <c r="F28" s="26"/>
      <c r="G28" s="26"/>
      <c r="H28" s="26"/>
      <c r="I28" s="26"/>
      <c r="J28" s="68">
        <f>ROUND(J132, 2)</f>
        <v>0</v>
      </c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4.4" hidden="1" customHeight="1">
      <c r="A30" s="26"/>
      <c r="B30" s="27"/>
      <c r="C30" s="26"/>
      <c r="D30" s="26"/>
      <c r="E30" s="26"/>
      <c r="F30" s="30" t="s">
        <v>32</v>
      </c>
      <c r="G30" s="26"/>
      <c r="H30" s="26"/>
      <c r="I30" s="30" t="s">
        <v>31</v>
      </c>
      <c r="J30" s="30" t="s">
        <v>33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4.4" hidden="1" customHeight="1">
      <c r="A31" s="26"/>
      <c r="B31" s="27"/>
      <c r="C31" s="26"/>
      <c r="D31" s="95" t="s">
        <v>34</v>
      </c>
      <c r="E31" s="32" t="s">
        <v>35</v>
      </c>
      <c r="F31" s="96">
        <f>ROUND((SUM(BE132:BE249)),  2)</f>
        <v>0</v>
      </c>
      <c r="G31" s="97"/>
      <c r="H31" s="97"/>
      <c r="I31" s="98">
        <v>0.2</v>
      </c>
      <c r="J31" s="96">
        <f>ROUND(((SUM(BE132:BE249))*I31),  2)</f>
        <v>0</v>
      </c>
      <c r="K31" s="26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32" t="s">
        <v>36</v>
      </c>
      <c r="F32" s="99">
        <f>ROUND((SUM(BF132:BF249)),  2)</f>
        <v>0</v>
      </c>
      <c r="G32" s="26"/>
      <c r="H32" s="26"/>
      <c r="I32" s="100">
        <v>0.2</v>
      </c>
      <c r="J32" s="99">
        <f>ROUND(((SUM(BF132:BF249))*I32),  2)</f>
        <v>0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26"/>
      <c r="E33" s="23" t="s">
        <v>37</v>
      </c>
      <c r="F33" s="99">
        <f>ROUND((SUM(BG132:BG249)),  2)</f>
        <v>0</v>
      </c>
      <c r="G33" s="26"/>
      <c r="H33" s="26"/>
      <c r="I33" s="100">
        <v>0.2</v>
      </c>
      <c r="J33" s="99">
        <f>0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23" t="s">
        <v>38</v>
      </c>
      <c r="F34" s="99">
        <f>ROUND((SUM(BH132:BH249)),  2)</f>
        <v>0</v>
      </c>
      <c r="G34" s="26"/>
      <c r="H34" s="26"/>
      <c r="I34" s="100">
        <v>0.2</v>
      </c>
      <c r="J34" s="99">
        <f>0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32" t="s">
        <v>39</v>
      </c>
      <c r="F35" s="96">
        <f>ROUND((SUM(BI132:BI249)),  2)</f>
        <v>0</v>
      </c>
      <c r="G35" s="97"/>
      <c r="H35" s="97"/>
      <c r="I35" s="98">
        <v>0</v>
      </c>
      <c r="J35" s="96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6.9" hidden="1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25.35" hidden="1" customHeight="1">
      <c r="A37" s="26"/>
      <c r="B37" s="27"/>
      <c r="C37" s="101"/>
      <c r="D37" s="102" t="s">
        <v>40</v>
      </c>
      <c r="E37" s="57"/>
      <c r="F37" s="57"/>
      <c r="G37" s="103" t="s">
        <v>41</v>
      </c>
      <c r="H37" s="104" t="s">
        <v>42</v>
      </c>
      <c r="I37" s="57"/>
      <c r="J37" s="105">
        <f>SUM(J28:J35)</f>
        <v>0</v>
      </c>
      <c r="K37" s="10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1" customFormat="1" ht="14.4" hidden="1" customHeight="1">
      <c r="B39" s="17"/>
      <c r="L39" s="17"/>
    </row>
    <row r="40" spans="1:31" s="1" customFormat="1" ht="14.4" hidden="1" customHeight="1">
      <c r="B40" s="17"/>
      <c r="L40" s="17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3.2" hidden="1">
      <c r="A61" s="26"/>
      <c r="B61" s="27"/>
      <c r="C61" s="26"/>
      <c r="D61" s="42" t="s">
        <v>45</v>
      </c>
      <c r="E61" s="29"/>
      <c r="F61" s="107" t="s">
        <v>46</v>
      </c>
      <c r="G61" s="42" t="s">
        <v>45</v>
      </c>
      <c r="H61" s="29"/>
      <c r="I61" s="29"/>
      <c r="J61" s="108" t="s">
        <v>46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3.2" hidden="1">
      <c r="A65" s="26"/>
      <c r="B65" s="27"/>
      <c r="C65" s="26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3.2" hidden="1">
      <c r="A76" s="26"/>
      <c r="B76" s="27"/>
      <c r="C76" s="26"/>
      <c r="D76" s="42" t="s">
        <v>45</v>
      </c>
      <c r="E76" s="29"/>
      <c r="F76" s="107" t="s">
        <v>46</v>
      </c>
      <c r="G76" s="42" t="s">
        <v>45</v>
      </c>
      <c r="H76" s="29"/>
      <c r="I76" s="29"/>
      <c r="J76" s="108" t="s">
        <v>46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90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178" t="str">
        <f>E7</f>
        <v>Ekologizácia výroby Promitor Vinorum</v>
      </c>
      <c r="F85" s="214"/>
      <c r="G85" s="214"/>
      <c r="H85" s="214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6.9" hidden="1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2" hidden="1" customHeight="1">
      <c r="A87" s="26"/>
      <c r="B87" s="27"/>
      <c r="C87" s="23" t="s">
        <v>16</v>
      </c>
      <c r="D87" s="26"/>
      <c r="E87" s="26"/>
      <c r="F87" s="21" t="str">
        <f>F10</f>
        <v>Galanta</v>
      </c>
      <c r="G87" s="26"/>
      <c r="H87" s="26"/>
      <c r="I87" s="23" t="s">
        <v>18</v>
      </c>
      <c r="J87" s="52">
        <f>IF(J10="","",J10)</f>
        <v>0</v>
      </c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5.15" hidden="1" customHeight="1">
      <c r="A89" s="26"/>
      <c r="B89" s="27"/>
      <c r="C89" s="23" t="s">
        <v>19</v>
      </c>
      <c r="D89" s="26"/>
      <c r="E89" s="26"/>
      <c r="F89" s="21" t="str">
        <f>E13</f>
        <v>Promitor Vinorum s.r.o.</v>
      </c>
      <c r="G89" s="26"/>
      <c r="H89" s="26"/>
      <c r="I89" s="23" t="s">
        <v>25</v>
      </c>
      <c r="J89" s="24" t="str">
        <f>E19</f>
        <v xml:space="preserve"> Architektonické štúdio ATELIER. AT, s.r.o.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25.65" hidden="1" customHeight="1">
      <c r="A90" s="26"/>
      <c r="B90" s="27"/>
      <c r="C90" s="23" t="s">
        <v>23</v>
      </c>
      <c r="D90" s="26"/>
      <c r="E90" s="26"/>
      <c r="F90" s="21">
        <f>IF(E16="","",E16)</f>
        <v>0</v>
      </c>
      <c r="G90" s="26"/>
      <c r="H90" s="26"/>
      <c r="I90" s="23" t="s">
        <v>27</v>
      </c>
      <c r="J90" s="24" t="str">
        <f>E22</f>
        <v>ing arch Zdenko Šabík</v>
      </c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0.35" hidden="1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29.25" hidden="1" customHeight="1">
      <c r="A92" s="26"/>
      <c r="B92" s="27"/>
      <c r="C92" s="109" t="s">
        <v>91</v>
      </c>
      <c r="D92" s="101"/>
      <c r="E92" s="101"/>
      <c r="F92" s="101"/>
      <c r="G92" s="101"/>
      <c r="H92" s="101"/>
      <c r="I92" s="101"/>
      <c r="J92" s="110" t="s">
        <v>92</v>
      </c>
      <c r="K92" s="101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2.8" hidden="1" customHeight="1">
      <c r="A94" s="26"/>
      <c r="B94" s="27"/>
      <c r="C94" s="111" t="s">
        <v>93</v>
      </c>
      <c r="D94" s="26"/>
      <c r="E94" s="26"/>
      <c r="F94" s="26"/>
      <c r="G94" s="26"/>
      <c r="H94" s="26"/>
      <c r="I94" s="26"/>
      <c r="J94" s="68">
        <f>J132</f>
        <v>0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U94" s="14" t="s">
        <v>94</v>
      </c>
    </row>
    <row r="95" spans="1:47" s="9" customFormat="1" ht="24.9" hidden="1" customHeight="1">
      <c r="B95" s="112"/>
      <c r="D95" s="113" t="s">
        <v>95</v>
      </c>
      <c r="E95" s="114"/>
      <c r="F95" s="114"/>
      <c r="G95" s="114"/>
      <c r="H95" s="114"/>
      <c r="I95" s="114"/>
      <c r="J95" s="115">
        <f>J133</f>
        <v>0</v>
      </c>
      <c r="L95" s="112"/>
    </row>
    <row r="96" spans="1:47" s="10" customFormat="1" ht="19.95" hidden="1" customHeight="1">
      <c r="B96" s="116"/>
      <c r="D96" s="117" t="s">
        <v>96</v>
      </c>
      <c r="E96" s="118"/>
      <c r="F96" s="118"/>
      <c r="G96" s="118"/>
      <c r="H96" s="118"/>
      <c r="I96" s="118"/>
      <c r="J96" s="119">
        <f>J134</f>
        <v>0</v>
      </c>
      <c r="L96" s="116"/>
    </row>
    <row r="97" spans="2:12" s="10" customFormat="1" ht="19.95" hidden="1" customHeight="1">
      <c r="B97" s="116"/>
      <c r="D97" s="117" t="s">
        <v>97</v>
      </c>
      <c r="E97" s="118"/>
      <c r="F97" s="118"/>
      <c r="G97" s="118"/>
      <c r="H97" s="118"/>
      <c r="I97" s="118"/>
      <c r="J97" s="119">
        <f>J139</f>
        <v>0</v>
      </c>
      <c r="L97" s="116"/>
    </row>
    <row r="98" spans="2:12" s="10" customFormat="1" ht="19.95" hidden="1" customHeight="1">
      <c r="B98" s="116"/>
      <c r="D98" s="117" t="s">
        <v>98</v>
      </c>
      <c r="E98" s="118"/>
      <c r="F98" s="118"/>
      <c r="G98" s="118"/>
      <c r="H98" s="118"/>
      <c r="I98" s="118"/>
      <c r="J98" s="119">
        <f>J153</f>
        <v>0</v>
      </c>
      <c r="L98" s="116"/>
    </row>
    <row r="99" spans="2:12" s="10" customFormat="1" ht="19.95" hidden="1" customHeight="1">
      <c r="B99" s="116"/>
      <c r="D99" s="117" t="s">
        <v>99</v>
      </c>
      <c r="E99" s="118"/>
      <c r="F99" s="118"/>
      <c r="G99" s="118"/>
      <c r="H99" s="118"/>
      <c r="I99" s="118"/>
      <c r="J99" s="119">
        <f>J156</f>
        <v>0</v>
      </c>
      <c r="L99" s="116"/>
    </row>
    <row r="100" spans="2:12" s="10" customFormat="1" ht="19.95" hidden="1" customHeight="1">
      <c r="B100" s="116"/>
      <c r="D100" s="117" t="s">
        <v>100</v>
      </c>
      <c r="E100" s="118"/>
      <c r="F100" s="118"/>
      <c r="G100" s="118"/>
      <c r="H100" s="118"/>
      <c r="I100" s="118"/>
      <c r="J100" s="119">
        <f>J168</f>
        <v>0</v>
      </c>
      <c r="L100" s="116"/>
    </row>
    <row r="101" spans="2:12" s="10" customFormat="1" ht="19.95" hidden="1" customHeight="1">
      <c r="B101" s="116"/>
      <c r="D101" s="117" t="s">
        <v>101</v>
      </c>
      <c r="E101" s="118"/>
      <c r="F101" s="118"/>
      <c r="G101" s="118"/>
      <c r="H101" s="118"/>
      <c r="I101" s="118"/>
      <c r="J101" s="119">
        <f>J177</f>
        <v>0</v>
      </c>
      <c r="L101" s="116"/>
    </row>
    <row r="102" spans="2:12" s="9" customFormat="1" ht="24.9" hidden="1" customHeight="1">
      <c r="B102" s="112"/>
      <c r="D102" s="113" t="s">
        <v>102</v>
      </c>
      <c r="E102" s="114"/>
      <c r="F102" s="114"/>
      <c r="G102" s="114"/>
      <c r="H102" s="114"/>
      <c r="I102" s="114"/>
      <c r="J102" s="115">
        <f>J179</f>
        <v>0</v>
      </c>
      <c r="L102" s="112"/>
    </row>
    <row r="103" spans="2:12" s="10" customFormat="1" ht="19.95" hidden="1" customHeight="1">
      <c r="B103" s="116"/>
      <c r="D103" s="117" t="s">
        <v>103</v>
      </c>
      <c r="E103" s="118"/>
      <c r="F103" s="118"/>
      <c r="G103" s="118"/>
      <c r="H103" s="118"/>
      <c r="I103" s="118"/>
      <c r="J103" s="119">
        <f>J180</f>
        <v>0</v>
      </c>
      <c r="L103" s="116"/>
    </row>
    <row r="104" spans="2:12" s="10" customFormat="1" ht="19.95" hidden="1" customHeight="1">
      <c r="B104" s="116"/>
      <c r="D104" s="117" t="s">
        <v>104</v>
      </c>
      <c r="E104" s="118"/>
      <c r="F104" s="118"/>
      <c r="G104" s="118"/>
      <c r="H104" s="118"/>
      <c r="I104" s="118"/>
      <c r="J104" s="119">
        <f>J187</f>
        <v>0</v>
      </c>
      <c r="L104" s="116"/>
    </row>
    <row r="105" spans="2:12" s="10" customFormat="1" ht="19.95" hidden="1" customHeight="1">
      <c r="B105" s="116"/>
      <c r="D105" s="117" t="s">
        <v>105</v>
      </c>
      <c r="E105" s="118"/>
      <c r="F105" s="118"/>
      <c r="G105" s="118"/>
      <c r="H105" s="118"/>
      <c r="I105" s="118"/>
      <c r="J105" s="119">
        <f>J194</f>
        <v>0</v>
      </c>
      <c r="L105" s="116"/>
    </row>
    <row r="106" spans="2:12" s="10" customFormat="1" ht="19.95" hidden="1" customHeight="1">
      <c r="B106" s="116"/>
      <c r="D106" s="117" t="s">
        <v>106</v>
      </c>
      <c r="E106" s="118"/>
      <c r="F106" s="118"/>
      <c r="G106" s="118"/>
      <c r="H106" s="118"/>
      <c r="I106" s="118"/>
      <c r="J106" s="119">
        <f>J206</f>
        <v>0</v>
      </c>
      <c r="L106" s="116"/>
    </row>
    <row r="107" spans="2:12" s="10" customFormat="1" ht="19.95" hidden="1" customHeight="1">
      <c r="B107" s="116"/>
      <c r="D107" s="117" t="s">
        <v>107</v>
      </c>
      <c r="E107" s="118"/>
      <c r="F107" s="118"/>
      <c r="G107" s="118"/>
      <c r="H107" s="118"/>
      <c r="I107" s="118"/>
      <c r="J107" s="119">
        <f>J222</f>
        <v>0</v>
      </c>
      <c r="L107" s="116"/>
    </row>
    <row r="108" spans="2:12" s="10" customFormat="1" ht="19.95" hidden="1" customHeight="1">
      <c r="B108" s="116"/>
      <c r="D108" s="117" t="s">
        <v>108</v>
      </c>
      <c r="E108" s="118"/>
      <c r="F108" s="118"/>
      <c r="G108" s="118"/>
      <c r="H108" s="118"/>
      <c r="I108" s="118"/>
      <c r="J108" s="119">
        <f>J227</f>
        <v>0</v>
      </c>
      <c r="L108" s="116"/>
    </row>
    <row r="109" spans="2:12" s="10" customFormat="1" ht="19.95" hidden="1" customHeight="1">
      <c r="B109" s="116"/>
      <c r="D109" s="117" t="s">
        <v>109</v>
      </c>
      <c r="E109" s="118"/>
      <c r="F109" s="118"/>
      <c r="G109" s="118"/>
      <c r="H109" s="118"/>
      <c r="I109" s="118"/>
      <c r="J109" s="119">
        <f>J230</f>
        <v>0</v>
      </c>
      <c r="L109" s="116"/>
    </row>
    <row r="110" spans="2:12" s="9" customFormat="1" ht="24.9" hidden="1" customHeight="1">
      <c r="B110" s="112"/>
      <c r="D110" s="113" t="s">
        <v>110</v>
      </c>
      <c r="E110" s="114"/>
      <c r="F110" s="114"/>
      <c r="G110" s="114"/>
      <c r="H110" s="114"/>
      <c r="I110" s="114"/>
      <c r="J110" s="115">
        <f>J232</f>
        <v>0</v>
      </c>
      <c r="L110" s="112"/>
    </row>
    <row r="111" spans="2:12" s="10" customFormat="1" ht="19.95" hidden="1" customHeight="1">
      <c r="B111" s="116"/>
      <c r="D111" s="117" t="s">
        <v>111</v>
      </c>
      <c r="E111" s="118"/>
      <c r="F111" s="118"/>
      <c r="G111" s="118"/>
      <c r="H111" s="118"/>
      <c r="I111" s="118"/>
      <c r="J111" s="119">
        <f>J233</f>
        <v>0</v>
      </c>
      <c r="L111" s="116"/>
    </row>
    <row r="112" spans="2:12" s="10" customFormat="1" ht="19.95" hidden="1" customHeight="1">
      <c r="B112" s="116"/>
      <c r="D112" s="117" t="s">
        <v>112</v>
      </c>
      <c r="E112" s="118"/>
      <c r="F112" s="118"/>
      <c r="G112" s="118"/>
      <c r="H112" s="118"/>
      <c r="I112" s="118"/>
      <c r="J112" s="119">
        <f>J235</f>
        <v>0</v>
      </c>
      <c r="L112" s="116"/>
    </row>
    <row r="113" spans="1:31" s="9" customFormat="1" ht="24.9" hidden="1" customHeight="1">
      <c r="B113" s="112"/>
      <c r="D113" s="113" t="s">
        <v>113</v>
      </c>
      <c r="E113" s="114"/>
      <c r="F113" s="114"/>
      <c r="G113" s="114"/>
      <c r="H113" s="114"/>
      <c r="I113" s="114"/>
      <c r="J113" s="115">
        <f>J246</f>
        <v>0</v>
      </c>
      <c r="L113" s="112"/>
    </row>
    <row r="114" spans="1:31" s="9" customFormat="1" ht="24.9" hidden="1" customHeight="1">
      <c r="B114" s="112"/>
      <c r="D114" s="113" t="s">
        <v>114</v>
      </c>
      <c r="E114" s="114"/>
      <c r="F114" s="114"/>
      <c r="G114" s="114"/>
      <c r="H114" s="114"/>
      <c r="I114" s="114"/>
      <c r="J114" s="115">
        <f>J248</f>
        <v>0</v>
      </c>
      <c r="L114" s="112"/>
    </row>
    <row r="115" spans="1:31" s="2" customFormat="1" ht="21.75" hidden="1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6.9" hidden="1" customHeight="1">
      <c r="A116" s="26"/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hidden="1"/>
    <row r="118" spans="1:31" hidden="1"/>
    <row r="119" spans="1:31" hidden="1"/>
    <row r="120" spans="1:31" s="2" customFormat="1" ht="6.9" customHeight="1">
      <c r="A120" s="26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24.9" customHeight="1">
      <c r="A121" s="26"/>
      <c r="B121" s="27"/>
      <c r="C121" s="18" t="s">
        <v>115</v>
      </c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12</v>
      </c>
      <c r="D123" s="26"/>
      <c r="E123" s="26"/>
      <c r="F123" s="26"/>
      <c r="G123" s="26"/>
      <c r="H123" s="26"/>
      <c r="I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6.5" customHeight="1">
      <c r="A124" s="26"/>
      <c r="B124" s="27"/>
      <c r="C124" s="26"/>
      <c r="D124" s="26"/>
      <c r="E124" s="178" t="str">
        <f>E7</f>
        <v>Ekologizácia výroby Promitor Vinorum</v>
      </c>
      <c r="F124" s="214"/>
      <c r="G124" s="214"/>
      <c r="H124" s="214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2" customHeight="1">
      <c r="A126" s="26"/>
      <c r="B126" s="27"/>
      <c r="C126" s="23" t="s">
        <v>16</v>
      </c>
      <c r="D126" s="26"/>
      <c r="E126" s="26"/>
      <c r="F126" s="21" t="str">
        <f>F10</f>
        <v>Galanta</v>
      </c>
      <c r="G126" s="26"/>
      <c r="H126" s="26"/>
      <c r="I126" s="23" t="s">
        <v>18</v>
      </c>
      <c r="J126" s="52">
        <f>IF(J10="","",J10)</f>
        <v>0</v>
      </c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6.9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15" customHeight="1">
      <c r="A128" s="26"/>
      <c r="B128" s="27"/>
      <c r="C128" s="23" t="s">
        <v>19</v>
      </c>
      <c r="D128" s="26"/>
      <c r="E128" s="26"/>
      <c r="F128" s="21" t="str">
        <f>E13</f>
        <v>Promitor Vinorum s.r.o.</v>
      </c>
      <c r="G128" s="26"/>
      <c r="H128" s="26"/>
      <c r="I128" s="23" t="s">
        <v>25</v>
      </c>
      <c r="J128" s="172" t="str">
        <f>E19</f>
        <v xml:space="preserve"> Architektonické štúdio ATELIER. AT, s.r.o.</v>
      </c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25.65" customHeight="1">
      <c r="A129" s="26"/>
      <c r="B129" s="27"/>
      <c r="C129" s="23" t="s">
        <v>23</v>
      </c>
      <c r="D129" s="26"/>
      <c r="E129" s="26"/>
      <c r="F129" s="21">
        <f>IF(E16="","",E16)</f>
        <v>0</v>
      </c>
      <c r="G129" s="26"/>
      <c r="H129" s="26"/>
      <c r="I129" s="23" t="s">
        <v>27</v>
      </c>
      <c r="J129" s="174" t="str">
        <f>E22</f>
        <v>ing arch Zdenko Šabík</v>
      </c>
      <c r="K129" s="26"/>
      <c r="L129" s="39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0.35" customHeight="1">
      <c r="A130" s="26"/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39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11" customFormat="1" ht="29.25" customHeight="1">
      <c r="A131" s="120"/>
      <c r="B131" s="121"/>
      <c r="C131" s="122" t="s">
        <v>116</v>
      </c>
      <c r="D131" s="123" t="s">
        <v>55</v>
      </c>
      <c r="E131" s="123" t="s">
        <v>51</v>
      </c>
      <c r="F131" s="123" t="s">
        <v>52</v>
      </c>
      <c r="G131" s="123" t="s">
        <v>117</v>
      </c>
      <c r="H131" s="123" t="s">
        <v>118</v>
      </c>
      <c r="I131" s="123" t="s">
        <v>119</v>
      </c>
      <c r="J131" s="124" t="s">
        <v>92</v>
      </c>
      <c r="K131" s="125" t="s">
        <v>120</v>
      </c>
      <c r="L131" s="126"/>
      <c r="M131" s="59" t="s">
        <v>1</v>
      </c>
      <c r="N131" s="60" t="s">
        <v>34</v>
      </c>
      <c r="O131" s="60" t="s">
        <v>121</v>
      </c>
      <c r="P131" s="60" t="s">
        <v>122</v>
      </c>
      <c r="Q131" s="60" t="s">
        <v>123</v>
      </c>
      <c r="R131" s="60" t="s">
        <v>124</v>
      </c>
      <c r="S131" s="60" t="s">
        <v>125</v>
      </c>
      <c r="T131" s="61" t="s">
        <v>126</v>
      </c>
      <c r="U131" s="120"/>
      <c r="V131" s="120"/>
      <c r="W131" s="120"/>
      <c r="X131" s="120"/>
      <c r="Y131" s="120"/>
      <c r="Z131" s="120"/>
      <c r="AA131" s="120"/>
      <c r="AB131" s="120"/>
      <c r="AC131" s="120"/>
      <c r="AD131" s="120"/>
      <c r="AE131" s="120"/>
    </row>
    <row r="132" spans="1:65" s="2" customFormat="1" ht="22.8" customHeight="1">
      <c r="A132" s="26"/>
      <c r="B132" s="27"/>
      <c r="C132" s="66" t="s">
        <v>93</v>
      </c>
      <c r="D132" s="26"/>
      <c r="E132" s="26"/>
      <c r="F132" s="26"/>
      <c r="G132" s="26"/>
      <c r="H132" s="26"/>
      <c r="I132" s="26"/>
      <c r="J132" s="127">
        <f>BK132</f>
        <v>0</v>
      </c>
      <c r="K132" s="26"/>
      <c r="L132" s="27"/>
      <c r="M132" s="62"/>
      <c r="N132" s="53"/>
      <c r="O132" s="63"/>
      <c r="P132" s="128">
        <f>P133+P179+P232+P246+P248</f>
        <v>1965.3404850900001</v>
      </c>
      <c r="Q132" s="63"/>
      <c r="R132" s="128">
        <f>R133+R179+R232+R246+R248</f>
        <v>293.37242428999997</v>
      </c>
      <c r="S132" s="63"/>
      <c r="T132" s="129">
        <f>T133+T179+T232+T246+T248</f>
        <v>11.326700000000001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T132" s="14" t="s">
        <v>69</v>
      </c>
      <c r="AU132" s="14" t="s">
        <v>94</v>
      </c>
      <c r="BK132" s="130">
        <f>BK133+BK179+BK232+BK246+BK248</f>
        <v>0</v>
      </c>
    </row>
    <row r="133" spans="1:65" s="12" customFormat="1" ht="25.95" customHeight="1">
      <c r="B133" s="131"/>
      <c r="D133" s="132" t="s">
        <v>69</v>
      </c>
      <c r="E133" s="133" t="s">
        <v>127</v>
      </c>
      <c r="F133" s="133" t="s">
        <v>128</v>
      </c>
      <c r="J133" s="134">
        <f>BK133</f>
        <v>0</v>
      </c>
      <c r="L133" s="131"/>
      <c r="M133" s="135"/>
      <c r="N133" s="136"/>
      <c r="O133" s="136"/>
      <c r="P133" s="137">
        <f>P134+P139+P153+P156+P168+P177</f>
        <v>963.65679522000016</v>
      </c>
      <c r="Q133" s="136"/>
      <c r="R133" s="137">
        <f>R134+R139+R153+R156+R168+R177</f>
        <v>271.40624835</v>
      </c>
      <c r="S133" s="136"/>
      <c r="T133" s="138">
        <f>T134+T139+T153+T156+T168+T177</f>
        <v>11.0457</v>
      </c>
      <c r="AR133" s="132" t="s">
        <v>75</v>
      </c>
      <c r="AT133" s="139" t="s">
        <v>69</v>
      </c>
      <c r="AU133" s="139" t="s">
        <v>70</v>
      </c>
      <c r="AY133" s="132" t="s">
        <v>129</v>
      </c>
      <c r="BK133" s="140">
        <f>BK134+BK139+BK153+BK156+BK168+BK177</f>
        <v>0</v>
      </c>
    </row>
    <row r="134" spans="1:65" s="12" customFormat="1" ht="22.8" customHeight="1">
      <c r="B134" s="131"/>
      <c r="D134" s="132" t="s">
        <v>69</v>
      </c>
      <c r="E134" s="141" t="s">
        <v>75</v>
      </c>
      <c r="F134" s="141" t="s">
        <v>130</v>
      </c>
      <c r="J134" s="142">
        <f>BK134</f>
        <v>0</v>
      </c>
      <c r="L134" s="131"/>
      <c r="M134" s="135"/>
      <c r="N134" s="136"/>
      <c r="O134" s="136"/>
      <c r="P134" s="137">
        <f>SUM(P135:P138)</f>
        <v>124.02419500000001</v>
      </c>
      <c r="Q134" s="136"/>
      <c r="R134" s="137">
        <f>SUM(R135:R138)</f>
        <v>39.305</v>
      </c>
      <c r="S134" s="136"/>
      <c r="T134" s="138">
        <f>SUM(T135:T138)</f>
        <v>0</v>
      </c>
      <c r="AR134" s="132" t="s">
        <v>75</v>
      </c>
      <c r="AT134" s="139" t="s">
        <v>69</v>
      </c>
      <c r="AU134" s="139" t="s">
        <v>75</v>
      </c>
      <c r="AY134" s="132" t="s">
        <v>129</v>
      </c>
      <c r="BK134" s="140">
        <f>SUM(BK135:BK138)</f>
        <v>0</v>
      </c>
    </row>
    <row r="135" spans="1:65" s="2" customFormat="1" ht="33" customHeight="1">
      <c r="A135" s="26"/>
      <c r="B135" s="143"/>
      <c r="C135" s="144" t="s">
        <v>75</v>
      </c>
      <c r="D135" s="144" t="s">
        <v>131</v>
      </c>
      <c r="E135" s="145" t="s">
        <v>132</v>
      </c>
      <c r="F135" s="146" t="s">
        <v>133</v>
      </c>
      <c r="G135" s="147" t="s">
        <v>134</v>
      </c>
      <c r="H135" s="148">
        <v>16.655000000000001</v>
      </c>
      <c r="I135" s="149"/>
      <c r="J135" s="149">
        <f>ROUND(I135*H135,2)</f>
        <v>0</v>
      </c>
      <c r="K135" s="150"/>
      <c r="L135" s="27"/>
      <c r="M135" s="151" t="s">
        <v>1</v>
      </c>
      <c r="N135" s="152" t="s">
        <v>36</v>
      </c>
      <c r="O135" s="153">
        <v>7.2869999999999999</v>
      </c>
      <c r="P135" s="153">
        <f>O135*H135</f>
        <v>121.364985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135</v>
      </c>
      <c r="AT135" s="155" t="s">
        <v>131</v>
      </c>
      <c r="AU135" s="155" t="s">
        <v>136</v>
      </c>
      <c r="AY135" s="14" t="s">
        <v>129</v>
      </c>
      <c r="BE135" s="156">
        <f>IF(N135="základná",J135,0)</f>
        <v>0</v>
      </c>
      <c r="BF135" s="156">
        <f>IF(N135="znížená",J135,0)</f>
        <v>0</v>
      </c>
      <c r="BG135" s="156">
        <f>IF(N135="zákl. prenesená",J135,0)</f>
        <v>0</v>
      </c>
      <c r="BH135" s="156">
        <f>IF(N135="zníž. prenesená",J135,0)</f>
        <v>0</v>
      </c>
      <c r="BI135" s="156">
        <f>IF(N135="nulová",J135,0)</f>
        <v>0</v>
      </c>
      <c r="BJ135" s="14" t="s">
        <v>136</v>
      </c>
      <c r="BK135" s="156">
        <f>ROUND(I135*H135,2)</f>
        <v>0</v>
      </c>
      <c r="BL135" s="14" t="s">
        <v>135</v>
      </c>
      <c r="BM135" s="155" t="s">
        <v>137</v>
      </c>
    </row>
    <row r="136" spans="1:65" s="2" customFormat="1" ht="24.15" customHeight="1">
      <c r="A136" s="26"/>
      <c r="B136" s="143"/>
      <c r="C136" s="144" t="s">
        <v>136</v>
      </c>
      <c r="D136" s="144" t="s">
        <v>131</v>
      </c>
      <c r="E136" s="145" t="s">
        <v>138</v>
      </c>
      <c r="F136" s="146" t="s">
        <v>139</v>
      </c>
      <c r="G136" s="147" t="s">
        <v>134</v>
      </c>
      <c r="H136" s="148">
        <v>16.655000000000001</v>
      </c>
      <c r="I136" s="149"/>
      <c r="J136" s="149">
        <f>ROUND(I136*H136,2)</f>
        <v>0</v>
      </c>
      <c r="K136" s="150"/>
      <c r="L136" s="27"/>
      <c r="M136" s="151" t="s">
        <v>1</v>
      </c>
      <c r="N136" s="152" t="s">
        <v>36</v>
      </c>
      <c r="O136" s="153">
        <v>8.1000000000000003E-2</v>
      </c>
      <c r="P136" s="153">
        <f>O136*H136</f>
        <v>1.3490550000000001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135</v>
      </c>
      <c r="AT136" s="155" t="s">
        <v>131</v>
      </c>
      <c r="AU136" s="155" t="s">
        <v>136</v>
      </c>
      <c r="AY136" s="14" t="s">
        <v>129</v>
      </c>
      <c r="BE136" s="156">
        <f>IF(N136="základná",J136,0)</f>
        <v>0</v>
      </c>
      <c r="BF136" s="156">
        <f>IF(N136="znížená",J136,0)</f>
        <v>0</v>
      </c>
      <c r="BG136" s="156">
        <f>IF(N136="zákl. prenesená",J136,0)</f>
        <v>0</v>
      </c>
      <c r="BH136" s="156">
        <f>IF(N136="zníž. prenesená",J136,0)</f>
        <v>0</v>
      </c>
      <c r="BI136" s="156">
        <f>IF(N136="nulová",J136,0)</f>
        <v>0</v>
      </c>
      <c r="BJ136" s="14" t="s">
        <v>136</v>
      </c>
      <c r="BK136" s="156">
        <f>ROUND(I136*H136,2)</f>
        <v>0</v>
      </c>
      <c r="BL136" s="14" t="s">
        <v>135</v>
      </c>
      <c r="BM136" s="155" t="s">
        <v>140</v>
      </c>
    </row>
    <row r="137" spans="1:65" s="2" customFormat="1" ht="24.15" customHeight="1">
      <c r="A137" s="26"/>
      <c r="B137" s="143"/>
      <c r="C137" s="144" t="s">
        <v>141</v>
      </c>
      <c r="D137" s="144" t="s">
        <v>131</v>
      </c>
      <c r="E137" s="145" t="s">
        <v>142</v>
      </c>
      <c r="F137" s="146" t="s">
        <v>143</v>
      </c>
      <c r="G137" s="147" t="s">
        <v>134</v>
      </c>
      <c r="H137" s="148">
        <v>23.821000000000002</v>
      </c>
      <c r="I137" s="149"/>
      <c r="J137" s="149">
        <f>ROUND(I137*H137,2)</f>
        <v>0</v>
      </c>
      <c r="K137" s="150"/>
      <c r="L137" s="27"/>
      <c r="M137" s="151" t="s">
        <v>1</v>
      </c>
      <c r="N137" s="152" t="s">
        <v>36</v>
      </c>
      <c r="O137" s="153">
        <v>5.5E-2</v>
      </c>
      <c r="P137" s="153">
        <f>O137*H137</f>
        <v>1.3101550000000002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135</v>
      </c>
      <c r="AT137" s="155" t="s">
        <v>131</v>
      </c>
      <c r="AU137" s="155" t="s">
        <v>136</v>
      </c>
      <c r="AY137" s="14" t="s">
        <v>129</v>
      </c>
      <c r="BE137" s="156">
        <f>IF(N137="základná",J137,0)</f>
        <v>0</v>
      </c>
      <c r="BF137" s="156">
        <f>IF(N137="znížená",J137,0)</f>
        <v>0</v>
      </c>
      <c r="BG137" s="156">
        <f>IF(N137="zákl. prenesená",J137,0)</f>
        <v>0</v>
      </c>
      <c r="BH137" s="156">
        <f>IF(N137="zníž. prenesená",J137,0)</f>
        <v>0</v>
      </c>
      <c r="BI137" s="156">
        <f>IF(N137="nulová",J137,0)</f>
        <v>0</v>
      </c>
      <c r="BJ137" s="14" t="s">
        <v>136</v>
      </c>
      <c r="BK137" s="156">
        <f>ROUND(I137*H137,2)</f>
        <v>0</v>
      </c>
      <c r="BL137" s="14" t="s">
        <v>135</v>
      </c>
      <c r="BM137" s="155" t="s">
        <v>144</v>
      </c>
    </row>
    <row r="138" spans="1:65" s="2" customFormat="1" ht="16.5" customHeight="1">
      <c r="A138" s="26"/>
      <c r="B138" s="143"/>
      <c r="C138" s="157" t="s">
        <v>135</v>
      </c>
      <c r="D138" s="157" t="s">
        <v>145</v>
      </c>
      <c r="E138" s="158" t="s">
        <v>146</v>
      </c>
      <c r="F138" s="159" t="s">
        <v>147</v>
      </c>
      <c r="G138" s="160" t="s">
        <v>148</v>
      </c>
      <c r="H138" s="161">
        <v>39.305</v>
      </c>
      <c r="I138" s="162"/>
      <c r="J138" s="162">
        <f>ROUND(I138*H138,2)</f>
        <v>0</v>
      </c>
      <c r="K138" s="163"/>
      <c r="L138" s="164"/>
      <c r="M138" s="165" t="s">
        <v>1</v>
      </c>
      <c r="N138" s="166" t="s">
        <v>36</v>
      </c>
      <c r="O138" s="153">
        <v>0</v>
      </c>
      <c r="P138" s="153">
        <f>O138*H138</f>
        <v>0</v>
      </c>
      <c r="Q138" s="153">
        <v>1</v>
      </c>
      <c r="R138" s="153">
        <f>Q138*H138</f>
        <v>39.305</v>
      </c>
      <c r="S138" s="153">
        <v>0</v>
      </c>
      <c r="T138" s="154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149</v>
      </c>
      <c r="AT138" s="155" t="s">
        <v>145</v>
      </c>
      <c r="AU138" s="155" t="s">
        <v>136</v>
      </c>
      <c r="AY138" s="14" t="s">
        <v>129</v>
      </c>
      <c r="BE138" s="156">
        <f>IF(N138="základná",J138,0)</f>
        <v>0</v>
      </c>
      <c r="BF138" s="156">
        <f>IF(N138="znížená",J138,0)</f>
        <v>0</v>
      </c>
      <c r="BG138" s="156">
        <f>IF(N138="zákl. prenesená",J138,0)</f>
        <v>0</v>
      </c>
      <c r="BH138" s="156">
        <f>IF(N138="zníž. prenesená",J138,0)</f>
        <v>0</v>
      </c>
      <c r="BI138" s="156">
        <f>IF(N138="nulová",J138,0)</f>
        <v>0</v>
      </c>
      <c r="BJ138" s="14" t="s">
        <v>136</v>
      </c>
      <c r="BK138" s="156">
        <f>ROUND(I138*H138,2)</f>
        <v>0</v>
      </c>
      <c r="BL138" s="14" t="s">
        <v>135</v>
      </c>
      <c r="BM138" s="155" t="s">
        <v>150</v>
      </c>
    </row>
    <row r="139" spans="1:65" s="12" customFormat="1" ht="22.8" customHeight="1">
      <c r="B139" s="131"/>
      <c r="D139" s="132" t="s">
        <v>69</v>
      </c>
      <c r="E139" s="141" t="s">
        <v>136</v>
      </c>
      <c r="F139" s="141" t="s">
        <v>151</v>
      </c>
      <c r="J139" s="142">
        <f>BK139</f>
        <v>0</v>
      </c>
      <c r="L139" s="131"/>
      <c r="M139" s="135"/>
      <c r="N139" s="136"/>
      <c r="O139" s="136"/>
      <c r="P139" s="137">
        <f>SUM(P140:P152)</f>
        <v>214.31055327000001</v>
      </c>
      <c r="Q139" s="136"/>
      <c r="R139" s="137">
        <f>SUM(R140:R152)</f>
        <v>151.68816189</v>
      </c>
      <c r="S139" s="136"/>
      <c r="T139" s="138">
        <f>SUM(T140:T152)</f>
        <v>0</v>
      </c>
      <c r="AR139" s="132" t="s">
        <v>75</v>
      </c>
      <c r="AT139" s="139" t="s">
        <v>69</v>
      </c>
      <c r="AU139" s="139" t="s">
        <v>75</v>
      </c>
      <c r="AY139" s="132" t="s">
        <v>129</v>
      </c>
      <c r="BK139" s="140">
        <f>SUM(BK140:BK152)</f>
        <v>0</v>
      </c>
    </row>
    <row r="140" spans="1:65" s="2" customFormat="1" ht="24.15" customHeight="1">
      <c r="A140" s="26"/>
      <c r="B140" s="143"/>
      <c r="C140" s="144" t="s">
        <v>152</v>
      </c>
      <c r="D140" s="144" t="s">
        <v>131</v>
      </c>
      <c r="E140" s="145" t="s">
        <v>153</v>
      </c>
      <c r="F140" s="146" t="s">
        <v>154</v>
      </c>
      <c r="G140" s="147" t="s">
        <v>134</v>
      </c>
      <c r="H140" s="148">
        <v>12.943</v>
      </c>
      <c r="I140" s="149"/>
      <c r="J140" s="149">
        <f t="shared" ref="J140:J152" si="0">ROUND(I140*H140,2)</f>
        <v>0</v>
      </c>
      <c r="K140" s="150"/>
      <c r="L140" s="27"/>
      <c r="M140" s="151" t="s">
        <v>1</v>
      </c>
      <c r="N140" s="152" t="s">
        <v>36</v>
      </c>
      <c r="O140" s="153">
        <v>1.097</v>
      </c>
      <c r="P140" s="153">
        <f t="shared" ref="P140:P152" si="1">O140*H140</f>
        <v>14.198471</v>
      </c>
      <c r="Q140" s="153">
        <v>2.0699999999999998</v>
      </c>
      <c r="R140" s="153">
        <f t="shared" ref="R140:R152" si="2">Q140*H140</f>
        <v>26.792009999999998</v>
      </c>
      <c r="S140" s="153">
        <v>0</v>
      </c>
      <c r="T140" s="154">
        <f t="shared" ref="T140:T152" si="3"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135</v>
      </c>
      <c r="AT140" s="155" t="s">
        <v>131</v>
      </c>
      <c r="AU140" s="155" t="s">
        <v>136</v>
      </c>
      <c r="AY140" s="14" t="s">
        <v>129</v>
      </c>
      <c r="BE140" s="156">
        <f t="shared" ref="BE140:BE152" si="4">IF(N140="základná",J140,0)</f>
        <v>0</v>
      </c>
      <c r="BF140" s="156">
        <f t="shared" ref="BF140:BF152" si="5">IF(N140="znížená",J140,0)</f>
        <v>0</v>
      </c>
      <c r="BG140" s="156">
        <f t="shared" ref="BG140:BG152" si="6">IF(N140="zákl. prenesená",J140,0)</f>
        <v>0</v>
      </c>
      <c r="BH140" s="156">
        <f t="shared" ref="BH140:BH152" si="7">IF(N140="zníž. prenesená",J140,0)</f>
        <v>0</v>
      </c>
      <c r="BI140" s="156">
        <f t="shared" ref="BI140:BI152" si="8">IF(N140="nulová",J140,0)</f>
        <v>0</v>
      </c>
      <c r="BJ140" s="14" t="s">
        <v>136</v>
      </c>
      <c r="BK140" s="156">
        <f t="shared" ref="BK140:BK152" si="9">ROUND(I140*H140,2)</f>
        <v>0</v>
      </c>
      <c r="BL140" s="14" t="s">
        <v>135</v>
      </c>
      <c r="BM140" s="155" t="s">
        <v>155</v>
      </c>
    </row>
    <row r="141" spans="1:65" s="2" customFormat="1" ht="24.15" customHeight="1">
      <c r="A141" s="26"/>
      <c r="B141" s="143"/>
      <c r="C141" s="144" t="s">
        <v>156</v>
      </c>
      <c r="D141" s="144" t="s">
        <v>131</v>
      </c>
      <c r="E141" s="145" t="s">
        <v>157</v>
      </c>
      <c r="F141" s="146" t="s">
        <v>158</v>
      </c>
      <c r="G141" s="147" t="s">
        <v>134</v>
      </c>
      <c r="H141" s="148">
        <v>24.052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36</v>
      </c>
      <c r="O141" s="153">
        <v>0.61890999999999996</v>
      </c>
      <c r="P141" s="153">
        <f t="shared" si="1"/>
        <v>14.88602332</v>
      </c>
      <c r="Q141" s="153">
        <v>2.4157199999999999</v>
      </c>
      <c r="R141" s="153">
        <f t="shared" si="2"/>
        <v>58.102897439999992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135</v>
      </c>
      <c r="AT141" s="155" t="s">
        <v>131</v>
      </c>
      <c r="AU141" s="155" t="s">
        <v>136</v>
      </c>
      <c r="AY141" s="14" t="s">
        <v>129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136</v>
      </c>
      <c r="BK141" s="156">
        <f t="shared" si="9"/>
        <v>0</v>
      </c>
      <c r="BL141" s="14" t="s">
        <v>135</v>
      </c>
      <c r="BM141" s="155" t="s">
        <v>159</v>
      </c>
    </row>
    <row r="142" spans="1:65" s="2" customFormat="1" ht="24.15" customHeight="1">
      <c r="A142" s="26"/>
      <c r="B142" s="143"/>
      <c r="C142" s="144" t="s">
        <v>160</v>
      </c>
      <c r="D142" s="144" t="s">
        <v>131</v>
      </c>
      <c r="E142" s="145" t="s">
        <v>161</v>
      </c>
      <c r="F142" s="146" t="s">
        <v>162</v>
      </c>
      <c r="G142" s="147" t="s">
        <v>163</v>
      </c>
      <c r="H142" s="148">
        <v>0.9</v>
      </c>
      <c r="I142" s="149"/>
      <c r="J142" s="149">
        <f t="shared" si="0"/>
        <v>0</v>
      </c>
      <c r="K142" s="150"/>
      <c r="L142" s="27"/>
      <c r="M142" s="151" t="s">
        <v>1</v>
      </c>
      <c r="N142" s="152" t="s">
        <v>36</v>
      </c>
      <c r="O142" s="153">
        <v>0.78800000000000003</v>
      </c>
      <c r="P142" s="153">
        <f t="shared" si="1"/>
        <v>0.70920000000000005</v>
      </c>
      <c r="Q142" s="153">
        <v>4.0699999999999998E-3</v>
      </c>
      <c r="R142" s="153">
        <f t="shared" si="2"/>
        <v>3.663E-3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135</v>
      </c>
      <c r="AT142" s="155" t="s">
        <v>131</v>
      </c>
      <c r="AU142" s="155" t="s">
        <v>136</v>
      </c>
      <c r="AY142" s="14" t="s">
        <v>129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136</v>
      </c>
      <c r="BK142" s="156">
        <f t="shared" si="9"/>
        <v>0</v>
      </c>
      <c r="BL142" s="14" t="s">
        <v>135</v>
      </c>
      <c r="BM142" s="155" t="s">
        <v>164</v>
      </c>
    </row>
    <row r="143" spans="1:65" s="2" customFormat="1" ht="24.15" customHeight="1">
      <c r="A143" s="26"/>
      <c r="B143" s="143"/>
      <c r="C143" s="144" t="s">
        <v>149</v>
      </c>
      <c r="D143" s="144" t="s">
        <v>131</v>
      </c>
      <c r="E143" s="145" t="s">
        <v>165</v>
      </c>
      <c r="F143" s="146" t="s">
        <v>166</v>
      </c>
      <c r="G143" s="147" t="s">
        <v>163</v>
      </c>
      <c r="H143" s="148">
        <v>0.9</v>
      </c>
      <c r="I143" s="149"/>
      <c r="J143" s="149">
        <f t="shared" si="0"/>
        <v>0</v>
      </c>
      <c r="K143" s="150"/>
      <c r="L143" s="27"/>
      <c r="M143" s="151" t="s">
        <v>1</v>
      </c>
      <c r="N143" s="152" t="s">
        <v>36</v>
      </c>
      <c r="O143" s="153">
        <v>0.32200000000000001</v>
      </c>
      <c r="P143" s="153">
        <f t="shared" si="1"/>
        <v>0.2898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135</v>
      </c>
      <c r="AT143" s="155" t="s">
        <v>131</v>
      </c>
      <c r="AU143" s="155" t="s">
        <v>136</v>
      </c>
      <c r="AY143" s="14" t="s">
        <v>129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136</v>
      </c>
      <c r="BK143" s="156">
        <f t="shared" si="9"/>
        <v>0</v>
      </c>
      <c r="BL143" s="14" t="s">
        <v>135</v>
      </c>
      <c r="BM143" s="155" t="s">
        <v>167</v>
      </c>
    </row>
    <row r="144" spans="1:65" s="2" customFormat="1" ht="16.5" customHeight="1">
      <c r="A144" s="26"/>
      <c r="B144" s="143"/>
      <c r="C144" s="144" t="s">
        <v>168</v>
      </c>
      <c r="D144" s="144" t="s">
        <v>131</v>
      </c>
      <c r="E144" s="145" t="s">
        <v>169</v>
      </c>
      <c r="F144" s="146" t="s">
        <v>910</v>
      </c>
      <c r="G144" s="147" t="s">
        <v>148</v>
      </c>
      <c r="H144" s="148">
        <v>1.2969999999999999</v>
      </c>
      <c r="I144" s="149"/>
      <c r="J144" s="149">
        <f t="shared" si="0"/>
        <v>0</v>
      </c>
      <c r="K144" s="150"/>
      <c r="L144" s="27"/>
      <c r="M144" s="151" t="s">
        <v>1</v>
      </c>
      <c r="N144" s="152" t="s">
        <v>36</v>
      </c>
      <c r="O144" s="153">
        <v>15.11</v>
      </c>
      <c r="P144" s="153">
        <f t="shared" si="1"/>
        <v>19.597669999999997</v>
      </c>
      <c r="Q144" s="153">
        <v>1.20296</v>
      </c>
      <c r="R144" s="153">
        <f t="shared" si="2"/>
        <v>1.5602391199999999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135</v>
      </c>
      <c r="AT144" s="155" t="s">
        <v>131</v>
      </c>
      <c r="AU144" s="155" t="s">
        <v>136</v>
      </c>
      <c r="AY144" s="14" t="s">
        <v>129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136</v>
      </c>
      <c r="BK144" s="156">
        <f t="shared" si="9"/>
        <v>0</v>
      </c>
      <c r="BL144" s="14" t="s">
        <v>135</v>
      </c>
      <c r="BM144" s="155" t="s">
        <v>170</v>
      </c>
    </row>
    <row r="145" spans="1:65" s="2" customFormat="1" ht="33" customHeight="1">
      <c r="A145" s="26"/>
      <c r="B145" s="143"/>
      <c r="C145" s="144" t="s">
        <v>171</v>
      </c>
      <c r="D145" s="144" t="s">
        <v>131</v>
      </c>
      <c r="E145" s="145" t="s">
        <v>172</v>
      </c>
      <c r="F145" s="146" t="s">
        <v>911</v>
      </c>
      <c r="G145" s="147" t="s">
        <v>134</v>
      </c>
      <c r="H145" s="148">
        <v>1.343</v>
      </c>
      <c r="I145" s="149"/>
      <c r="J145" s="149">
        <f t="shared" si="0"/>
        <v>0</v>
      </c>
      <c r="K145" s="150"/>
      <c r="L145" s="27"/>
      <c r="M145" s="151" t="s">
        <v>1</v>
      </c>
      <c r="N145" s="152" t="s">
        <v>36</v>
      </c>
      <c r="O145" s="153">
        <v>3.0666199999999999</v>
      </c>
      <c r="P145" s="153">
        <f t="shared" si="1"/>
        <v>4.1184706599999998</v>
      </c>
      <c r="Q145" s="153">
        <v>2.1170900000000001</v>
      </c>
      <c r="R145" s="153">
        <f t="shared" si="2"/>
        <v>2.84325187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135</v>
      </c>
      <c r="AT145" s="155" t="s">
        <v>131</v>
      </c>
      <c r="AU145" s="155" t="s">
        <v>136</v>
      </c>
      <c r="AY145" s="14" t="s">
        <v>129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136</v>
      </c>
      <c r="BK145" s="156">
        <f t="shared" si="9"/>
        <v>0</v>
      </c>
      <c r="BL145" s="14" t="s">
        <v>135</v>
      </c>
      <c r="BM145" s="155" t="s">
        <v>173</v>
      </c>
    </row>
    <row r="146" spans="1:65" s="2" customFormat="1" ht="16.5" customHeight="1">
      <c r="A146" s="26"/>
      <c r="B146" s="143"/>
      <c r="C146" s="144" t="s">
        <v>174</v>
      </c>
      <c r="D146" s="144" t="s">
        <v>131</v>
      </c>
      <c r="E146" s="145" t="s">
        <v>175</v>
      </c>
      <c r="F146" s="146" t="s">
        <v>176</v>
      </c>
      <c r="G146" s="147" t="s">
        <v>134</v>
      </c>
      <c r="H146" s="148">
        <v>1.5309999999999999</v>
      </c>
      <c r="I146" s="149"/>
      <c r="J146" s="149">
        <f t="shared" si="0"/>
        <v>0</v>
      </c>
      <c r="K146" s="150"/>
      <c r="L146" s="27"/>
      <c r="M146" s="151" t="s">
        <v>1</v>
      </c>
      <c r="N146" s="152" t="s">
        <v>36</v>
      </c>
      <c r="O146" s="153">
        <v>0.58055000000000001</v>
      </c>
      <c r="P146" s="153">
        <f t="shared" si="1"/>
        <v>0.88882204999999992</v>
      </c>
      <c r="Q146" s="153">
        <v>2.2151299999999998</v>
      </c>
      <c r="R146" s="153">
        <f t="shared" si="2"/>
        <v>3.3913640299999996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135</v>
      </c>
      <c r="AT146" s="155" t="s">
        <v>131</v>
      </c>
      <c r="AU146" s="155" t="s">
        <v>136</v>
      </c>
      <c r="AY146" s="14" t="s">
        <v>129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136</v>
      </c>
      <c r="BK146" s="156">
        <f t="shared" si="9"/>
        <v>0</v>
      </c>
      <c r="BL146" s="14" t="s">
        <v>135</v>
      </c>
      <c r="BM146" s="155" t="s">
        <v>177</v>
      </c>
    </row>
    <row r="147" spans="1:65" s="2" customFormat="1" ht="21.75" customHeight="1">
      <c r="A147" s="26"/>
      <c r="B147" s="143"/>
      <c r="C147" s="144" t="s">
        <v>178</v>
      </c>
      <c r="D147" s="144" t="s">
        <v>131</v>
      </c>
      <c r="E147" s="145" t="s">
        <v>179</v>
      </c>
      <c r="F147" s="146" t="s">
        <v>180</v>
      </c>
      <c r="G147" s="147" t="s">
        <v>163</v>
      </c>
      <c r="H147" s="148">
        <v>6.125</v>
      </c>
      <c r="I147" s="149"/>
      <c r="J147" s="149">
        <f t="shared" si="0"/>
        <v>0</v>
      </c>
      <c r="K147" s="150"/>
      <c r="L147" s="27"/>
      <c r="M147" s="151" t="s">
        <v>1</v>
      </c>
      <c r="N147" s="152" t="s">
        <v>36</v>
      </c>
      <c r="O147" s="153">
        <v>0.79900000000000004</v>
      </c>
      <c r="P147" s="153">
        <f t="shared" si="1"/>
        <v>4.8938750000000004</v>
      </c>
      <c r="Q147" s="153">
        <v>4.0699999999999998E-3</v>
      </c>
      <c r="R147" s="153">
        <f t="shared" si="2"/>
        <v>2.492875E-2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135</v>
      </c>
      <c r="AT147" s="155" t="s">
        <v>131</v>
      </c>
      <c r="AU147" s="155" t="s">
        <v>136</v>
      </c>
      <c r="AY147" s="14" t="s">
        <v>129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136</v>
      </c>
      <c r="BK147" s="156">
        <f t="shared" si="9"/>
        <v>0</v>
      </c>
      <c r="BL147" s="14" t="s">
        <v>135</v>
      </c>
      <c r="BM147" s="155" t="s">
        <v>181</v>
      </c>
    </row>
    <row r="148" spans="1:65" s="2" customFormat="1" ht="24.15" customHeight="1">
      <c r="A148" s="26"/>
      <c r="B148" s="143"/>
      <c r="C148" s="144" t="s">
        <v>182</v>
      </c>
      <c r="D148" s="144" t="s">
        <v>131</v>
      </c>
      <c r="E148" s="145" t="s">
        <v>183</v>
      </c>
      <c r="F148" s="146" t="s">
        <v>184</v>
      </c>
      <c r="G148" s="147" t="s">
        <v>163</v>
      </c>
      <c r="H148" s="148">
        <v>6.125</v>
      </c>
      <c r="I148" s="149"/>
      <c r="J148" s="149">
        <f t="shared" si="0"/>
        <v>0</v>
      </c>
      <c r="K148" s="150"/>
      <c r="L148" s="27"/>
      <c r="M148" s="151" t="s">
        <v>1</v>
      </c>
      <c r="N148" s="152" t="s">
        <v>36</v>
      </c>
      <c r="O148" s="153">
        <v>0.32700000000000001</v>
      </c>
      <c r="P148" s="153">
        <f t="shared" si="1"/>
        <v>2.002875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135</v>
      </c>
      <c r="AT148" s="155" t="s">
        <v>131</v>
      </c>
      <c r="AU148" s="155" t="s">
        <v>136</v>
      </c>
      <c r="AY148" s="14" t="s">
        <v>129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136</v>
      </c>
      <c r="BK148" s="156">
        <f t="shared" si="9"/>
        <v>0</v>
      </c>
      <c r="BL148" s="14" t="s">
        <v>135</v>
      </c>
      <c r="BM148" s="155" t="s">
        <v>185</v>
      </c>
    </row>
    <row r="149" spans="1:65" s="2" customFormat="1" ht="24.15" customHeight="1">
      <c r="A149" s="26"/>
      <c r="B149" s="143"/>
      <c r="C149" s="144" t="s">
        <v>186</v>
      </c>
      <c r="D149" s="144" t="s">
        <v>131</v>
      </c>
      <c r="E149" s="145" t="s">
        <v>187</v>
      </c>
      <c r="F149" s="146" t="s">
        <v>188</v>
      </c>
      <c r="G149" s="147" t="s">
        <v>134</v>
      </c>
      <c r="H149" s="148">
        <v>23.704000000000001</v>
      </c>
      <c r="I149" s="149"/>
      <c r="J149" s="149">
        <f t="shared" si="0"/>
        <v>0</v>
      </c>
      <c r="K149" s="150"/>
      <c r="L149" s="27"/>
      <c r="M149" s="151" t="s">
        <v>1</v>
      </c>
      <c r="N149" s="152" t="s">
        <v>36</v>
      </c>
      <c r="O149" s="153">
        <v>0.60355999999999999</v>
      </c>
      <c r="P149" s="153">
        <f t="shared" si="1"/>
        <v>14.306786239999999</v>
      </c>
      <c r="Q149" s="153">
        <v>2.4157199999999999</v>
      </c>
      <c r="R149" s="153">
        <f t="shared" si="2"/>
        <v>57.26222688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135</v>
      </c>
      <c r="AT149" s="155" t="s">
        <v>131</v>
      </c>
      <c r="AU149" s="155" t="s">
        <v>136</v>
      </c>
      <c r="AY149" s="14" t="s">
        <v>129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136</v>
      </c>
      <c r="BK149" s="156">
        <f t="shared" si="9"/>
        <v>0</v>
      </c>
      <c r="BL149" s="14" t="s">
        <v>135</v>
      </c>
      <c r="BM149" s="155" t="s">
        <v>189</v>
      </c>
    </row>
    <row r="150" spans="1:65" s="2" customFormat="1" ht="21.75" customHeight="1">
      <c r="A150" s="26"/>
      <c r="B150" s="143"/>
      <c r="C150" s="144" t="s">
        <v>190</v>
      </c>
      <c r="D150" s="144" t="s">
        <v>131</v>
      </c>
      <c r="E150" s="145" t="s">
        <v>191</v>
      </c>
      <c r="F150" s="146" t="s">
        <v>192</v>
      </c>
      <c r="G150" s="147" t="s">
        <v>163</v>
      </c>
      <c r="H150" s="148">
        <v>59.04</v>
      </c>
      <c r="I150" s="149"/>
      <c r="J150" s="149">
        <f t="shared" si="0"/>
        <v>0</v>
      </c>
      <c r="K150" s="150"/>
      <c r="L150" s="27"/>
      <c r="M150" s="151" t="s">
        <v>1</v>
      </c>
      <c r="N150" s="152" t="s">
        <v>36</v>
      </c>
      <c r="O150" s="153">
        <v>1.052</v>
      </c>
      <c r="P150" s="153">
        <f t="shared" si="1"/>
        <v>62.110080000000004</v>
      </c>
      <c r="Q150" s="153">
        <v>4.0699999999999998E-3</v>
      </c>
      <c r="R150" s="153">
        <f t="shared" si="2"/>
        <v>0.24029279999999997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135</v>
      </c>
      <c r="AT150" s="155" t="s">
        <v>131</v>
      </c>
      <c r="AU150" s="155" t="s">
        <v>136</v>
      </c>
      <c r="AY150" s="14" t="s">
        <v>129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136</v>
      </c>
      <c r="BK150" s="156">
        <f t="shared" si="9"/>
        <v>0</v>
      </c>
      <c r="BL150" s="14" t="s">
        <v>135</v>
      </c>
      <c r="BM150" s="155" t="s">
        <v>193</v>
      </c>
    </row>
    <row r="151" spans="1:65" s="2" customFormat="1" ht="24.15" customHeight="1">
      <c r="A151" s="26"/>
      <c r="B151" s="143"/>
      <c r="C151" s="144" t="s">
        <v>194</v>
      </c>
      <c r="D151" s="144" t="s">
        <v>131</v>
      </c>
      <c r="E151" s="145" t="s">
        <v>195</v>
      </c>
      <c r="F151" s="146" t="s">
        <v>196</v>
      </c>
      <c r="G151" s="147" t="s">
        <v>163</v>
      </c>
      <c r="H151" s="148">
        <v>59.04</v>
      </c>
      <c r="I151" s="149"/>
      <c r="J151" s="149">
        <f t="shared" si="0"/>
        <v>0</v>
      </c>
      <c r="K151" s="150"/>
      <c r="L151" s="27"/>
      <c r="M151" s="151" t="s">
        <v>1</v>
      </c>
      <c r="N151" s="152" t="s">
        <v>36</v>
      </c>
      <c r="O151" s="153">
        <v>0.43</v>
      </c>
      <c r="P151" s="153">
        <f t="shared" si="1"/>
        <v>25.3872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135</v>
      </c>
      <c r="AT151" s="155" t="s">
        <v>131</v>
      </c>
      <c r="AU151" s="155" t="s">
        <v>136</v>
      </c>
      <c r="AY151" s="14" t="s">
        <v>129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136</v>
      </c>
      <c r="BK151" s="156">
        <f t="shared" si="9"/>
        <v>0</v>
      </c>
      <c r="BL151" s="14" t="s">
        <v>135</v>
      </c>
      <c r="BM151" s="155" t="s">
        <v>197</v>
      </c>
    </row>
    <row r="152" spans="1:65" s="2" customFormat="1" ht="16.5" customHeight="1">
      <c r="A152" s="26"/>
      <c r="B152" s="143"/>
      <c r="C152" s="144" t="s">
        <v>198</v>
      </c>
      <c r="D152" s="144" t="s">
        <v>131</v>
      </c>
      <c r="E152" s="145" t="s">
        <v>199</v>
      </c>
      <c r="F152" s="146" t="s">
        <v>200</v>
      </c>
      <c r="G152" s="147" t="s">
        <v>148</v>
      </c>
      <c r="H152" s="148">
        <v>1.44</v>
      </c>
      <c r="I152" s="149"/>
      <c r="J152" s="149">
        <f t="shared" si="0"/>
        <v>0</v>
      </c>
      <c r="K152" s="150"/>
      <c r="L152" s="27"/>
      <c r="M152" s="151" t="s">
        <v>1</v>
      </c>
      <c r="N152" s="152" t="s">
        <v>36</v>
      </c>
      <c r="O152" s="153">
        <v>35.362000000000002</v>
      </c>
      <c r="P152" s="153">
        <f t="shared" si="1"/>
        <v>50.921280000000003</v>
      </c>
      <c r="Q152" s="153">
        <v>1.01895</v>
      </c>
      <c r="R152" s="153">
        <f t="shared" si="2"/>
        <v>1.4672879999999999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135</v>
      </c>
      <c r="AT152" s="155" t="s">
        <v>131</v>
      </c>
      <c r="AU152" s="155" t="s">
        <v>136</v>
      </c>
      <c r="AY152" s="14" t="s">
        <v>129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136</v>
      </c>
      <c r="BK152" s="156">
        <f t="shared" si="9"/>
        <v>0</v>
      </c>
      <c r="BL152" s="14" t="s">
        <v>135</v>
      </c>
      <c r="BM152" s="155" t="s">
        <v>201</v>
      </c>
    </row>
    <row r="153" spans="1:65" s="12" customFormat="1" ht="22.8" customHeight="1">
      <c r="B153" s="131"/>
      <c r="D153" s="132" t="s">
        <v>69</v>
      </c>
      <c r="E153" s="141" t="s">
        <v>141</v>
      </c>
      <c r="F153" s="141" t="s">
        <v>202</v>
      </c>
      <c r="J153" s="142">
        <f>BK153</f>
        <v>0</v>
      </c>
      <c r="L153" s="131"/>
      <c r="M153" s="135"/>
      <c r="N153" s="136"/>
      <c r="O153" s="136"/>
      <c r="P153" s="137">
        <f>SUM(P154:P155)</f>
        <v>6.7673561599999994</v>
      </c>
      <c r="Q153" s="136"/>
      <c r="R153" s="137">
        <f>SUM(R154:R155)</f>
        <v>1.91505152</v>
      </c>
      <c r="S153" s="136"/>
      <c r="T153" s="138">
        <f>SUM(T154:T155)</f>
        <v>0</v>
      </c>
      <c r="AR153" s="132" t="s">
        <v>75</v>
      </c>
      <c r="AT153" s="139" t="s">
        <v>69</v>
      </c>
      <c r="AU153" s="139" t="s">
        <v>75</v>
      </c>
      <c r="AY153" s="132" t="s">
        <v>129</v>
      </c>
      <c r="BK153" s="140">
        <f>SUM(BK154:BK155)</f>
        <v>0</v>
      </c>
    </row>
    <row r="154" spans="1:65" s="2" customFormat="1" ht="33" customHeight="1">
      <c r="A154" s="26"/>
      <c r="B154" s="143"/>
      <c r="C154" s="144" t="s">
        <v>203</v>
      </c>
      <c r="D154" s="144" t="s">
        <v>131</v>
      </c>
      <c r="E154" s="145" t="s">
        <v>204</v>
      </c>
      <c r="F154" s="146" t="s">
        <v>912</v>
      </c>
      <c r="G154" s="147" t="s">
        <v>134</v>
      </c>
      <c r="H154" s="148">
        <v>2.0459999999999998</v>
      </c>
      <c r="I154" s="149"/>
      <c r="J154" s="149">
        <f>ROUND(I154*H154,2)</f>
        <v>0</v>
      </c>
      <c r="K154" s="150"/>
      <c r="L154" s="27"/>
      <c r="M154" s="151" t="s">
        <v>1</v>
      </c>
      <c r="N154" s="152" t="s">
        <v>36</v>
      </c>
      <c r="O154" s="153">
        <v>2.4929600000000001</v>
      </c>
      <c r="P154" s="153">
        <f>O154*H154</f>
        <v>5.1005961599999994</v>
      </c>
      <c r="Q154" s="153">
        <v>0.70111999999999997</v>
      </c>
      <c r="R154" s="153">
        <f>Q154*H154</f>
        <v>1.4344915199999999</v>
      </c>
      <c r="S154" s="153">
        <v>0</v>
      </c>
      <c r="T154" s="154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135</v>
      </c>
      <c r="AT154" s="155" t="s">
        <v>131</v>
      </c>
      <c r="AU154" s="155" t="s">
        <v>136</v>
      </c>
      <c r="AY154" s="14" t="s">
        <v>129</v>
      </c>
      <c r="BE154" s="156">
        <f>IF(N154="základná",J154,0)</f>
        <v>0</v>
      </c>
      <c r="BF154" s="156">
        <f>IF(N154="znížená",J154,0)</f>
        <v>0</v>
      </c>
      <c r="BG154" s="156">
        <f>IF(N154="zákl. prenesená",J154,0)</f>
        <v>0</v>
      </c>
      <c r="BH154" s="156">
        <f>IF(N154="zníž. prenesená",J154,0)</f>
        <v>0</v>
      </c>
      <c r="BI154" s="156">
        <f>IF(N154="nulová",J154,0)</f>
        <v>0</v>
      </c>
      <c r="BJ154" s="14" t="s">
        <v>136</v>
      </c>
      <c r="BK154" s="156">
        <f>ROUND(I154*H154,2)</f>
        <v>0</v>
      </c>
      <c r="BL154" s="14" t="s">
        <v>135</v>
      </c>
      <c r="BM154" s="155" t="s">
        <v>205</v>
      </c>
    </row>
    <row r="155" spans="1:65" s="2" customFormat="1" ht="24.15" customHeight="1">
      <c r="A155" s="26"/>
      <c r="B155" s="143"/>
      <c r="C155" s="144" t="s">
        <v>206</v>
      </c>
      <c r="D155" s="144" t="s">
        <v>131</v>
      </c>
      <c r="E155" s="145" t="s">
        <v>207</v>
      </c>
      <c r="F155" s="146" t="s">
        <v>913</v>
      </c>
      <c r="G155" s="147" t="s">
        <v>208</v>
      </c>
      <c r="H155" s="148">
        <v>4</v>
      </c>
      <c r="I155" s="149"/>
      <c r="J155" s="149">
        <f>ROUND(I155*H155,2)</f>
        <v>0</v>
      </c>
      <c r="K155" s="150"/>
      <c r="L155" s="27"/>
      <c r="M155" s="151" t="s">
        <v>1</v>
      </c>
      <c r="N155" s="152" t="s">
        <v>36</v>
      </c>
      <c r="O155" s="153">
        <v>0.41669</v>
      </c>
      <c r="P155" s="153">
        <f>O155*H155</f>
        <v>1.66676</v>
      </c>
      <c r="Q155" s="153">
        <v>0.12014</v>
      </c>
      <c r="R155" s="153">
        <f>Q155*H155</f>
        <v>0.48055999999999999</v>
      </c>
      <c r="S155" s="153">
        <v>0</v>
      </c>
      <c r="T155" s="154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135</v>
      </c>
      <c r="AT155" s="155" t="s">
        <v>131</v>
      </c>
      <c r="AU155" s="155" t="s">
        <v>136</v>
      </c>
      <c r="AY155" s="14" t="s">
        <v>129</v>
      </c>
      <c r="BE155" s="156">
        <f>IF(N155="základná",J155,0)</f>
        <v>0</v>
      </c>
      <c r="BF155" s="156">
        <f>IF(N155="znížená",J155,0)</f>
        <v>0</v>
      </c>
      <c r="BG155" s="156">
        <f>IF(N155="zákl. prenesená",J155,0)</f>
        <v>0</v>
      </c>
      <c r="BH155" s="156">
        <f>IF(N155="zníž. prenesená",J155,0)</f>
        <v>0</v>
      </c>
      <c r="BI155" s="156">
        <f>IF(N155="nulová",J155,0)</f>
        <v>0</v>
      </c>
      <c r="BJ155" s="14" t="s">
        <v>136</v>
      </c>
      <c r="BK155" s="156">
        <f>ROUND(I155*H155,2)</f>
        <v>0</v>
      </c>
      <c r="BL155" s="14" t="s">
        <v>135</v>
      </c>
      <c r="BM155" s="155" t="s">
        <v>209</v>
      </c>
    </row>
    <row r="156" spans="1:65" s="12" customFormat="1" ht="22.8" customHeight="1">
      <c r="B156" s="131"/>
      <c r="D156" s="132" t="s">
        <v>69</v>
      </c>
      <c r="E156" s="141" t="s">
        <v>156</v>
      </c>
      <c r="F156" s="141" t="s">
        <v>210</v>
      </c>
      <c r="J156" s="142">
        <f>BK156</f>
        <v>0</v>
      </c>
      <c r="L156" s="131"/>
      <c r="M156" s="135"/>
      <c r="N156" s="136"/>
      <c r="O156" s="136"/>
      <c r="P156" s="137">
        <f>SUM(P157:P167)</f>
        <v>217.63033278999998</v>
      </c>
      <c r="Q156" s="136"/>
      <c r="R156" s="137">
        <f>SUM(R157:R167)</f>
        <v>75.406608439999999</v>
      </c>
      <c r="S156" s="136"/>
      <c r="T156" s="138">
        <f>SUM(T157:T167)</f>
        <v>0</v>
      </c>
      <c r="AR156" s="132" t="s">
        <v>75</v>
      </c>
      <c r="AT156" s="139" t="s">
        <v>69</v>
      </c>
      <c r="AU156" s="139" t="s">
        <v>75</v>
      </c>
      <c r="AY156" s="132" t="s">
        <v>129</v>
      </c>
      <c r="BK156" s="140">
        <f>SUM(BK157:BK167)</f>
        <v>0</v>
      </c>
    </row>
    <row r="157" spans="1:65" s="2" customFormat="1" ht="24.15" customHeight="1">
      <c r="A157" s="26"/>
      <c r="B157" s="143"/>
      <c r="C157" s="144" t="s">
        <v>6</v>
      </c>
      <c r="D157" s="144" t="s">
        <v>131</v>
      </c>
      <c r="E157" s="145" t="s">
        <v>211</v>
      </c>
      <c r="F157" s="146" t="s">
        <v>212</v>
      </c>
      <c r="G157" s="147" t="s">
        <v>163</v>
      </c>
      <c r="H157" s="148">
        <v>15</v>
      </c>
      <c r="I157" s="149"/>
      <c r="J157" s="149">
        <f t="shared" ref="J157:J167" si="10">ROUND(I157*H157,2)</f>
        <v>0</v>
      </c>
      <c r="K157" s="150"/>
      <c r="L157" s="27"/>
      <c r="M157" s="151" t="s">
        <v>1</v>
      </c>
      <c r="N157" s="152" t="s">
        <v>36</v>
      </c>
      <c r="O157" s="153">
        <v>8.2040000000000002E-2</v>
      </c>
      <c r="P157" s="153">
        <f t="shared" ref="P157:P167" si="11">O157*H157</f>
        <v>1.2305999999999999</v>
      </c>
      <c r="Q157" s="153">
        <v>1.9000000000000001E-4</v>
      </c>
      <c r="R157" s="153">
        <f t="shared" ref="R157:R167" si="12">Q157*H157</f>
        <v>2.8500000000000001E-3</v>
      </c>
      <c r="S157" s="153">
        <v>0</v>
      </c>
      <c r="T157" s="154">
        <f t="shared" ref="T157:T167" si="13"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135</v>
      </c>
      <c r="AT157" s="155" t="s">
        <v>131</v>
      </c>
      <c r="AU157" s="155" t="s">
        <v>136</v>
      </c>
      <c r="AY157" s="14" t="s">
        <v>129</v>
      </c>
      <c r="BE157" s="156">
        <f t="shared" ref="BE157:BE167" si="14">IF(N157="základná",J157,0)</f>
        <v>0</v>
      </c>
      <c r="BF157" s="156">
        <f t="shared" ref="BF157:BF167" si="15">IF(N157="znížená",J157,0)</f>
        <v>0</v>
      </c>
      <c r="BG157" s="156">
        <f t="shared" ref="BG157:BG167" si="16">IF(N157="zákl. prenesená",J157,0)</f>
        <v>0</v>
      </c>
      <c r="BH157" s="156">
        <f t="shared" ref="BH157:BH167" si="17">IF(N157="zníž. prenesená",J157,0)</f>
        <v>0</v>
      </c>
      <c r="BI157" s="156">
        <f t="shared" ref="BI157:BI167" si="18">IF(N157="nulová",J157,0)</f>
        <v>0</v>
      </c>
      <c r="BJ157" s="14" t="s">
        <v>136</v>
      </c>
      <c r="BK157" s="156">
        <f t="shared" ref="BK157:BK167" si="19">ROUND(I157*H157,2)</f>
        <v>0</v>
      </c>
      <c r="BL157" s="14" t="s">
        <v>135</v>
      </c>
      <c r="BM157" s="155" t="s">
        <v>213</v>
      </c>
    </row>
    <row r="158" spans="1:65" s="2" customFormat="1" ht="37.799999999999997" customHeight="1">
      <c r="A158" s="26"/>
      <c r="B158" s="143"/>
      <c r="C158" s="144" t="s">
        <v>214</v>
      </c>
      <c r="D158" s="144" t="s">
        <v>131</v>
      </c>
      <c r="E158" s="145" t="s">
        <v>215</v>
      </c>
      <c r="F158" s="146" t="s">
        <v>216</v>
      </c>
      <c r="G158" s="147" t="s">
        <v>163</v>
      </c>
      <c r="H158" s="148">
        <v>16.739999999999998</v>
      </c>
      <c r="I158" s="149"/>
      <c r="J158" s="149">
        <f t="shared" si="10"/>
        <v>0</v>
      </c>
      <c r="K158" s="150"/>
      <c r="L158" s="27"/>
      <c r="M158" s="151" t="s">
        <v>1</v>
      </c>
      <c r="N158" s="152" t="s">
        <v>36</v>
      </c>
      <c r="O158" s="153">
        <v>5.203E-2</v>
      </c>
      <c r="P158" s="153">
        <f t="shared" si="11"/>
        <v>0.87098219999999993</v>
      </c>
      <c r="Q158" s="153">
        <v>1.4999999999999999E-4</v>
      </c>
      <c r="R158" s="153">
        <f t="shared" si="12"/>
        <v>2.5109999999999993E-3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135</v>
      </c>
      <c r="AT158" s="155" t="s">
        <v>131</v>
      </c>
      <c r="AU158" s="155" t="s">
        <v>136</v>
      </c>
      <c r="AY158" s="14" t="s">
        <v>129</v>
      </c>
      <c r="BE158" s="156">
        <f t="shared" si="14"/>
        <v>0</v>
      </c>
      <c r="BF158" s="156">
        <f t="shared" si="15"/>
        <v>0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136</v>
      </c>
      <c r="BK158" s="156">
        <f t="shared" si="19"/>
        <v>0</v>
      </c>
      <c r="BL158" s="14" t="s">
        <v>135</v>
      </c>
      <c r="BM158" s="155" t="s">
        <v>217</v>
      </c>
    </row>
    <row r="159" spans="1:65" s="2" customFormat="1" ht="24.15" customHeight="1">
      <c r="A159" s="26"/>
      <c r="B159" s="143"/>
      <c r="C159" s="144" t="s">
        <v>218</v>
      </c>
      <c r="D159" s="144" t="s">
        <v>131</v>
      </c>
      <c r="E159" s="145" t="s">
        <v>219</v>
      </c>
      <c r="F159" s="146" t="s">
        <v>220</v>
      </c>
      <c r="G159" s="147" t="s">
        <v>163</v>
      </c>
      <c r="H159" s="148">
        <v>29.41</v>
      </c>
      <c r="I159" s="149"/>
      <c r="J159" s="149">
        <f t="shared" si="10"/>
        <v>0</v>
      </c>
      <c r="K159" s="150"/>
      <c r="L159" s="27"/>
      <c r="M159" s="151" t="s">
        <v>1</v>
      </c>
      <c r="N159" s="152" t="s">
        <v>36</v>
      </c>
      <c r="O159" s="153">
        <v>0.248</v>
      </c>
      <c r="P159" s="153">
        <f t="shared" si="11"/>
        <v>7.2936800000000002</v>
      </c>
      <c r="Q159" s="153">
        <v>4.9300000000000004E-3</v>
      </c>
      <c r="R159" s="153">
        <f t="shared" si="12"/>
        <v>0.14499130000000002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135</v>
      </c>
      <c r="AT159" s="155" t="s">
        <v>131</v>
      </c>
      <c r="AU159" s="155" t="s">
        <v>136</v>
      </c>
      <c r="AY159" s="14" t="s">
        <v>129</v>
      </c>
      <c r="BE159" s="156">
        <f t="shared" si="14"/>
        <v>0</v>
      </c>
      <c r="BF159" s="156">
        <f t="shared" si="15"/>
        <v>0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136</v>
      </c>
      <c r="BK159" s="156">
        <f t="shared" si="19"/>
        <v>0</v>
      </c>
      <c r="BL159" s="14" t="s">
        <v>135</v>
      </c>
      <c r="BM159" s="155" t="s">
        <v>221</v>
      </c>
    </row>
    <row r="160" spans="1:65" s="2" customFormat="1" ht="21.75" customHeight="1">
      <c r="A160" s="26"/>
      <c r="B160" s="143"/>
      <c r="C160" s="144" t="s">
        <v>222</v>
      </c>
      <c r="D160" s="144" t="s">
        <v>131</v>
      </c>
      <c r="E160" s="145" t="s">
        <v>223</v>
      </c>
      <c r="F160" s="146" t="s">
        <v>224</v>
      </c>
      <c r="G160" s="147" t="s">
        <v>163</v>
      </c>
      <c r="H160" s="148">
        <v>25.507999999999999</v>
      </c>
      <c r="I160" s="149"/>
      <c r="J160" s="149">
        <f t="shared" si="10"/>
        <v>0</v>
      </c>
      <c r="K160" s="150"/>
      <c r="L160" s="27"/>
      <c r="M160" s="151" t="s">
        <v>1</v>
      </c>
      <c r="N160" s="152" t="s">
        <v>36</v>
      </c>
      <c r="O160" s="153">
        <v>0.44161</v>
      </c>
      <c r="P160" s="153">
        <f t="shared" si="11"/>
        <v>11.264587880000001</v>
      </c>
      <c r="Q160" s="153">
        <v>2.7300000000000001E-2</v>
      </c>
      <c r="R160" s="153">
        <f t="shared" si="12"/>
        <v>0.6963684</v>
      </c>
      <c r="S160" s="153">
        <v>0</v>
      </c>
      <c r="T160" s="15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135</v>
      </c>
      <c r="AT160" s="155" t="s">
        <v>131</v>
      </c>
      <c r="AU160" s="155" t="s">
        <v>136</v>
      </c>
      <c r="AY160" s="14" t="s">
        <v>129</v>
      </c>
      <c r="BE160" s="156">
        <f t="shared" si="14"/>
        <v>0</v>
      </c>
      <c r="BF160" s="156">
        <f t="shared" si="15"/>
        <v>0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4" t="s">
        <v>136</v>
      </c>
      <c r="BK160" s="156">
        <f t="shared" si="19"/>
        <v>0</v>
      </c>
      <c r="BL160" s="14" t="s">
        <v>135</v>
      </c>
      <c r="BM160" s="155" t="s">
        <v>225</v>
      </c>
    </row>
    <row r="161" spans="1:65" s="2" customFormat="1" ht="24.15" customHeight="1">
      <c r="A161" s="26"/>
      <c r="B161" s="143"/>
      <c r="C161" s="144" t="s">
        <v>226</v>
      </c>
      <c r="D161" s="144" t="s">
        <v>131</v>
      </c>
      <c r="E161" s="145" t="s">
        <v>227</v>
      </c>
      <c r="F161" s="146" t="s">
        <v>228</v>
      </c>
      <c r="G161" s="147" t="s">
        <v>163</v>
      </c>
      <c r="H161" s="148">
        <v>20.641999999999999</v>
      </c>
      <c r="I161" s="149"/>
      <c r="J161" s="149">
        <f t="shared" si="10"/>
        <v>0</v>
      </c>
      <c r="K161" s="150"/>
      <c r="L161" s="27"/>
      <c r="M161" s="151" t="s">
        <v>1</v>
      </c>
      <c r="N161" s="152" t="s">
        <v>36</v>
      </c>
      <c r="O161" s="153">
        <v>0.441</v>
      </c>
      <c r="P161" s="153">
        <f t="shared" si="11"/>
        <v>9.103121999999999</v>
      </c>
      <c r="Q161" s="153">
        <v>2.6249999999999999E-2</v>
      </c>
      <c r="R161" s="153">
        <f t="shared" si="12"/>
        <v>0.54185249999999996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135</v>
      </c>
      <c r="AT161" s="155" t="s">
        <v>131</v>
      </c>
      <c r="AU161" s="155" t="s">
        <v>136</v>
      </c>
      <c r="AY161" s="14" t="s">
        <v>129</v>
      </c>
      <c r="BE161" s="156">
        <f t="shared" si="14"/>
        <v>0</v>
      </c>
      <c r="BF161" s="156">
        <f t="shared" si="15"/>
        <v>0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4" t="s">
        <v>136</v>
      </c>
      <c r="BK161" s="156">
        <f t="shared" si="19"/>
        <v>0</v>
      </c>
      <c r="BL161" s="14" t="s">
        <v>135</v>
      </c>
      <c r="BM161" s="155" t="s">
        <v>229</v>
      </c>
    </row>
    <row r="162" spans="1:65" s="2" customFormat="1" ht="24.15" customHeight="1">
      <c r="A162" s="26"/>
      <c r="B162" s="143"/>
      <c r="C162" s="144" t="s">
        <v>230</v>
      </c>
      <c r="D162" s="144" t="s">
        <v>131</v>
      </c>
      <c r="E162" s="145" t="s">
        <v>231</v>
      </c>
      <c r="F162" s="146" t="s">
        <v>232</v>
      </c>
      <c r="G162" s="147" t="s">
        <v>134</v>
      </c>
      <c r="H162" s="148">
        <v>10.823</v>
      </c>
      <c r="I162" s="149"/>
      <c r="J162" s="149">
        <f t="shared" si="10"/>
        <v>0</v>
      </c>
      <c r="K162" s="150"/>
      <c r="L162" s="27"/>
      <c r="M162" s="151" t="s">
        <v>1</v>
      </c>
      <c r="N162" s="152" t="s">
        <v>36</v>
      </c>
      <c r="O162" s="153">
        <v>3.1671</v>
      </c>
      <c r="P162" s="153">
        <f t="shared" si="11"/>
        <v>34.277523299999999</v>
      </c>
      <c r="Q162" s="153">
        <v>2.19407</v>
      </c>
      <c r="R162" s="153">
        <f t="shared" si="12"/>
        <v>23.74641961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135</v>
      </c>
      <c r="AT162" s="155" t="s">
        <v>131</v>
      </c>
      <c r="AU162" s="155" t="s">
        <v>136</v>
      </c>
      <c r="AY162" s="14" t="s">
        <v>129</v>
      </c>
      <c r="BE162" s="156">
        <f t="shared" si="14"/>
        <v>0</v>
      </c>
      <c r="BF162" s="156">
        <f t="shared" si="15"/>
        <v>0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4" t="s">
        <v>136</v>
      </c>
      <c r="BK162" s="156">
        <f t="shared" si="19"/>
        <v>0</v>
      </c>
      <c r="BL162" s="14" t="s">
        <v>135</v>
      </c>
      <c r="BM162" s="155" t="s">
        <v>233</v>
      </c>
    </row>
    <row r="163" spans="1:65" s="2" customFormat="1" ht="24.15" customHeight="1">
      <c r="A163" s="26"/>
      <c r="B163" s="143"/>
      <c r="C163" s="144" t="s">
        <v>234</v>
      </c>
      <c r="D163" s="144" t="s">
        <v>131</v>
      </c>
      <c r="E163" s="145" t="s">
        <v>235</v>
      </c>
      <c r="F163" s="146" t="s">
        <v>236</v>
      </c>
      <c r="G163" s="147" t="s">
        <v>134</v>
      </c>
      <c r="H163" s="148">
        <v>1.397</v>
      </c>
      <c r="I163" s="149"/>
      <c r="J163" s="149">
        <f t="shared" si="10"/>
        <v>0</v>
      </c>
      <c r="K163" s="150"/>
      <c r="L163" s="27"/>
      <c r="M163" s="151" t="s">
        <v>1</v>
      </c>
      <c r="N163" s="152" t="s">
        <v>36</v>
      </c>
      <c r="O163" s="153">
        <v>2.5715300000000001</v>
      </c>
      <c r="P163" s="153">
        <f t="shared" si="11"/>
        <v>3.59242741</v>
      </c>
      <c r="Q163" s="153">
        <v>2.23543</v>
      </c>
      <c r="R163" s="153">
        <f t="shared" si="12"/>
        <v>3.1228957099999999</v>
      </c>
      <c r="S163" s="153">
        <v>0</v>
      </c>
      <c r="T163" s="154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135</v>
      </c>
      <c r="AT163" s="155" t="s">
        <v>131</v>
      </c>
      <c r="AU163" s="155" t="s">
        <v>136</v>
      </c>
      <c r="AY163" s="14" t="s">
        <v>129</v>
      </c>
      <c r="BE163" s="156">
        <f t="shared" si="14"/>
        <v>0</v>
      </c>
      <c r="BF163" s="156">
        <f t="shared" si="15"/>
        <v>0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4" t="s">
        <v>136</v>
      </c>
      <c r="BK163" s="156">
        <f t="shared" si="19"/>
        <v>0</v>
      </c>
      <c r="BL163" s="14" t="s">
        <v>135</v>
      </c>
      <c r="BM163" s="155" t="s">
        <v>237</v>
      </c>
    </row>
    <row r="164" spans="1:65" s="2" customFormat="1" ht="37.799999999999997" customHeight="1">
      <c r="A164" s="26"/>
      <c r="B164" s="143"/>
      <c r="C164" s="144" t="s">
        <v>238</v>
      </c>
      <c r="D164" s="144" t="s">
        <v>131</v>
      </c>
      <c r="E164" s="145" t="s">
        <v>239</v>
      </c>
      <c r="F164" s="146" t="s">
        <v>240</v>
      </c>
      <c r="G164" s="147" t="s">
        <v>163</v>
      </c>
      <c r="H164" s="148">
        <v>231.84</v>
      </c>
      <c r="I164" s="149"/>
      <c r="J164" s="149">
        <f t="shared" si="10"/>
        <v>0</v>
      </c>
      <c r="K164" s="150"/>
      <c r="L164" s="27"/>
      <c r="M164" s="151" t="s">
        <v>1</v>
      </c>
      <c r="N164" s="152" t="s">
        <v>36</v>
      </c>
      <c r="O164" s="153">
        <v>0.26700000000000002</v>
      </c>
      <c r="P164" s="153">
        <f t="shared" si="11"/>
        <v>61.901280000000007</v>
      </c>
      <c r="Q164" s="153">
        <v>3.16E-3</v>
      </c>
      <c r="R164" s="153">
        <f t="shared" si="12"/>
        <v>0.7326144</v>
      </c>
      <c r="S164" s="153">
        <v>0</v>
      </c>
      <c r="T164" s="154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135</v>
      </c>
      <c r="AT164" s="155" t="s">
        <v>131</v>
      </c>
      <c r="AU164" s="155" t="s">
        <v>136</v>
      </c>
      <c r="AY164" s="14" t="s">
        <v>129</v>
      </c>
      <c r="BE164" s="156">
        <f t="shared" si="14"/>
        <v>0</v>
      </c>
      <c r="BF164" s="156">
        <f t="shared" si="15"/>
        <v>0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4" t="s">
        <v>136</v>
      </c>
      <c r="BK164" s="156">
        <f t="shared" si="19"/>
        <v>0</v>
      </c>
      <c r="BL164" s="14" t="s">
        <v>135</v>
      </c>
      <c r="BM164" s="155" t="s">
        <v>241</v>
      </c>
    </row>
    <row r="165" spans="1:65" s="2" customFormat="1" ht="33" customHeight="1">
      <c r="A165" s="26"/>
      <c r="B165" s="143"/>
      <c r="C165" s="144" t="s">
        <v>242</v>
      </c>
      <c r="D165" s="144" t="s">
        <v>131</v>
      </c>
      <c r="E165" s="145" t="s">
        <v>243</v>
      </c>
      <c r="F165" s="146" t="s">
        <v>244</v>
      </c>
      <c r="G165" s="147" t="s">
        <v>163</v>
      </c>
      <c r="H165" s="148">
        <v>231.84</v>
      </c>
      <c r="I165" s="149"/>
      <c r="J165" s="149">
        <f t="shared" si="10"/>
        <v>0</v>
      </c>
      <c r="K165" s="150"/>
      <c r="L165" s="27"/>
      <c r="M165" s="151" t="s">
        <v>1</v>
      </c>
      <c r="N165" s="152" t="s">
        <v>36</v>
      </c>
      <c r="O165" s="153">
        <v>2.4E-2</v>
      </c>
      <c r="P165" s="153">
        <f t="shared" si="11"/>
        <v>5.5641600000000002</v>
      </c>
      <c r="Q165" s="153">
        <v>2.0000000000000001E-4</v>
      </c>
      <c r="R165" s="153">
        <f t="shared" si="12"/>
        <v>4.6367999999999999E-2</v>
      </c>
      <c r="S165" s="153">
        <v>0</v>
      </c>
      <c r="T165" s="15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135</v>
      </c>
      <c r="AT165" s="155" t="s">
        <v>131</v>
      </c>
      <c r="AU165" s="155" t="s">
        <v>136</v>
      </c>
      <c r="AY165" s="14" t="s">
        <v>129</v>
      </c>
      <c r="BE165" s="156">
        <f t="shared" si="14"/>
        <v>0</v>
      </c>
      <c r="BF165" s="156">
        <f t="shared" si="15"/>
        <v>0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4" t="s">
        <v>136</v>
      </c>
      <c r="BK165" s="156">
        <f t="shared" si="19"/>
        <v>0</v>
      </c>
      <c r="BL165" s="14" t="s">
        <v>135</v>
      </c>
      <c r="BM165" s="155" t="s">
        <v>245</v>
      </c>
    </row>
    <row r="166" spans="1:65" s="2" customFormat="1" ht="24.15" customHeight="1">
      <c r="A166" s="26"/>
      <c r="B166" s="143"/>
      <c r="C166" s="144" t="s">
        <v>246</v>
      </c>
      <c r="D166" s="144" t="s">
        <v>131</v>
      </c>
      <c r="E166" s="145" t="s">
        <v>247</v>
      </c>
      <c r="F166" s="146" t="s">
        <v>248</v>
      </c>
      <c r="G166" s="147" t="s">
        <v>134</v>
      </c>
      <c r="H166" s="148">
        <v>18.547000000000001</v>
      </c>
      <c r="I166" s="149"/>
      <c r="J166" s="149">
        <f t="shared" si="10"/>
        <v>0</v>
      </c>
      <c r="K166" s="150"/>
      <c r="L166" s="27"/>
      <c r="M166" s="151" t="s">
        <v>1</v>
      </c>
      <c r="N166" s="152" t="s">
        <v>36</v>
      </c>
      <c r="O166" s="153">
        <v>3.758</v>
      </c>
      <c r="P166" s="153">
        <f t="shared" si="11"/>
        <v>69.699626000000009</v>
      </c>
      <c r="Q166" s="153">
        <v>2.4407199999999998</v>
      </c>
      <c r="R166" s="153">
        <f t="shared" si="12"/>
        <v>45.268033839999994</v>
      </c>
      <c r="S166" s="153">
        <v>0</v>
      </c>
      <c r="T166" s="154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135</v>
      </c>
      <c r="AT166" s="155" t="s">
        <v>131</v>
      </c>
      <c r="AU166" s="155" t="s">
        <v>136</v>
      </c>
      <c r="AY166" s="14" t="s">
        <v>129</v>
      </c>
      <c r="BE166" s="156">
        <f t="shared" si="14"/>
        <v>0</v>
      </c>
      <c r="BF166" s="156">
        <f t="shared" si="15"/>
        <v>0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4" t="s">
        <v>136</v>
      </c>
      <c r="BK166" s="156">
        <f t="shared" si="19"/>
        <v>0</v>
      </c>
      <c r="BL166" s="14" t="s">
        <v>135</v>
      </c>
      <c r="BM166" s="155" t="s">
        <v>249</v>
      </c>
    </row>
    <row r="167" spans="1:65" s="2" customFormat="1" ht="37.799999999999997" customHeight="1">
      <c r="A167" s="26"/>
      <c r="B167" s="143"/>
      <c r="C167" s="144" t="s">
        <v>250</v>
      </c>
      <c r="D167" s="144" t="s">
        <v>131</v>
      </c>
      <c r="E167" s="145" t="s">
        <v>251</v>
      </c>
      <c r="F167" s="146" t="s">
        <v>914</v>
      </c>
      <c r="G167" s="147" t="s">
        <v>163</v>
      </c>
      <c r="H167" s="148">
        <v>312.98399999999998</v>
      </c>
      <c r="I167" s="149"/>
      <c r="J167" s="149">
        <f t="shared" si="10"/>
        <v>0</v>
      </c>
      <c r="K167" s="150"/>
      <c r="L167" s="27"/>
      <c r="M167" s="151" t="s">
        <v>1</v>
      </c>
      <c r="N167" s="152" t="s">
        <v>36</v>
      </c>
      <c r="O167" s="153">
        <v>4.1000000000000002E-2</v>
      </c>
      <c r="P167" s="153">
        <f t="shared" si="11"/>
        <v>12.832343999999999</v>
      </c>
      <c r="Q167" s="153">
        <v>3.5200000000000001E-3</v>
      </c>
      <c r="R167" s="153">
        <f t="shared" si="12"/>
        <v>1.10170368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135</v>
      </c>
      <c r="AT167" s="155" t="s">
        <v>131</v>
      </c>
      <c r="AU167" s="155" t="s">
        <v>136</v>
      </c>
      <c r="AY167" s="14" t="s">
        <v>129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136</v>
      </c>
      <c r="BK167" s="156">
        <f t="shared" si="19"/>
        <v>0</v>
      </c>
      <c r="BL167" s="14" t="s">
        <v>135</v>
      </c>
      <c r="BM167" s="155" t="s">
        <v>252</v>
      </c>
    </row>
    <row r="168" spans="1:65" s="12" customFormat="1" ht="22.8" customHeight="1">
      <c r="B168" s="131"/>
      <c r="D168" s="132" t="s">
        <v>69</v>
      </c>
      <c r="E168" s="141" t="s">
        <v>168</v>
      </c>
      <c r="F168" s="141" t="s">
        <v>253</v>
      </c>
      <c r="J168" s="142">
        <f>BK168</f>
        <v>0</v>
      </c>
      <c r="L168" s="131"/>
      <c r="M168" s="135"/>
      <c r="N168" s="136"/>
      <c r="O168" s="136"/>
      <c r="P168" s="137">
        <f>SUM(P169:P176)</f>
        <v>156.22025600000001</v>
      </c>
      <c r="Q168" s="136"/>
      <c r="R168" s="137">
        <f>SUM(R169:R176)</f>
        <v>3.0914264999999999</v>
      </c>
      <c r="S168" s="136"/>
      <c r="T168" s="138">
        <f>SUM(T169:T176)</f>
        <v>11.0457</v>
      </c>
      <c r="AR168" s="132" t="s">
        <v>75</v>
      </c>
      <c r="AT168" s="139" t="s">
        <v>69</v>
      </c>
      <c r="AU168" s="139" t="s">
        <v>75</v>
      </c>
      <c r="AY168" s="132" t="s">
        <v>129</v>
      </c>
      <c r="BK168" s="140">
        <f>SUM(BK169:BK176)</f>
        <v>0</v>
      </c>
    </row>
    <row r="169" spans="1:65" s="2" customFormat="1" ht="37.799999999999997" customHeight="1">
      <c r="A169" s="26"/>
      <c r="B169" s="143"/>
      <c r="C169" s="144" t="s">
        <v>254</v>
      </c>
      <c r="D169" s="144" t="s">
        <v>131</v>
      </c>
      <c r="E169" s="145" t="s">
        <v>255</v>
      </c>
      <c r="F169" s="146" t="s">
        <v>256</v>
      </c>
      <c r="G169" s="147" t="s">
        <v>257</v>
      </c>
      <c r="H169" s="148">
        <v>25.45</v>
      </c>
      <c r="I169" s="149"/>
      <c r="J169" s="149">
        <f t="shared" ref="J169:J176" si="20">ROUND(I169*H169,2)</f>
        <v>0</v>
      </c>
      <c r="K169" s="150"/>
      <c r="L169" s="27"/>
      <c r="M169" s="151" t="s">
        <v>1</v>
      </c>
      <c r="N169" s="152" t="s">
        <v>36</v>
      </c>
      <c r="O169" s="153">
        <v>0.13200000000000001</v>
      </c>
      <c r="P169" s="153">
        <f t="shared" ref="P169:P176" si="21">O169*H169</f>
        <v>3.3593999999999999</v>
      </c>
      <c r="Q169" s="153">
        <v>9.7930000000000003E-2</v>
      </c>
      <c r="R169" s="153">
        <f t="shared" ref="R169:R176" si="22">Q169*H169</f>
        <v>2.4923185000000001</v>
      </c>
      <c r="S169" s="153">
        <v>0</v>
      </c>
      <c r="T169" s="154">
        <f t="shared" ref="T169:T176" si="23"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135</v>
      </c>
      <c r="AT169" s="155" t="s">
        <v>131</v>
      </c>
      <c r="AU169" s="155" t="s">
        <v>136</v>
      </c>
      <c r="AY169" s="14" t="s">
        <v>129</v>
      </c>
      <c r="BE169" s="156">
        <f t="shared" ref="BE169:BE176" si="24">IF(N169="základná",J169,0)</f>
        <v>0</v>
      </c>
      <c r="BF169" s="156">
        <f t="shared" ref="BF169:BF176" si="25">IF(N169="znížená",J169,0)</f>
        <v>0</v>
      </c>
      <c r="BG169" s="156">
        <f t="shared" ref="BG169:BG176" si="26">IF(N169="zákl. prenesená",J169,0)</f>
        <v>0</v>
      </c>
      <c r="BH169" s="156">
        <f t="shared" ref="BH169:BH176" si="27">IF(N169="zníž. prenesená",J169,0)</f>
        <v>0</v>
      </c>
      <c r="BI169" s="156">
        <f t="shared" ref="BI169:BI176" si="28">IF(N169="nulová",J169,0)</f>
        <v>0</v>
      </c>
      <c r="BJ169" s="14" t="s">
        <v>136</v>
      </c>
      <c r="BK169" s="156">
        <f t="shared" ref="BK169:BK176" si="29">ROUND(I169*H169,2)</f>
        <v>0</v>
      </c>
      <c r="BL169" s="14" t="s">
        <v>135</v>
      </c>
      <c r="BM169" s="155" t="s">
        <v>258</v>
      </c>
    </row>
    <row r="170" spans="1:65" s="2" customFormat="1" ht="21.75" customHeight="1">
      <c r="A170" s="26"/>
      <c r="B170" s="143"/>
      <c r="C170" s="157" t="s">
        <v>259</v>
      </c>
      <c r="D170" s="157" t="s">
        <v>145</v>
      </c>
      <c r="E170" s="158" t="s">
        <v>260</v>
      </c>
      <c r="F170" s="159" t="s">
        <v>261</v>
      </c>
      <c r="G170" s="160" t="s">
        <v>208</v>
      </c>
      <c r="H170" s="161">
        <v>25.959</v>
      </c>
      <c r="I170" s="162"/>
      <c r="J170" s="162">
        <f t="shared" si="20"/>
        <v>0</v>
      </c>
      <c r="K170" s="163"/>
      <c r="L170" s="164"/>
      <c r="M170" s="165" t="s">
        <v>1</v>
      </c>
      <c r="N170" s="166" t="s">
        <v>36</v>
      </c>
      <c r="O170" s="153">
        <v>0</v>
      </c>
      <c r="P170" s="153">
        <f t="shared" si="21"/>
        <v>0</v>
      </c>
      <c r="Q170" s="153">
        <v>2.3E-2</v>
      </c>
      <c r="R170" s="153">
        <f t="shared" si="22"/>
        <v>0.59705699999999995</v>
      </c>
      <c r="S170" s="153">
        <v>0</v>
      </c>
      <c r="T170" s="154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149</v>
      </c>
      <c r="AT170" s="155" t="s">
        <v>145</v>
      </c>
      <c r="AU170" s="155" t="s">
        <v>136</v>
      </c>
      <c r="AY170" s="14" t="s">
        <v>129</v>
      </c>
      <c r="BE170" s="156">
        <f t="shared" si="24"/>
        <v>0</v>
      </c>
      <c r="BF170" s="156">
        <f t="shared" si="25"/>
        <v>0</v>
      </c>
      <c r="BG170" s="156">
        <f t="shared" si="26"/>
        <v>0</v>
      </c>
      <c r="BH170" s="156">
        <f t="shared" si="27"/>
        <v>0</v>
      </c>
      <c r="BI170" s="156">
        <f t="shared" si="28"/>
        <v>0</v>
      </c>
      <c r="BJ170" s="14" t="s">
        <v>136</v>
      </c>
      <c r="BK170" s="156">
        <f t="shared" si="29"/>
        <v>0</v>
      </c>
      <c r="BL170" s="14" t="s">
        <v>135</v>
      </c>
      <c r="BM170" s="155" t="s">
        <v>262</v>
      </c>
    </row>
    <row r="171" spans="1:65" s="2" customFormat="1" ht="44.25" customHeight="1">
      <c r="A171" s="26"/>
      <c r="B171" s="143"/>
      <c r="C171" s="144" t="s">
        <v>263</v>
      </c>
      <c r="D171" s="144" t="s">
        <v>131</v>
      </c>
      <c r="E171" s="145" t="s">
        <v>264</v>
      </c>
      <c r="F171" s="146" t="s">
        <v>265</v>
      </c>
      <c r="G171" s="147" t="s">
        <v>134</v>
      </c>
      <c r="H171" s="148">
        <v>2.94</v>
      </c>
      <c r="I171" s="149"/>
      <c r="J171" s="149">
        <f t="shared" si="20"/>
        <v>0</v>
      </c>
      <c r="K171" s="150"/>
      <c r="L171" s="27"/>
      <c r="M171" s="151" t="s">
        <v>1</v>
      </c>
      <c r="N171" s="152" t="s">
        <v>36</v>
      </c>
      <c r="O171" s="153">
        <v>1.4550000000000001</v>
      </c>
      <c r="P171" s="153">
        <f t="shared" si="21"/>
        <v>4.2777000000000003</v>
      </c>
      <c r="Q171" s="153">
        <v>0</v>
      </c>
      <c r="R171" s="153">
        <f t="shared" si="22"/>
        <v>0</v>
      </c>
      <c r="S171" s="153">
        <v>1.905</v>
      </c>
      <c r="T171" s="154">
        <f t="shared" si="23"/>
        <v>5.6006999999999998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135</v>
      </c>
      <c r="AT171" s="155" t="s">
        <v>131</v>
      </c>
      <c r="AU171" s="155" t="s">
        <v>136</v>
      </c>
      <c r="AY171" s="14" t="s">
        <v>129</v>
      </c>
      <c r="BE171" s="156">
        <f t="shared" si="24"/>
        <v>0</v>
      </c>
      <c r="BF171" s="156">
        <f t="shared" si="25"/>
        <v>0</v>
      </c>
      <c r="BG171" s="156">
        <f t="shared" si="26"/>
        <v>0</v>
      </c>
      <c r="BH171" s="156">
        <f t="shared" si="27"/>
        <v>0</v>
      </c>
      <c r="BI171" s="156">
        <f t="shared" si="28"/>
        <v>0</v>
      </c>
      <c r="BJ171" s="14" t="s">
        <v>136</v>
      </c>
      <c r="BK171" s="156">
        <f t="shared" si="29"/>
        <v>0</v>
      </c>
      <c r="BL171" s="14" t="s">
        <v>135</v>
      </c>
      <c r="BM171" s="155" t="s">
        <v>266</v>
      </c>
    </row>
    <row r="172" spans="1:65" s="2" customFormat="1" ht="33" customHeight="1">
      <c r="A172" s="26"/>
      <c r="B172" s="143"/>
      <c r="C172" s="144" t="s">
        <v>267</v>
      </c>
      <c r="D172" s="144" t="s">
        <v>131</v>
      </c>
      <c r="E172" s="145" t="s">
        <v>268</v>
      </c>
      <c r="F172" s="146" t="s">
        <v>269</v>
      </c>
      <c r="G172" s="147" t="s">
        <v>134</v>
      </c>
      <c r="H172" s="148">
        <v>2.4750000000000001</v>
      </c>
      <c r="I172" s="149"/>
      <c r="J172" s="149">
        <f t="shared" si="20"/>
        <v>0</v>
      </c>
      <c r="K172" s="150"/>
      <c r="L172" s="27"/>
      <c r="M172" s="151" t="s">
        <v>1</v>
      </c>
      <c r="N172" s="152" t="s">
        <v>36</v>
      </c>
      <c r="O172" s="153">
        <v>4.609</v>
      </c>
      <c r="P172" s="153">
        <f t="shared" si="21"/>
        <v>11.407275</v>
      </c>
      <c r="Q172" s="153">
        <v>0</v>
      </c>
      <c r="R172" s="153">
        <f t="shared" si="22"/>
        <v>0</v>
      </c>
      <c r="S172" s="153">
        <v>2.2000000000000002</v>
      </c>
      <c r="T172" s="154">
        <f t="shared" si="23"/>
        <v>5.4450000000000003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135</v>
      </c>
      <c r="AT172" s="155" t="s">
        <v>131</v>
      </c>
      <c r="AU172" s="155" t="s">
        <v>136</v>
      </c>
      <c r="AY172" s="14" t="s">
        <v>129</v>
      </c>
      <c r="BE172" s="156">
        <f t="shared" si="24"/>
        <v>0</v>
      </c>
      <c r="BF172" s="156">
        <f t="shared" si="25"/>
        <v>0</v>
      </c>
      <c r="BG172" s="156">
        <f t="shared" si="26"/>
        <v>0</v>
      </c>
      <c r="BH172" s="156">
        <f t="shared" si="27"/>
        <v>0</v>
      </c>
      <c r="BI172" s="156">
        <f t="shared" si="28"/>
        <v>0</v>
      </c>
      <c r="BJ172" s="14" t="s">
        <v>136</v>
      </c>
      <c r="BK172" s="156">
        <f t="shared" si="29"/>
        <v>0</v>
      </c>
      <c r="BL172" s="14" t="s">
        <v>135</v>
      </c>
      <c r="BM172" s="155" t="s">
        <v>270</v>
      </c>
    </row>
    <row r="173" spans="1:65" s="2" customFormat="1" ht="24.15" customHeight="1">
      <c r="A173" s="26"/>
      <c r="B173" s="143"/>
      <c r="C173" s="144" t="s">
        <v>271</v>
      </c>
      <c r="D173" s="144" t="s">
        <v>131</v>
      </c>
      <c r="E173" s="145" t="s">
        <v>272</v>
      </c>
      <c r="F173" s="146" t="s">
        <v>273</v>
      </c>
      <c r="G173" s="147" t="s">
        <v>257</v>
      </c>
      <c r="H173" s="148">
        <v>205.1</v>
      </c>
      <c r="I173" s="149"/>
      <c r="J173" s="149">
        <f t="shared" si="20"/>
        <v>0</v>
      </c>
      <c r="K173" s="150"/>
      <c r="L173" s="27"/>
      <c r="M173" s="151" t="s">
        <v>1</v>
      </c>
      <c r="N173" s="152" t="s">
        <v>36</v>
      </c>
      <c r="O173" s="153">
        <v>0.63</v>
      </c>
      <c r="P173" s="153">
        <f t="shared" si="21"/>
        <v>129.21299999999999</v>
      </c>
      <c r="Q173" s="153">
        <v>1.0000000000000001E-5</v>
      </c>
      <c r="R173" s="153">
        <f t="shared" si="22"/>
        <v>2.0510000000000003E-3</v>
      </c>
      <c r="S173" s="153">
        <v>0</v>
      </c>
      <c r="T173" s="154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135</v>
      </c>
      <c r="AT173" s="155" t="s">
        <v>131</v>
      </c>
      <c r="AU173" s="155" t="s">
        <v>136</v>
      </c>
      <c r="AY173" s="14" t="s">
        <v>129</v>
      </c>
      <c r="BE173" s="156">
        <f t="shared" si="24"/>
        <v>0</v>
      </c>
      <c r="BF173" s="156">
        <f t="shared" si="25"/>
        <v>0</v>
      </c>
      <c r="BG173" s="156">
        <f t="shared" si="26"/>
        <v>0</v>
      </c>
      <c r="BH173" s="156">
        <f t="shared" si="27"/>
        <v>0</v>
      </c>
      <c r="BI173" s="156">
        <f t="shared" si="28"/>
        <v>0</v>
      </c>
      <c r="BJ173" s="14" t="s">
        <v>136</v>
      </c>
      <c r="BK173" s="156">
        <f t="shared" si="29"/>
        <v>0</v>
      </c>
      <c r="BL173" s="14" t="s">
        <v>135</v>
      </c>
      <c r="BM173" s="155" t="s">
        <v>274</v>
      </c>
    </row>
    <row r="174" spans="1:65" s="2" customFormat="1" ht="21.75" customHeight="1">
      <c r="A174" s="26"/>
      <c r="B174" s="143"/>
      <c r="C174" s="144" t="s">
        <v>275</v>
      </c>
      <c r="D174" s="144" t="s">
        <v>131</v>
      </c>
      <c r="E174" s="145" t="s">
        <v>276</v>
      </c>
      <c r="F174" s="146" t="s">
        <v>277</v>
      </c>
      <c r="G174" s="147" t="s">
        <v>148</v>
      </c>
      <c r="H174" s="148">
        <v>11.327</v>
      </c>
      <c r="I174" s="149"/>
      <c r="J174" s="149">
        <f t="shared" si="20"/>
        <v>0</v>
      </c>
      <c r="K174" s="150"/>
      <c r="L174" s="27"/>
      <c r="M174" s="151" t="s">
        <v>1</v>
      </c>
      <c r="N174" s="152" t="s">
        <v>36</v>
      </c>
      <c r="O174" s="153">
        <v>0.59799999999999998</v>
      </c>
      <c r="P174" s="153">
        <f t="shared" si="21"/>
        <v>6.7735459999999996</v>
      </c>
      <c r="Q174" s="153">
        <v>0</v>
      </c>
      <c r="R174" s="153">
        <f t="shared" si="22"/>
        <v>0</v>
      </c>
      <c r="S174" s="153">
        <v>0</v>
      </c>
      <c r="T174" s="154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135</v>
      </c>
      <c r="AT174" s="155" t="s">
        <v>131</v>
      </c>
      <c r="AU174" s="155" t="s">
        <v>136</v>
      </c>
      <c r="AY174" s="14" t="s">
        <v>129</v>
      </c>
      <c r="BE174" s="156">
        <f t="shared" si="24"/>
        <v>0</v>
      </c>
      <c r="BF174" s="156">
        <f t="shared" si="25"/>
        <v>0</v>
      </c>
      <c r="BG174" s="156">
        <f t="shared" si="26"/>
        <v>0</v>
      </c>
      <c r="BH174" s="156">
        <f t="shared" si="27"/>
        <v>0</v>
      </c>
      <c r="BI174" s="156">
        <f t="shared" si="28"/>
        <v>0</v>
      </c>
      <c r="BJ174" s="14" t="s">
        <v>136</v>
      </c>
      <c r="BK174" s="156">
        <f t="shared" si="29"/>
        <v>0</v>
      </c>
      <c r="BL174" s="14" t="s">
        <v>135</v>
      </c>
      <c r="BM174" s="155" t="s">
        <v>278</v>
      </c>
    </row>
    <row r="175" spans="1:65" s="2" customFormat="1" ht="24.15" customHeight="1">
      <c r="A175" s="26"/>
      <c r="B175" s="143"/>
      <c r="C175" s="144" t="s">
        <v>279</v>
      </c>
      <c r="D175" s="144" t="s">
        <v>131</v>
      </c>
      <c r="E175" s="145" t="s">
        <v>280</v>
      </c>
      <c r="F175" s="146" t="s">
        <v>281</v>
      </c>
      <c r="G175" s="147" t="s">
        <v>148</v>
      </c>
      <c r="H175" s="148">
        <v>169.905</v>
      </c>
      <c r="I175" s="149"/>
      <c r="J175" s="149">
        <f t="shared" si="20"/>
        <v>0</v>
      </c>
      <c r="K175" s="150"/>
      <c r="L175" s="27"/>
      <c r="M175" s="151" t="s">
        <v>1</v>
      </c>
      <c r="N175" s="152" t="s">
        <v>36</v>
      </c>
      <c r="O175" s="153">
        <v>7.0000000000000001E-3</v>
      </c>
      <c r="P175" s="153">
        <f t="shared" si="21"/>
        <v>1.189335</v>
      </c>
      <c r="Q175" s="153">
        <v>0</v>
      </c>
      <c r="R175" s="153">
        <f t="shared" si="22"/>
        <v>0</v>
      </c>
      <c r="S175" s="153">
        <v>0</v>
      </c>
      <c r="T175" s="154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135</v>
      </c>
      <c r="AT175" s="155" t="s">
        <v>131</v>
      </c>
      <c r="AU175" s="155" t="s">
        <v>136</v>
      </c>
      <c r="AY175" s="14" t="s">
        <v>129</v>
      </c>
      <c r="BE175" s="156">
        <f t="shared" si="24"/>
        <v>0</v>
      </c>
      <c r="BF175" s="156">
        <f t="shared" si="25"/>
        <v>0</v>
      </c>
      <c r="BG175" s="156">
        <f t="shared" si="26"/>
        <v>0</v>
      </c>
      <c r="BH175" s="156">
        <f t="shared" si="27"/>
        <v>0</v>
      </c>
      <c r="BI175" s="156">
        <f t="shared" si="28"/>
        <v>0</v>
      </c>
      <c r="BJ175" s="14" t="s">
        <v>136</v>
      </c>
      <c r="BK175" s="156">
        <f t="shared" si="29"/>
        <v>0</v>
      </c>
      <c r="BL175" s="14" t="s">
        <v>135</v>
      </c>
      <c r="BM175" s="155" t="s">
        <v>282</v>
      </c>
    </row>
    <row r="176" spans="1:65" s="2" customFormat="1" ht="24.15" customHeight="1">
      <c r="A176" s="26"/>
      <c r="B176" s="143"/>
      <c r="C176" s="144" t="s">
        <v>283</v>
      </c>
      <c r="D176" s="144" t="s">
        <v>131</v>
      </c>
      <c r="E176" s="145" t="s">
        <v>284</v>
      </c>
      <c r="F176" s="146" t="s">
        <v>285</v>
      </c>
      <c r="G176" s="147" t="s">
        <v>148</v>
      </c>
      <c r="H176" s="148">
        <v>11.327</v>
      </c>
      <c r="I176" s="149"/>
      <c r="J176" s="149">
        <f t="shared" si="20"/>
        <v>0</v>
      </c>
      <c r="K176" s="150"/>
      <c r="L176" s="27"/>
      <c r="M176" s="151" t="s">
        <v>1</v>
      </c>
      <c r="N176" s="152" t="s">
        <v>36</v>
      </c>
      <c r="O176" s="153">
        <v>0</v>
      </c>
      <c r="P176" s="153">
        <f t="shared" si="21"/>
        <v>0</v>
      </c>
      <c r="Q176" s="153">
        <v>0</v>
      </c>
      <c r="R176" s="153">
        <f t="shared" si="22"/>
        <v>0</v>
      </c>
      <c r="S176" s="153">
        <v>0</v>
      </c>
      <c r="T176" s="154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135</v>
      </c>
      <c r="AT176" s="155" t="s">
        <v>131</v>
      </c>
      <c r="AU176" s="155" t="s">
        <v>136</v>
      </c>
      <c r="AY176" s="14" t="s">
        <v>129</v>
      </c>
      <c r="BE176" s="156">
        <f t="shared" si="24"/>
        <v>0</v>
      </c>
      <c r="BF176" s="156">
        <f t="shared" si="25"/>
        <v>0</v>
      </c>
      <c r="BG176" s="156">
        <f t="shared" si="26"/>
        <v>0</v>
      </c>
      <c r="BH176" s="156">
        <f t="shared" si="27"/>
        <v>0</v>
      </c>
      <c r="BI176" s="156">
        <f t="shared" si="28"/>
        <v>0</v>
      </c>
      <c r="BJ176" s="14" t="s">
        <v>136</v>
      </c>
      <c r="BK176" s="156">
        <f t="shared" si="29"/>
        <v>0</v>
      </c>
      <c r="BL176" s="14" t="s">
        <v>135</v>
      </c>
      <c r="BM176" s="155" t="s">
        <v>286</v>
      </c>
    </row>
    <row r="177" spans="1:65" s="12" customFormat="1" ht="22.8" customHeight="1">
      <c r="B177" s="131"/>
      <c r="D177" s="132" t="s">
        <v>69</v>
      </c>
      <c r="E177" s="141" t="s">
        <v>287</v>
      </c>
      <c r="F177" s="141" t="s">
        <v>288</v>
      </c>
      <c r="J177" s="142">
        <f>BK177</f>
        <v>0</v>
      </c>
      <c r="L177" s="131"/>
      <c r="M177" s="135"/>
      <c r="N177" s="136"/>
      <c r="O177" s="136"/>
      <c r="P177" s="137">
        <f>P178</f>
        <v>244.70410200000003</v>
      </c>
      <c r="Q177" s="136"/>
      <c r="R177" s="137">
        <f>R178</f>
        <v>0</v>
      </c>
      <c r="S177" s="136"/>
      <c r="T177" s="138">
        <f>T178</f>
        <v>0</v>
      </c>
      <c r="AR177" s="132" t="s">
        <v>75</v>
      </c>
      <c r="AT177" s="139" t="s">
        <v>69</v>
      </c>
      <c r="AU177" s="139" t="s">
        <v>75</v>
      </c>
      <c r="AY177" s="132" t="s">
        <v>129</v>
      </c>
      <c r="BK177" s="140">
        <f>BK178</f>
        <v>0</v>
      </c>
    </row>
    <row r="178" spans="1:65" s="2" customFormat="1" ht="24.15" customHeight="1">
      <c r="A178" s="26"/>
      <c r="B178" s="143"/>
      <c r="C178" s="144" t="s">
        <v>289</v>
      </c>
      <c r="D178" s="144" t="s">
        <v>131</v>
      </c>
      <c r="E178" s="145" t="s">
        <v>290</v>
      </c>
      <c r="F178" s="146" t="s">
        <v>291</v>
      </c>
      <c r="G178" s="147" t="s">
        <v>148</v>
      </c>
      <c r="H178" s="148">
        <v>272.49900000000002</v>
      </c>
      <c r="I178" s="149"/>
      <c r="J178" s="149">
        <f>ROUND(I178*H178,2)</f>
        <v>0</v>
      </c>
      <c r="K178" s="150"/>
      <c r="L178" s="27"/>
      <c r="M178" s="151" t="s">
        <v>1</v>
      </c>
      <c r="N178" s="152" t="s">
        <v>36</v>
      </c>
      <c r="O178" s="153">
        <v>0.89800000000000002</v>
      </c>
      <c r="P178" s="153">
        <f>O178*H178</f>
        <v>244.70410200000003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135</v>
      </c>
      <c r="AT178" s="155" t="s">
        <v>131</v>
      </c>
      <c r="AU178" s="155" t="s">
        <v>136</v>
      </c>
      <c r="AY178" s="14" t="s">
        <v>129</v>
      </c>
      <c r="BE178" s="156">
        <f>IF(N178="základná",J178,0)</f>
        <v>0</v>
      </c>
      <c r="BF178" s="156">
        <f>IF(N178="znížená",J178,0)</f>
        <v>0</v>
      </c>
      <c r="BG178" s="156">
        <f>IF(N178="zákl. prenesená",J178,0)</f>
        <v>0</v>
      </c>
      <c r="BH178" s="156">
        <f>IF(N178="zníž. prenesená",J178,0)</f>
        <v>0</v>
      </c>
      <c r="BI178" s="156">
        <f>IF(N178="nulová",J178,0)</f>
        <v>0</v>
      </c>
      <c r="BJ178" s="14" t="s">
        <v>136</v>
      </c>
      <c r="BK178" s="156">
        <f>ROUND(I178*H178,2)</f>
        <v>0</v>
      </c>
      <c r="BL178" s="14" t="s">
        <v>135</v>
      </c>
      <c r="BM178" s="155" t="s">
        <v>292</v>
      </c>
    </row>
    <row r="179" spans="1:65" s="12" customFormat="1" ht="25.95" customHeight="1">
      <c r="B179" s="131"/>
      <c r="D179" s="132" t="s">
        <v>69</v>
      </c>
      <c r="E179" s="133" t="s">
        <v>293</v>
      </c>
      <c r="F179" s="133" t="s">
        <v>294</v>
      </c>
      <c r="J179" s="134">
        <f>BK179</f>
        <v>0</v>
      </c>
      <c r="L179" s="131"/>
      <c r="M179" s="135"/>
      <c r="N179" s="136"/>
      <c r="O179" s="136"/>
      <c r="P179" s="137">
        <f>P180+P187+P194+P206+P222+P227+P230</f>
        <v>842.65572987000019</v>
      </c>
      <c r="Q179" s="136"/>
      <c r="R179" s="137">
        <f>R180+R187+R194+R206+R222+R227+R230</f>
        <v>9.3965286400000014</v>
      </c>
      <c r="S179" s="136"/>
      <c r="T179" s="138">
        <f>T180+T187+T194+T206+T222+T227+T230</f>
        <v>0.28100000000000003</v>
      </c>
      <c r="AR179" s="132" t="s">
        <v>136</v>
      </c>
      <c r="AT179" s="139" t="s">
        <v>69</v>
      </c>
      <c r="AU179" s="139" t="s">
        <v>70</v>
      </c>
      <c r="AY179" s="132" t="s">
        <v>129</v>
      </c>
      <c r="BK179" s="140">
        <f>BK180+BK187+BK194+BK206+BK222+BK227+BK230</f>
        <v>0</v>
      </c>
    </row>
    <row r="180" spans="1:65" s="12" customFormat="1" ht="22.8" customHeight="1">
      <c r="B180" s="131"/>
      <c r="D180" s="132" t="s">
        <v>69</v>
      </c>
      <c r="E180" s="141" t="s">
        <v>295</v>
      </c>
      <c r="F180" s="141" t="s">
        <v>296</v>
      </c>
      <c r="J180" s="142">
        <f>BK180</f>
        <v>0</v>
      </c>
      <c r="L180" s="131"/>
      <c r="M180" s="135"/>
      <c r="N180" s="136"/>
      <c r="O180" s="136"/>
      <c r="P180" s="137">
        <f>SUM(P181:P186)</f>
        <v>29.986825000000003</v>
      </c>
      <c r="Q180" s="136"/>
      <c r="R180" s="137">
        <f>SUM(R181:R186)</f>
        <v>0.76257875000000008</v>
      </c>
      <c r="S180" s="136"/>
      <c r="T180" s="138">
        <f>SUM(T181:T186)</f>
        <v>0</v>
      </c>
      <c r="AR180" s="132" t="s">
        <v>136</v>
      </c>
      <c r="AT180" s="139" t="s">
        <v>69</v>
      </c>
      <c r="AU180" s="139" t="s">
        <v>75</v>
      </c>
      <c r="AY180" s="132" t="s">
        <v>129</v>
      </c>
      <c r="BK180" s="140">
        <f>SUM(BK181:BK186)</f>
        <v>0</v>
      </c>
    </row>
    <row r="181" spans="1:65" s="2" customFormat="1" ht="24.15" customHeight="1">
      <c r="A181" s="26"/>
      <c r="B181" s="143"/>
      <c r="C181" s="144" t="s">
        <v>297</v>
      </c>
      <c r="D181" s="144" t="s">
        <v>131</v>
      </c>
      <c r="E181" s="145" t="s">
        <v>298</v>
      </c>
      <c r="F181" s="146" t="s">
        <v>299</v>
      </c>
      <c r="G181" s="147" t="s">
        <v>163</v>
      </c>
      <c r="H181" s="148">
        <v>253</v>
      </c>
      <c r="I181" s="149"/>
      <c r="J181" s="149">
        <f t="shared" ref="J181:J186" si="30">ROUND(I181*H181,2)</f>
        <v>0</v>
      </c>
      <c r="K181" s="150"/>
      <c r="L181" s="27"/>
      <c r="M181" s="151" t="s">
        <v>1</v>
      </c>
      <c r="N181" s="152" t="s">
        <v>36</v>
      </c>
      <c r="O181" s="153">
        <v>1.303E-2</v>
      </c>
      <c r="P181" s="153">
        <f t="shared" ref="P181:P186" si="31">O181*H181</f>
        <v>3.2965900000000001</v>
      </c>
      <c r="Q181" s="153">
        <v>0</v>
      </c>
      <c r="R181" s="153">
        <f t="shared" ref="R181:R186" si="32">Q181*H181</f>
        <v>0</v>
      </c>
      <c r="S181" s="153">
        <v>0</v>
      </c>
      <c r="T181" s="154">
        <f t="shared" ref="T181:T186" si="33"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194</v>
      </c>
      <c r="AT181" s="155" t="s">
        <v>131</v>
      </c>
      <c r="AU181" s="155" t="s">
        <v>136</v>
      </c>
      <c r="AY181" s="14" t="s">
        <v>129</v>
      </c>
      <c r="BE181" s="156">
        <f t="shared" ref="BE181:BE186" si="34">IF(N181="základná",J181,0)</f>
        <v>0</v>
      </c>
      <c r="BF181" s="156">
        <f t="shared" ref="BF181:BF186" si="35">IF(N181="znížená",J181,0)</f>
        <v>0</v>
      </c>
      <c r="BG181" s="156">
        <f t="shared" ref="BG181:BG186" si="36">IF(N181="zákl. prenesená",J181,0)</f>
        <v>0</v>
      </c>
      <c r="BH181" s="156">
        <f t="shared" ref="BH181:BH186" si="37">IF(N181="zníž. prenesená",J181,0)</f>
        <v>0</v>
      </c>
      <c r="BI181" s="156">
        <f t="shared" ref="BI181:BI186" si="38">IF(N181="nulová",J181,0)</f>
        <v>0</v>
      </c>
      <c r="BJ181" s="14" t="s">
        <v>136</v>
      </c>
      <c r="BK181" s="156">
        <f t="shared" ref="BK181:BK186" si="39">ROUND(I181*H181,2)</f>
        <v>0</v>
      </c>
      <c r="BL181" s="14" t="s">
        <v>194</v>
      </c>
      <c r="BM181" s="155" t="s">
        <v>300</v>
      </c>
    </row>
    <row r="182" spans="1:65" s="2" customFormat="1" ht="16.5" customHeight="1">
      <c r="A182" s="26"/>
      <c r="B182" s="143"/>
      <c r="C182" s="157" t="s">
        <v>301</v>
      </c>
      <c r="D182" s="157" t="s">
        <v>145</v>
      </c>
      <c r="E182" s="158" t="s">
        <v>302</v>
      </c>
      <c r="F182" s="159" t="s">
        <v>303</v>
      </c>
      <c r="G182" s="160" t="s">
        <v>148</v>
      </c>
      <c r="H182" s="161">
        <v>7.5999999999999998E-2</v>
      </c>
      <c r="I182" s="162"/>
      <c r="J182" s="162">
        <f t="shared" si="30"/>
        <v>0</v>
      </c>
      <c r="K182" s="163"/>
      <c r="L182" s="164"/>
      <c r="M182" s="165" t="s">
        <v>1</v>
      </c>
      <c r="N182" s="166" t="s">
        <v>36</v>
      </c>
      <c r="O182" s="153">
        <v>0</v>
      </c>
      <c r="P182" s="153">
        <f t="shared" si="31"/>
        <v>0</v>
      </c>
      <c r="Q182" s="153">
        <v>1</v>
      </c>
      <c r="R182" s="153">
        <f t="shared" si="32"/>
        <v>7.5999999999999998E-2</v>
      </c>
      <c r="S182" s="153">
        <v>0</v>
      </c>
      <c r="T182" s="154">
        <f t="shared" si="3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259</v>
      </c>
      <c r="AT182" s="155" t="s">
        <v>145</v>
      </c>
      <c r="AU182" s="155" t="s">
        <v>136</v>
      </c>
      <c r="AY182" s="14" t="s">
        <v>129</v>
      </c>
      <c r="BE182" s="156">
        <f t="shared" si="34"/>
        <v>0</v>
      </c>
      <c r="BF182" s="156">
        <f t="shared" si="35"/>
        <v>0</v>
      </c>
      <c r="BG182" s="156">
        <f t="shared" si="36"/>
        <v>0</v>
      </c>
      <c r="BH182" s="156">
        <f t="shared" si="37"/>
        <v>0</v>
      </c>
      <c r="BI182" s="156">
        <f t="shared" si="38"/>
        <v>0</v>
      </c>
      <c r="BJ182" s="14" t="s">
        <v>136</v>
      </c>
      <c r="BK182" s="156">
        <f t="shared" si="39"/>
        <v>0</v>
      </c>
      <c r="BL182" s="14" t="s">
        <v>194</v>
      </c>
      <c r="BM182" s="155" t="s">
        <v>304</v>
      </c>
    </row>
    <row r="183" spans="1:65" s="2" customFormat="1" ht="24.15" customHeight="1">
      <c r="A183" s="26"/>
      <c r="B183" s="143"/>
      <c r="C183" s="144" t="s">
        <v>305</v>
      </c>
      <c r="D183" s="144" t="s">
        <v>131</v>
      </c>
      <c r="E183" s="145" t="s">
        <v>306</v>
      </c>
      <c r="F183" s="146" t="s">
        <v>307</v>
      </c>
      <c r="G183" s="147" t="s">
        <v>163</v>
      </c>
      <c r="H183" s="148">
        <v>126.5</v>
      </c>
      <c r="I183" s="149"/>
      <c r="J183" s="149">
        <f t="shared" si="30"/>
        <v>0</v>
      </c>
      <c r="K183" s="150"/>
      <c r="L183" s="27"/>
      <c r="M183" s="151" t="s">
        <v>1</v>
      </c>
      <c r="N183" s="152" t="s">
        <v>36</v>
      </c>
      <c r="O183" s="153">
        <v>0.21099000000000001</v>
      </c>
      <c r="P183" s="153">
        <f t="shared" si="31"/>
        <v>26.690235000000001</v>
      </c>
      <c r="Q183" s="153">
        <v>5.4000000000000001E-4</v>
      </c>
      <c r="R183" s="153">
        <f t="shared" si="32"/>
        <v>6.8309999999999996E-2</v>
      </c>
      <c r="S183" s="153">
        <v>0</v>
      </c>
      <c r="T183" s="154">
        <f t="shared" si="3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194</v>
      </c>
      <c r="AT183" s="155" t="s">
        <v>131</v>
      </c>
      <c r="AU183" s="155" t="s">
        <v>136</v>
      </c>
      <c r="AY183" s="14" t="s">
        <v>129</v>
      </c>
      <c r="BE183" s="156">
        <f t="shared" si="34"/>
        <v>0</v>
      </c>
      <c r="BF183" s="156">
        <f t="shared" si="35"/>
        <v>0</v>
      </c>
      <c r="BG183" s="156">
        <f t="shared" si="36"/>
        <v>0</v>
      </c>
      <c r="BH183" s="156">
        <f t="shared" si="37"/>
        <v>0</v>
      </c>
      <c r="BI183" s="156">
        <f t="shared" si="38"/>
        <v>0</v>
      </c>
      <c r="BJ183" s="14" t="s">
        <v>136</v>
      </c>
      <c r="BK183" s="156">
        <f t="shared" si="39"/>
        <v>0</v>
      </c>
      <c r="BL183" s="14" t="s">
        <v>194</v>
      </c>
      <c r="BM183" s="155" t="s">
        <v>308</v>
      </c>
    </row>
    <row r="184" spans="1:65" s="2" customFormat="1" ht="24.15" customHeight="1">
      <c r="A184" s="26"/>
      <c r="B184" s="143"/>
      <c r="C184" s="157" t="s">
        <v>309</v>
      </c>
      <c r="D184" s="157" t="s">
        <v>145</v>
      </c>
      <c r="E184" s="158" t="s">
        <v>310</v>
      </c>
      <c r="F184" s="159" t="s">
        <v>915</v>
      </c>
      <c r="G184" s="160" t="s">
        <v>163</v>
      </c>
      <c r="H184" s="161">
        <v>145.47499999999999</v>
      </c>
      <c r="I184" s="162"/>
      <c r="J184" s="162">
        <f t="shared" si="30"/>
        <v>0</v>
      </c>
      <c r="K184" s="163"/>
      <c r="L184" s="164"/>
      <c r="M184" s="165" t="s">
        <v>1</v>
      </c>
      <c r="N184" s="166" t="s">
        <v>36</v>
      </c>
      <c r="O184" s="153">
        <v>0</v>
      </c>
      <c r="P184" s="153">
        <f t="shared" si="31"/>
        <v>0</v>
      </c>
      <c r="Q184" s="153">
        <v>4.2500000000000003E-3</v>
      </c>
      <c r="R184" s="153">
        <f t="shared" si="32"/>
        <v>0.61826875000000003</v>
      </c>
      <c r="S184" s="153">
        <v>0</v>
      </c>
      <c r="T184" s="154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259</v>
      </c>
      <c r="AT184" s="155" t="s">
        <v>145</v>
      </c>
      <c r="AU184" s="155" t="s">
        <v>136</v>
      </c>
      <c r="AY184" s="14" t="s">
        <v>129</v>
      </c>
      <c r="BE184" s="156">
        <f t="shared" si="34"/>
        <v>0</v>
      </c>
      <c r="BF184" s="156">
        <f t="shared" si="35"/>
        <v>0</v>
      </c>
      <c r="BG184" s="156">
        <f t="shared" si="36"/>
        <v>0</v>
      </c>
      <c r="BH184" s="156">
        <f t="shared" si="37"/>
        <v>0</v>
      </c>
      <c r="BI184" s="156">
        <f t="shared" si="38"/>
        <v>0</v>
      </c>
      <c r="BJ184" s="14" t="s">
        <v>136</v>
      </c>
      <c r="BK184" s="156">
        <f t="shared" si="39"/>
        <v>0</v>
      </c>
      <c r="BL184" s="14" t="s">
        <v>194</v>
      </c>
      <c r="BM184" s="155" t="s">
        <v>311</v>
      </c>
    </row>
    <row r="185" spans="1:65" s="2" customFormat="1" ht="24.15" customHeight="1">
      <c r="A185" s="26"/>
      <c r="B185" s="143"/>
      <c r="C185" s="144" t="s">
        <v>312</v>
      </c>
      <c r="D185" s="144" t="s">
        <v>131</v>
      </c>
      <c r="E185" s="145" t="s">
        <v>313</v>
      </c>
      <c r="F185" s="146" t="s">
        <v>314</v>
      </c>
      <c r="G185" s="147" t="s">
        <v>315</v>
      </c>
      <c r="H185" s="148">
        <v>12.496</v>
      </c>
      <c r="I185" s="149"/>
      <c r="J185" s="149">
        <f t="shared" si="30"/>
        <v>0</v>
      </c>
      <c r="K185" s="150"/>
      <c r="L185" s="27"/>
      <c r="M185" s="151" t="s">
        <v>1</v>
      </c>
      <c r="N185" s="152" t="s">
        <v>36</v>
      </c>
      <c r="O185" s="153">
        <v>0</v>
      </c>
      <c r="P185" s="153">
        <f t="shared" si="31"/>
        <v>0</v>
      </c>
      <c r="Q185" s="153">
        <v>0</v>
      </c>
      <c r="R185" s="153">
        <f t="shared" si="32"/>
        <v>0</v>
      </c>
      <c r="S185" s="153">
        <v>0</v>
      </c>
      <c r="T185" s="154">
        <f t="shared" si="3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194</v>
      </c>
      <c r="AT185" s="155" t="s">
        <v>131</v>
      </c>
      <c r="AU185" s="155" t="s">
        <v>136</v>
      </c>
      <c r="AY185" s="14" t="s">
        <v>129</v>
      </c>
      <c r="BE185" s="156">
        <f t="shared" si="34"/>
        <v>0</v>
      </c>
      <c r="BF185" s="156">
        <f t="shared" si="35"/>
        <v>0</v>
      </c>
      <c r="BG185" s="156">
        <f t="shared" si="36"/>
        <v>0</v>
      </c>
      <c r="BH185" s="156">
        <f t="shared" si="37"/>
        <v>0</v>
      </c>
      <c r="BI185" s="156">
        <f t="shared" si="38"/>
        <v>0</v>
      </c>
      <c r="BJ185" s="14" t="s">
        <v>136</v>
      </c>
      <c r="BK185" s="156">
        <f t="shared" si="39"/>
        <v>0</v>
      </c>
      <c r="BL185" s="14" t="s">
        <v>194</v>
      </c>
      <c r="BM185" s="155" t="s">
        <v>316</v>
      </c>
    </row>
    <row r="186" spans="1:65" s="2" customFormat="1" ht="24.15" customHeight="1">
      <c r="A186" s="26"/>
      <c r="B186" s="143"/>
      <c r="C186" s="144" t="s">
        <v>317</v>
      </c>
      <c r="D186" s="144" t="s">
        <v>131</v>
      </c>
      <c r="E186" s="145" t="s">
        <v>318</v>
      </c>
      <c r="F186" s="146" t="s">
        <v>319</v>
      </c>
      <c r="G186" s="147" t="s">
        <v>315</v>
      </c>
      <c r="H186" s="148">
        <v>12.496</v>
      </c>
      <c r="I186" s="149"/>
      <c r="J186" s="149">
        <f t="shared" si="30"/>
        <v>0</v>
      </c>
      <c r="K186" s="150"/>
      <c r="L186" s="27"/>
      <c r="M186" s="151" t="s">
        <v>1</v>
      </c>
      <c r="N186" s="152" t="s">
        <v>36</v>
      </c>
      <c r="O186" s="153">
        <v>0</v>
      </c>
      <c r="P186" s="153">
        <f t="shared" si="31"/>
        <v>0</v>
      </c>
      <c r="Q186" s="153">
        <v>0</v>
      </c>
      <c r="R186" s="153">
        <f t="shared" si="32"/>
        <v>0</v>
      </c>
      <c r="S186" s="153">
        <v>0</v>
      </c>
      <c r="T186" s="154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194</v>
      </c>
      <c r="AT186" s="155" t="s">
        <v>131</v>
      </c>
      <c r="AU186" s="155" t="s">
        <v>136</v>
      </c>
      <c r="AY186" s="14" t="s">
        <v>129</v>
      </c>
      <c r="BE186" s="156">
        <f t="shared" si="34"/>
        <v>0</v>
      </c>
      <c r="BF186" s="156">
        <f t="shared" si="35"/>
        <v>0</v>
      </c>
      <c r="BG186" s="156">
        <f t="shared" si="36"/>
        <v>0</v>
      </c>
      <c r="BH186" s="156">
        <f t="shared" si="37"/>
        <v>0</v>
      </c>
      <c r="BI186" s="156">
        <f t="shared" si="38"/>
        <v>0</v>
      </c>
      <c r="BJ186" s="14" t="s">
        <v>136</v>
      </c>
      <c r="BK186" s="156">
        <f t="shared" si="39"/>
        <v>0</v>
      </c>
      <c r="BL186" s="14" t="s">
        <v>194</v>
      </c>
      <c r="BM186" s="155" t="s">
        <v>320</v>
      </c>
    </row>
    <row r="187" spans="1:65" s="12" customFormat="1" ht="22.8" customHeight="1">
      <c r="B187" s="131"/>
      <c r="D187" s="132" t="s">
        <v>69</v>
      </c>
      <c r="E187" s="141" t="s">
        <v>321</v>
      </c>
      <c r="F187" s="141" t="s">
        <v>322</v>
      </c>
      <c r="J187" s="142">
        <f>BK187</f>
        <v>0</v>
      </c>
      <c r="L187" s="131"/>
      <c r="M187" s="135"/>
      <c r="N187" s="136"/>
      <c r="O187" s="136"/>
      <c r="P187" s="137">
        <f>SUM(P188:P193)</f>
        <v>108.31520909999999</v>
      </c>
      <c r="Q187" s="136"/>
      <c r="R187" s="137">
        <f>SUM(R188:R193)</f>
        <v>1.07548</v>
      </c>
      <c r="S187" s="136"/>
      <c r="T187" s="138">
        <f>SUM(T188:T193)</f>
        <v>0</v>
      </c>
      <c r="AR187" s="132" t="s">
        <v>136</v>
      </c>
      <c r="AT187" s="139" t="s">
        <v>69</v>
      </c>
      <c r="AU187" s="139" t="s">
        <v>75</v>
      </c>
      <c r="AY187" s="132" t="s">
        <v>129</v>
      </c>
      <c r="BK187" s="140">
        <f>SUM(BK188:BK193)</f>
        <v>0</v>
      </c>
    </row>
    <row r="188" spans="1:65" s="2" customFormat="1" ht="24.15" customHeight="1">
      <c r="A188" s="26"/>
      <c r="B188" s="143"/>
      <c r="C188" s="144" t="s">
        <v>323</v>
      </c>
      <c r="D188" s="144" t="s">
        <v>131</v>
      </c>
      <c r="E188" s="145" t="s">
        <v>324</v>
      </c>
      <c r="F188" s="146" t="s">
        <v>325</v>
      </c>
      <c r="G188" s="147" t="s">
        <v>257</v>
      </c>
      <c r="H188" s="148">
        <v>4351.2</v>
      </c>
      <c r="I188" s="149"/>
      <c r="J188" s="149">
        <f t="shared" ref="J188:J193" si="40">ROUND(I188*H188,2)</f>
        <v>0</v>
      </c>
      <c r="K188" s="150"/>
      <c r="L188" s="27"/>
      <c r="M188" s="151" t="s">
        <v>1</v>
      </c>
      <c r="N188" s="152" t="s">
        <v>36</v>
      </c>
      <c r="O188" s="153">
        <v>1.4999999999999999E-2</v>
      </c>
      <c r="P188" s="153">
        <f t="shared" ref="P188:P193" si="41">O188*H188</f>
        <v>65.268000000000001</v>
      </c>
      <c r="Q188" s="153">
        <v>0</v>
      </c>
      <c r="R188" s="153">
        <f t="shared" ref="R188:R193" si="42">Q188*H188</f>
        <v>0</v>
      </c>
      <c r="S188" s="153">
        <v>0</v>
      </c>
      <c r="T188" s="154">
        <f t="shared" ref="T188:T193" si="43"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194</v>
      </c>
      <c r="AT188" s="155" t="s">
        <v>131</v>
      </c>
      <c r="AU188" s="155" t="s">
        <v>136</v>
      </c>
      <c r="AY188" s="14" t="s">
        <v>129</v>
      </c>
      <c r="BE188" s="156">
        <f t="shared" ref="BE188:BE193" si="44">IF(N188="základná",J188,0)</f>
        <v>0</v>
      </c>
      <c r="BF188" s="156">
        <f t="shared" ref="BF188:BF193" si="45">IF(N188="znížená",J188,0)</f>
        <v>0</v>
      </c>
      <c r="BG188" s="156">
        <f t="shared" ref="BG188:BG193" si="46">IF(N188="zákl. prenesená",J188,0)</f>
        <v>0</v>
      </c>
      <c r="BH188" s="156">
        <f t="shared" ref="BH188:BH193" si="47">IF(N188="zníž. prenesená",J188,0)</f>
        <v>0</v>
      </c>
      <c r="BI188" s="156">
        <f t="shared" ref="BI188:BI193" si="48">IF(N188="nulová",J188,0)</f>
        <v>0</v>
      </c>
      <c r="BJ188" s="14" t="s">
        <v>136</v>
      </c>
      <c r="BK188" s="156">
        <f t="shared" ref="BK188:BK193" si="49">ROUND(I188*H188,2)</f>
        <v>0</v>
      </c>
      <c r="BL188" s="14" t="s">
        <v>194</v>
      </c>
      <c r="BM188" s="155" t="s">
        <v>326</v>
      </c>
    </row>
    <row r="189" spans="1:65" s="2" customFormat="1" ht="24.15" customHeight="1">
      <c r="A189" s="26"/>
      <c r="B189" s="143"/>
      <c r="C189" s="144" t="s">
        <v>327</v>
      </c>
      <c r="D189" s="144" t="s">
        <v>131</v>
      </c>
      <c r="E189" s="145" t="s">
        <v>328</v>
      </c>
      <c r="F189" s="146" t="s">
        <v>329</v>
      </c>
      <c r="G189" s="147" t="s">
        <v>257</v>
      </c>
      <c r="H189" s="148">
        <v>1085</v>
      </c>
      <c r="I189" s="149"/>
      <c r="J189" s="149">
        <f t="shared" si="40"/>
        <v>0</v>
      </c>
      <c r="K189" s="150"/>
      <c r="L189" s="27"/>
      <c r="M189" s="151" t="s">
        <v>1</v>
      </c>
      <c r="N189" s="152" t="s">
        <v>36</v>
      </c>
      <c r="O189" s="153">
        <v>2.4E-2</v>
      </c>
      <c r="P189" s="153">
        <f t="shared" si="41"/>
        <v>26.04</v>
      </c>
      <c r="Q189" s="153">
        <v>0</v>
      </c>
      <c r="R189" s="153">
        <f t="shared" si="42"/>
        <v>0</v>
      </c>
      <c r="S189" s="153">
        <v>0</v>
      </c>
      <c r="T189" s="154">
        <f t="shared" si="4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194</v>
      </c>
      <c r="AT189" s="155" t="s">
        <v>131</v>
      </c>
      <c r="AU189" s="155" t="s">
        <v>136</v>
      </c>
      <c r="AY189" s="14" t="s">
        <v>129</v>
      </c>
      <c r="BE189" s="156">
        <f t="shared" si="44"/>
        <v>0</v>
      </c>
      <c r="BF189" s="156">
        <f t="shared" si="45"/>
        <v>0</v>
      </c>
      <c r="BG189" s="156">
        <f t="shared" si="46"/>
        <v>0</v>
      </c>
      <c r="BH189" s="156">
        <f t="shared" si="47"/>
        <v>0</v>
      </c>
      <c r="BI189" s="156">
        <f t="shared" si="48"/>
        <v>0</v>
      </c>
      <c r="BJ189" s="14" t="s">
        <v>136</v>
      </c>
      <c r="BK189" s="156">
        <f t="shared" si="49"/>
        <v>0</v>
      </c>
      <c r="BL189" s="14" t="s">
        <v>194</v>
      </c>
      <c r="BM189" s="155" t="s">
        <v>330</v>
      </c>
    </row>
    <row r="190" spans="1:65" s="2" customFormat="1" ht="33" customHeight="1">
      <c r="A190" s="26"/>
      <c r="B190" s="143"/>
      <c r="C190" s="144" t="s">
        <v>331</v>
      </c>
      <c r="D190" s="144" t="s">
        <v>131</v>
      </c>
      <c r="E190" s="145" t="s">
        <v>332</v>
      </c>
      <c r="F190" s="146" t="s">
        <v>333</v>
      </c>
      <c r="G190" s="147" t="s">
        <v>163</v>
      </c>
      <c r="H190" s="148">
        <v>76.146000000000001</v>
      </c>
      <c r="I190" s="149"/>
      <c r="J190" s="149">
        <f t="shared" si="40"/>
        <v>0</v>
      </c>
      <c r="K190" s="150"/>
      <c r="L190" s="27"/>
      <c r="M190" s="151" t="s">
        <v>1</v>
      </c>
      <c r="N190" s="152" t="s">
        <v>36</v>
      </c>
      <c r="O190" s="153">
        <v>0.22334999999999999</v>
      </c>
      <c r="P190" s="153">
        <f t="shared" si="41"/>
        <v>17.007209100000001</v>
      </c>
      <c r="Q190" s="153">
        <v>0</v>
      </c>
      <c r="R190" s="153">
        <f t="shared" si="42"/>
        <v>0</v>
      </c>
      <c r="S190" s="153">
        <v>0</v>
      </c>
      <c r="T190" s="154">
        <f t="shared" si="4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194</v>
      </c>
      <c r="AT190" s="155" t="s">
        <v>131</v>
      </c>
      <c r="AU190" s="155" t="s">
        <v>136</v>
      </c>
      <c r="AY190" s="14" t="s">
        <v>129</v>
      </c>
      <c r="BE190" s="156">
        <f t="shared" si="44"/>
        <v>0</v>
      </c>
      <c r="BF190" s="156">
        <f t="shared" si="45"/>
        <v>0</v>
      </c>
      <c r="BG190" s="156">
        <f t="shared" si="46"/>
        <v>0</v>
      </c>
      <c r="BH190" s="156">
        <f t="shared" si="47"/>
        <v>0</v>
      </c>
      <c r="BI190" s="156">
        <f t="shared" si="48"/>
        <v>0</v>
      </c>
      <c r="BJ190" s="14" t="s">
        <v>136</v>
      </c>
      <c r="BK190" s="156">
        <f t="shared" si="49"/>
        <v>0</v>
      </c>
      <c r="BL190" s="14" t="s">
        <v>194</v>
      </c>
      <c r="BM190" s="155" t="s">
        <v>334</v>
      </c>
    </row>
    <row r="191" spans="1:65" s="2" customFormat="1" ht="24.15" customHeight="1">
      <c r="A191" s="26"/>
      <c r="B191" s="143"/>
      <c r="C191" s="157" t="s">
        <v>335</v>
      </c>
      <c r="D191" s="157" t="s">
        <v>145</v>
      </c>
      <c r="E191" s="158" t="s">
        <v>336</v>
      </c>
      <c r="F191" s="159" t="s">
        <v>916</v>
      </c>
      <c r="G191" s="160" t="s">
        <v>134</v>
      </c>
      <c r="H191" s="161">
        <v>0.34200000000000003</v>
      </c>
      <c r="I191" s="162"/>
      <c r="J191" s="162">
        <f t="shared" si="40"/>
        <v>0</v>
      </c>
      <c r="K191" s="163"/>
      <c r="L191" s="164"/>
      <c r="M191" s="165" t="s">
        <v>1</v>
      </c>
      <c r="N191" s="166" t="s">
        <v>36</v>
      </c>
      <c r="O191" s="153">
        <v>0</v>
      </c>
      <c r="P191" s="153">
        <f t="shared" si="41"/>
        <v>0</v>
      </c>
      <c r="Q191" s="153">
        <v>0.44</v>
      </c>
      <c r="R191" s="153">
        <f t="shared" si="42"/>
        <v>0.15048</v>
      </c>
      <c r="S191" s="153">
        <v>0</v>
      </c>
      <c r="T191" s="154">
        <f t="shared" si="4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259</v>
      </c>
      <c r="AT191" s="155" t="s">
        <v>145</v>
      </c>
      <c r="AU191" s="155" t="s">
        <v>136</v>
      </c>
      <c r="AY191" s="14" t="s">
        <v>129</v>
      </c>
      <c r="BE191" s="156">
        <f t="shared" si="44"/>
        <v>0</v>
      </c>
      <c r="BF191" s="156">
        <f t="shared" si="45"/>
        <v>0</v>
      </c>
      <c r="BG191" s="156">
        <f t="shared" si="46"/>
        <v>0</v>
      </c>
      <c r="BH191" s="156">
        <f t="shared" si="47"/>
        <v>0</v>
      </c>
      <c r="BI191" s="156">
        <f t="shared" si="48"/>
        <v>0</v>
      </c>
      <c r="BJ191" s="14" t="s">
        <v>136</v>
      </c>
      <c r="BK191" s="156">
        <f t="shared" si="49"/>
        <v>0</v>
      </c>
      <c r="BL191" s="14" t="s">
        <v>194</v>
      </c>
      <c r="BM191" s="155" t="s">
        <v>337</v>
      </c>
    </row>
    <row r="192" spans="1:65" s="2" customFormat="1" ht="37.799999999999997" customHeight="1">
      <c r="A192" s="26"/>
      <c r="B192" s="143"/>
      <c r="C192" s="157" t="s">
        <v>338</v>
      </c>
      <c r="D192" s="157" t="s">
        <v>145</v>
      </c>
      <c r="E192" s="158" t="s">
        <v>339</v>
      </c>
      <c r="F192" s="159" t="s">
        <v>340</v>
      </c>
      <c r="G192" s="160" t="s">
        <v>134</v>
      </c>
      <c r="H192" s="161">
        <v>1.85</v>
      </c>
      <c r="I192" s="162"/>
      <c r="J192" s="162">
        <f t="shared" si="40"/>
        <v>0</v>
      </c>
      <c r="K192" s="163"/>
      <c r="L192" s="164"/>
      <c r="M192" s="165" t="s">
        <v>1</v>
      </c>
      <c r="N192" s="166" t="s">
        <v>36</v>
      </c>
      <c r="O192" s="153">
        <v>0</v>
      </c>
      <c r="P192" s="153">
        <f t="shared" si="41"/>
        <v>0</v>
      </c>
      <c r="Q192" s="153">
        <v>0.5</v>
      </c>
      <c r="R192" s="153">
        <f t="shared" si="42"/>
        <v>0.92500000000000004</v>
      </c>
      <c r="S192" s="153">
        <v>0</v>
      </c>
      <c r="T192" s="154">
        <f t="shared" si="4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259</v>
      </c>
      <c r="AT192" s="155" t="s">
        <v>145</v>
      </c>
      <c r="AU192" s="155" t="s">
        <v>136</v>
      </c>
      <c r="AY192" s="14" t="s">
        <v>129</v>
      </c>
      <c r="BE192" s="156">
        <f t="shared" si="44"/>
        <v>0</v>
      </c>
      <c r="BF192" s="156">
        <f t="shared" si="45"/>
        <v>0</v>
      </c>
      <c r="BG192" s="156">
        <f t="shared" si="46"/>
        <v>0</v>
      </c>
      <c r="BH192" s="156">
        <f t="shared" si="47"/>
        <v>0</v>
      </c>
      <c r="BI192" s="156">
        <f t="shared" si="48"/>
        <v>0</v>
      </c>
      <c r="BJ192" s="14" t="s">
        <v>136</v>
      </c>
      <c r="BK192" s="156">
        <f t="shared" si="49"/>
        <v>0</v>
      </c>
      <c r="BL192" s="14" t="s">
        <v>194</v>
      </c>
      <c r="BM192" s="155" t="s">
        <v>341</v>
      </c>
    </row>
    <row r="193" spans="1:65" s="2" customFormat="1" ht="24.15" customHeight="1">
      <c r="A193" s="26"/>
      <c r="B193" s="143"/>
      <c r="C193" s="144" t="s">
        <v>342</v>
      </c>
      <c r="D193" s="144" t="s">
        <v>131</v>
      </c>
      <c r="E193" s="145" t="s">
        <v>343</v>
      </c>
      <c r="F193" s="146" t="s">
        <v>344</v>
      </c>
      <c r="G193" s="147" t="s">
        <v>315</v>
      </c>
      <c r="H193" s="148">
        <v>34.582999999999998</v>
      </c>
      <c r="I193" s="149"/>
      <c r="J193" s="149">
        <f t="shared" si="40"/>
        <v>0</v>
      </c>
      <c r="K193" s="150"/>
      <c r="L193" s="27"/>
      <c r="M193" s="151" t="s">
        <v>1</v>
      </c>
      <c r="N193" s="152" t="s">
        <v>36</v>
      </c>
      <c r="O193" s="153">
        <v>0</v>
      </c>
      <c r="P193" s="153">
        <f t="shared" si="41"/>
        <v>0</v>
      </c>
      <c r="Q193" s="153">
        <v>0</v>
      </c>
      <c r="R193" s="153">
        <f t="shared" si="42"/>
        <v>0</v>
      </c>
      <c r="S193" s="153">
        <v>0</v>
      </c>
      <c r="T193" s="154">
        <f t="shared" si="4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194</v>
      </c>
      <c r="AT193" s="155" t="s">
        <v>131</v>
      </c>
      <c r="AU193" s="155" t="s">
        <v>136</v>
      </c>
      <c r="AY193" s="14" t="s">
        <v>129</v>
      </c>
      <c r="BE193" s="156">
        <f t="shared" si="44"/>
        <v>0</v>
      </c>
      <c r="BF193" s="156">
        <f t="shared" si="45"/>
        <v>0</v>
      </c>
      <c r="BG193" s="156">
        <f t="shared" si="46"/>
        <v>0</v>
      </c>
      <c r="BH193" s="156">
        <f t="shared" si="47"/>
        <v>0</v>
      </c>
      <c r="BI193" s="156">
        <f t="shared" si="48"/>
        <v>0</v>
      </c>
      <c r="BJ193" s="14" t="s">
        <v>136</v>
      </c>
      <c r="BK193" s="156">
        <f t="shared" si="49"/>
        <v>0</v>
      </c>
      <c r="BL193" s="14" t="s">
        <v>194</v>
      </c>
      <c r="BM193" s="155" t="s">
        <v>345</v>
      </c>
    </row>
    <row r="194" spans="1:65" s="12" customFormat="1" ht="22.8" customHeight="1">
      <c r="B194" s="131"/>
      <c r="D194" s="132" t="s">
        <v>69</v>
      </c>
      <c r="E194" s="141" t="s">
        <v>346</v>
      </c>
      <c r="F194" s="141" t="s">
        <v>347</v>
      </c>
      <c r="J194" s="142">
        <f>BK194</f>
        <v>0</v>
      </c>
      <c r="L194" s="131"/>
      <c r="M194" s="135"/>
      <c r="N194" s="136"/>
      <c r="O194" s="136"/>
      <c r="P194" s="137">
        <f>SUM(P195:P205)</f>
        <v>183.34034820000002</v>
      </c>
      <c r="Q194" s="136"/>
      <c r="R194" s="137">
        <f>SUM(R195:R205)</f>
        <v>0.2344541</v>
      </c>
      <c r="S194" s="136"/>
      <c r="T194" s="138">
        <f>SUM(T195:T205)</f>
        <v>0</v>
      </c>
      <c r="AR194" s="132" t="s">
        <v>136</v>
      </c>
      <c r="AT194" s="139" t="s">
        <v>69</v>
      </c>
      <c r="AU194" s="139" t="s">
        <v>75</v>
      </c>
      <c r="AY194" s="132" t="s">
        <v>129</v>
      </c>
      <c r="BK194" s="140">
        <f>SUM(BK195:BK205)</f>
        <v>0</v>
      </c>
    </row>
    <row r="195" spans="1:65" s="2" customFormat="1" ht="33" customHeight="1">
      <c r="A195" s="26"/>
      <c r="B195" s="143"/>
      <c r="C195" s="144" t="s">
        <v>348</v>
      </c>
      <c r="D195" s="144" t="s">
        <v>131</v>
      </c>
      <c r="E195" s="145" t="s">
        <v>349</v>
      </c>
      <c r="F195" s="146" t="s">
        <v>350</v>
      </c>
      <c r="G195" s="147" t="s">
        <v>257</v>
      </c>
      <c r="H195" s="148">
        <v>24.85</v>
      </c>
      <c r="I195" s="149"/>
      <c r="J195" s="149">
        <f t="shared" ref="J195:J205" si="50">ROUND(I195*H195,2)</f>
        <v>0</v>
      </c>
      <c r="K195" s="150"/>
      <c r="L195" s="27"/>
      <c r="M195" s="151" t="s">
        <v>1</v>
      </c>
      <c r="N195" s="152" t="s">
        <v>36</v>
      </c>
      <c r="O195" s="153">
        <v>0.84057000000000004</v>
      </c>
      <c r="P195" s="153">
        <f t="shared" ref="P195:P205" si="51">O195*H195</f>
        <v>20.888164500000002</v>
      </c>
      <c r="Q195" s="153">
        <v>1.49E-3</v>
      </c>
      <c r="R195" s="153">
        <f t="shared" ref="R195:R205" si="52">Q195*H195</f>
        <v>3.7026500000000004E-2</v>
      </c>
      <c r="S195" s="153">
        <v>0</v>
      </c>
      <c r="T195" s="154">
        <f t="shared" ref="T195:T205" si="53"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194</v>
      </c>
      <c r="AT195" s="155" t="s">
        <v>131</v>
      </c>
      <c r="AU195" s="155" t="s">
        <v>136</v>
      </c>
      <c r="AY195" s="14" t="s">
        <v>129</v>
      </c>
      <c r="BE195" s="156">
        <f t="shared" ref="BE195:BE205" si="54">IF(N195="základná",J195,0)</f>
        <v>0</v>
      </c>
      <c r="BF195" s="156">
        <f t="shared" ref="BF195:BF205" si="55">IF(N195="znížená",J195,0)</f>
        <v>0</v>
      </c>
      <c r="BG195" s="156">
        <f t="shared" ref="BG195:BG205" si="56">IF(N195="zákl. prenesená",J195,0)</f>
        <v>0</v>
      </c>
      <c r="BH195" s="156">
        <f t="shared" ref="BH195:BH205" si="57">IF(N195="zníž. prenesená",J195,0)</f>
        <v>0</v>
      </c>
      <c r="BI195" s="156">
        <f t="shared" ref="BI195:BI205" si="58">IF(N195="nulová",J195,0)</f>
        <v>0</v>
      </c>
      <c r="BJ195" s="14" t="s">
        <v>136</v>
      </c>
      <c r="BK195" s="156">
        <f t="shared" ref="BK195:BK205" si="59">ROUND(I195*H195,2)</f>
        <v>0</v>
      </c>
      <c r="BL195" s="14" t="s">
        <v>194</v>
      </c>
      <c r="BM195" s="155" t="s">
        <v>351</v>
      </c>
    </row>
    <row r="196" spans="1:65" s="2" customFormat="1" ht="24.15" customHeight="1">
      <c r="A196" s="26"/>
      <c r="B196" s="143"/>
      <c r="C196" s="144" t="s">
        <v>352</v>
      </c>
      <c r="D196" s="144" t="s">
        <v>131</v>
      </c>
      <c r="E196" s="145" t="s">
        <v>353</v>
      </c>
      <c r="F196" s="146" t="s">
        <v>354</v>
      </c>
      <c r="G196" s="147" t="s">
        <v>257</v>
      </c>
      <c r="H196" s="148">
        <v>44.43</v>
      </c>
      <c r="I196" s="149"/>
      <c r="J196" s="149">
        <f t="shared" si="50"/>
        <v>0</v>
      </c>
      <c r="K196" s="150"/>
      <c r="L196" s="27"/>
      <c r="M196" s="151" t="s">
        <v>1</v>
      </c>
      <c r="N196" s="152" t="s">
        <v>36</v>
      </c>
      <c r="O196" s="153">
        <v>1.2330000000000001</v>
      </c>
      <c r="P196" s="153">
        <f t="shared" si="51"/>
        <v>54.782190000000007</v>
      </c>
      <c r="Q196" s="153">
        <v>1.2700000000000001E-3</v>
      </c>
      <c r="R196" s="153">
        <f t="shared" si="52"/>
        <v>5.64261E-2</v>
      </c>
      <c r="S196" s="153">
        <v>0</v>
      </c>
      <c r="T196" s="154">
        <f t="shared" si="5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194</v>
      </c>
      <c r="AT196" s="155" t="s">
        <v>131</v>
      </c>
      <c r="AU196" s="155" t="s">
        <v>136</v>
      </c>
      <c r="AY196" s="14" t="s">
        <v>129</v>
      </c>
      <c r="BE196" s="156">
        <f t="shared" si="54"/>
        <v>0</v>
      </c>
      <c r="BF196" s="156">
        <f t="shared" si="55"/>
        <v>0</v>
      </c>
      <c r="BG196" s="156">
        <f t="shared" si="56"/>
        <v>0</v>
      </c>
      <c r="BH196" s="156">
        <f t="shared" si="57"/>
        <v>0</v>
      </c>
      <c r="BI196" s="156">
        <f t="shared" si="58"/>
        <v>0</v>
      </c>
      <c r="BJ196" s="14" t="s">
        <v>136</v>
      </c>
      <c r="BK196" s="156">
        <f t="shared" si="59"/>
        <v>0</v>
      </c>
      <c r="BL196" s="14" t="s">
        <v>194</v>
      </c>
      <c r="BM196" s="155" t="s">
        <v>355</v>
      </c>
    </row>
    <row r="197" spans="1:65" s="2" customFormat="1" ht="24.15" customHeight="1">
      <c r="A197" s="26"/>
      <c r="B197" s="143"/>
      <c r="C197" s="144" t="s">
        <v>356</v>
      </c>
      <c r="D197" s="144" t="s">
        <v>131</v>
      </c>
      <c r="E197" s="145" t="s">
        <v>357</v>
      </c>
      <c r="F197" s="146" t="s">
        <v>358</v>
      </c>
      <c r="G197" s="147" t="s">
        <v>257</v>
      </c>
      <c r="H197" s="148">
        <v>34.19</v>
      </c>
      <c r="I197" s="149"/>
      <c r="J197" s="149">
        <f t="shared" si="50"/>
        <v>0</v>
      </c>
      <c r="K197" s="150"/>
      <c r="L197" s="27"/>
      <c r="M197" s="151" t="s">
        <v>1</v>
      </c>
      <c r="N197" s="152" t="s">
        <v>36</v>
      </c>
      <c r="O197" s="153">
        <v>1.9564299999999999</v>
      </c>
      <c r="P197" s="153">
        <f t="shared" si="51"/>
        <v>66.890341699999993</v>
      </c>
      <c r="Q197" s="153">
        <v>2.8400000000000001E-3</v>
      </c>
      <c r="R197" s="153">
        <f t="shared" si="52"/>
        <v>9.7099599999999994E-2</v>
      </c>
      <c r="S197" s="153">
        <v>0</v>
      </c>
      <c r="T197" s="154">
        <f t="shared" si="5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194</v>
      </c>
      <c r="AT197" s="155" t="s">
        <v>131</v>
      </c>
      <c r="AU197" s="155" t="s">
        <v>136</v>
      </c>
      <c r="AY197" s="14" t="s">
        <v>129</v>
      </c>
      <c r="BE197" s="156">
        <f t="shared" si="54"/>
        <v>0</v>
      </c>
      <c r="BF197" s="156">
        <f t="shared" si="55"/>
        <v>0</v>
      </c>
      <c r="BG197" s="156">
        <f t="shared" si="56"/>
        <v>0</v>
      </c>
      <c r="BH197" s="156">
        <f t="shared" si="57"/>
        <v>0</v>
      </c>
      <c r="BI197" s="156">
        <f t="shared" si="58"/>
        <v>0</v>
      </c>
      <c r="BJ197" s="14" t="s">
        <v>136</v>
      </c>
      <c r="BK197" s="156">
        <f t="shared" si="59"/>
        <v>0</v>
      </c>
      <c r="BL197" s="14" t="s">
        <v>194</v>
      </c>
      <c r="BM197" s="155" t="s">
        <v>359</v>
      </c>
    </row>
    <row r="198" spans="1:65" s="2" customFormat="1" ht="24.15" customHeight="1">
      <c r="A198" s="26"/>
      <c r="B198" s="143"/>
      <c r="C198" s="144" t="s">
        <v>360</v>
      </c>
      <c r="D198" s="144" t="s">
        <v>131</v>
      </c>
      <c r="E198" s="145" t="s">
        <v>361</v>
      </c>
      <c r="F198" s="146" t="s">
        <v>362</v>
      </c>
      <c r="G198" s="147" t="s">
        <v>257</v>
      </c>
      <c r="H198" s="148">
        <v>8.06</v>
      </c>
      <c r="I198" s="149"/>
      <c r="J198" s="149">
        <f t="shared" si="50"/>
        <v>0</v>
      </c>
      <c r="K198" s="150"/>
      <c r="L198" s="27"/>
      <c r="M198" s="151" t="s">
        <v>1</v>
      </c>
      <c r="N198" s="152" t="s">
        <v>36</v>
      </c>
      <c r="O198" s="153">
        <v>0.85399999999999998</v>
      </c>
      <c r="P198" s="153">
        <f t="shared" si="51"/>
        <v>6.8832400000000007</v>
      </c>
      <c r="Q198" s="153">
        <v>1.09E-3</v>
      </c>
      <c r="R198" s="153">
        <f t="shared" si="52"/>
        <v>8.7854000000000005E-3</v>
      </c>
      <c r="S198" s="153">
        <v>0</v>
      </c>
      <c r="T198" s="154">
        <f t="shared" si="5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194</v>
      </c>
      <c r="AT198" s="155" t="s">
        <v>131</v>
      </c>
      <c r="AU198" s="155" t="s">
        <v>136</v>
      </c>
      <c r="AY198" s="14" t="s">
        <v>129</v>
      </c>
      <c r="BE198" s="156">
        <f t="shared" si="54"/>
        <v>0</v>
      </c>
      <c r="BF198" s="156">
        <f t="shared" si="55"/>
        <v>0</v>
      </c>
      <c r="BG198" s="156">
        <f t="shared" si="56"/>
        <v>0</v>
      </c>
      <c r="BH198" s="156">
        <f t="shared" si="57"/>
        <v>0</v>
      </c>
      <c r="BI198" s="156">
        <f t="shared" si="58"/>
        <v>0</v>
      </c>
      <c r="BJ198" s="14" t="s">
        <v>136</v>
      </c>
      <c r="BK198" s="156">
        <f t="shared" si="59"/>
        <v>0</v>
      </c>
      <c r="BL198" s="14" t="s">
        <v>194</v>
      </c>
      <c r="BM198" s="155" t="s">
        <v>363</v>
      </c>
    </row>
    <row r="199" spans="1:65" s="2" customFormat="1" ht="33" customHeight="1">
      <c r="A199" s="26"/>
      <c r="B199" s="143"/>
      <c r="C199" s="144" t="s">
        <v>364</v>
      </c>
      <c r="D199" s="144" t="s">
        <v>131</v>
      </c>
      <c r="E199" s="145" t="s">
        <v>365</v>
      </c>
      <c r="F199" s="146" t="s">
        <v>366</v>
      </c>
      <c r="G199" s="147" t="s">
        <v>208</v>
      </c>
      <c r="H199" s="148">
        <v>6</v>
      </c>
      <c r="I199" s="149"/>
      <c r="J199" s="149">
        <f t="shared" si="50"/>
        <v>0</v>
      </c>
      <c r="K199" s="150"/>
      <c r="L199" s="27"/>
      <c r="M199" s="151" t="s">
        <v>1</v>
      </c>
      <c r="N199" s="152" t="s">
        <v>36</v>
      </c>
      <c r="O199" s="153">
        <v>0.26415</v>
      </c>
      <c r="P199" s="153">
        <f t="shared" si="51"/>
        <v>1.5849</v>
      </c>
      <c r="Q199" s="153">
        <v>9.0000000000000006E-5</v>
      </c>
      <c r="R199" s="153">
        <f t="shared" si="52"/>
        <v>5.4000000000000001E-4</v>
      </c>
      <c r="S199" s="153">
        <v>0</v>
      </c>
      <c r="T199" s="154">
        <f t="shared" si="5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194</v>
      </c>
      <c r="AT199" s="155" t="s">
        <v>131</v>
      </c>
      <c r="AU199" s="155" t="s">
        <v>136</v>
      </c>
      <c r="AY199" s="14" t="s">
        <v>129</v>
      </c>
      <c r="BE199" s="156">
        <f t="shared" si="54"/>
        <v>0</v>
      </c>
      <c r="BF199" s="156">
        <f t="shared" si="55"/>
        <v>0</v>
      </c>
      <c r="BG199" s="156">
        <f t="shared" si="56"/>
        <v>0</v>
      </c>
      <c r="BH199" s="156">
        <f t="shared" si="57"/>
        <v>0</v>
      </c>
      <c r="BI199" s="156">
        <f t="shared" si="58"/>
        <v>0</v>
      </c>
      <c r="BJ199" s="14" t="s">
        <v>136</v>
      </c>
      <c r="BK199" s="156">
        <f t="shared" si="59"/>
        <v>0</v>
      </c>
      <c r="BL199" s="14" t="s">
        <v>194</v>
      </c>
      <c r="BM199" s="155" t="s">
        <v>367</v>
      </c>
    </row>
    <row r="200" spans="1:65" s="2" customFormat="1" ht="24.15" customHeight="1">
      <c r="A200" s="26"/>
      <c r="B200" s="143"/>
      <c r="C200" s="157" t="s">
        <v>368</v>
      </c>
      <c r="D200" s="157" t="s">
        <v>145</v>
      </c>
      <c r="E200" s="158" t="s">
        <v>369</v>
      </c>
      <c r="F200" s="159" t="s">
        <v>370</v>
      </c>
      <c r="G200" s="160" t="s">
        <v>208</v>
      </c>
      <c r="H200" s="161">
        <v>6</v>
      </c>
      <c r="I200" s="162"/>
      <c r="J200" s="162">
        <f t="shared" si="50"/>
        <v>0</v>
      </c>
      <c r="K200" s="163"/>
      <c r="L200" s="164"/>
      <c r="M200" s="165" t="s">
        <v>1</v>
      </c>
      <c r="N200" s="166" t="s">
        <v>36</v>
      </c>
      <c r="O200" s="153">
        <v>0</v>
      </c>
      <c r="P200" s="153">
        <f t="shared" si="51"/>
        <v>0</v>
      </c>
      <c r="Q200" s="153">
        <v>1.8000000000000001E-4</v>
      </c>
      <c r="R200" s="153">
        <f t="shared" si="52"/>
        <v>1.08E-3</v>
      </c>
      <c r="S200" s="153">
        <v>0</v>
      </c>
      <c r="T200" s="154">
        <f t="shared" si="5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259</v>
      </c>
      <c r="AT200" s="155" t="s">
        <v>145</v>
      </c>
      <c r="AU200" s="155" t="s">
        <v>136</v>
      </c>
      <c r="AY200" s="14" t="s">
        <v>129</v>
      </c>
      <c r="BE200" s="156">
        <f t="shared" si="54"/>
        <v>0</v>
      </c>
      <c r="BF200" s="156">
        <f t="shared" si="55"/>
        <v>0</v>
      </c>
      <c r="BG200" s="156">
        <f t="shared" si="56"/>
        <v>0</v>
      </c>
      <c r="BH200" s="156">
        <f t="shared" si="57"/>
        <v>0</v>
      </c>
      <c r="BI200" s="156">
        <f t="shared" si="58"/>
        <v>0</v>
      </c>
      <c r="BJ200" s="14" t="s">
        <v>136</v>
      </c>
      <c r="BK200" s="156">
        <f t="shared" si="59"/>
        <v>0</v>
      </c>
      <c r="BL200" s="14" t="s">
        <v>194</v>
      </c>
      <c r="BM200" s="155" t="s">
        <v>371</v>
      </c>
    </row>
    <row r="201" spans="1:65" s="2" customFormat="1" ht="33" customHeight="1">
      <c r="A201" s="26"/>
      <c r="B201" s="143"/>
      <c r="C201" s="144" t="s">
        <v>372</v>
      </c>
      <c r="D201" s="144" t="s">
        <v>131</v>
      </c>
      <c r="E201" s="145" t="s">
        <v>373</v>
      </c>
      <c r="F201" s="146" t="s">
        <v>374</v>
      </c>
      <c r="G201" s="147" t="s">
        <v>208</v>
      </c>
      <c r="H201" s="148">
        <v>8</v>
      </c>
      <c r="I201" s="149"/>
      <c r="J201" s="149">
        <f t="shared" si="50"/>
        <v>0</v>
      </c>
      <c r="K201" s="150"/>
      <c r="L201" s="27"/>
      <c r="M201" s="151" t="s">
        <v>1</v>
      </c>
      <c r="N201" s="152" t="s">
        <v>36</v>
      </c>
      <c r="O201" s="153">
        <v>0.19364999999999999</v>
      </c>
      <c r="P201" s="153">
        <f t="shared" si="51"/>
        <v>1.5491999999999999</v>
      </c>
      <c r="Q201" s="153">
        <v>0</v>
      </c>
      <c r="R201" s="153">
        <f t="shared" si="52"/>
        <v>0</v>
      </c>
      <c r="S201" s="153">
        <v>0</v>
      </c>
      <c r="T201" s="154">
        <f t="shared" si="5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194</v>
      </c>
      <c r="AT201" s="155" t="s">
        <v>131</v>
      </c>
      <c r="AU201" s="155" t="s">
        <v>136</v>
      </c>
      <c r="AY201" s="14" t="s">
        <v>129</v>
      </c>
      <c r="BE201" s="156">
        <f t="shared" si="54"/>
        <v>0</v>
      </c>
      <c r="BF201" s="156">
        <f t="shared" si="55"/>
        <v>0</v>
      </c>
      <c r="BG201" s="156">
        <f t="shared" si="56"/>
        <v>0</v>
      </c>
      <c r="BH201" s="156">
        <f t="shared" si="57"/>
        <v>0</v>
      </c>
      <c r="BI201" s="156">
        <f t="shared" si="58"/>
        <v>0</v>
      </c>
      <c r="BJ201" s="14" t="s">
        <v>136</v>
      </c>
      <c r="BK201" s="156">
        <f t="shared" si="59"/>
        <v>0</v>
      </c>
      <c r="BL201" s="14" t="s">
        <v>194</v>
      </c>
      <c r="BM201" s="155" t="s">
        <v>375</v>
      </c>
    </row>
    <row r="202" spans="1:65" s="2" customFormat="1" ht="24.15" customHeight="1">
      <c r="A202" s="26"/>
      <c r="B202" s="143"/>
      <c r="C202" s="157" t="s">
        <v>376</v>
      </c>
      <c r="D202" s="157" t="s">
        <v>145</v>
      </c>
      <c r="E202" s="158" t="s">
        <v>377</v>
      </c>
      <c r="F202" s="159" t="s">
        <v>378</v>
      </c>
      <c r="G202" s="160" t="s">
        <v>208</v>
      </c>
      <c r="H202" s="161">
        <v>8</v>
      </c>
      <c r="I202" s="162"/>
      <c r="J202" s="162">
        <f t="shared" si="50"/>
        <v>0</v>
      </c>
      <c r="K202" s="163"/>
      <c r="L202" s="164"/>
      <c r="M202" s="165" t="s">
        <v>1</v>
      </c>
      <c r="N202" s="166" t="s">
        <v>36</v>
      </c>
      <c r="O202" s="153">
        <v>0</v>
      </c>
      <c r="P202" s="153">
        <f t="shared" si="51"/>
        <v>0</v>
      </c>
      <c r="Q202" s="153">
        <v>1.8000000000000001E-4</v>
      </c>
      <c r="R202" s="153">
        <f t="shared" si="52"/>
        <v>1.4400000000000001E-3</v>
      </c>
      <c r="S202" s="153">
        <v>0</v>
      </c>
      <c r="T202" s="154">
        <f t="shared" si="5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259</v>
      </c>
      <c r="AT202" s="155" t="s">
        <v>145</v>
      </c>
      <c r="AU202" s="155" t="s">
        <v>136</v>
      </c>
      <c r="AY202" s="14" t="s">
        <v>129</v>
      </c>
      <c r="BE202" s="156">
        <f t="shared" si="54"/>
        <v>0</v>
      </c>
      <c r="BF202" s="156">
        <f t="shared" si="55"/>
        <v>0</v>
      </c>
      <c r="BG202" s="156">
        <f t="shared" si="56"/>
        <v>0</v>
      </c>
      <c r="BH202" s="156">
        <f t="shared" si="57"/>
        <v>0</v>
      </c>
      <c r="BI202" s="156">
        <f t="shared" si="58"/>
        <v>0</v>
      </c>
      <c r="BJ202" s="14" t="s">
        <v>136</v>
      </c>
      <c r="BK202" s="156">
        <f t="shared" si="59"/>
        <v>0</v>
      </c>
      <c r="BL202" s="14" t="s">
        <v>194</v>
      </c>
      <c r="BM202" s="155" t="s">
        <v>379</v>
      </c>
    </row>
    <row r="203" spans="1:65" s="2" customFormat="1" ht="24.15" customHeight="1">
      <c r="A203" s="26"/>
      <c r="B203" s="143"/>
      <c r="C203" s="144" t="s">
        <v>380</v>
      </c>
      <c r="D203" s="144" t="s">
        <v>131</v>
      </c>
      <c r="E203" s="145" t="s">
        <v>381</v>
      </c>
      <c r="F203" s="146" t="s">
        <v>382</v>
      </c>
      <c r="G203" s="147" t="s">
        <v>257</v>
      </c>
      <c r="H203" s="148">
        <v>24.85</v>
      </c>
      <c r="I203" s="149"/>
      <c r="J203" s="149">
        <f t="shared" si="50"/>
        <v>0</v>
      </c>
      <c r="K203" s="150"/>
      <c r="L203" s="27"/>
      <c r="M203" s="151" t="s">
        <v>1</v>
      </c>
      <c r="N203" s="152" t="s">
        <v>36</v>
      </c>
      <c r="O203" s="153">
        <v>1.2379199999999999</v>
      </c>
      <c r="P203" s="153">
        <f t="shared" si="51"/>
        <v>30.762311999999998</v>
      </c>
      <c r="Q203" s="153">
        <v>1.2899999999999999E-3</v>
      </c>
      <c r="R203" s="153">
        <f t="shared" si="52"/>
        <v>3.2056500000000002E-2</v>
      </c>
      <c r="S203" s="153">
        <v>0</v>
      </c>
      <c r="T203" s="154">
        <f t="shared" si="5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194</v>
      </c>
      <c r="AT203" s="155" t="s">
        <v>131</v>
      </c>
      <c r="AU203" s="155" t="s">
        <v>136</v>
      </c>
      <c r="AY203" s="14" t="s">
        <v>129</v>
      </c>
      <c r="BE203" s="156">
        <f t="shared" si="54"/>
        <v>0</v>
      </c>
      <c r="BF203" s="156">
        <f t="shared" si="55"/>
        <v>0</v>
      </c>
      <c r="BG203" s="156">
        <f t="shared" si="56"/>
        <v>0</v>
      </c>
      <c r="BH203" s="156">
        <f t="shared" si="57"/>
        <v>0</v>
      </c>
      <c r="BI203" s="156">
        <f t="shared" si="58"/>
        <v>0</v>
      </c>
      <c r="BJ203" s="14" t="s">
        <v>136</v>
      </c>
      <c r="BK203" s="156">
        <f t="shared" si="59"/>
        <v>0</v>
      </c>
      <c r="BL203" s="14" t="s">
        <v>194</v>
      </c>
      <c r="BM203" s="155" t="s">
        <v>383</v>
      </c>
    </row>
    <row r="204" spans="1:65" s="2" customFormat="1" ht="24.15" customHeight="1">
      <c r="A204" s="26"/>
      <c r="B204" s="143"/>
      <c r="C204" s="144" t="s">
        <v>384</v>
      </c>
      <c r="D204" s="144" t="s">
        <v>131</v>
      </c>
      <c r="E204" s="145" t="s">
        <v>385</v>
      </c>
      <c r="F204" s="146" t="s">
        <v>386</v>
      </c>
      <c r="G204" s="147" t="s">
        <v>315</v>
      </c>
      <c r="H204" s="148">
        <v>45.585000000000001</v>
      </c>
      <c r="I204" s="149"/>
      <c r="J204" s="149">
        <f t="shared" si="50"/>
        <v>0</v>
      </c>
      <c r="K204" s="150"/>
      <c r="L204" s="27"/>
      <c r="M204" s="151" t="s">
        <v>1</v>
      </c>
      <c r="N204" s="152" t="s">
        <v>36</v>
      </c>
      <c r="O204" s="153">
        <v>0</v>
      </c>
      <c r="P204" s="153">
        <f t="shared" si="51"/>
        <v>0</v>
      </c>
      <c r="Q204" s="153">
        <v>0</v>
      </c>
      <c r="R204" s="153">
        <f t="shared" si="52"/>
        <v>0</v>
      </c>
      <c r="S204" s="153">
        <v>0</v>
      </c>
      <c r="T204" s="154">
        <f t="shared" si="5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194</v>
      </c>
      <c r="AT204" s="155" t="s">
        <v>131</v>
      </c>
      <c r="AU204" s="155" t="s">
        <v>136</v>
      </c>
      <c r="AY204" s="14" t="s">
        <v>129</v>
      </c>
      <c r="BE204" s="156">
        <f t="shared" si="54"/>
        <v>0</v>
      </c>
      <c r="BF204" s="156">
        <f t="shared" si="55"/>
        <v>0</v>
      </c>
      <c r="BG204" s="156">
        <f t="shared" si="56"/>
        <v>0</v>
      </c>
      <c r="BH204" s="156">
        <f t="shared" si="57"/>
        <v>0</v>
      </c>
      <c r="BI204" s="156">
        <f t="shared" si="58"/>
        <v>0</v>
      </c>
      <c r="BJ204" s="14" t="s">
        <v>136</v>
      </c>
      <c r="BK204" s="156">
        <f t="shared" si="59"/>
        <v>0</v>
      </c>
      <c r="BL204" s="14" t="s">
        <v>194</v>
      </c>
      <c r="BM204" s="155" t="s">
        <v>387</v>
      </c>
    </row>
    <row r="205" spans="1:65" s="2" customFormat="1" ht="24.15" customHeight="1">
      <c r="A205" s="26"/>
      <c r="B205" s="143"/>
      <c r="C205" s="144" t="s">
        <v>388</v>
      </c>
      <c r="D205" s="144" t="s">
        <v>131</v>
      </c>
      <c r="E205" s="145" t="s">
        <v>389</v>
      </c>
      <c r="F205" s="146" t="s">
        <v>390</v>
      </c>
      <c r="G205" s="147" t="s">
        <v>315</v>
      </c>
      <c r="H205" s="148">
        <v>45.585000000000001</v>
      </c>
      <c r="I205" s="149"/>
      <c r="J205" s="149">
        <f t="shared" si="50"/>
        <v>0</v>
      </c>
      <c r="K205" s="150"/>
      <c r="L205" s="27"/>
      <c r="M205" s="151" t="s">
        <v>1</v>
      </c>
      <c r="N205" s="152" t="s">
        <v>36</v>
      </c>
      <c r="O205" s="153">
        <v>0</v>
      </c>
      <c r="P205" s="153">
        <f t="shared" si="51"/>
        <v>0</v>
      </c>
      <c r="Q205" s="153">
        <v>0</v>
      </c>
      <c r="R205" s="153">
        <f t="shared" si="52"/>
        <v>0</v>
      </c>
      <c r="S205" s="153">
        <v>0</v>
      </c>
      <c r="T205" s="154">
        <f t="shared" si="5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194</v>
      </c>
      <c r="AT205" s="155" t="s">
        <v>131</v>
      </c>
      <c r="AU205" s="155" t="s">
        <v>136</v>
      </c>
      <c r="AY205" s="14" t="s">
        <v>129</v>
      </c>
      <c r="BE205" s="156">
        <f t="shared" si="54"/>
        <v>0</v>
      </c>
      <c r="BF205" s="156">
        <f t="shared" si="55"/>
        <v>0</v>
      </c>
      <c r="BG205" s="156">
        <f t="shared" si="56"/>
        <v>0</v>
      </c>
      <c r="BH205" s="156">
        <f t="shared" si="57"/>
        <v>0</v>
      </c>
      <c r="BI205" s="156">
        <f t="shared" si="58"/>
        <v>0</v>
      </c>
      <c r="BJ205" s="14" t="s">
        <v>136</v>
      </c>
      <c r="BK205" s="156">
        <f t="shared" si="59"/>
        <v>0</v>
      </c>
      <c r="BL205" s="14" t="s">
        <v>194</v>
      </c>
      <c r="BM205" s="155" t="s">
        <v>391</v>
      </c>
    </row>
    <row r="206" spans="1:65" s="12" customFormat="1" ht="22.8" customHeight="1">
      <c r="B206" s="131"/>
      <c r="D206" s="132" t="s">
        <v>69</v>
      </c>
      <c r="E206" s="141" t="s">
        <v>392</v>
      </c>
      <c r="F206" s="141" t="s">
        <v>393</v>
      </c>
      <c r="J206" s="142">
        <f>BK206</f>
        <v>0</v>
      </c>
      <c r="L206" s="131"/>
      <c r="M206" s="135"/>
      <c r="N206" s="136"/>
      <c r="O206" s="136"/>
      <c r="P206" s="137">
        <f>SUM(P207:P221)</f>
        <v>273.09905102000005</v>
      </c>
      <c r="Q206" s="136"/>
      <c r="R206" s="137">
        <f>SUM(R207:R221)</f>
        <v>5.0096357400000002</v>
      </c>
      <c r="S206" s="136"/>
      <c r="T206" s="138">
        <f>SUM(T207:T221)</f>
        <v>0.28100000000000003</v>
      </c>
      <c r="AR206" s="132" t="s">
        <v>136</v>
      </c>
      <c r="AT206" s="139" t="s">
        <v>69</v>
      </c>
      <c r="AU206" s="139" t="s">
        <v>75</v>
      </c>
      <c r="AY206" s="132" t="s">
        <v>129</v>
      </c>
      <c r="BK206" s="140">
        <f>SUM(BK207:BK221)</f>
        <v>0</v>
      </c>
    </row>
    <row r="207" spans="1:65" s="2" customFormat="1" ht="24.15" customHeight="1">
      <c r="A207" s="26"/>
      <c r="B207" s="143"/>
      <c r="C207" s="144" t="s">
        <v>394</v>
      </c>
      <c r="D207" s="144" t="s">
        <v>131</v>
      </c>
      <c r="E207" s="145" t="s">
        <v>395</v>
      </c>
      <c r="F207" s="146" t="s">
        <v>396</v>
      </c>
      <c r="G207" s="147" t="s">
        <v>163</v>
      </c>
      <c r="H207" s="148">
        <v>243</v>
      </c>
      <c r="I207" s="149"/>
      <c r="J207" s="149">
        <f t="shared" ref="J207:J221" si="60">ROUND(I207*H207,2)</f>
        <v>0</v>
      </c>
      <c r="K207" s="150"/>
      <c r="L207" s="27"/>
      <c r="M207" s="151" t="s">
        <v>1</v>
      </c>
      <c r="N207" s="152" t="s">
        <v>36</v>
      </c>
      <c r="O207" s="153">
        <v>0.65144000000000002</v>
      </c>
      <c r="P207" s="153">
        <f t="shared" ref="P207:P221" si="61">O207*H207</f>
        <v>158.29992000000001</v>
      </c>
      <c r="Q207" s="153">
        <v>4.4000000000000002E-4</v>
      </c>
      <c r="R207" s="153">
        <f t="shared" ref="R207:R221" si="62">Q207*H207</f>
        <v>0.10692</v>
      </c>
      <c r="S207" s="153">
        <v>0</v>
      </c>
      <c r="T207" s="154">
        <f t="shared" ref="T207:T221" si="63"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194</v>
      </c>
      <c r="AT207" s="155" t="s">
        <v>131</v>
      </c>
      <c r="AU207" s="155" t="s">
        <v>136</v>
      </c>
      <c r="AY207" s="14" t="s">
        <v>129</v>
      </c>
      <c r="BE207" s="156">
        <f t="shared" ref="BE207:BE221" si="64">IF(N207="základná",J207,0)</f>
        <v>0</v>
      </c>
      <c r="BF207" s="156">
        <f t="shared" ref="BF207:BF221" si="65">IF(N207="znížená",J207,0)</f>
        <v>0</v>
      </c>
      <c r="BG207" s="156">
        <f t="shared" ref="BG207:BG221" si="66">IF(N207="zákl. prenesená",J207,0)</f>
        <v>0</v>
      </c>
      <c r="BH207" s="156">
        <f t="shared" ref="BH207:BH221" si="67">IF(N207="zníž. prenesená",J207,0)</f>
        <v>0</v>
      </c>
      <c r="BI207" s="156">
        <f t="shared" ref="BI207:BI221" si="68">IF(N207="nulová",J207,0)</f>
        <v>0</v>
      </c>
      <c r="BJ207" s="14" t="s">
        <v>136</v>
      </c>
      <c r="BK207" s="156">
        <f t="shared" ref="BK207:BK221" si="69">ROUND(I207*H207,2)</f>
        <v>0</v>
      </c>
      <c r="BL207" s="14" t="s">
        <v>194</v>
      </c>
      <c r="BM207" s="155" t="s">
        <v>397</v>
      </c>
    </row>
    <row r="208" spans="1:65" s="2" customFormat="1" ht="33" customHeight="1">
      <c r="A208" s="26"/>
      <c r="B208" s="143"/>
      <c r="C208" s="157" t="s">
        <v>398</v>
      </c>
      <c r="D208" s="157" t="s">
        <v>145</v>
      </c>
      <c r="E208" s="158" t="s">
        <v>399</v>
      </c>
      <c r="F208" s="159" t="s">
        <v>400</v>
      </c>
      <c r="G208" s="160" t="s">
        <v>163</v>
      </c>
      <c r="H208" s="161">
        <v>247.86</v>
      </c>
      <c r="I208" s="162"/>
      <c r="J208" s="162">
        <f t="shared" si="60"/>
        <v>0</v>
      </c>
      <c r="K208" s="163"/>
      <c r="L208" s="164"/>
      <c r="M208" s="165" t="s">
        <v>1</v>
      </c>
      <c r="N208" s="166" t="s">
        <v>36</v>
      </c>
      <c r="O208" s="153">
        <v>0</v>
      </c>
      <c r="P208" s="153">
        <f t="shared" si="61"/>
        <v>0</v>
      </c>
      <c r="Q208" s="153">
        <v>1.3259999999999999E-2</v>
      </c>
      <c r="R208" s="153">
        <f t="shared" si="62"/>
        <v>3.2866236</v>
      </c>
      <c r="S208" s="153">
        <v>0</v>
      </c>
      <c r="T208" s="154">
        <f t="shared" si="6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259</v>
      </c>
      <c r="AT208" s="155" t="s">
        <v>145</v>
      </c>
      <c r="AU208" s="155" t="s">
        <v>136</v>
      </c>
      <c r="AY208" s="14" t="s">
        <v>129</v>
      </c>
      <c r="BE208" s="156">
        <f t="shared" si="64"/>
        <v>0</v>
      </c>
      <c r="BF208" s="156">
        <f t="shared" si="65"/>
        <v>0</v>
      </c>
      <c r="BG208" s="156">
        <f t="shared" si="66"/>
        <v>0</v>
      </c>
      <c r="BH208" s="156">
        <f t="shared" si="67"/>
        <v>0</v>
      </c>
      <c r="BI208" s="156">
        <f t="shared" si="68"/>
        <v>0</v>
      </c>
      <c r="BJ208" s="14" t="s">
        <v>136</v>
      </c>
      <c r="BK208" s="156">
        <f t="shared" si="69"/>
        <v>0</v>
      </c>
      <c r="BL208" s="14" t="s">
        <v>194</v>
      </c>
      <c r="BM208" s="155" t="s">
        <v>401</v>
      </c>
    </row>
    <row r="209" spans="1:65" s="2" customFormat="1" ht="33" customHeight="1">
      <c r="A209" s="26"/>
      <c r="B209" s="143"/>
      <c r="C209" s="144" t="s">
        <v>402</v>
      </c>
      <c r="D209" s="144" t="s">
        <v>131</v>
      </c>
      <c r="E209" s="145" t="s">
        <v>403</v>
      </c>
      <c r="F209" s="146" t="s">
        <v>404</v>
      </c>
      <c r="G209" s="147" t="s">
        <v>163</v>
      </c>
      <c r="H209" s="148">
        <v>83.873000000000005</v>
      </c>
      <c r="I209" s="149"/>
      <c r="J209" s="149">
        <f t="shared" si="60"/>
        <v>0</v>
      </c>
      <c r="K209" s="150"/>
      <c r="L209" s="27"/>
      <c r="M209" s="151" t="s">
        <v>1</v>
      </c>
      <c r="N209" s="152" t="s">
        <v>36</v>
      </c>
      <c r="O209" s="153">
        <v>0.67034000000000005</v>
      </c>
      <c r="P209" s="153">
        <f t="shared" si="61"/>
        <v>56.223426820000007</v>
      </c>
      <c r="Q209" s="153">
        <v>1.8000000000000001E-4</v>
      </c>
      <c r="R209" s="153">
        <f t="shared" si="62"/>
        <v>1.5097140000000002E-2</v>
      </c>
      <c r="S209" s="153">
        <v>0</v>
      </c>
      <c r="T209" s="154">
        <f t="shared" si="6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135</v>
      </c>
      <c r="AT209" s="155" t="s">
        <v>131</v>
      </c>
      <c r="AU209" s="155" t="s">
        <v>136</v>
      </c>
      <c r="AY209" s="14" t="s">
        <v>129</v>
      </c>
      <c r="BE209" s="156">
        <f t="shared" si="64"/>
        <v>0</v>
      </c>
      <c r="BF209" s="156">
        <f t="shared" si="65"/>
        <v>0</v>
      </c>
      <c r="BG209" s="156">
        <f t="shared" si="66"/>
        <v>0</v>
      </c>
      <c r="BH209" s="156">
        <f t="shared" si="67"/>
        <v>0</v>
      </c>
      <c r="BI209" s="156">
        <f t="shared" si="68"/>
        <v>0</v>
      </c>
      <c r="BJ209" s="14" t="s">
        <v>136</v>
      </c>
      <c r="BK209" s="156">
        <f t="shared" si="69"/>
        <v>0</v>
      </c>
      <c r="BL209" s="14" t="s">
        <v>135</v>
      </c>
      <c r="BM209" s="155" t="s">
        <v>405</v>
      </c>
    </row>
    <row r="210" spans="1:65" s="2" customFormat="1" ht="37.799999999999997" customHeight="1">
      <c r="A210" s="26"/>
      <c r="B210" s="143"/>
      <c r="C210" s="157" t="s">
        <v>406</v>
      </c>
      <c r="D210" s="157" t="s">
        <v>145</v>
      </c>
      <c r="E210" s="158" t="s">
        <v>407</v>
      </c>
      <c r="F210" s="159" t="s">
        <v>408</v>
      </c>
      <c r="G210" s="160" t="s">
        <v>163</v>
      </c>
      <c r="H210" s="161">
        <v>85.55</v>
      </c>
      <c r="I210" s="162"/>
      <c r="J210" s="162">
        <f t="shared" si="60"/>
        <v>0</v>
      </c>
      <c r="K210" s="163"/>
      <c r="L210" s="164"/>
      <c r="M210" s="165" t="s">
        <v>1</v>
      </c>
      <c r="N210" s="166" t="s">
        <v>36</v>
      </c>
      <c r="O210" s="153">
        <v>0</v>
      </c>
      <c r="P210" s="153">
        <f t="shared" si="61"/>
        <v>0</v>
      </c>
      <c r="Q210" s="153">
        <v>1.26E-2</v>
      </c>
      <c r="R210" s="153">
        <f t="shared" si="62"/>
        <v>1.0779300000000001</v>
      </c>
      <c r="S210" s="153">
        <v>0</v>
      </c>
      <c r="T210" s="154">
        <f t="shared" si="6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149</v>
      </c>
      <c r="AT210" s="155" t="s">
        <v>145</v>
      </c>
      <c r="AU210" s="155" t="s">
        <v>136</v>
      </c>
      <c r="AY210" s="14" t="s">
        <v>129</v>
      </c>
      <c r="BE210" s="156">
        <f t="shared" si="64"/>
        <v>0</v>
      </c>
      <c r="BF210" s="156">
        <f t="shared" si="65"/>
        <v>0</v>
      </c>
      <c r="BG210" s="156">
        <f t="shared" si="66"/>
        <v>0</v>
      </c>
      <c r="BH210" s="156">
        <f t="shared" si="67"/>
        <v>0</v>
      </c>
      <c r="BI210" s="156">
        <f t="shared" si="68"/>
        <v>0</v>
      </c>
      <c r="BJ210" s="14" t="s">
        <v>136</v>
      </c>
      <c r="BK210" s="156">
        <f t="shared" si="69"/>
        <v>0</v>
      </c>
      <c r="BL210" s="14" t="s">
        <v>135</v>
      </c>
      <c r="BM210" s="155" t="s">
        <v>409</v>
      </c>
    </row>
    <row r="211" spans="1:65" s="2" customFormat="1" ht="24.15" customHeight="1">
      <c r="A211" s="26"/>
      <c r="B211" s="143"/>
      <c r="C211" s="144" t="s">
        <v>410</v>
      </c>
      <c r="D211" s="144" t="s">
        <v>131</v>
      </c>
      <c r="E211" s="145" t="s">
        <v>411</v>
      </c>
      <c r="F211" s="146" t="s">
        <v>412</v>
      </c>
      <c r="G211" s="147" t="s">
        <v>208</v>
      </c>
      <c r="H211" s="148">
        <v>2</v>
      </c>
      <c r="I211" s="149"/>
      <c r="J211" s="149">
        <f t="shared" si="60"/>
        <v>0</v>
      </c>
      <c r="K211" s="150"/>
      <c r="L211" s="27"/>
      <c r="M211" s="151" t="s">
        <v>1</v>
      </c>
      <c r="N211" s="152" t="s">
        <v>36</v>
      </c>
      <c r="O211" s="153">
        <v>24.173369999999998</v>
      </c>
      <c r="P211" s="153">
        <f t="shared" si="61"/>
        <v>48.346739999999997</v>
      </c>
      <c r="Q211" s="153">
        <v>0</v>
      </c>
      <c r="R211" s="153">
        <f t="shared" si="62"/>
        <v>0</v>
      </c>
      <c r="S211" s="153">
        <v>0</v>
      </c>
      <c r="T211" s="154">
        <f t="shared" si="6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194</v>
      </c>
      <c r="AT211" s="155" t="s">
        <v>131</v>
      </c>
      <c r="AU211" s="155" t="s">
        <v>136</v>
      </c>
      <c r="AY211" s="14" t="s">
        <v>129</v>
      </c>
      <c r="BE211" s="156">
        <f t="shared" si="64"/>
        <v>0</v>
      </c>
      <c r="BF211" s="156">
        <f t="shared" si="65"/>
        <v>0</v>
      </c>
      <c r="BG211" s="156">
        <f t="shared" si="66"/>
        <v>0</v>
      </c>
      <c r="BH211" s="156">
        <f t="shared" si="67"/>
        <v>0</v>
      </c>
      <c r="BI211" s="156">
        <f t="shared" si="68"/>
        <v>0</v>
      </c>
      <c r="BJ211" s="14" t="s">
        <v>136</v>
      </c>
      <c r="BK211" s="156">
        <f t="shared" si="69"/>
        <v>0</v>
      </c>
      <c r="BL211" s="14" t="s">
        <v>194</v>
      </c>
      <c r="BM211" s="155" t="s">
        <v>413</v>
      </c>
    </row>
    <row r="212" spans="1:65" s="2" customFormat="1" ht="37.799999999999997" customHeight="1">
      <c r="A212" s="26"/>
      <c r="B212" s="143"/>
      <c r="C212" s="157" t="s">
        <v>414</v>
      </c>
      <c r="D212" s="157" t="s">
        <v>145</v>
      </c>
      <c r="E212" s="158" t="s">
        <v>415</v>
      </c>
      <c r="F212" s="159" t="s">
        <v>416</v>
      </c>
      <c r="G212" s="160" t="s">
        <v>208</v>
      </c>
      <c r="H212" s="161">
        <v>1</v>
      </c>
      <c r="I212" s="162"/>
      <c r="J212" s="162">
        <f t="shared" si="60"/>
        <v>0</v>
      </c>
      <c r="K212" s="163"/>
      <c r="L212" s="164"/>
      <c r="M212" s="165" t="s">
        <v>1</v>
      </c>
      <c r="N212" s="166" t="s">
        <v>36</v>
      </c>
      <c r="O212" s="153">
        <v>0</v>
      </c>
      <c r="P212" s="153">
        <f t="shared" si="61"/>
        <v>0</v>
      </c>
      <c r="Q212" s="153">
        <v>0.26200000000000001</v>
      </c>
      <c r="R212" s="153">
        <f t="shared" si="62"/>
        <v>0.26200000000000001</v>
      </c>
      <c r="S212" s="153">
        <v>0</v>
      </c>
      <c r="T212" s="154">
        <f t="shared" si="6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259</v>
      </c>
      <c r="AT212" s="155" t="s">
        <v>145</v>
      </c>
      <c r="AU212" s="155" t="s">
        <v>136</v>
      </c>
      <c r="AY212" s="14" t="s">
        <v>129</v>
      </c>
      <c r="BE212" s="156">
        <f t="shared" si="64"/>
        <v>0</v>
      </c>
      <c r="BF212" s="156">
        <f t="shared" si="65"/>
        <v>0</v>
      </c>
      <c r="BG212" s="156">
        <f t="shared" si="66"/>
        <v>0</v>
      </c>
      <c r="BH212" s="156">
        <f t="shared" si="67"/>
        <v>0</v>
      </c>
      <c r="BI212" s="156">
        <f t="shared" si="68"/>
        <v>0</v>
      </c>
      <c r="BJ212" s="14" t="s">
        <v>136</v>
      </c>
      <c r="BK212" s="156">
        <f t="shared" si="69"/>
        <v>0</v>
      </c>
      <c r="BL212" s="14" t="s">
        <v>194</v>
      </c>
      <c r="BM212" s="155" t="s">
        <v>417</v>
      </c>
    </row>
    <row r="213" spans="1:65" s="2" customFormat="1" ht="24.15" customHeight="1">
      <c r="A213" s="26"/>
      <c r="B213" s="143"/>
      <c r="C213" s="144" t="s">
        <v>418</v>
      </c>
      <c r="D213" s="144" t="s">
        <v>131</v>
      </c>
      <c r="E213" s="145" t="s">
        <v>419</v>
      </c>
      <c r="F213" s="146" t="s">
        <v>420</v>
      </c>
      <c r="G213" s="147" t="s">
        <v>208</v>
      </c>
      <c r="H213" s="148">
        <v>1</v>
      </c>
      <c r="I213" s="149"/>
      <c r="J213" s="149">
        <f t="shared" si="60"/>
        <v>0</v>
      </c>
      <c r="K213" s="150"/>
      <c r="L213" s="27"/>
      <c r="M213" s="151" t="s">
        <v>1</v>
      </c>
      <c r="N213" s="152" t="s">
        <v>36</v>
      </c>
      <c r="O213" s="153">
        <v>4.8</v>
      </c>
      <c r="P213" s="153">
        <f t="shared" si="61"/>
        <v>4.8</v>
      </c>
      <c r="Q213" s="153">
        <v>0</v>
      </c>
      <c r="R213" s="153">
        <f t="shared" si="62"/>
        <v>0</v>
      </c>
      <c r="S213" s="153">
        <v>0.28100000000000003</v>
      </c>
      <c r="T213" s="154">
        <f t="shared" si="63"/>
        <v>0.28100000000000003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194</v>
      </c>
      <c r="AT213" s="155" t="s">
        <v>131</v>
      </c>
      <c r="AU213" s="155" t="s">
        <v>136</v>
      </c>
      <c r="AY213" s="14" t="s">
        <v>129</v>
      </c>
      <c r="BE213" s="156">
        <f t="shared" si="64"/>
        <v>0</v>
      </c>
      <c r="BF213" s="156">
        <f t="shared" si="65"/>
        <v>0</v>
      </c>
      <c r="BG213" s="156">
        <f t="shared" si="66"/>
        <v>0</v>
      </c>
      <c r="BH213" s="156">
        <f t="shared" si="67"/>
        <v>0</v>
      </c>
      <c r="BI213" s="156">
        <f t="shared" si="68"/>
        <v>0</v>
      </c>
      <c r="BJ213" s="14" t="s">
        <v>136</v>
      </c>
      <c r="BK213" s="156">
        <f t="shared" si="69"/>
        <v>0</v>
      </c>
      <c r="BL213" s="14" t="s">
        <v>194</v>
      </c>
      <c r="BM213" s="155" t="s">
        <v>421</v>
      </c>
    </row>
    <row r="214" spans="1:65" s="2" customFormat="1" ht="24.15" customHeight="1">
      <c r="A214" s="26"/>
      <c r="B214" s="143"/>
      <c r="C214" s="144" t="s">
        <v>422</v>
      </c>
      <c r="D214" s="144" t="s">
        <v>131</v>
      </c>
      <c r="E214" s="145" t="s">
        <v>423</v>
      </c>
      <c r="F214" s="146" t="s">
        <v>424</v>
      </c>
      <c r="G214" s="147" t="s">
        <v>257</v>
      </c>
      <c r="H214" s="148">
        <v>44.63</v>
      </c>
      <c r="I214" s="149"/>
      <c r="J214" s="149">
        <f t="shared" si="60"/>
        <v>0</v>
      </c>
      <c r="K214" s="150"/>
      <c r="L214" s="27"/>
      <c r="M214" s="151" t="s">
        <v>1</v>
      </c>
      <c r="N214" s="152" t="s">
        <v>36</v>
      </c>
      <c r="O214" s="153">
        <v>2.717E-2</v>
      </c>
      <c r="P214" s="153">
        <f t="shared" si="61"/>
        <v>1.2125971</v>
      </c>
      <c r="Q214" s="153">
        <v>0</v>
      </c>
      <c r="R214" s="153">
        <f t="shared" si="62"/>
        <v>0</v>
      </c>
      <c r="S214" s="153">
        <v>0</v>
      </c>
      <c r="T214" s="154">
        <f t="shared" si="6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194</v>
      </c>
      <c r="AT214" s="155" t="s">
        <v>131</v>
      </c>
      <c r="AU214" s="155" t="s">
        <v>136</v>
      </c>
      <c r="AY214" s="14" t="s">
        <v>129</v>
      </c>
      <c r="BE214" s="156">
        <f t="shared" si="64"/>
        <v>0</v>
      </c>
      <c r="BF214" s="156">
        <f t="shared" si="65"/>
        <v>0</v>
      </c>
      <c r="BG214" s="156">
        <f t="shared" si="66"/>
        <v>0</v>
      </c>
      <c r="BH214" s="156">
        <f t="shared" si="67"/>
        <v>0</v>
      </c>
      <c r="BI214" s="156">
        <f t="shared" si="68"/>
        <v>0</v>
      </c>
      <c r="BJ214" s="14" t="s">
        <v>136</v>
      </c>
      <c r="BK214" s="156">
        <f t="shared" si="69"/>
        <v>0</v>
      </c>
      <c r="BL214" s="14" t="s">
        <v>194</v>
      </c>
      <c r="BM214" s="155" t="s">
        <v>425</v>
      </c>
    </row>
    <row r="215" spans="1:65" s="2" customFormat="1" ht="16.5" customHeight="1">
      <c r="A215" s="26"/>
      <c r="B215" s="143"/>
      <c r="C215" s="157" t="s">
        <v>426</v>
      </c>
      <c r="D215" s="157" t="s">
        <v>145</v>
      </c>
      <c r="E215" s="158" t="s">
        <v>427</v>
      </c>
      <c r="F215" s="159" t="s">
        <v>428</v>
      </c>
      <c r="G215" s="160" t="s">
        <v>429</v>
      </c>
      <c r="H215" s="161">
        <v>17.852</v>
      </c>
      <c r="I215" s="162"/>
      <c r="J215" s="162">
        <f t="shared" si="60"/>
        <v>0</v>
      </c>
      <c r="K215" s="163"/>
      <c r="L215" s="164"/>
      <c r="M215" s="165" t="s">
        <v>1</v>
      </c>
      <c r="N215" s="166" t="s">
        <v>36</v>
      </c>
      <c r="O215" s="153">
        <v>0</v>
      </c>
      <c r="P215" s="153">
        <f t="shared" si="61"/>
        <v>0</v>
      </c>
      <c r="Q215" s="153">
        <v>1E-3</v>
      </c>
      <c r="R215" s="153">
        <f t="shared" si="62"/>
        <v>1.7852E-2</v>
      </c>
      <c r="S215" s="153">
        <v>0</v>
      </c>
      <c r="T215" s="154">
        <f t="shared" si="6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259</v>
      </c>
      <c r="AT215" s="155" t="s">
        <v>145</v>
      </c>
      <c r="AU215" s="155" t="s">
        <v>136</v>
      </c>
      <c r="AY215" s="14" t="s">
        <v>129</v>
      </c>
      <c r="BE215" s="156">
        <f t="shared" si="64"/>
        <v>0</v>
      </c>
      <c r="BF215" s="156">
        <f t="shared" si="65"/>
        <v>0</v>
      </c>
      <c r="BG215" s="156">
        <f t="shared" si="66"/>
        <v>0</v>
      </c>
      <c r="BH215" s="156">
        <f t="shared" si="67"/>
        <v>0</v>
      </c>
      <c r="BI215" s="156">
        <f t="shared" si="68"/>
        <v>0</v>
      </c>
      <c r="BJ215" s="14" t="s">
        <v>136</v>
      </c>
      <c r="BK215" s="156">
        <f t="shared" si="69"/>
        <v>0</v>
      </c>
      <c r="BL215" s="14" t="s">
        <v>194</v>
      </c>
      <c r="BM215" s="155" t="s">
        <v>430</v>
      </c>
    </row>
    <row r="216" spans="1:65" s="2" customFormat="1" ht="24.15" customHeight="1">
      <c r="A216" s="26"/>
      <c r="B216" s="143"/>
      <c r="C216" s="144" t="s">
        <v>431</v>
      </c>
      <c r="D216" s="144" t="s">
        <v>131</v>
      </c>
      <c r="E216" s="145" t="s">
        <v>432</v>
      </c>
      <c r="F216" s="146" t="s">
        <v>433</v>
      </c>
      <c r="G216" s="147" t="s">
        <v>257</v>
      </c>
      <c r="H216" s="148">
        <v>44.63</v>
      </c>
      <c r="I216" s="149"/>
      <c r="J216" s="149">
        <f t="shared" si="60"/>
        <v>0</v>
      </c>
      <c r="K216" s="150"/>
      <c r="L216" s="27"/>
      <c r="M216" s="151" t="s">
        <v>1</v>
      </c>
      <c r="N216" s="152" t="s">
        <v>36</v>
      </c>
      <c r="O216" s="153">
        <v>6.1170000000000002E-2</v>
      </c>
      <c r="P216" s="153">
        <f t="shared" si="61"/>
        <v>2.7300171000000004</v>
      </c>
      <c r="Q216" s="153">
        <v>0</v>
      </c>
      <c r="R216" s="153">
        <f t="shared" si="62"/>
        <v>0</v>
      </c>
      <c r="S216" s="153">
        <v>0</v>
      </c>
      <c r="T216" s="154">
        <f t="shared" si="6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194</v>
      </c>
      <c r="AT216" s="155" t="s">
        <v>131</v>
      </c>
      <c r="AU216" s="155" t="s">
        <v>136</v>
      </c>
      <c r="AY216" s="14" t="s">
        <v>129</v>
      </c>
      <c r="BE216" s="156">
        <f t="shared" si="64"/>
        <v>0</v>
      </c>
      <c r="BF216" s="156">
        <f t="shared" si="65"/>
        <v>0</v>
      </c>
      <c r="BG216" s="156">
        <f t="shared" si="66"/>
        <v>0</v>
      </c>
      <c r="BH216" s="156">
        <f t="shared" si="67"/>
        <v>0</v>
      </c>
      <c r="BI216" s="156">
        <f t="shared" si="68"/>
        <v>0</v>
      </c>
      <c r="BJ216" s="14" t="s">
        <v>136</v>
      </c>
      <c r="BK216" s="156">
        <f t="shared" si="69"/>
        <v>0</v>
      </c>
      <c r="BL216" s="14" t="s">
        <v>194</v>
      </c>
      <c r="BM216" s="155" t="s">
        <v>434</v>
      </c>
    </row>
    <row r="217" spans="1:65" s="2" customFormat="1" ht="37.799999999999997" customHeight="1">
      <c r="A217" s="26"/>
      <c r="B217" s="143"/>
      <c r="C217" s="157" t="s">
        <v>435</v>
      </c>
      <c r="D217" s="157" t="s">
        <v>145</v>
      </c>
      <c r="E217" s="158" t="s">
        <v>436</v>
      </c>
      <c r="F217" s="159" t="s">
        <v>917</v>
      </c>
      <c r="G217" s="160" t="s">
        <v>208</v>
      </c>
      <c r="H217" s="161">
        <v>8.9260000000000002</v>
      </c>
      <c r="I217" s="162"/>
      <c r="J217" s="162">
        <f t="shared" si="60"/>
        <v>0</v>
      </c>
      <c r="K217" s="163"/>
      <c r="L217" s="164"/>
      <c r="M217" s="165" t="s">
        <v>1</v>
      </c>
      <c r="N217" s="166" t="s">
        <v>36</v>
      </c>
      <c r="O217" s="153">
        <v>0</v>
      </c>
      <c r="P217" s="153">
        <f t="shared" si="61"/>
        <v>0</v>
      </c>
      <c r="Q217" s="153">
        <v>5.0000000000000001E-4</v>
      </c>
      <c r="R217" s="153">
        <f t="shared" si="62"/>
        <v>4.463E-3</v>
      </c>
      <c r="S217" s="153">
        <v>0</v>
      </c>
      <c r="T217" s="154">
        <f t="shared" si="6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259</v>
      </c>
      <c r="AT217" s="155" t="s">
        <v>145</v>
      </c>
      <c r="AU217" s="155" t="s">
        <v>136</v>
      </c>
      <c r="AY217" s="14" t="s">
        <v>129</v>
      </c>
      <c r="BE217" s="156">
        <f t="shared" si="64"/>
        <v>0</v>
      </c>
      <c r="BF217" s="156">
        <f t="shared" si="65"/>
        <v>0</v>
      </c>
      <c r="BG217" s="156">
        <f t="shared" si="66"/>
        <v>0</v>
      </c>
      <c r="BH217" s="156">
        <f t="shared" si="67"/>
        <v>0</v>
      </c>
      <c r="BI217" s="156">
        <f t="shared" si="68"/>
        <v>0</v>
      </c>
      <c r="BJ217" s="14" t="s">
        <v>136</v>
      </c>
      <c r="BK217" s="156">
        <f t="shared" si="69"/>
        <v>0</v>
      </c>
      <c r="BL217" s="14" t="s">
        <v>194</v>
      </c>
      <c r="BM217" s="155" t="s">
        <v>437</v>
      </c>
    </row>
    <row r="218" spans="1:65" s="2" customFormat="1" ht="24.15" customHeight="1">
      <c r="A218" s="26"/>
      <c r="B218" s="143"/>
      <c r="C218" s="144" t="s">
        <v>438</v>
      </c>
      <c r="D218" s="144" t="s">
        <v>131</v>
      </c>
      <c r="E218" s="145" t="s">
        <v>439</v>
      </c>
      <c r="F218" s="146" t="s">
        <v>440</v>
      </c>
      <c r="G218" s="147" t="s">
        <v>429</v>
      </c>
      <c r="H218" s="148">
        <v>15</v>
      </c>
      <c r="I218" s="149"/>
      <c r="J218" s="149">
        <f t="shared" si="60"/>
        <v>0</v>
      </c>
      <c r="K218" s="150"/>
      <c r="L218" s="27"/>
      <c r="M218" s="151" t="s">
        <v>1</v>
      </c>
      <c r="N218" s="152" t="s">
        <v>36</v>
      </c>
      <c r="O218" s="153">
        <v>9.9089999999999998E-2</v>
      </c>
      <c r="P218" s="153">
        <f t="shared" si="61"/>
        <v>1.4863500000000001</v>
      </c>
      <c r="Q218" s="153">
        <v>5.0000000000000002E-5</v>
      </c>
      <c r="R218" s="153">
        <f t="shared" si="62"/>
        <v>7.5000000000000002E-4</v>
      </c>
      <c r="S218" s="153">
        <v>0</v>
      </c>
      <c r="T218" s="154">
        <f t="shared" si="6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194</v>
      </c>
      <c r="AT218" s="155" t="s">
        <v>131</v>
      </c>
      <c r="AU218" s="155" t="s">
        <v>136</v>
      </c>
      <c r="AY218" s="14" t="s">
        <v>129</v>
      </c>
      <c r="BE218" s="156">
        <f t="shared" si="64"/>
        <v>0</v>
      </c>
      <c r="BF218" s="156">
        <f t="shared" si="65"/>
        <v>0</v>
      </c>
      <c r="BG218" s="156">
        <f t="shared" si="66"/>
        <v>0</v>
      </c>
      <c r="BH218" s="156">
        <f t="shared" si="67"/>
        <v>0</v>
      </c>
      <c r="BI218" s="156">
        <f t="shared" si="68"/>
        <v>0</v>
      </c>
      <c r="BJ218" s="14" t="s">
        <v>136</v>
      </c>
      <c r="BK218" s="156">
        <f t="shared" si="69"/>
        <v>0</v>
      </c>
      <c r="BL218" s="14" t="s">
        <v>194</v>
      </c>
      <c r="BM218" s="155" t="s">
        <v>441</v>
      </c>
    </row>
    <row r="219" spans="1:65" s="2" customFormat="1" ht="24.15" customHeight="1">
      <c r="A219" s="26"/>
      <c r="B219" s="143"/>
      <c r="C219" s="157" t="s">
        <v>442</v>
      </c>
      <c r="D219" s="157" t="s">
        <v>145</v>
      </c>
      <c r="E219" s="158" t="s">
        <v>443</v>
      </c>
      <c r="F219" s="159" t="s">
        <v>444</v>
      </c>
      <c r="G219" s="160" t="s">
        <v>148</v>
      </c>
      <c r="H219" s="161">
        <v>0.23799999999999999</v>
      </c>
      <c r="I219" s="162"/>
      <c r="J219" s="162">
        <f t="shared" si="60"/>
        <v>0</v>
      </c>
      <c r="K219" s="163"/>
      <c r="L219" s="164"/>
      <c r="M219" s="165" t="s">
        <v>1</v>
      </c>
      <c r="N219" s="166" t="s">
        <v>36</v>
      </c>
      <c r="O219" s="153">
        <v>0</v>
      </c>
      <c r="P219" s="153">
        <f t="shared" si="61"/>
        <v>0</v>
      </c>
      <c r="Q219" s="153">
        <v>1</v>
      </c>
      <c r="R219" s="153">
        <f t="shared" si="62"/>
        <v>0.23799999999999999</v>
      </c>
      <c r="S219" s="153">
        <v>0</v>
      </c>
      <c r="T219" s="154">
        <f t="shared" si="6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259</v>
      </c>
      <c r="AT219" s="155" t="s">
        <v>145</v>
      </c>
      <c r="AU219" s="155" t="s">
        <v>136</v>
      </c>
      <c r="AY219" s="14" t="s">
        <v>129</v>
      </c>
      <c r="BE219" s="156">
        <f t="shared" si="64"/>
        <v>0</v>
      </c>
      <c r="BF219" s="156">
        <f t="shared" si="65"/>
        <v>0</v>
      </c>
      <c r="BG219" s="156">
        <f t="shared" si="66"/>
        <v>0</v>
      </c>
      <c r="BH219" s="156">
        <f t="shared" si="67"/>
        <v>0</v>
      </c>
      <c r="BI219" s="156">
        <f t="shared" si="68"/>
        <v>0</v>
      </c>
      <c r="BJ219" s="14" t="s">
        <v>136</v>
      </c>
      <c r="BK219" s="156">
        <f t="shared" si="69"/>
        <v>0</v>
      </c>
      <c r="BL219" s="14" t="s">
        <v>194</v>
      </c>
      <c r="BM219" s="155" t="s">
        <v>445</v>
      </c>
    </row>
    <row r="220" spans="1:65" s="2" customFormat="1" ht="24.15" customHeight="1">
      <c r="A220" s="26"/>
      <c r="B220" s="143"/>
      <c r="C220" s="144" t="s">
        <v>446</v>
      </c>
      <c r="D220" s="144" t="s">
        <v>131</v>
      </c>
      <c r="E220" s="145" t="s">
        <v>447</v>
      </c>
      <c r="F220" s="146" t="s">
        <v>448</v>
      </c>
      <c r="G220" s="147" t="s">
        <v>315</v>
      </c>
      <c r="H220" s="148">
        <v>192.15799999999999</v>
      </c>
      <c r="I220" s="149"/>
      <c r="J220" s="149">
        <f t="shared" si="60"/>
        <v>0</v>
      </c>
      <c r="K220" s="150"/>
      <c r="L220" s="27"/>
      <c r="M220" s="151" t="s">
        <v>1</v>
      </c>
      <c r="N220" s="152" t="s">
        <v>36</v>
      </c>
      <c r="O220" s="153">
        <v>0</v>
      </c>
      <c r="P220" s="153">
        <f t="shared" si="61"/>
        <v>0</v>
      </c>
      <c r="Q220" s="153">
        <v>0</v>
      </c>
      <c r="R220" s="153">
        <f t="shared" si="62"/>
        <v>0</v>
      </c>
      <c r="S220" s="153">
        <v>0</v>
      </c>
      <c r="T220" s="154">
        <f t="shared" si="6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194</v>
      </c>
      <c r="AT220" s="155" t="s">
        <v>131</v>
      </c>
      <c r="AU220" s="155" t="s">
        <v>136</v>
      </c>
      <c r="AY220" s="14" t="s">
        <v>129</v>
      </c>
      <c r="BE220" s="156">
        <f t="shared" si="64"/>
        <v>0</v>
      </c>
      <c r="BF220" s="156">
        <f t="shared" si="65"/>
        <v>0</v>
      </c>
      <c r="BG220" s="156">
        <f t="shared" si="66"/>
        <v>0</v>
      </c>
      <c r="BH220" s="156">
        <f t="shared" si="67"/>
        <v>0</v>
      </c>
      <c r="BI220" s="156">
        <f t="shared" si="68"/>
        <v>0</v>
      </c>
      <c r="BJ220" s="14" t="s">
        <v>136</v>
      </c>
      <c r="BK220" s="156">
        <f t="shared" si="69"/>
        <v>0</v>
      </c>
      <c r="BL220" s="14" t="s">
        <v>194</v>
      </c>
      <c r="BM220" s="155" t="s">
        <v>449</v>
      </c>
    </row>
    <row r="221" spans="1:65" s="2" customFormat="1" ht="24.15" customHeight="1">
      <c r="A221" s="26"/>
      <c r="B221" s="143"/>
      <c r="C221" s="144" t="s">
        <v>450</v>
      </c>
      <c r="D221" s="144" t="s">
        <v>131</v>
      </c>
      <c r="E221" s="145" t="s">
        <v>451</v>
      </c>
      <c r="F221" s="146" t="s">
        <v>452</v>
      </c>
      <c r="G221" s="147" t="s">
        <v>315</v>
      </c>
      <c r="H221" s="148">
        <v>192.15799999999999</v>
      </c>
      <c r="I221" s="149"/>
      <c r="J221" s="149">
        <f t="shared" si="60"/>
        <v>0</v>
      </c>
      <c r="K221" s="150"/>
      <c r="L221" s="27"/>
      <c r="M221" s="151" t="s">
        <v>1</v>
      </c>
      <c r="N221" s="152" t="s">
        <v>36</v>
      </c>
      <c r="O221" s="153">
        <v>0</v>
      </c>
      <c r="P221" s="153">
        <f t="shared" si="61"/>
        <v>0</v>
      </c>
      <c r="Q221" s="153">
        <v>0</v>
      </c>
      <c r="R221" s="153">
        <f t="shared" si="62"/>
        <v>0</v>
      </c>
      <c r="S221" s="153">
        <v>0</v>
      </c>
      <c r="T221" s="154">
        <f t="shared" si="6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194</v>
      </c>
      <c r="AT221" s="155" t="s">
        <v>131</v>
      </c>
      <c r="AU221" s="155" t="s">
        <v>136</v>
      </c>
      <c r="AY221" s="14" t="s">
        <v>129</v>
      </c>
      <c r="BE221" s="156">
        <f t="shared" si="64"/>
        <v>0</v>
      </c>
      <c r="BF221" s="156">
        <f t="shared" si="65"/>
        <v>0</v>
      </c>
      <c r="BG221" s="156">
        <f t="shared" si="66"/>
        <v>0</v>
      </c>
      <c r="BH221" s="156">
        <f t="shared" si="67"/>
        <v>0</v>
      </c>
      <c r="BI221" s="156">
        <f t="shared" si="68"/>
        <v>0</v>
      </c>
      <c r="BJ221" s="14" t="s">
        <v>136</v>
      </c>
      <c r="BK221" s="156">
        <f t="shared" si="69"/>
        <v>0</v>
      </c>
      <c r="BL221" s="14" t="s">
        <v>194</v>
      </c>
      <c r="BM221" s="155" t="s">
        <v>453</v>
      </c>
    </row>
    <row r="222" spans="1:65" s="12" customFormat="1" ht="22.8" customHeight="1">
      <c r="B222" s="131"/>
      <c r="D222" s="132" t="s">
        <v>69</v>
      </c>
      <c r="E222" s="141" t="s">
        <v>454</v>
      </c>
      <c r="F222" s="141" t="s">
        <v>455</v>
      </c>
      <c r="J222" s="142">
        <f>BK222</f>
        <v>0</v>
      </c>
      <c r="L222" s="131"/>
      <c r="M222" s="135"/>
      <c r="N222" s="136"/>
      <c r="O222" s="136"/>
      <c r="P222" s="137">
        <f>SUM(P223:P226)</f>
        <v>94.189199750000014</v>
      </c>
      <c r="Q222" s="136"/>
      <c r="R222" s="137">
        <f>SUM(R223:R226)</f>
        <v>1.7811622500000002</v>
      </c>
      <c r="S222" s="136"/>
      <c r="T222" s="138">
        <f>SUM(T223:T226)</f>
        <v>0</v>
      </c>
      <c r="AR222" s="132" t="s">
        <v>136</v>
      </c>
      <c r="AT222" s="139" t="s">
        <v>69</v>
      </c>
      <c r="AU222" s="139" t="s">
        <v>75</v>
      </c>
      <c r="AY222" s="132" t="s">
        <v>129</v>
      </c>
      <c r="BK222" s="140">
        <f>SUM(BK223:BK226)</f>
        <v>0</v>
      </c>
    </row>
    <row r="223" spans="1:65" s="2" customFormat="1" ht="33" customHeight="1">
      <c r="A223" s="26"/>
      <c r="B223" s="143"/>
      <c r="C223" s="144" t="s">
        <v>456</v>
      </c>
      <c r="D223" s="144" t="s">
        <v>131</v>
      </c>
      <c r="E223" s="145" t="s">
        <v>457</v>
      </c>
      <c r="F223" s="146" t="s">
        <v>458</v>
      </c>
      <c r="G223" s="147" t="s">
        <v>163</v>
      </c>
      <c r="H223" s="148">
        <v>71.275000000000006</v>
      </c>
      <c r="I223" s="149"/>
      <c r="J223" s="149">
        <f>ROUND(I223*H223,2)</f>
        <v>0</v>
      </c>
      <c r="K223" s="150"/>
      <c r="L223" s="27"/>
      <c r="M223" s="151" t="s">
        <v>1</v>
      </c>
      <c r="N223" s="152" t="s">
        <v>36</v>
      </c>
      <c r="O223" s="153">
        <v>1.3214900000000001</v>
      </c>
      <c r="P223" s="153">
        <f>O223*H223</f>
        <v>94.189199750000014</v>
      </c>
      <c r="Q223" s="153">
        <v>3.15E-3</v>
      </c>
      <c r="R223" s="153">
        <f>Q223*H223</f>
        <v>0.22451625000000003</v>
      </c>
      <c r="S223" s="153">
        <v>0</v>
      </c>
      <c r="T223" s="154">
        <f>S223*H223</f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194</v>
      </c>
      <c r="AT223" s="155" t="s">
        <v>131</v>
      </c>
      <c r="AU223" s="155" t="s">
        <v>136</v>
      </c>
      <c r="AY223" s="14" t="s">
        <v>129</v>
      </c>
      <c r="BE223" s="156">
        <f>IF(N223="základná",J223,0)</f>
        <v>0</v>
      </c>
      <c r="BF223" s="156">
        <f>IF(N223="znížená",J223,0)</f>
        <v>0</v>
      </c>
      <c r="BG223" s="156">
        <f>IF(N223="zákl. prenesená",J223,0)</f>
        <v>0</v>
      </c>
      <c r="BH223" s="156">
        <f>IF(N223="zníž. prenesená",J223,0)</f>
        <v>0</v>
      </c>
      <c r="BI223" s="156">
        <f>IF(N223="nulová",J223,0)</f>
        <v>0</v>
      </c>
      <c r="BJ223" s="14" t="s">
        <v>136</v>
      </c>
      <c r="BK223" s="156">
        <f>ROUND(I223*H223,2)</f>
        <v>0</v>
      </c>
      <c r="BL223" s="14" t="s">
        <v>194</v>
      </c>
      <c r="BM223" s="155" t="s">
        <v>459</v>
      </c>
    </row>
    <row r="224" spans="1:65" s="2" customFormat="1" ht="24.15" customHeight="1">
      <c r="A224" s="26"/>
      <c r="B224" s="143"/>
      <c r="C224" s="157" t="s">
        <v>460</v>
      </c>
      <c r="D224" s="157" t="s">
        <v>145</v>
      </c>
      <c r="E224" s="158" t="s">
        <v>461</v>
      </c>
      <c r="F224" s="159" t="s">
        <v>462</v>
      </c>
      <c r="G224" s="160" t="s">
        <v>163</v>
      </c>
      <c r="H224" s="161">
        <v>74.126000000000005</v>
      </c>
      <c r="I224" s="162"/>
      <c r="J224" s="162">
        <f>ROUND(I224*H224,2)</f>
        <v>0</v>
      </c>
      <c r="K224" s="163"/>
      <c r="L224" s="164"/>
      <c r="M224" s="165" t="s">
        <v>1</v>
      </c>
      <c r="N224" s="166" t="s">
        <v>36</v>
      </c>
      <c r="O224" s="153">
        <v>0</v>
      </c>
      <c r="P224" s="153">
        <f>O224*H224</f>
        <v>0</v>
      </c>
      <c r="Q224" s="153">
        <v>2.1000000000000001E-2</v>
      </c>
      <c r="R224" s="153">
        <f>Q224*H224</f>
        <v>1.5566460000000002</v>
      </c>
      <c r="S224" s="153">
        <v>0</v>
      </c>
      <c r="T224" s="154">
        <f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259</v>
      </c>
      <c r="AT224" s="155" t="s">
        <v>145</v>
      </c>
      <c r="AU224" s="155" t="s">
        <v>136</v>
      </c>
      <c r="AY224" s="14" t="s">
        <v>129</v>
      </c>
      <c r="BE224" s="156">
        <f>IF(N224="základná",J224,0)</f>
        <v>0</v>
      </c>
      <c r="BF224" s="156">
        <f>IF(N224="znížená",J224,0)</f>
        <v>0</v>
      </c>
      <c r="BG224" s="156">
        <f>IF(N224="zákl. prenesená",J224,0)</f>
        <v>0</v>
      </c>
      <c r="BH224" s="156">
        <f>IF(N224="zníž. prenesená",J224,0)</f>
        <v>0</v>
      </c>
      <c r="BI224" s="156">
        <f>IF(N224="nulová",J224,0)</f>
        <v>0</v>
      </c>
      <c r="BJ224" s="14" t="s">
        <v>136</v>
      </c>
      <c r="BK224" s="156">
        <f>ROUND(I224*H224,2)</f>
        <v>0</v>
      </c>
      <c r="BL224" s="14" t="s">
        <v>194</v>
      </c>
      <c r="BM224" s="155" t="s">
        <v>463</v>
      </c>
    </row>
    <row r="225" spans="1:65" s="2" customFormat="1" ht="24.15" customHeight="1">
      <c r="A225" s="26"/>
      <c r="B225" s="143"/>
      <c r="C225" s="144" t="s">
        <v>464</v>
      </c>
      <c r="D225" s="144" t="s">
        <v>131</v>
      </c>
      <c r="E225" s="145" t="s">
        <v>465</v>
      </c>
      <c r="F225" s="146" t="s">
        <v>466</v>
      </c>
      <c r="G225" s="147" t="s">
        <v>315</v>
      </c>
      <c r="H225" s="148">
        <v>32.509</v>
      </c>
      <c r="I225" s="149"/>
      <c r="J225" s="149">
        <f>ROUND(I225*H225,2)</f>
        <v>0</v>
      </c>
      <c r="K225" s="150"/>
      <c r="L225" s="27"/>
      <c r="M225" s="151" t="s">
        <v>1</v>
      </c>
      <c r="N225" s="152" t="s">
        <v>36</v>
      </c>
      <c r="O225" s="153">
        <v>0</v>
      </c>
      <c r="P225" s="153">
        <f>O225*H225</f>
        <v>0</v>
      </c>
      <c r="Q225" s="153">
        <v>0</v>
      </c>
      <c r="R225" s="153">
        <f>Q225*H225</f>
        <v>0</v>
      </c>
      <c r="S225" s="153">
        <v>0</v>
      </c>
      <c r="T225" s="154">
        <f>S225*H225</f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194</v>
      </c>
      <c r="AT225" s="155" t="s">
        <v>131</v>
      </c>
      <c r="AU225" s="155" t="s">
        <v>136</v>
      </c>
      <c r="AY225" s="14" t="s">
        <v>129</v>
      </c>
      <c r="BE225" s="156">
        <f>IF(N225="základná",J225,0)</f>
        <v>0</v>
      </c>
      <c r="BF225" s="156">
        <f>IF(N225="znížená",J225,0)</f>
        <v>0</v>
      </c>
      <c r="BG225" s="156">
        <f>IF(N225="zákl. prenesená",J225,0)</f>
        <v>0</v>
      </c>
      <c r="BH225" s="156">
        <f>IF(N225="zníž. prenesená",J225,0)</f>
        <v>0</v>
      </c>
      <c r="BI225" s="156">
        <f>IF(N225="nulová",J225,0)</f>
        <v>0</v>
      </c>
      <c r="BJ225" s="14" t="s">
        <v>136</v>
      </c>
      <c r="BK225" s="156">
        <f>ROUND(I225*H225,2)</f>
        <v>0</v>
      </c>
      <c r="BL225" s="14" t="s">
        <v>194</v>
      </c>
      <c r="BM225" s="155" t="s">
        <v>467</v>
      </c>
    </row>
    <row r="226" spans="1:65" s="2" customFormat="1" ht="24.15" customHeight="1">
      <c r="A226" s="26"/>
      <c r="B226" s="143"/>
      <c r="C226" s="144" t="s">
        <v>468</v>
      </c>
      <c r="D226" s="144" t="s">
        <v>131</v>
      </c>
      <c r="E226" s="145" t="s">
        <v>469</v>
      </c>
      <c r="F226" s="146" t="s">
        <v>470</v>
      </c>
      <c r="G226" s="147" t="s">
        <v>315</v>
      </c>
      <c r="H226" s="148">
        <v>32.509</v>
      </c>
      <c r="I226" s="149"/>
      <c r="J226" s="149">
        <f>ROUND(I226*H226,2)</f>
        <v>0</v>
      </c>
      <c r="K226" s="150"/>
      <c r="L226" s="27"/>
      <c r="M226" s="151" t="s">
        <v>1</v>
      </c>
      <c r="N226" s="152" t="s">
        <v>36</v>
      </c>
      <c r="O226" s="153">
        <v>0</v>
      </c>
      <c r="P226" s="153">
        <f>O226*H226</f>
        <v>0</v>
      </c>
      <c r="Q226" s="153">
        <v>0</v>
      </c>
      <c r="R226" s="153">
        <f>Q226*H226</f>
        <v>0</v>
      </c>
      <c r="S226" s="153">
        <v>0</v>
      </c>
      <c r="T226" s="154">
        <f>S226*H226</f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5" t="s">
        <v>194</v>
      </c>
      <c r="AT226" s="155" t="s">
        <v>131</v>
      </c>
      <c r="AU226" s="155" t="s">
        <v>136</v>
      </c>
      <c r="AY226" s="14" t="s">
        <v>129</v>
      </c>
      <c r="BE226" s="156">
        <f>IF(N226="základná",J226,0)</f>
        <v>0</v>
      </c>
      <c r="BF226" s="156">
        <f>IF(N226="znížená",J226,0)</f>
        <v>0</v>
      </c>
      <c r="BG226" s="156">
        <f>IF(N226="zákl. prenesená",J226,0)</f>
        <v>0</v>
      </c>
      <c r="BH226" s="156">
        <f>IF(N226="zníž. prenesená",J226,0)</f>
        <v>0</v>
      </c>
      <c r="BI226" s="156">
        <f>IF(N226="nulová",J226,0)</f>
        <v>0</v>
      </c>
      <c r="BJ226" s="14" t="s">
        <v>136</v>
      </c>
      <c r="BK226" s="156">
        <f>ROUND(I226*H226,2)</f>
        <v>0</v>
      </c>
      <c r="BL226" s="14" t="s">
        <v>194</v>
      </c>
      <c r="BM226" s="155" t="s">
        <v>471</v>
      </c>
    </row>
    <row r="227" spans="1:65" s="12" customFormat="1" ht="22.8" customHeight="1">
      <c r="B227" s="131"/>
      <c r="D227" s="132" t="s">
        <v>69</v>
      </c>
      <c r="E227" s="141" t="s">
        <v>472</v>
      </c>
      <c r="F227" s="141" t="s">
        <v>473</v>
      </c>
      <c r="J227" s="142">
        <f>BK227</f>
        <v>0</v>
      </c>
      <c r="L227" s="131"/>
      <c r="M227" s="135"/>
      <c r="N227" s="136"/>
      <c r="O227" s="136"/>
      <c r="P227" s="137">
        <f>SUM(P228:P229)</f>
        <v>147.61450000000002</v>
      </c>
      <c r="Q227" s="136"/>
      <c r="R227" s="137">
        <f>SUM(R228:R229)</f>
        <v>0.50526199999999999</v>
      </c>
      <c r="S227" s="136"/>
      <c r="T227" s="138">
        <f>SUM(T228:T229)</f>
        <v>0</v>
      </c>
      <c r="AR227" s="132" t="s">
        <v>136</v>
      </c>
      <c r="AT227" s="139" t="s">
        <v>69</v>
      </c>
      <c r="AU227" s="139" t="s">
        <v>75</v>
      </c>
      <c r="AY227" s="132" t="s">
        <v>129</v>
      </c>
      <c r="BK227" s="140">
        <f>SUM(BK228:BK229)</f>
        <v>0</v>
      </c>
    </row>
    <row r="228" spans="1:65" s="2" customFormat="1" ht="33" customHeight="1">
      <c r="A228" s="26"/>
      <c r="B228" s="143"/>
      <c r="C228" s="144" t="s">
        <v>474</v>
      </c>
      <c r="D228" s="144" t="s">
        <v>131</v>
      </c>
      <c r="E228" s="145" t="s">
        <v>475</v>
      </c>
      <c r="F228" s="146" t="s">
        <v>476</v>
      </c>
      <c r="G228" s="147" t="s">
        <v>163</v>
      </c>
      <c r="H228" s="148">
        <v>423.6</v>
      </c>
      <c r="I228" s="149"/>
      <c r="J228" s="149">
        <f>ROUND(I228*H228,2)</f>
        <v>0</v>
      </c>
      <c r="K228" s="150"/>
      <c r="L228" s="27"/>
      <c r="M228" s="151" t="s">
        <v>1</v>
      </c>
      <c r="N228" s="152" t="s">
        <v>36</v>
      </c>
      <c r="O228" s="153">
        <v>0.22</v>
      </c>
      <c r="P228" s="153">
        <f>O228*H228</f>
        <v>93.192000000000007</v>
      </c>
      <c r="Q228" s="153">
        <v>1.09E-3</v>
      </c>
      <c r="R228" s="153">
        <f>Q228*H228</f>
        <v>0.46172400000000002</v>
      </c>
      <c r="S228" s="153">
        <v>0</v>
      </c>
      <c r="T228" s="154">
        <f>S228*H228</f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5" t="s">
        <v>194</v>
      </c>
      <c r="AT228" s="155" t="s">
        <v>131</v>
      </c>
      <c r="AU228" s="155" t="s">
        <v>136</v>
      </c>
      <c r="AY228" s="14" t="s">
        <v>129</v>
      </c>
      <c r="BE228" s="156">
        <f>IF(N228="základná",J228,0)</f>
        <v>0</v>
      </c>
      <c r="BF228" s="156">
        <f>IF(N228="znížená",J228,0)</f>
        <v>0</v>
      </c>
      <c r="BG228" s="156">
        <f>IF(N228="zákl. prenesená",J228,0)</f>
        <v>0</v>
      </c>
      <c r="BH228" s="156">
        <f>IF(N228="zníž. prenesená",J228,0)</f>
        <v>0</v>
      </c>
      <c r="BI228" s="156">
        <f>IF(N228="nulová",J228,0)</f>
        <v>0</v>
      </c>
      <c r="BJ228" s="14" t="s">
        <v>136</v>
      </c>
      <c r="BK228" s="156">
        <f>ROUND(I228*H228,2)</f>
        <v>0</v>
      </c>
      <c r="BL228" s="14" t="s">
        <v>194</v>
      </c>
      <c r="BM228" s="155" t="s">
        <v>477</v>
      </c>
    </row>
    <row r="229" spans="1:65" s="2" customFormat="1" ht="24.15" customHeight="1">
      <c r="A229" s="26"/>
      <c r="B229" s="143"/>
      <c r="C229" s="144" t="s">
        <v>478</v>
      </c>
      <c r="D229" s="144" t="s">
        <v>131</v>
      </c>
      <c r="E229" s="145" t="s">
        <v>479</v>
      </c>
      <c r="F229" s="146" t="s">
        <v>480</v>
      </c>
      <c r="G229" s="147" t="s">
        <v>163</v>
      </c>
      <c r="H229" s="148">
        <v>197.9</v>
      </c>
      <c r="I229" s="149"/>
      <c r="J229" s="149">
        <f>ROUND(I229*H229,2)</f>
        <v>0</v>
      </c>
      <c r="K229" s="150"/>
      <c r="L229" s="27"/>
      <c r="M229" s="151" t="s">
        <v>1</v>
      </c>
      <c r="N229" s="152" t="s">
        <v>36</v>
      </c>
      <c r="O229" s="153">
        <v>0.27500000000000002</v>
      </c>
      <c r="P229" s="153">
        <f>O229*H229</f>
        <v>54.422500000000007</v>
      </c>
      <c r="Q229" s="153">
        <v>2.2000000000000001E-4</v>
      </c>
      <c r="R229" s="153">
        <f>Q229*H229</f>
        <v>4.3538E-2</v>
      </c>
      <c r="S229" s="153">
        <v>0</v>
      </c>
      <c r="T229" s="154">
        <f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5" t="s">
        <v>194</v>
      </c>
      <c r="AT229" s="155" t="s">
        <v>131</v>
      </c>
      <c r="AU229" s="155" t="s">
        <v>136</v>
      </c>
      <c r="AY229" s="14" t="s">
        <v>129</v>
      </c>
      <c r="BE229" s="156">
        <f>IF(N229="základná",J229,0)</f>
        <v>0</v>
      </c>
      <c r="BF229" s="156">
        <f>IF(N229="znížená",J229,0)</f>
        <v>0</v>
      </c>
      <c r="BG229" s="156">
        <f>IF(N229="zákl. prenesená",J229,0)</f>
        <v>0</v>
      </c>
      <c r="BH229" s="156">
        <f>IF(N229="zníž. prenesená",J229,0)</f>
        <v>0</v>
      </c>
      <c r="BI229" s="156">
        <f>IF(N229="nulová",J229,0)</f>
        <v>0</v>
      </c>
      <c r="BJ229" s="14" t="s">
        <v>136</v>
      </c>
      <c r="BK229" s="156">
        <f>ROUND(I229*H229,2)</f>
        <v>0</v>
      </c>
      <c r="BL229" s="14" t="s">
        <v>194</v>
      </c>
      <c r="BM229" s="155" t="s">
        <v>481</v>
      </c>
    </row>
    <row r="230" spans="1:65" s="12" customFormat="1" ht="22.8" customHeight="1">
      <c r="B230" s="131"/>
      <c r="D230" s="132" t="s">
        <v>69</v>
      </c>
      <c r="E230" s="141" t="s">
        <v>482</v>
      </c>
      <c r="F230" s="141" t="s">
        <v>483</v>
      </c>
      <c r="J230" s="142">
        <f>BK230</f>
        <v>0</v>
      </c>
      <c r="L230" s="131"/>
      <c r="M230" s="135"/>
      <c r="N230" s="136"/>
      <c r="O230" s="136"/>
      <c r="P230" s="137">
        <f>P231</f>
        <v>6.1105968000000006</v>
      </c>
      <c r="Q230" s="136"/>
      <c r="R230" s="137">
        <f>R231</f>
        <v>2.7955800000000003E-2</v>
      </c>
      <c r="S230" s="136"/>
      <c r="T230" s="138">
        <f>T231</f>
        <v>0</v>
      </c>
      <c r="AR230" s="132" t="s">
        <v>136</v>
      </c>
      <c r="AT230" s="139" t="s">
        <v>69</v>
      </c>
      <c r="AU230" s="139" t="s">
        <v>75</v>
      </c>
      <c r="AY230" s="132" t="s">
        <v>129</v>
      </c>
      <c r="BK230" s="140">
        <f>BK231</f>
        <v>0</v>
      </c>
    </row>
    <row r="231" spans="1:65" s="2" customFormat="1" ht="33" customHeight="1">
      <c r="A231" s="26"/>
      <c r="B231" s="143"/>
      <c r="C231" s="144" t="s">
        <v>484</v>
      </c>
      <c r="D231" s="144" t="s">
        <v>131</v>
      </c>
      <c r="E231" s="145" t="s">
        <v>485</v>
      </c>
      <c r="F231" s="146" t="s">
        <v>486</v>
      </c>
      <c r="G231" s="147" t="s">
        <v>163</v>
      </c>
      <c r="H231" s="148">
        <v>90.18</v>
      </c>
      <c r="I231" s="149"/>
      <c r="J231" s="149">
        <f>ROUND(I231*H231,2)</f>
        <v>0</v>
      </c>
      <c r="K231" s="150"/>
      <c r="L231" s="27"/>
      <c r="M231" s="151" t="s">
        <v>1</v>
      </c>
      <c r="N231" s="152" t="s">
        <v>36</v>
      </c>
      <c r="O231" s="153">
        <v>6.7760000000000001E-2</v>
      </c>
      <c r="P231" s="153">
        <f>O231*H231</f>
        <v>6.1105968000000006</v>
      </c>
      <c r="Q231" s="153">
        <v>3.1E-4</v>
      </c>
      <c r="R231" s="153">
        <f>Q231*H231</f>
        <v>2.7955800000000003E-2</v>
      </c>
      <c r="S231" s="153">
        <v>0</v>
      </c>
      <c r="T231" s="154">
        <f>S231*H231</f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5" t="s">
        <v>194</v>
      </c>
      <c r="AT231" s="155" t="s">
        <v>131</v>
      </c>
      <c r="AU231" s="155" t="s">
        <v>136</v>
      </c>
      <c r="AY231" s="14" t="s">
        <v>129</v>
      </c>
      <c r="BE231" s="156">
        <f>IF(N231="základná",J231,0)</f>
        <v>0</v>
      </c>
      <c r="BF231" s="156">
        <f>IF(N231="znížená",J231,0)</f>
        <v>0</v>
      </c>
      <c r="BG231" s="156">
        <f>IF(N231="zákl. prenesená",J231,0)</f>
        <v>0</v>
      </c>
      <c r="BH231" s="156">
        <f>IF(N231="zníž. prenesená",J231,0)</f>
        <v>0</v>
      </c>
      <c r="BI231" s="156">
        <f>IF(N231="nulová",J231,0)</f>
        <v>0</v>
      </c>
      <c r="BJ231" s="14" t="s">
        <v>136</v>
      </c>
      <c r="BK231" s="156">
        <f>ROUND(I231*H231,2)</f>
        <v>0</v>
      </c>
      <c r="BL231" s="14" t="s">
        <v>194</v>
      </c>
      <c r="BM231" s="155" t="s">
        <v>487</v>
      </c>
    </row>
    <row r="232" spans="1:65" s="12" customFormat="1" ht="25.95" customHeight="1">
      <c r="B232" s="131"/>
      <c r="D232" s="132" t="s">
        <v>69</v>
      </c>
      <c r="E232" s="133" t="s">
        <v>145</v>
      </c>
      <c r="F232" s="133" t="s">
        <v>488</v>
      </c>
      <c r="J232" s="134">
        <f>BK232</f>
        <v>0</v>
      </c>
      <c r="L232" s="131"/>
      <c r="M232" s="135"/>
      <c r="N232" s="136"/>
      <c r="O232" s="136"/>
      <c r="P232" s="137">
        <f>P233+P235</f>
        <v>95.427960000000013</v>
      </c>
      <c r="Q232" s="136"/>
      <c r="R232" s="137">
        <f>R233+R235</f>
        <v>12.569647299999998</v>
      </c>
      <c r="S232" s="136"/>
      <c r="T232" s="138">
        <f>T233+T235</f>
        <v>0</v>
      </c>
      <c r="AR232" s="132" t="s">
        <v>141</v>
      </c>
      <c r="AT232" s="139" t="s">
        <v>69</v>
      </c>
      <c r="AU232" s="139" t="s">
        <v>70</v>
      </c>
      <c r="AY232" s="132" t="s">
        <v>129</v>
      </c>
      <c r="BK232" s="140">
        <f>BK233+BK235</f>
        <v>0</v>
      </c>
    </row>
    <row r="233" spans="1:65" s="12" customFormat="1" ht="22.8" customHeight="1">
      <c r="B233" s="131"/>
      <c r="D233" s="132" t="s">
        <v>69</v>
      </c>
      <c r="E233" s="141" t="s">
        <v>489</v>
      </c>
      <c r="F233" s="141" t="s">
        <v>490</v>
      </c>
      <c r="J233" s="142">
        <f>BK233</f>
        <v>0</v>
      </c>
      <c r="L233" s="131"/>
      <c r="M233" s="135"/>
      <c r="N233" s="136"/>
      <c r="O233" s="136"/>
      <c r="P233" s="137">
        <f>P234</f>
        <v>0.15</v>
      </c>
      <c r="Q233" s="136"/>
      <c r="R233" s="137">
        <f>R234</f>
        <v>0</v>
      </c>
      <c r="S233" s="136"/>
      <c r="T233" s="138">
        <f>T234</f>
        <v>0</v>
      </c>
      <c r="AR233" s="132" t="s">
        <v>141</v>
      </c>
      <c r="AT233" s="139" t="s">
        <v>69</v>
      </c>
      <c r="AU233" s="139" t="s">
        <v>75</v>
      </c>
      <c r="AY233" s="132" t="s">
        <v>129</v>
      </c>
      <c r="BK233" s="140">
        <f>BK234</f>
        <v>0</v>
      </c>
    </row>
    <row r="234" spans="1:65" s="2" customFormat="1" ht="24.15" customHeight="1">
      <c r="A234" s="26"/>
      <c r="B234" s="143"/>
      <c r="C234" s="144" t="s">
        <v>491</v>
      </c>
      <c r="D234" s="144" t="s">
        <v>131</v>
      </c>
      <c r="E234" s="145" t="s">
        <v>492</v>
      </c>
      <c r="F234" s="146" t="s">
        <v>493</v>
      </c>
      <c r="G234" s="147" t="s">
        <v>494</v>
      </c>
      <c r="H234" s="148">
        <v>1</v>
      </c>
      <c r="I234" s="149"/>
      <c r="J234" s="149">
        <f>ROUND(I234*H234,2)</f>
        <v>0</v>
      </c>
      <c r="K234" s="150"/>
      <c r="L234" s="27"/>
      <c r="M234" s="151" t="s">
        <v>1</v>
      </c>
      <c r="N234" s="152" t="s">
        <v>36</v>
      </c>
      <c r="O234" s="153">
        <v>0.15</v>
      </c>
      <c r="P234" s="153">
        <f>O234*H234</f>
        <v>0.15</v>
      </c>
      <c r="Q234" s="153">
        <v>0</v>
      </c>
      <c r="R234" s="153">
        <f>Q234*H234</f>
        <v>0</v>
      </c>
      <c r="S234" s="153">
        <v>0</v>
      </c>
      <c r="T234" s="154">
        <f>S234*H234</f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5" t="s">
        <v>398</v>
      </c>
      <c r="AT234" s="155" t="s">
        <v>131</v>
      </c>
      <c r="AU234" s="155" t="s">
        <v>136</v>
      </c>
      <c r="AY234" s="14" t="s">
        <v>129</v>
      </c>
      <c r="BE234" s="156">
        <f>IF(N234="základná",J234,0)</f>
        <v>0</v>
      </c>
      <c r="BF234" s="156">
        <f>IF(N234="znížená",J234,0)</f>
        <v>0</v>
      </c>
      <c r="BG234" s="156">
        <f>IF(N234="zákl. prenesená",J234,0)</f>
        <v>0</v>
      </c>
      <c r="BH234" s="156">
        <f>IF(N234="zníž. prenesená",J234,0)</f>
        <v>0</v>
      </c>
      <c r="BI234" s="156">
        <f>IF(N234="nulová",J234,0)</f>
        <v>0</v>
      </c>
      <c r="BJ234" s="14" t="s">
        <v>136</v>
      </c>
      <c r="BK234" s="156">
        <f>ROUND(I234*H234,2)</f>
        <v>0</v>
      </c>
      <c r="BL234" s="14" t="s">
        <v>398</v>
      </c>
      <c r="BM234" s="155" t="s">
        <v>495</v>
      </c>
    </row>
    <row r="235" spans="1:65" s="12" customFormat="1" ht="22.8" customHeight="1">
      <c r="B235" s="131"/>
      <c r="D235" s="132" t="s">
        <v>69</v>
      </c>
      <c r="E235" s="141" t="s">
        <v>496</v>
      </c>
      <c r="F235" s="141" t="s">
        <v>497</v>
      </c>
      <c r="J235" s="142">
        <f>BK235</f>
        <v>0</v>
      </c>
      <c r="L235" s="131"/>
      <c r="M235" s="135"/>
      <c r="N235" s="136"/>
      <c r="O235" s="136"/>
      <c r="P235" s="137">
        <f>SUM(P236:P245)</f>
        <v>95.277960000000007</v>
      </c>
      <c r="Q235" s="136"/>
      <c r="R235" s="137">
        <f>SUM(R236:R245)</f>
        <v>12.569647299999998</v>
      </c>
      <c r="S235" s="136"/>
      <c r="T235" s="138">
        <f>SUM(T236:T245)</f>
        <v>0</v>
      </c>
      <c r="AR235" s="132" t="s">
        <v>141</v>
      </c>
      <c r="AT235" s="139" t="s">
        <v>69</v>
      </c>
      <c r="AU235" s="139" t="s">
        <v>75</v>
      </c>
      <c r="AY235" s="132" t="s">
        <v>129</v>
      </c>
      <c r="BK235" s="140">
        <f>SUM(BK236:BK245)</f>
        <v>0</v>
      </c>
    </row>
    <row r="236" spans="1:65" s="2" customFormat="1" ht="37.799999999999997" customHeight="1">
      <c r="A236" s="26"/>
      <c r="B236" s="143"/>
      <c r="C236" s="144" t="s">
        <v>498</v>
      </c>
      <c r="D236" s="144" t="s">
        <v>131</v>
      </c>
      <c r="E236" s="145" t="s">
        <v>499</v>
      </c>
      <c r="F236" s="146" t="s">
        <v>500</v>
      </c>
      <c r="G236" s="147" t="s">
        <v>501</v>
      </c>
      <c r="H236" s="148">
        <v>102.12</v>
      </c>
      <c r="I236" s="149"/>
      <c r="J236" s="149">
        <f t="shared" ref="J236:J245" si="70">ROUND(I236*H236,2)</f>
        <v>0</v>
      </c>
      <c r="K236" s="150"/>
      <c r="L236" s="27"/>
      <c r="M236" s="151" t="s">
        <v>1</v>
      </c>
      <c r="N236" s="152" t="s">
        <v>36</v>
      </c>
      <c r="O236" s="153">
        <v>0.93300000000000005</v>
      </c>
      <c r="P236" s="153">
        <f t="shared" ref="P236:P245" si="71">O236*H236</f>
        <v>95.277960000000007</v>
      </c>
      <c r="Q236" s="153">
        <v>0</v>
      </c>
      <c r="R236" s="153">
        <f t="shared" ref="R236:R245" si="72">Q236*H236</f>
        <v>0</v>
      </c>
      <c r="S236" s="153">
        <v>0</v>
      </c>
      <c r="T236" s="154">
        <f t="shared" ref="T236:T245" si="73">S236*H236</f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5" t="s">
        <v>398</v>
      </c>
      <c r="AT236" s="155" t="s">
        <v>131</v>
      </c>
      <c r="AU236" s="155" t="s">
        <v>136</v>
      </c>
      <c r="AY236" s="14" t="s">
        <v>129</v>
      </c>
      <c r="BE236" s="156">
        <f t="shared" ref="BE236:BE245" si="74">IF(N236="základná",J236,0)</f>
        <v>0</v>
      </c>
      <c r="BF236" s="156">
        <f t="shared" ref="BF236:BF245" si="75">IF(N236="znížená",J236,0)</f>
        <v>0</v>
      </c>
      <c r="BG236" s="156">
        <f t="shared" ref="BG236:BG245" si="76">IF(N236="zákl. prenesená",J236,0)</f>
        <v>0</v>
      </c>
      <c r="BH236" s="156">
        <f t="shared" ref="BH236:BH245" si="77">IF(N236="zníž. prenesená",J236,0)</f>
        <v>0</v>
      </c>
      <c r="BI236" s="156">
        <f t="shared" ref="BI236:BI245" si="78">IF(N236="nulová",J236,0)</f>
        <v>0</v>
      </c>
      <c r="BJ236" s="14" t="s">
        <v>136</v>
      </c>
      <c r="BK236" s="156">
        <f t="shared" ref="BK236:BK245" si="79">ROUND(I236*H236,2)</f>
        <v>0</v>
      </c>
      <c r="BL236" s="14" t="s">
        <v>398</v>
      </c>
      <c r="BM236" s="155" t="s">
        <v>502</v>
      </c>
    </row>
    <row r="237" spans="1:65" s="2" customFormat="1" ht="21.75" customHeight="1">
      <c r="A237" s="26"/>
      <c r="B237" s="143"/>
      <c r="C237" s="157" t="s">
        <v>503</v>
      </c>
      <c r="D237" s="157" t="s">
        <v>145</v>
      </c>
      <c r="E237" s="158" t="s">
        <v>504</v>
      </c>
      <c r="F237" s="159" t="s">
        <v>505</v>
      </c>
      <c r="G237" s="160" t="s">
        <v>257</v>
      </c>
      <c r="H237" s="161">
        <v>79.628</v>
      </c>
      <c r="I237" s="162"/>
      <c r="J237" s="162">
        <f t="shared" si="70"/>
        <v>0</v>
      </c>
      <c r="K237" s="163"/>
      <c r="L237" s="164"/>
      <c r="M237" s="165" t="s">
        <v>1</v>
      </c>
      <c r="N237" s="166" t="s">
        <v>36</v>
      </c>
      <c r="O237" s="153">
        <v>0</v>
      </c>
      <c r="P237" s="153">
        <f t="shared" si="71"/>
        <v>0</v>
      </c>
      <c r="Q237" s="153">
        <v>3.5499999999999997E-2</v>
      </c>
      <c r="R237" s="153">
        <f t="shared" si="72"/>
        <v>2.8267939999999996</v>
      </c>
      <c r="S237" s="153">
        <v>0</v>
      </c>
      <c r="T237" s="154">
        <f t="shared" si="7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5" t="s">
        <v>506</v>
      </c>
      <c r="AT237" s="155" t="s">
        <v>145</v>
      </c>
      <c r="AU237" s="155" t="s">
        <v>136</v>
      </c>
      <c r="AY237" s="14" t="s">
        <v>129</v>
      </c>
      <c r="BE237" s="156">
        <f t="shared" si="74"/>
        <v>0</v>
      </c>
      <c r="BF237" s="156">
        <f t="shared" si="75"/>
        <v>0</v>
      </c>
      <c r="BG237" s="156">
        <f t="shared" si="76"/>
        <v>0</v>
      </c>
      <c r="BH237" s="156">
        <f t="shared" si="77"/>
        <v>0</v>
      </c>
      <c r="BI237" s="156">
        <f t="shared" si="78"/>
        <v>0</v>
      </c>
      <c r="BJ237" s="14" t="s">
        <v>136</v>
      </c>
      <c r="BK237" s="156">
        <f t="shared" si="79"/>
        <v>0</v>
      </c>
      <c r="BL237" s="14" t="s">
        <v>506</v>
      </c>
      <c r="BM237" s="155" t="s">
        <v>507</v>
      </c>
    </row>
    <row r="238" spans="1:65" s="2" customFormat="1" ht="21.75" customHeight="1">
      <c r="A238" s="26"/>
      <c r="B238" s="143"/>
      <c r="C238" s="157" t="s">
        <v>508</v>
      </c>
      <c r="D238" s="157" t="s">
        <v>145</v>
      </c>
      <c r="E238" s="158" t="s">
        <v>509</v>
      </c>
      <c r="F238" s="159" t="s">
        <v>510</v>
      </c>
      <c r="G238" s="160" t="s">
        <v>257</v>
      </c>
      <c r="H238" s="161">
        <v>67.311000000000007</v>
      </c>
      <c r="I238" s="162"/>
      <c r="J238" s="162">
        <f t="shared" si="70"/>
        <v>0</v>
      </c>
      <c r="K238" s="163"/>
      <c r="L238" s="164"/>
      <c r="M238" s="165" t="s">
        <v>1</v>
      </c>
      <c r="N238" s="166" t="s">
        <v>36</v>
      </c>
      <c r="O238" s="153">
        <v>0</v>
      </c>
      <c r="P238" s="153">
        <f t="shared" si="71"/>
        <v>0</v>
      </c>
      <c r="Q238" s="153">
        <v>6.0299999999999999E-2</v>
      </c>
      <c r="R238" s="153">
        <f t="shared" si="72"/>
        <v>4.0588533</v>
      </c>
      <c r="S238" s="153">
        <v>0</v>
      </c>
      <c r="T238" s="154">
        <f t="shared" si="7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5" t="s">
        <v>506</v>
      </c>
      <c r="AT238" s="155" t="s">
        <v>145</v>
      </c>
      <c r="AU238" s="155" t="s">
        <v>136</v>
      </c>
      <c r="AY238" s="14" t="s">
        <v>129</v>
      </c>
      <c r="BE238" s="156">
        <f t="shared" si="74"/>
        <v>0</v>
      </c>
      <c r="BF238" s="156">
        <f t="shared" si="75"/>
        <v>0</v>
      </c>
      <c r="BG238" s="156">
        <f t="shared" si="76"/>
        <v>0</v>
      </c>
      <c r="BH238" s="156">
        <f t="shared" si="77"/>
        <v>0</v>
      </c>
      <c r="BI238" s="156">
        <f t="shared" si="78"/>
        <v>0</v>
      </c>
      <c r="BJ238" s="14" t="s">
        <v>136</v>
      </c>
      <c r="BK238" s="156">
        <f t="shared" si="79"/>
        <v>0</v>
      </c>
      <c r="BL238" s="14" t="s">
        <v>506</v>
      </c>
      <c r="BM238" s="155" t="s">
        <v>511</v>
      </c>
    </row>
    <row r="239" spans="1:65" s="2" customFormat="1" ht="24.15" customHeight="1">
      <c r="A239" s="26"/>
      <c r="B239" s="143"/>
      <c r="C239" s="157" t="s">
        <v>512</v>
      </c>
      <c r="D239" s="157" t="s">
        <v>145</v>
      </c>
      <c r="E239" s="158" t="s">
        <v>513</v>
      </c>
      <c r="F239" s="159" t="s">
        <v>514</v>
      </c>
      <c r="G239" s="160" t="s">
        <v>148</v>
      </c>
      <c r="H239" s="161">
        <v>2.3380000000000001</v>
      </c>
      <c r="I239" s="162"/>
      <c r="J239" s="162">
        <f t="shared" si="70"/>
        <v>0</v>
      </c>
      <c r="K239" s="163"/>
      <c r="L239" s="164"/>
      <c r="M239" s="165" t="s">
        <v>1</v>
      </c>
      <c r="N239" s="166" t="s">
        <v>36</v>
      </c>
      <c r="O239" s="153">
        <v>0</v>
      </c>
      <c r="P239" s="153">
        <f t="shared" si="71"/>
        <v>0</v>
      </c>
      <c r="Q239" s="153">
        <v>1</v>
      </c>
      <c r="R239" s="153">
        <f t="shared" si="72"/>
        <v>2.3380000000000001</v>
      </c>
      <c r="S239" s="153">
        <v>0</v>
      </c>
      <c r="T239" s="154">
        <f t="shared" si="7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5" t="s">
        <v>506</v>
      </c>
      <c r="AT239" s="155" t="s">
        <v>145</v>
      </c>
      <c r="AU239" s="155" t="s">
        <v>136</v>
      </c>
      <c r="AY239" s="14" t="s">
        <v>129</v>
      </c>
      <c r="BE239" s="156">
        <f t="shared" si="74"/>
        <v>0</v>
      </c>
      <c r="BF239" s="156">
        <f t="shared" si="75"/>
        <v>0</v>
      </c>
      <c r="BG239" s="156">
        <f t="shared" si="76"/>
        <v>0</v>
      </c>
      <c r="BH239" s="156">
        <f t="shared" si="77"/>
        <v>0</v>
      </c>
      <c r="BI239" s="156">
        <f t="shared" si="78"/>
        <v>0</v>
      </c>
      <c r="BJ239" s="14" t="s">
        <v>136</v>
      </c>
      <c r="BK239" s="156">
        <f t="shared" si="79"/>
        <v>0</v>
      </c>
      <c r="BL239" s="14" t="s">
        <v>506</v>
      </c>
      <c r="BM239" s="155" t="s">
        <v>515</v>
      </c>
    </row>
    <row r="240" spans="1:65" s="2" customFormat="1" ht="24.15" customHeight="1">
      <c r="A240" s="26"/>
      <c r="B240" s="143"/>
      <c r="C240" s="157" t="s">
        <v>516</v>
      </c>
      <c r="D240" s="157" t="s">
        <v>145</v>
      </c>
      <c r="E240" s="158" t="s">
        <v>517</v>
      </c>
      <c r="F240" s="159" t="s">
        <v>518</v>
      </c>
      <c r="G240" s="160" t="s">
        <v>148</v>
      </c>
      <c r="H240" s="161">
        <v>0.53400000000000003</v>
      </c>
      <c r="I240" s="162"/>
      <c r="J240" s="162">
        <f t="shared" si="70"/>
        <v>0</v>
      </c>
      <c r="K240" s="163"/>
      <c r="L240" s="164"/>
      <c r="M240" s="165" t="s">
        <v>1</v>
      </c>
      <c r="N240" s="166" t="s">
        <v>36</v>
      </c>
      <c r="O240" s="153">
        <v>0</v>
      </c>
      <c r="P240" s="153">
        <f t="shared" si="71"/>
        <v>0</v>
      </c>
      <c r="Q240" s="153">
        <v>1</v>
      </c>
      <c r="R240" s="153">
        <f t="shared" si="72"/>
        <v>0.53400000000000003</v>
      </c>
      <c r="S240" s="153">
        <v>0</v>
      </c>
      <c r="T240" s="154">
        <f t="shared" si="7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5" t="s">
        <v>506</v>
      </c>
      <c r="AT240" s="155" t="s">
        <v>145</v>
      </c>
      <c r="AU240" s="155" t="s">
        <v>136</v>
      </c>
      <c r="AY240" s="14" t="s">
        <v>129</v>
      </c>
      <c r="BE240" s="156">
        <f t="shared" si="74"/>
        <v>0</v>
      </c>
      <c r="BF240" s="156">
        <f t="shared" si="75"/>
        <v>0</v>
      </c>
      <c r="BG240" s="156">
        <f t="shared" si="76"/>
        <v>0</v>
      </c>
      <c r="BH240" s="156">
        <f t="shared" si="77"/>
        <v>0</v>
      </c>
      <c r="BI240" s="156">
        <f t="shared" si="78"/>
        <v>0</v>
      </c>
      <c r="BJ240" s="14" t="s">
        <v>136</v>
      </c>
      <c r="BK240" s="156">
        <f t="shared" si="79"/>
        <v>0</v>
      </c>
      <c r="BL240" s="14" t="s">
        <v>506</v>
      </c>
      <c r="BM240" s="155" t="s">
        <v>519</v>
      </c>
    </row>
    <row r="241" spans="1:65" s="2" customFormat="1" ht="24.15" customHeight="1">
      <c r="A241" s="26"/>
      <c r="B241" s="143"/>
      <c r="C241" s="157" t="s">
        <v>520</v>
      </c>
      <c r="D241" s="157" t="s">
        <v>145</v>
      </c>
      <c r="E241" s="158" t="s">
        <v>521</v>
      </c>
      <c r="F241" s="159" t="s">
        <v>522</v>
      </c>
      <c r="G241" s="160" t="s">
        <v>148</v>
      </c>
      <c r="H241" s="161">
        <v>0.248</v>
      </c>
      <c r="I241" s="162"/>
      <c r="J241" s="162">
        <f t="shared" si="70"/>
        <v>0</v>
      </c>
      <c r="K241" s="163"/>
      <c r="L241" s="164"/>
      <c r="M241" s="165" t="s">
        <v>1</v>
      </c>
      <c r="N241" s="166" t="s">
        <v>36</v>
      </c>
      <c r="O241" s="153">
        <v>0</v>
      </c>
      <c r="P241" s="153">
        <f t="shared" si="71"/>
        <v>0</v>
      </c>
      <c r="Q241" s="153">
        <v>1</v>
      </c>
      <c r="R241" s="153">
        <f t="shared" si="72"/>
        <v>0.248</v>
      </c>
      <c r="S241" s="153">
        <v>0</v>
      </c>
      <c r="T241" s="154">
        <f t="shared" si="7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5" t="s">
        <v>506</v>
      </c>
      <c r="AT241" s="155" t="s">
        <v>145</v>
      </c>
      <c r="AU241" s="155" t="s">
        <v>136</v>
      </c>
      <c r="AY241" s="14" t="s">
        <v>129</v>
      </c>
      <c r="BE241" s="156">
        <f t="shared" si="74"/>
        <v>0</v>
      </c>
      <c r="BF241" s="156">
        <f t="shared" si="75"/>
        <v>0</v>
      </c>
      <c r="BG241" s="156">
        <f t="shared" si="76"/>
        <v>0</v>
      </c>
      <c r="BH241" s="156">
        <f t="shared" si="77"/>
        <v>0</v>
      </c>
      <c r="BI241" s="156">
        <f t="shared" si="78"/>
        <v>0</v>
      </c>
      <c r="BJ241" s="14" t="s">
        <v>136</v>
      </c>
      <c r="BK241" s="156">
        <f t="shared" si="79"/>
        <v>0</v>
      </c>
      <c r="BL241" s="14" t="s">
        <v>506</v>
      </c>
      <c r="BM241" s="155" t="s">
        <v>523</v>
      </c>
    </row>
    <row r="242" spans="1:65" s="2" customFormat="1" ht="24.15" customHeight="1">
      <c r="A242" s="26"/>
      <c r="B242" s="143"/>
      <c r="C242" s="157" t="s">
        <v>524</v>
      </c>
      <c r="D242" s="157" t="s">
        <v>145</v>
      </c>
      <c r="E242" s="158" t="s">
        <v>525</v>
      </c>
      <c r="F242" s="159" t="s">
        <v>526</v>
      </c>
      <c r="G242" s="160" t="s">
        <v>148</v>
      </c>
      <c r="H242" s="161">
        <v>0.311</v>
      </c>
      <c r="I242" s="162"/>
      <c r="J242" s="162">
        <f t="shared" si="70"/>
        <v>0</v>
      </c>
      <c r="K242" s="163"/>
      <c r="L242" s="164"/>
      <c r="M242" s="165" t="s">
        <v>1</v>
      </c>
      <c r="N242" s="166" t="s">
        <v>36</v>
      </c>
      <c r="O242" s="153">
        <v>0</v>
      </c>
      <c r="P242" s="153">
        <f t="shared" si="71"/>
        <v>0</v>
      </c>
      <c r="Q242" s="153">
        <v>1</v>
      </c>
      <c r="R242" s="153">
        <f t="shared" si="72"/>
        <v>0.311</v>
      </c>
      <c r="S242" s="153">
        <v>0</v>
      </c>
      <c r="T242" s="154">
        <f t="shared" si="7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5" t="s">
        <v>506</v>
      </c>
      <c r="AT242" s="155" t="s">
        <v>145</v>
      </c>
      <c r="AU242" s="155" t="s">
        <v>136</v>
      </c>
      <c r="AY242" s="14" t="s">
        <v>129</v>
      </c>
      <c r="BE242" s="156">
        <f t="shared" si="74"/>
        <v>0</v>
      </c>
      <c r="BF242" s="156">
        <f t="shared" si="75"/>
        <v>0</v>
      </c>
      <c r="BG242" s="156">
        <f t="shared" si="76"/>
        <v>0</v>
      </c>
      <c r="BH242" s="156">
        <f t="shared" si="77"/>
        <v>0</v>
      </c>
      <c r="BI242" s="156">
        <f t="shared" si="78"/>
        <v>0</v>
      </c>
      <c r="BJ242" s="14" t="s">
        <v>136</v>
      </c>
      <c r="BK242" s="156">
        <f t="shared" si="79"/>
        <v>0</v>
      </c>
      <c r="BL242" s="14" t="s">
        <v>506</v>
      </c>
      <c r="BM242" s="155" t="s">
        <v>527</v>
      </c>
    </row>
    <row r="243" spans="1:65" s="2" customFormat="1" ht="24.15" customHeight="1">
      <c r="A243" s="26"/>
      <c r="B243" s="143"/>
      <c r="C243" s="157" t="s">
        <v>528</v>
      </c>
      <c r="D243" s="157" t="s">
        <v>145</v>
      </c>
      <c r="E243" s="158" t="s">
        <v>529</v>
      </c>
      <c r="F243" s="159" t="s">
        <v>530</v>
      </c>
      <c r="G243" s="160" t="s">
        <v>148</v>
      </c>
      <c r="H243" s="161">
        <v>0.40200000000000002</v>
      </c>
      <c r="I243" s="162"/>
      <c r="J243" s="162">
        <f t="shared" si="70"/>
        <v>0</v>
      </c>
      <c r="K243" s="163"/>
      <c r="L243" s="164"/>
      <c r="M243" s="165" t="s">
        <v>1</v>
      </c>
      <c r="N243" s="166" t="s">
        <v>36</v>
      </c>
      <c r="O243" s="153">
        <v>0</v>
      </c>
      <c r="P243" s="153">
        <f t="shared" si="71"/>
        <v>0</v>
      </c>
      <c r="Q243" s="153">
        <v>1</v>
      </c>
      <c r="R243" s="153">
        <f t="shared" si="72"/>
        <v>0.40200000000000002</v>
      </c>
      <c r="S243" s="153">
        <v>0</v>
      </c>
      <c r="T243" s="154">
        <f t="shared" si="7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5" t="s">
        <v>506</v>
      </c>
      <c r="AT243" s="155" t="s">
        <v>145</v>
      </c>
      <c r="AU243" s="155" t="s">
        <v>136</v>
      </c>
      <c r="AY243" s="14" t="s">
        <v>129</v>
      </c>
      <c r="BE243" s="156">
        <f t="shared" si="74"/>
        <v>0</v>
      </c>
      <c r="BF243" s="156">
        <f t="shared" si="75"/>
        <v>0</v>
      </c>
      <c r="BG243" s="156">
        <f t="shared" si="76"/>
        <v>0</v>
      </c>
      <c r="BH243" s="156">
        <f t="shared" si="77"/>
        <v>0</v>
      </c>
      <c r="BI243" s="156">
        <f t="shared" si="78"/>
        <v>0</v>
      </c>
      <c r="BJ243" s="14" t="s">
        <v>136</v>
      </c>
      <c r="BK243" s="156">
        <f t="shared" si="79"/>
        <v>0</v>
      </c>
      <c r="BL243" s="14" t="s">
        <v>506</v>
      </c>
      <c r="BM243" s="155" t="s">
        <v>531</v>
      </c>
    </row>
    <row r="244" spans="1:65" s="2" customFormat="1" ht="24.15" customHeight="1">
      <c r="A244" s="26"/>
      <c r="B244" s="143"/>
      <c r="C244" s="157" t="s">
        <v>532</v>
      </c>
      <c r="D244" s="157" t="s">
        <v>145</v>
      </c>
      <c r="E244" s="158" t="s">
        <v>533</v>
      </c>
      <c r="F244" s="159" t="s">
        <v>534</v>
      </c>
      <c r="G244" s="160" t="s">
        <v>148</v>
      </c>
      <c r="H244" s="161">
        <v>1.4E-2</v>
      </c>
      <c r="I244" s="162"/>
      <c r="J244" s="162">
        <f t="shared" si="70"/>
        <v>0</v>
      </c>
      <c r="K244" s="163"/>
      <c r="L244" s="164"/>
      <c r="M244" s="165" t="s">
        <v>1</v>
      </c>
      <c r="N244" s="166" t="s">
        <v>36</v>
      </c>
      <c r="O244" s="153">
        <v>0</v>
      </c>
      <c r="P244" s="153">
        <f t="shared" si="71"/>
        <v>0</v>
      </c>
      <c r="Q244" s="153">
        <v>1</v>
      </c>
      <c r="R244" s="153">
        <f t="shared" si="72"/>
        <v>1.4E-2</v>
      </c>
      <c r="S244" s="153">
        <v>0</v>
      </c>
      <c r="T244" s="154">
        <f t="shared" si="7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5" t="s">
        <v>506</v>
      </c>
      <c r="AT244" s="155" t="s">
        <v>145</v>
      </c>
      <c r="AU244" s="155" t="s">
        <v>136</v>
      </c>
      <c r="AY244" s="14" t="s">
        <v>129</v>
      </c>
      <c r="BE244" s="156">
        <f t="shared" si="74"/>
        <v>0</v>
      </c>
      <c r="BF244" s="156">
        <f t="shared" si="75"/>
        <v>0</v>
      </c>
      <c r="BG244" s="156">
        <f t="shared" si="76"/>
        <v>0</v>
      </c>
      <c r="BH244" s="156">
        <f t="shared" si="77"/>
        <v>0</v>
      </c>
      <c r="BI244" s="156">
        <f t="shared" si="78"/>
        <v>0</v>
      </c>
      <c r="BJ244" s="14" t="s">
        <v>136</v>
      </c>
      <c r="BK244" s="156">
        <f t="shared" si="79"/>
        <v>0</v>
      </c>
      <c r="BL244" s="14" t="s">
        <v>506</v>
      </c>
      <c r="BM244" s="155" t="s">
        <v>535</v>
      </c>
    </row>
    <row r="245" spans="1:65" s="2" customFormat="1" ht="37.799999999999997" customHeight="1">
      <c r="A245" s="26"/>
      <c r="B245" s="143"/>
      <c r="C245" s="157" t="s">
        <v>536</v>
      </c>
      <c r="D245" s="157" t="s">
        <v>145</v>
      </c>
      <c r="E245" s="158" t="s">
        <v>537</v>
      </c>
      <c r="F245" s="159" t="s">
        <v>538</v>
      </c>
      <c r="G245" s="160" t="s">
        <v>148</v>
      </c>
      <c r="H245" s="161">
        <v>1.837</v>
      </c>
      <c r="I245" s="162"/>
      <c r="J245" s="162">
        <f t="shared" si="70"/>
        <v>0</v>
      </c>
      <c r="K245" s="163"/>
      <c r="L245" s="164"/>
      <c r="M245" s="165" t="s">
        <v>1</v>
      </c>
      <c r="N245" s="166" t="s">
        <v>36</v>
      </c>
      <c r="O245" s="153">
        <v>0</v>
      </c>
      <c r="P245" s="153">
        <f t="shared" si="71"/>
        <v>0</v>
      </c>
      <c r="Q245" s="153">
        <v>1</v>
      </c>
      <c r="R245" s="153">
        <f t="shared" si="72"/>
        <v>1.837</v>
      </c>
      <c r="S245" s="153">
        <v>0</v>
      </c>
      <c r="T245" s="154">
        <f t="shared" si="7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5" t="s">
        <v>506</v>
      </c>
      <c r="AT245" s="155" t="s">
        <v>145</v>
      </c>
      <c r="AU245" s="155" t="s">
        <v>136</v>
      </c>
      <c r="AY245" s="14" t="s">
        <v>129</v>
      </c>
      <c r="BE245" s="156">
        <f t="shared" si="74"/>
        <v>0</v>
      </c>
      <c r="BF245" s="156">
        <f t="shared" si="75"/>
        <v>0</v>
      </c>
      <c r="BG245" s="156">
        <f t="shared" si="76"/>
        <v>0</v>
      </c>
      <c r="BH245" s="156">
        <f t="shared" si="77"/>
        <v>0</v>
      </c>
      <c r="BI245" s="156">
        <f t="shared" si="78"/>
        <v>0</v>
      </c>
      <c r="BJ245" s="14" t="s">
        <v>136</v>
      </c>
      <c r="BK245" s="156">
        <f t="shared" si="79"/>
        <v>0</v>
      </c>
      <c r="BL245" s="14" t="s">
        <v>506</v>
      </c>
      <c r="BM245" s="155" t="s">
        <v>539</v>
      </c>
    </row>
    <row r="246" spans="1:65" s="12" customFormat="1" ht="25.95" customHeight="1">
      <c r="B246" s="131"/>
      <c r="D246" s="132" t="s">
        <v>69</v>
      </c>
      <c r="E246" s="133" t="s">
        <v>540</v>
      </c>
      <c r="F246" s="133" t="s">
        <v>541</v>
      </c>
      <c r="J246" s="134">
        <f>BK246</f>
        <v>0</v>
      </c>
      <c r="L246" s="131"/>
      <c r="M246" s="135"/>
      <c r="N246" s="136"/>
      <c r="O246" s="136"/>
      <c r="P246" s="137">
        <f>P247</f>
        <v>63.6</v>
      </c>
      <c r="Q246" s="136"/>
      <c r="R246" s="137">
        <f>R247</f>
        <v>0</v>
      </c>
      <c r="S246" s="136"/>
      <c r="T246" s="138">
        <f>T247</f>
        <v>0</v>
      </c>
      <c r="AR246" s="132" t="s">
        <v>135</v>
      </c>
      <c r="AT246" s="139" t="s">
        <v>69</v>
      </c>
      <c r="AU246" s="139" t="s">
        <v>70</v>
      </c>
      <c r="AY246" s="132" t="s">
        <v>129</v>
      </c>
      <c r="BK246" s="140">
        <f>BK247</f>
        <v>0</v>
      </c>
    </row>
    <row r="247" spans="1:65" s="2" customFormat="1" ht="24.15" customHeight="1">
      <c r="A247" s="26"/>
      <c r="B247" s="143"/>
      <c r="C247" s="144" t="s">
        <v>542</v>
      </c>
      <c r="D247" s="144" t="s">
        <v>131</v>
      </c>
      <c r="E247" s="145" t="s">
        <v>543</v>
      </c>
      <c r="F247" s="146" t="s">
        <v>544</v>
      </c>
      <c r="G247" s="147" t="s">
        <v>545</v>
      </c>
      <c r="H247" s="148">
        <v>60</v>
      </c>
      <c r="I247" s="149"/>
      <c r="J247" s="149">
        <f>ROUND(I247*H247,2)</f>
        <v>0</v>
      </c>
      <c r="K247" s="150"/>
      <c r="L247" s="27"/>
      <c r="M247" s="151" t="s">
        <v>1</v>
      </c>
      <c r="N247" s="152" t="s">
        <v>36</v>
      </c>
      <c r="O247" s="153">
        <v>1.06</v>
      </c>
      <c r="P247" s="153">
        <f>O247*H247</f>
        <v>63.6</v>
      </c>
      <c r="Q247" s="153">
        <v>0</v>
      </c>
      <c r="R247" s="153">
        <f>Q247*H247</f>
        <v>0</v>
      </c>
      <c r="S247" s="153">
        <v>0</v>
      </c>
      <c r="T247" s="154">
        <f>S247*H247</f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5" t="s">
        <v>546</v>
      </c>
      <c r="AT247" s="155" t="s">
        <v>131</v>
      </c>
      <c r="AU247" s="155" t="s">
        <v>75</v>
      </c>
      <c r="AY247" s="14" t="s">
        <v>129</v>
      </c>
      <c r="BE247" s="156">
        <f>IF(N247="základná",J247,0)</f>
        <v>0</v>
      </c>
      <c r="BF247" s="156">
        <f>IF(N247="znížená",J247,0)</f>
        <v>0</v>
      </c>
      <c r="BG247" s="156">
        <f>IF(N247="zákl. prenesená",J247,0)</f>
        <v>0</v>
      </c>
      <c r="BH247" s="156">
        <f>IF(N247="zníž. prenesená",J247,0)</f>
        <v>0</v>
      </c>
      <c r="BI247" s="156">
        <f>IF(N247="nulová",J247,0)</f>
        <v>0</v>
      </c>
      <c r="BJ247" s="14" t="s">
        <v>136</v>
      </c>
      <c r="BK247" s="156">
        <f>ROUND(I247*H247,2)</f>
        <v>0</v>
      </c>
      <c r="BL247" s="14" t="s">
        <v>546</v>
      </c>
      <c r="BM247" s="155" t="s">
        <v>547</v>
      </c>
    </row>
    <row r="248" spans="1:65" s="12" customFormat="1" ht="25.95" customHeight="1">
      <c r="B248" s="131"/>
      <c r="D248" s="132" t="s">
        <v>69</v>
      </c>
      <c r="E248" s="133" t="s">
        <v>548</v>
      </c>
      <c r="F248" s="133" t="s">
        <v>549</v>
      </c>
      <c r="J248" s="134">
        <f>BK248</f>
        <v>0</v>
      </c>
      <c r="L248" s="131"/>
      <c r="M248" s="135"/>
      <c r="N248" s="136"/>
      <c r="O248" s="136"/>
      <c r="P248" s="137">
        <f>P249</f>
        <v>0</v>
      </c>
      <c r="Q248" s="136"/>
      <c r="R248" s="137">
        <f>R249</f>
        <v>0</v>
      </c>
      <c r="S248" s="136"/>
      <c r="T248" s="138">
        <f>T249</f>
        <v>0</v>
      </c>
      <c r="AR248" s="132" t="s">
        <v>152</v>
      </c>
      <c r="AT248" s="139" t="s">
        <v>69</v>
      </c>
      <c r="AU248" s="139" t="s">
        <v>70</v>
      </c>
      <c r="AY248" s="132" t="s">
        <v>129</v>
      </c>
      <c r="BK248" s="140">
        <f>BK249</f>
        <v>0</v>
      </c>
    </row>
    <row r="249" spans="1:65" s="2" customFormat="1" ht="33" customHeight="1">
      <c r="A249" s="26"/>
      <c r="B249" s="143"/>
      <c r="C249" s="144" t="s">
        <v>550</v>
      </c>
      <c r="D249" s="144" t="s">
        <v>131</v>
      </c>
      <c r="E249" s="145" t="s">
        <v>551</v>
      </c>
      <c r="F249" s="146" t="s">
        <v>552</v>
      </c>
      <c r="G249" s="147" t="s">
        <v>553</v>
      </c>
      <c r="H249" s="148">
        <v>1</v>
      </c>
      <c r="I249" s="149"/>
      <c r="J249" s="149">
        <f>ROUND(I249*H249,2)</f>
        <v>0</v>
      </c>
      <c r="K249" s="150"/>
      <c r="L249" s="27"/>
      <c r="M249" s="167" t="s">
        <v>1</v>
      </c>
      <c r="N249" s="168" t="s">
        <v>36</v>
      </c>
      <c r="O249" s="169">
        <v>0</v>
      </c>
      <c r="P249" s="169">
        <f>O249*H249</f>
        <v>0</v>
      </c>
      <c r="Q249" s="169">
        <v>0</v>
      </c>
      <c r="R249" s="169">
        <f>Q249*H249</f>
        <v>0</v>
      </c>
      <c r="S249" s="169">
        <v>0</v>
      </c>
      <c r="T249" s="170">
        <f>S249*H249</f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5" t="s">
        <v>554</v>
      </c>
      <c r="AT249" s="155" t="s">
        <v>131</v>
      </c>
      <c r="AU249" s="155" t="s">
        <v>75</v>
      </c>
      <c r="AY249" s="14" t="s">
        <v>129</v>
      </c>
      <c r="BE249" s="156">
        <f>IF(N249="základná",J249,0)</f>
        <v>0</v>
      </c>
      <c r="BF249" s="156">
        <f>IF(N249="znížená",J249,0)</f>
        <v>0</v>
      </c>
      <c r="BG249" s="156">
        <f>IF(N249="zákl. prenesená",J249,0)</f>
        <v>0</v>
      </c>
      <c r="BH249" s="156">
        <f>IF(N249="zníž. prenesená",J249,0)</f>
        <v>0</v>
      </c>
      <c r="BI249" s="156">
        <f>IF(N249="nulová",J249,0)</f>
        <v>0</v>
      </c>
      <c r="BJ249" s="14" t="s">
        <v>136</v>
      </c>
      <c r="BK249" s="156">
        <f>ROUND(I249*H249,2)</f>
        <v>0</v>
      </c>
      <c r="BL249" s="14" t="s">
        <v>554</v>
      </c>
      <c r="BM249" s="155" t="s">
        <v>555</v>
      </c>
    </row>
    <row r="250" spans="1:65" s="2" customFormat="1" ht="6.9" customHeight="1">
      <c r="A250" s="26"/>
      <c r="B250" s="44"/>
      <c r="C250" s="45"/>
      <c r="D250" s="45"/>
      <c r="E250" s="45"/>
      <c r="F250" s="45"/>
      <c r="G250" s="45"/>
      <c r="H250" s="45"/>
      <c r="I250" s="45"/>
      <c r="J250" s="45"/>
      <c r="K250" s="45"/>
      <c r="L250" s="27"/>
      <c r="M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</row>
  </sheetData>
  <mergeCells count="6">
    <mergeCell ref="E124:H12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3"/>
  <sheetViews>
    <sheetView showGridLines="0" showZeros="0" topLeftCell="A2" workbookViewId="0">
      <selection activeCell="I124" sqref="I124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9"/>
    </row>
    <row r="2" spans="1:46" s="1" customFormat="1" ht="36.9" customHeight="1">
      <c r="L2" s="220"/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4" t="s">
        <v>79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hidden="1" customHeight="1">
      <c r="B4" s="17"/>
      <c r="D4" s="18" t="s">
        <v>89</v>
      </c>
      <c r="L4" s="17"/>
      <c r="M4" s="90" t="s">
        <v>8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2" hidden="1" customHeight="1">
      <c r="B6" s="17"/>
      <c r="D6" s="23" t="s">
        <v>12</v>
      </c>
      <c r="L6" s="17"/>
    </row>
    <row r="7" spans="1:46" s="1" customFormat="1" ht="16.5" hidden="1" customHeight="1">
      <c r="B7" s="17"/>
      <c r="E7" s="215" t="str">
        <f>'Rekapitulácia stavby'!K6</f>
        <v>Ekologizácia výroby Promitor Vinorum</v>
      </c>
      <c r="F7" s="216"/>
      <c r="G7" s="216"/>
      <c r="H7" s="216"/>
      <c r="L7" s="17"/>
    </row>
    <row r="8" spans="1:46" s="2" customFormat="1" ht="12" hidden="1" customHeight="1">
      <c r="A8" s="26"/>
      <c r="B8" s="27"/>
      <c r="C8" s="26"/>
      <c r="D8" s="23" t="s">
        <v>556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78" t="s">
        <v>557</v>
      </c>
      <c r="F9" s="214"/>
      <c r="G9" s="214"/>
      <c r="H9" s="214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52">
        <f>'Rekapitulácia stavby'!AN8</f>
        <v>0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>
        <f>IF('Rekapitulácia stavby'!AN10="","",'Rekapitulácia stavby'!AN10)</f>
        <v>36275531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>Promitor s.r.o.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>SK 2022064429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20</v>
      </c>
      <c r="J17" s="21">
        <f>'Rekapitulácia stavby'!AN16</f>
        <v>50445073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00">
        <f>'Rekapitulácia stavby'!E14</f>
        <v>0</v>
      </c>
      <c r="F18" s="200"/>
      <c r="G18" s="200"/>
      <c r="H18" s="200"/>
      <c r="I18" s="23" t="s">
        <v>22</v>
      </c>
      <c r="J18" s="21" t="str">
        <f>'Rekapitulácia stavby'!AN17</f>
        <v>SK2120334722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20</v>
      </c>
      <c r="J20" s="21" t="e">
        <f>IF('Rekapitulácia stavby'!#REF!="","",'Rekapitulácia stavby'!#REF!)</f>
        <v>#REF!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Architektonické štúdio ATELIER. AT, s.r.o.</v>
      </c>
      <c r="F21" s="26"/>
      <c r="G21" s="26"/>
      <c r="H21" s="26"/>
      <c r="I21" s="23" t="s">
        <v>22</v>
      </c>
      <c r="J21" s="21" t="e">
        <f>IF('Rekapitulácia stavby'!#REF!="","",'Rekapitulácia stavby'!#REF!)</f>
        <v>#REF!</v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>ing arch Zdenko Šabík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91"/>
      <c r="B27" s="92"/>
      <c r="C27" s="91"/>
      <c r="D27" s="91"/>
      <c r="E27" s="203" t="s">
        <v>1</v>
      </c>
      <c r="F27" s="203"/>
      <c r="G27" s="203"/>
      <c r="H27" s="203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4" t="s">
        <v>30</v>
      </c>
      <c r="E30" s="26"/>
      <c r="F30" s="26"/>
      <c r="G30" s="26"/>
      <c r="H30" s="26"/>
      <c r="I30" s="26"/>
      <c r="J30" s="68">
        <f>ROUND(J121, 2)</f>
        <v>0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5" t="s">
        <v>34</v>
      </c>
      <c r="E33" s="32" t="s">
        <v>35</v>
      </c>
      <c r="F33" s="96">
        <f>ROUND((SUM(BE121:BE162)),  2)</f>
        <v>0</v>
      </c>
      <c r="G33" s="97"/>
      <c r="H33" s="97"/>
      <c r="I33" s="98">
        <v>0.2</v>
      </c>
      <c r="J33" s="96">
        <f>ROUND(((SUM(BE121:BE162))*I33),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36</v>
      </c>
      <c r="F34" s="99">
        <f>ROUND((SUM(BF121:BF162)),  2)</f>
        <v>0</v>
      </c>
      <c r="G34" s="26"/>
      <c r="H34" s="26"/>
      <c r="I34" s="100">
        <v>0.2</v>
      </c>
      <c r="J34" s="99">
        <f>ROUND(((SUM(BF121:BF162))*I34),  2)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37</v>
      </c>
      <c r="F35" s="99">
        <f>ROUND((SUM(BG121:BG162)),  2)</f>
        <v>0</v>
      </c>
      <c r="G35" s="26"/>
      <c r="H35" s="26"/>
      <c r="I35" s="100">
        <v>0.2</v>
      </c>
      <c r="J35" s="99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38</v>
      </c>
      <c r="F36" s="99">
        <f>ROUND((SUM(BH121:BH162)),  2)</f>
        <v>0</v>
      </c>
      <c r="G36" s="26"/>
      <c r="H36" s="26"/>
      <c r="I36" s="100">
        <v>0.2</v>
      </c>
      <c r="J36" s="99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39</v>
      </c>
      <c r="F37" s="96">
        <f>ROUND((SUM(BI121:BI162)),  2)</f>
        <v>0</v>
      </c>
      <c r="G37" s="97"/>
      <c r="H37" s="97"/>
      <c r="I37" s="98">
        <v>0</v>
      </c>
      <c r="J37" s="96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101"/>
      <c r="D39" s="102" t="s">
        <v>40</v>
      </c>
      <c r="E39" s="57"/>
      <c r="F39" s="57"/>
      <c r="G39" s="103" t="s">
        <v>41</v>
      </c>
      <c r="H39" s="104" t="s">
        <v>42</v>
      </c>
      <c r="I39" s="57"/>
      <c r="J39" s="105">
        <f>SUM(J30:J37)</f>
        <v>0</v>
      </c>
      <c r="K39" s="10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3.2" hidden="1">
      <c r="A61" s="26"/>
      <c r="B61" s="27"/>
      <c r="C61" s="26"/>
      <c r="D61" s="42" t="s">
        <v>45</v>
      </c>
      <c r="E61" s="29"/>
      <c r="F61" s="107" t="s">
        <v>46</v>
      </c>
      <c r="G61" s="42" t="s">
        <v>45</v>
      </c>
      <c r="H61" s="29"/>
      <c r="I61" s="29"/>
      <c r="J61" s="108" t="s">
        <v>46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3.2" hidden="1">
      <c r="A65" s="26"/>
      <c r="B65" s="27"/>
      <c r="C65" s="26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3.2" hidden="1">
      <c r="A76" s="26"/>
      <c r="B76" s="27"/>
      <c r="C76" s="26"/>
      <c r="D76" s="42" t="s">
        <v>45</v>
      </c>
      <c r="E76" s="29"/>
      <c r="F76" s="107" t="s">
        <v>46</v>
      </c>
      <c r="G76" s="42" t="s">
        <v>45</v>
      </c>
      <c r="H76" s="29"/>
      <c r="I76" s="29"/>
      <c r="J76" s="108" t="s">
        <v>46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90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15" t="str">
        <f>E7</f>
        <v>Ekologizácia výroby Promitor Vinorum</v>
      </c>
      <c r="F85" s="216"/>
      <c r="G85" s="216"/>
      <c r="H85" s="216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556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78" t="str">
        <f>E9</f>
        <v>2022_190_1 - Zdravotechnika</v>
      </c>
      <c r="F87" s="214"/>
      <c r="G87" s="214"/>
      <c r="H87" s="214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16</v>
      </c>
      <c r="D89" s="26"/>
      <c r="E89" s="26"/>
      <c r="F89" s="21" t="str">
        <f>F12</f>
        <v>Galanta</v>
      </c>
      <c r="G89" s="26"/>
      <c r="H89" s="26"/>
      <c r="I89" s="23" t="s">
        <v>18</v>
      </c>
      <c r="J89" s="52">
        <f>IF(J12="","",J12)</f>
        <v>0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hidden="1" customHeight="1">
      <c r="A91" s="26"/>
      <c r="B91" s="27"/>
      <c r="C91" s="23" t="s">
        <v>19</v>
      </c>
      <c r="D91" s="26"/>
      <c r="E91" s="26"/>
      <c r="F91" s="21" t="str">
        <f>E15</f>
        <v>Promitor s.r.o.</v>
      </c>
      <c r="G91" s="26"/>
      <c r="H91" s="26"/>
      <c r="I91" s="23" t="s">
        <v>25</v>
      </c>
      <c r="J91" s="24" t="str">
        <f>E21</f>
        <v xml:space="preserve"> Architektonické štúdio ATELIER. AT, s.r.o.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25.65" hidden="1" customHeight="1">
      <c r="A92" s="26"/>
      <c r="B92" s="27"/>
      <c r="C92" s="23" t="s">
        <v>23</v>
      </c>
      <c r="D92" s="26"/>
      <c r="E92" s="26"/>
      <c r="F92" s="21">
        <f>IF(E18="","",E18)</f>
        <v>0</v>
      </c>
      <c r="G92" s="26"/>
      <c r="H92" s="26"/>
      <c r="I92" s="23" t="s">
        <v>27</v>
      </c>
      <c r="J92" s="24" t="str">
        <f>E24</f>
        <v>ing arch Zdenko Šabík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9" t="s">
        <v>91</v>
      </c>
      <c r="D94" s="101"/>
      <c r="E94" s="101"/>
      <c r="F94" s="101"/>
      <c r="G94" s="101"/>
      <c r="H94" s="101"/>
      <c r="I94" s="101"/>
      <c r="J94" s="110" t="s">
        <v>92</v>
      </c>
      <c r="K94" s="101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8" hidden="1" customHeight="1">
      <c r="A96" s="26"/>
      <c r="B96" s="27"/>
      <c r="C96" s="111" t="s">
        <v>93</v>
      </c>
      <c r="D96" s="26"/>
      <c r="E96" s="26"/>
      <c r="F96" s="26"/>
      <c r="G96" s="26"/>
      <c r="H96" s="26"/>
      <c r="I96" s="26"/>
      <c r="J96" s="68">
        <f>J121</f>
        <v>0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94</v>
      </c>
    </row>
    <row r="97" spans="1:31" s="9" customFormat="1" ht="24.9" hidden="1" customHeight="1">
      <c r="B97" s="112"/>
      <c r="D97" s="113" t="s">
        <v>102</v>
      </c>
      <c r="E97" s="114"/>
      <c r="F97" s="114"/>
      <c r="G97" s="114"/>
      <c r="H97" s="114"/>
      <c r="I97" s="114"/>
      <c r="J97" s="115">
        <f>J122</f>
        <v>0</v>
      </c>
      <c r="L97" s="112"/>
    </row>
    <row r="98" spans="1:31" s="10" customFormat="1" ht="19.95" hidden="1" customHeight="1">
      <c r="B98" s="116"/>
      <c r="D98" s="117" t="s">
        <v>558</v>
      </c>
      <c r="E98" s="118"/>
      <c r="F98" s="118"/>
      <c r="G98" s="118"/>
      <c r="H98" s="118"/>
      <c r="I98" s="118"/>
      <c r="J98" s="119">
        <f>J123</f>
        <v>0</v>
      </c>
      <c r="L98" s="116"/>
    </row>
    <row r="99" spans="1:31" s="10" customFormat="1" ht="19.95" hidden="1" customHeight="1">
      <c r="B99" s="116"/>
      <c r="D99" s="117" t="s">
        <v>559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31" s="10" customFormat="1" ht="19.95" hidden="1" customHeight="1">
      <c r="B100" s="116"/>
      <c r="D100" s="117" t="s">
        <v>560</v>
      </c>
      <c r="E100" s="118"/>
      <c r="F100" s="118"/>
      <c r="G100" s="118"/>
      <c r="H100" s="118"/>
      <c r="I100" s="118"/>
      <c r="J100" s="119">
        <f>J142</f>
        <v>0</v>
      </c>
      <c r="L100" s="116"/>
    </row>
    <row r="101" spans="1:31" s="10" customFormat="1" ht="19.95" hidden="1" customHeight="1">
      <c r="B101" s="116"/>
      <c r="D101" s="117" t="s">
        <v>561</v>
      </c>
      <c r="E101" s="118"/>
      <c r="F101" s="118"/>
      <c r="G101" s="118"/>
      <c r="H101" s="118"/>
      <c r="I101" s="118"/>
      <c r="J101" s="119">
        <f>J153</f>
        <v>0</v>
      </c>
      <c r="L101" s="116"/>
    </row>
    <row r="102" spans="1:31" s="2" customFormat="1" ht="21.75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" hidden="1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idden="1"/>
    <row r="105" spans="1:31" hidden="1"/>
    <row r="106" spans="1:31" hidden="1"/>
    <row r="107" spans="1:31" s="2" customFormat="1" ht="6.9" customHeight="1">
      <c r="A107" s="2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" customHeight="1">
      <c r="A108" s="26"/>
      <c r="B108" s="27"/>
      <c r="C108" s="18" t="s">
        <v>115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12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215" t="str">
        <f>E7</f>
        <v>Ekologizácia výroby Promitor Vinorum</v>
      </c>
      <c r="F111" s="216"/>
      <c r="G111" s="216"/>
      <c r="H111" s="21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556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178" t="str">
        <f>E9</f>
        <v>2022_190_1 - Zdravotechnika</v>
      </c>
      <c r="F113" s="214"/>
      <c r="G113" s="214"/>
      <c r="H113" s="214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16</v>
      </c>
      <c r="D115" s="26"/>
      <c r="E115" s="26"/>
      <c r="F115" s="21" t="str">
        <f>F12</f>
        <v>Galanta</v>
      </c>
      <c r="G115" s="26"/>
      <c r="H115" s="26"/>
      <c r="I115" s="23" t="s">
        <v>18</v>
      </c>
      <c r="J115" s="52">
        <f>IF(J12="","",J12)</f>
        <v>0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15" customHeight="1">
      <c r="A117" s="26"/>
      <c r="B117" s="27"/>
      <c r="C117" s="23" t="s">
        <v>19</v>
      </c>
      <c r="D117" s="26"/>
      <c r="E117" s="26"/>
      <c r="F117" s="21" t="str">
        <f>E15</f>
        <v>Promitor s.r.o.</v>
      </c>
      <c r="G117" s="26"/>
      <c r="H117" s="26"/>
      <c r="I117" s="23" t="s">
        <v>25</v>
      </c>
      <c r="J117" s="177" t="str">
        <f>E21</f>
        <v xml:space="preserve"> Architektonické štúdio ATELIER. AT, s.r.o.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25.65" customHeight="1">
      <c r="A118" s="26"/>
      <c r="B118" s="27"/>
      <c r="C118" s="23" t="s">
        <v>23</v>
      </c>
      <c r="D118" s="26"/>
      <c r="E118" s="26"/>
      <c r="F118" s="21">
        <f>IF(E18="","",E18)</f>
        <v>0</v>
      </c>
      <c r="G118" s="26"/>
      <c r="H118" s="26"/>
      <c r="I118" s="23" t="s">
        <v>27</v>
      </c>
      <c r="J118" s="173" t="str">
        <f>E24</f>
        <v>ing arch Zdenko Šabík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25" customHeight="1">
      <c r="A120" s="120"/>
      <c r="B120" s="121"/>
      <c r="C120" s="122" t="s">
        <v>116</v>
      </c>
      <c r="D120" s="123" t="s">
        <v>55</v>
      </c>
      <c r="E120" s="123" t="s">
        <v>51</v>
      </c>
      <c r="F120" s="123" t="s">
        <v>52</v>
      </c>
      <c r="G120" s="123" t="s">
        <v>117</v>
      </c>
      <c r="H120" s="123" t="s">
        <v>118</v>
      </c>
      <c r="I120" s="123" t="s">
        <v>119</v>
      </c>
      <c r="J120" s="124" t="s">
        <v>92</v>
      </c>
      <c r="K120" s="125" t="s">
        <v>120</v>
      </c>
      <c r="L120" s="126"/>
      <c r="M120" s="59" t="s">
        <v>1</v>
      </c>
      <c r="N120" s="60" t="s">
        <v>34</v>
      </c>
      <c r="O120" s="60" t="s">
        <v>121</v>
      </c>
      <c r="P120" s="60" t="s">
        <v>122</v>
      </c>
      <c r="Q120" s="60" t="s">
        <v>123</v>
      </c>
      <c r="R120" s="60" t="s">
        <v>124</v>
      </c>
      <c r="S120" s="60" t="s">
        <v>125</v>
      </c>
      <c r="T120" s="61" t="s">
        <v>126</v>
      </c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</row>
    <row r="121" spans="1:65" s="2" customFormat="1" ht="22.8" customHeight="1">
      <c r="A121" s="26"/>
      <c r="B121" s="27"/>
      <c r="C121" s="66" t="s">
        <v>93</v>
      </c>
      <c r="D121" s="26"/>
      <c r="E121" s="26"/>
      <c r="F121" s="26"/>
      <c r="G121" s="26"/>
      <c r="H121" s="26"/>
      <c r="I121" s="26"/>
      <c r="J121" s="127">
        <f>BK121</f>
        <v>0</v>
      </c>
      <c r="K121" s="26"/>
      <c r="L121" s="27"/>
      <c r="M121" s="62"/>
      <c r="N121" s="53"/>
      <c r="O121" s="63"/>
      <c r="P121" s="128">
        <f>P122</f>
        <v>0</v>
      </c>
      <c r="Q121" s="63"/>
      <c r="R121" s="128">
        <f>R122</f>
        <v>0</v>
      </c>
      <c r="S121" s="63"/>
      <c r="T121" s="129">
        <f>T122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69</v>
      </c>
      <c r="AU121" s="14" t="s">
        <v>94</v>
      </c>
      <c r="BK121" s="130">
        <f>BK122</f>
        <v>0</v>
      </c>
    </row>
    <row r="122" spans="1:65" s="12" customFormat="1" ht="25.95" customHeight="1">
      <c r="B122" s="131"/>
      <c r="D122" s="132" t="s">
        <v>69</v>
      </c>
      <c r="E122" s="133" t="s">
        <v>293</v>
      </c>
      <c r="F122" s="133" t="s">
        <v>294</v>
      </c>
      <c r="J122" s="134">
        <f>BK122</f>
        <v>0</v>
      </c>
      <c r="L122" s="131"/>
      <c r="M122" s="135"/>
      <c r="N122" s="136"/>
      <c r="O122" s="136"/>
      <c r="P122" s="137">
        <f>P123+P131+P142+P153</f>
        <v>0</v>
      </c>
      <c r="Q122" s="136"/>
      <c r="R122" s="137">
        <f>R123+R131+R142+R153</f>
        <v>0</v>
      </c>
      <c r="S122" s="136"/>
      <c r="T122" s="138">
        <f>T123+T131+T142+T153</f>
        <v>0</v>
      </c>
      <c r="AR122" s="132" t="s">
        <v>136</v>
      </c>
      <c r="AT122" s="139" t="s">
        <v>69</v>
      </c>
      <c r="AU122" s="139" t="s">
        <v>70</v>
      </c>
      <c r="AY122" s="132" t="s">
        <v>129</v>
      </c>
      <c r="BK122" s="140">
        <f>BK123+BK131+BK142+BK153</f>
        <v>0</v>
      </c>
    </row>
    <row r="123" spans="1:65" s="12" customFormat="1" ht="22.8" customHeight="1">
      <c r="B123" s="131"/>
      <c r="D123" s="132" t="s">
        <v>69</v>
      </c>
      <c r="E123" s="141" t="s">
        <v>562</v>
      </c>
      <c r="F123" s="141" t="s">
        <v>563</v>
      </c>
      <c r="J123" s="142">
        <f>BK123</f>
        <v>0</v>
      </c>
      <c r="L123" s="131"/>
      <c r="M123" s="135"/>
      <c r="N123" s="136"/>
      <c r="O123" s="136"/>
      <c r="P123" s="137">
        <f>SUM(P124:P130)</f>
        <v>0</v>
      </c>
      <c r="Q123" s="136"/>
      <c r="R123" s="137">
        <f>SUM(R124:R130)</f>
        <v>0</v>
      </c>
      <c r="S123" s="136"/>
      <c r="T123" s="138">
        <f>SUM(T124:T130)</f>
        <v>0</v>
      </c>
      <c r="AR123" s="132" t="s">
        <v>136</v>
      </c>
      <c r="AT123" s="139" t="s">
        <v>69</v>
      </c>
      <c r="AU123" s="139" t="s">
        <v>75</v>
      </c>
      <c r="AY123" s="132" t="s">
        <v>129</v>
      </c>
      <c r="BK123" s="140">
        <f>SUM(BK124:BK130)</f>
        <v>0</v>
      </c>
    </row>
    <row r="124" spans="1:65" s="2" customFormat="1" ht="24.15" customHeight="1">
      <c r="A124" s="26"/>
      <c r="B124" s="143"/>
      <c r="C124" s="144" t="s">
        <v>75</v>
      </c>
      <c r="D124" s="144" t="s">
        <v>131</v>
      </c>
      <c r="E124" s="145" t="s">
        <v>564</v>
      </c>
      <c r="F124" s="146" t="s">
        <v>565</v>
      </c>
      <c r="G124" s="147" t="s">
        <v>257</v>
      </c>
      <c r="H124" s="148">
        <v>3</v>
      </c>
      <c r="I124" s="149"/>
      <c r="J124" s="149">
        <f t="shared" ref="J124:J130" si="0">ROUND(I124*H124,2)</f>
        <v>0</v>
      </c>
      <c r="K124" s="150"/>
      <c r="L124" s="27"/>
      <c r="M124" s="151" t="s">
        <v>1</v>
      </c>
      <c r="N124" s="152" t="s">
        <v>36</v>
      </c>
      <c r="O124" s="153">
        <v>0</v>
      </c>
      <c r="P124" s="153">
        <f t="shared" ref="P124:P130" si="1">O124*H124</f>
        <v>0</v>
      </c>
      <c r="Q124" s="153">
        <v>0</v>
      </c>
      <c r="R124" s="153">
        <f t="shared" ref="R124:R130" si="2">Q124*H124</f>
        <v>0</v>
      </c>
      <c r="S124" s="153">
        <v>0</v>
      </c>
      <c r="T124" s="154">
        <f t="shared" ref="T124:T130" si="3"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194</v>
      </c>
      <c r="AT124" s="155" t="s">
        <v>131</v>
      </c>
      <c r="AU124" s="155" t="s">
        <v>136</v>
      </c>
      <c r="AY124" s="14" t="s">
        <v>129</v>
      </c>
      <c r="BE124" s="156">
        <f t="shared" ref="BE124:BE130" si="4">IF(N124="základná",J124,0)</f>
        <v>0</v>
      </c>
      <c r="BF124" s="156">
        <f t="shared" ref="BF124:BF130" si="5">IF(N124="znížená",J124,0)</f>
        <v>0</v>
      </c>
      <c r="BG124" s="156">
        <f t="shared" ref="BG124:BG130" si="6">IF(N124="zákl. prenesená",J124,0)</f>
        <v>0</v>
      </c>
      <c r="BH124" s="156">
        <f t="shared" ref="BH124:BH130" si="7">IF(N124="zníž. prenesená",J124,0)</f>
        <v>0</v>
      </c>
      <c r="BI124" s="156">
        <f t="shared" ref="BI124:BI130" si="8">IF(N124="nulová",J124,0)</f>
        <v>0</v>
      </c>
      <c r="BJ124" s="14" t="s">
        <v>136</v>
      </c>
      <c r="BK124" s="156">
        <f t="shared" ref="BK124:BK130" si="9">ROUND(I124*H124,2)</f>
        <v>0</v>
      </c>
      <c r="BL124" s="14" t="s">
        <v>194</v>
      </c>
      <c r="BM124" s="155" t="s">
        <v>136</v>
      </c>
    </row>
    <row r="125" spans="1:65" s="2" customFormat="1" ht="24.15" customHeight="1">
      <c r="A125" s="26"/>
      <c r="B125" s="143"/>
      <c r="C125" s="157" t="s">
        <v>136</v>
      </c>
      <c r="D125" s="157" t="s">
        <v>145</v>
      </c>
      <c r="E125" s="158" t="s">
        <v>566</v>
      </c>
      <c r="F125" s="159" t="s">
        <v>918</v>
      </c>
      <c r="G125" s="160" t="s">
        <v>257</v>
      </c>
      <c r="H125" s="161">
        <v>3</v>
      </c>
      <c r="I125" s="162"/>
      <c r="J125" s="162">
        <f t="shared" si="0"/>
        <v>0</v>
      </c>
      <c r="K125" s="163"/>
      <c r="L125" s="164"/>
      <c r="M125" s="165" t="s">
        <v>1</v>
      </c>
      <c r="N125" s="166" t="s">
        <v>36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259</v>
      </c>
      <c r="AT125" s="155" t="s">
        <v>145</v>
      </c>
      <c r="AU125" s="155" t="s">
        <v>136</v>
      </c>
      <c r="AY125" s="14" t="s">
        <v>129</v>
      </c>
      <c r="BE125" s="156">
        <f t="shared" si="4"/>
        <v>0</v>
      </c>
      <c r="BF125" s="156">
        <f t="shared" si="5"/>
        <v>0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136</v>
      </c>
      <c r="BK125" s="156">
        <f t="shared" si="9"/>
        <v>0</v>
      </c>
      <c r="BL125" s="14" t="s">
        <v>194</v>
      </c>
      <c r="BM125" s="155" t="s">
        <v>135</v>
      </c>
    </row>
    <row r="126" spans="1:65" s="2" customFormat="1" ht="24.15" customHeight="1">
      <c r="A126" s="26"/>
      <c r="B126" s="143"/>
      <c r="C126" s="144" t="s">
        <v>141</v>
      </c>
      <c r="D126" s="144" t="s">
        <v>131</v>
      </c>
      <c r="E126" s="145" t="s">
        <v>567</v>
      </c>
      <c r="F126" s="146" t="s">
        <v>568</v>
      </c>
      <c r="G126" s="147" t="s">
        <v>257</v>
      </c>
      <c r="H126" s="148">
        <v>17</v>
      </c>
      <c r="I126" s="149"/>
      <c r="J126" s="149">
        <f t="shared" si="0"/>
        <v>0</v>
      </c>
      <c r="K126" s="150"/>
      <c r="L126" s="27"/>
      <c r="M126" s="151" t="s">
        <v>1</v>
      </c>
      <c r="N126" s="152" t="s">
        <v>36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194</v>
      </c>
      <c r="AT126" s="155" t="s">
        <v>131</v>
      </c>
      <c r="AU126" s="155" t="s">
        <v>136</v>
      </c>
      <c r="AY126" s="14" t="s">
        <v>129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136</v>
      </c>
      <c r="BK126" s="156">
        <f t="shared" si="9"/>
        <v>0</v>
      </c>
      <c r="BL126" s="14" t="s">
        <v>194</v>
      </c>
      <c r="BM126" s="155" t="s">
        <v>156</v>
      </c>
    </row>
    <row r="127" spans="1:65" s="2" customFormat="1" ht="24.15" customHeight="1">
      <c r="A127" s="26"/>
      <c r="B127" s="143"/>
      <c r="C127" s="157" t="s">
        <v>135</v>
      </c>
      <c r="D127" s="157" t="s">
        <v>145</v>
      </c>
      <c r="E127" s="158" t="s">
        <v>569</v>
      </c>
      <c r="F127" s="159" t="s">
        <v>919</v>
      </c>
      <c r="G127" s="160" t="s">
        <v>257</v>
      </c>
      <c r="H127" s="161">
        <v>17</v>
      </c>
      <c r="I127" s="162"/>
      <c r="J127" s="162">
        <f t="shared" si="0"/>
        <v>0</v>
      </c>
      <c r="K127" s="163"/>
      <c r="L127" s="164"/>
      <c r="M127" s="165" t="s">
        <v>1</v>
      </c>
      <c r="N127" s="166" t="s">
        <v>36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259</v>
      </c>
      <c r="AT127" s="155" t="s">
        <v>145</v>
      </c>
      <c r="AU127" s="155" t="s">
        <v>136</v>
      </c>
      <c r="AY127" s="14" t="s">
        <v>129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136</v>
      </c>
      <c r="BK127" s="156">
        <f t="shared" si="9"/>
        <v>0</v>
      </c>
      <c r="BL127" s="14" t="s">
        <v>194</v>
      </c>
      <c r="BM127" s="155" t="s">
        <v>149</v>
      </c>
    </row>
    <row r="128" spans="1:65" s="2" customFormat="1" ht="24.15" customHeight="1">
      <c r="A128" s="26"/>
      <c r="B128" s="143"/>
      <c r="C128" s="144" t="s">
        <v>152</v>
      </c>
      <c r="D128" s="144" t="s">
        <v>131</v>
      </c>
      <c r="E128" s="145" t="s">
        <v>570</v>
      </c>
      <c r="F128" s="146" t="s">
        <v>571</v>
      </c>
      <c r="G128" s="147" t="s">
        <v>257</v>
      </c>
      <c r="H128" s="148">
        <v>3</v>
      </c>
      <c r="I128" s="149"/>
      <c r="J128" s="149">
        <f t="shared" si="0"/>
        <v>0</v>
      </c>
      <c r="K128" s="150"/>
      <c r="L128" s="27"/>
      <c r="M128" s="151" t="s">
        <v>1</v>
      </c>
      <c r="N128" s="152" t="s">
        <v>36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194</v>
      </c>
      <c r="AT128" s="155" t="s">
        <v>131</v>
      </c>
      <c r="AU128" s="155" t="s">
        <v>136</v>
      </c>
      <c r="AY128" s="14" t="s">
        <v>129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136</v>
      </c>
      <c r="BK128" s="156">
        <f t="shared" si="9"/>
        <v>0</v>
      </c>
      <c r="BL128" s="14" t="s">
        <v>194</v>
      </c>
      <c r="BM128" s="155" t="s">
        <v>171</v>
      </c>
    </row>
    <row r="129" spans="1:65" s="2" customFormat="1" ht="24.15" customHeight="1">
      <c r="A129" s="26"/>
      <c r="B129" s="143"/>
      <c r="C129" s="157" t="s">
        <v>156</v>
      </c>
      <c r="D129" s="157" t="s">
        <v>145</v>
      </c>
      <c r="E129" s="158" t="s">
        <v>572</v>
      </c>
      <c r="F129" s="159" t="s">
        <v>920</v>
      </c>
      <c r="G129" s="160" t="s">
        <v>257</v>
      </c>
      <c r="H129" s="161">
        <v>3</v>
      </c>
      <c r="I129" s="162"/>
      <c r="J129" s="162">
        <f t="shared" si="0"/>
        <v>0</v>
      </c>
      <c r="K129" s="163"/>
      <c r="L129" s="164"/>
      <c r="M129" s="165" t="s">
        <v>1</v>
      </c>
      <c r="N129" s="166" t="s">
        <v>36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259</v>
      </c>
      <c r="AT129" s="155" t="s">
        <v>145</v>
      </c>
      <c r="AU129" s="155" t="s">
        <v>136</v>
      </c>
      <c r="AY129" s="14" t="s">
        <v>129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136</v>
      </c>
      <c r="BK129" s="156">
        <f t="shared" si="9"/>
        <v>0</v>
      </c>
      <c r="BL129" s="14" t="s">
        <v>194</v>
      </c>
      <c r="BM129" s="155" t="s">
        <v>178</v>
      </c>
    </row>
    <row r="130" spans="1:65" s="2" customFormat="1" ht="24.15" customHeight="1">
      <c r="A130" s="26"/>
      <c r="B130" s="143"/>
      <c r="C130" s="144" t="s">
        <v>160</v>
      </c>
      <c r="D130" s="144" t="s">
        <v>131</v>
      </c>
      <c r="E130" s="145" t="s">
        <v>573</v>
      </c>
      <c r="F130" s="146" t="s">
        <v>574</v>
      </c>
      <c r="G130" s="147" t="s">
        <v>315</v>
      </c>
      <c r="H130" s="148">
        <v>0.87</v>
      </c>
      <c r="I130" s="149"/>
      <c r="J130" s="149">
        <f t="shared" si="0"/>
        <v>0</v>
      </c>
      <c r="K130" s="150"/>
      <c r="L130" s="27"/>
      <c r="M130" s="151" t="s">
        <v>1</v>
      </c>
      <c r="N130" s="152" t="s">
        <v>36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194</v>
      </c>
      <c r="AT130" s="155" t="s">
        <v>131</v>
      </c>
      <c r="AU130" s="155" t="s">
        <v>136</v>
      </c>
      <c r="AY130" s="14" t="s">
        <v>129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136</v>
      </c>
      <c r="BK130" s="156">
        <f t="shared" si="9"/>
        <v>0</v>
      </c>
      <c r="BL130" s="14" t="s">
        <v>194</v>
      </c>
      <c r="BM130" s="155" t="s">
        <v>186</v>
      </c>
    </row>
    <row r="131" spans="1:65" s="12" customFormat="1" ht="22.8" customHeight="1">
      <c r="B131" s="131"/>
      <c r="D131" s="132" t="s">
        <v>69</v>
      </c>
      <c r="E131" s="141" t="s">
        <v>575</v>
      </c>
      <c r="F131" s="141" t="s">
        <v>576</v>
      </c>
      <c r="J131" s="142">
        <f>BK131</f>
        <v>0</v>
      </c>
      <c r="L131" s="131"/>
      <c r="M131" s="135"/>
      <c r="N131" s="136"/>
      <c r="O131" s="136"/>
      <c r="P131" s="137">
        <f>SUM(P132:P141)</f>
        <v>0</v>
      </c>
      <c r="Q131" s="136"/>
      <c r="R131" s="137">
        <f>SUM(R132:R141)</f>
        <v>0</v>
      </c>
      <c r="S131" s="136"/>
      <c r="T131" s="138">
        <f>SUM(T132:T141)</f>
        <v>0</v>
      </c>
      <c r="AR131" s="132" t="s">
        <v>136</v>
      </c>
      <c r="AT131" s="139" t="s">
        <v>69</v>
      </c>
      <c r="AU131" s="139" t="s">
        <v>75</v>
      </c>
      <c r="AY131" s="132" t="s">
        <v>129</v>
      </c>
      <c r="BK131" s="140">
        <f>SUM(BK132:BK141)</f>
        <v>0</v>
      </c>
    </row>
    <row r="132" spans="1:65" s="2" customFormat="1" ht="16.5" customHeight="1">
      <c r="A132" s="26"/>
      <c r="B132" s="143"/>
      <c r="C132" s="144" t="s">
        <v>149</v>
      </c>
      <c r="D132" s="144" t="s">
        <v>131</v>
      </c>
      <c r="E132" s="145" t="s">
        <v>577</v>
      </c>
      <c r="F132" s="146" t="s">
        <v>578</v>
      </c>
      <c r="G132" s="147" t="s">
        <v>257</v>
      </c>
      <c r="H132" s="148">
        <v>1.5</v>
      </c>
      <c r="I132" s="149"/>
      <c r="J132" s="149">
        <f t="shared" ref="J132:J141" si="10">ROUND(I132*H132,2)</f>
        <v>0</v>
      </c>
      <c r="K132" s="150"/>
      <c r="L132" s="27"/>
      <c r="M132" s="151" t="s">
        <v>1</v>
      </c>
      <c r="N132" s="152" t="s">
        <v>36</v>
      </c>
      <c r="O132" s="153">
        <v>0</v>
      </c>
      <c r="P132" s="153">
        <f t="shared" ref="P132:P141" si="11">O132*H132</f>
        <v>0</v>
      </c>
      <c r="Q132" s="153">
        <v>0</v>
      </c>
      <c r="R132" s="153">
        <f t="shared" ref="R132:R141" si="12">Q132*H132</f>
        <v>0</v>
      </c>
      <c r="S132" s="153">
        <v>0</v>
      </c>
      <c r="T132" s="154">
        <f t="shared" ref="T132:T141" si="13"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194</v>
      </c>
      <c r="AT132" s="155" t="s">
        <v>131</v>
      </c>
      <c r="AU132" s="155" t="s">
        <v>136</v>
      </c>
      <c r="AY132" s="14" t="s">
        <v>129</v>
      </c>
      <c r="BE132" s="156">
        <f t="shared" ref="BE132:BE141" si="14">IF(N132="základná",J132,0)</f>
        <v>0</v>
      </c>
      <c r="BF132" s="156">
        <f t="shared" ref="BF132:BF141" si="15">IF(N132="znížená",J132,0)</f>
        <v>0</v>
      </c>
      <c r="BG132" s="156">
        <f t="shared" ref="BG132:BG141" si="16">IF(N132="zákl. prenesená",J132,0)</f>
        <v>0</v>
      </c>
      <c r="BH132" s="156">
        <f t="shared" ref="BH132:BH141" si="17">IF(N132="zníž. prenesená",J132,0)</f>
        <v>0</v>
      </c>
      <c r="BI132" s="156">
        <f t="shared" ref="BI132:BI141" si="18">IF(N132="nulová",J132,0)</f>
        <v>0</v>
      </c>
      <c r="BJ132" s="14" t="s">
        <v>136</v>
      </c>
      <c r="BK132" s="156">
        <f t="shared" ref="BK132:BK141" si="19">ROUND(I132*H132,2)</f>
        <v>0</v>
      </c>
      <c r="BL132" s="14" t="s">
        <v>194</v>
      </c>
      <c r="BM132" s="155" t="s">
        <v>194</v>
      </c>
    </row>
    <row r="133" spans="1:65" s="2" customFormat="1" ht="21.75" customHeight="1">
      <c r="A133" s="26"/>
      <c r="B133" s="143"/>
      <c r="C133" s="144" t="s">
        <v>168</v>
      </c>
      <c r="D133" s="144" t="s">
        <v>131</v>
      </c>
      <c r="E133" s="145" t="s">
        <v>579</v>
      </c>
      <c r="F133" s="146" t="s">
        <v>580</v>
      </c>
      <c r="G133" s="147" t="s">
        <v>257</v>
      </c>
      <c r="H133" s="148">
        <v>6</v>
      </c>
      <c r="I133" s="149"/>
      <c r="J133" s="149">
        <f t="shared" si="10"/>
        <v>0</v>
      </c>
      <c r="K133" s="150"/>
      <c r="L133" s="27"/>
      <c r="M133" s="151" t="s">
        <v>1</v>
      </c>
      <c r="N133" s="152" t="s">
        <v>36</v>
      </c>
      <c r="O133" s="153">
        <v>0</v>
      </c>
      <c r="P133" s="153">
        <f t="shared" si="11"/>
        <v>0</v>
      </c>
      <c r="Q133" s="153">
        <v>0</v>
      </c>
      <c r="R133" s="153">
        <f t="shared" si="12"/>
        <v>0</v>
      </c>
      <c r="S133" s="153">
        <v>0</v>
      </c>
      <c r="T133" s="154">
        <f t="shared" si="1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194</v>
      </c>
      <c r="AT133" s="155" t="s">
        <v>131</v>
      </c>
      <c r="AU133" s="155" t="s">
        <v>136</v>
      </c>
      <c r="AY133" s="14" t="s">
        <v>129</v>
      </c>
      <c r="BE133" s="156">
        <f t="shared" si="14"/>
        <v>0</v>
      </c>
      <c r="BF133" s="156">
        <f t="shared" si="15"/>
        <v>0</v>
      </c>
      <c r="BG133" s="156">
        <f t="shared" si="16"/>
        <v>0</v>
      </c>
      <c r="BH133" s="156">
        <f t="shared" si="17"/>
        <v>0</v>
      </c>
      <c r="BI133" s="156">
        <f t="shared" si="18"/>
        <v>0</v>
      </c>
      <c r="BJ133" s="14" t="s">
        <v>136</v>
      </c>
      <c r="BK133" s="156">
        <f t="shared" si="19"/>
        <v>0</v>
      </c>
      <c r="BL133" s="14" t="s">
        <v>194</v>
      </c>
      <c r="BM133" s="155" t="s">
        <v>203</v>
      </c>
    </row>
    <row r="134" spans="1:65" s="2" customFormat="1" ht="21.75" customHeight="1">
      <c r="A134" s="26"/>
      <c r="B134" s="143"/>
      <c r="C134" s="144" t="s">
        <v>171</v>
      </c>
      <c r="D134" s="144" t="s">
        <v>131</v>
      </c>
      <c r="E134" s="145" t="s">
        <v>581</v>
      </c>
      <c r="F134" s="146" t="s">
        <v>582</v>
      </c>
      <c r="G134" s="147" t="s">
        <v>257</v>
      </c>
      <c r="H134" s="148">
        <v>13</v>
      </c>
      <c r="I134" s="149"/>
      <c r="J134" s="149">
        <f t="shared" si="10"/>
        <v>0</v>
      </c>
      <c r="K134" s="150"/>
      <c r="L134" s="27"/>
      <c r="M134" s="151" t="s">
        <v>1</v>
      </c>
      <c r="N134" s="152" t="s">
        <v>36</v>
      </c>
      <c r="O134" s="153">
        <v>0</v>
      </c>
      <c r="P134" s="153">
        <f t="shared" si="11"/>
        <v>0</v>
      </c>
      <c r="Q134" s="153">
        <v>0</v>
      </c>
      <c r="R134" s="153">
        <f t="shared" si="12"/>
        <v>0</v>
      </c>
      <c r="S134" s="153">
        <v>0</v>
      </c>
      <c r="T134" s="154">
        <f t="shared" si="1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194</v>
      </c>
      <c r="AT134" s="155" t="s">
        <v>131</v>
      </c>
      <c r="AU134" s="155" t="s">
        <v>136</v>
      </c>
      <c r="AY134" s="14" t="s">
        <v>129</v>
      </c>
      <c r="BE134" s="156">
        <f t="shared" si="14"/>
        <v>0</v>
      </c>
      <c r="BF134" s="156">
        <f t="shared" si="15"/>
        <v>0</v>
      </c>
      <c r="BG134" s="156">
        <f t="shared" si="16"/>
        <v>0</v>
      </c>
      <c r="BH134" s="156">
        <f t="shared" si="17"/>
        <v>0</v>
      </c>
      <c r="BI134" s="156">
        <f t="shared" si="18"/>
        <v>0</v>
      </c>
      <c r="BJ134" s="14" t="s">
        <v>136</v>
      </c>
      <c r="BK134" s="156">
        <f t="shared" si="19"/>
        <v>0</v>
      </c>
      <c r="BL134" s="14" t="s">
        <v>194</v>
      </c>
      <c r="BM134" s="155" t="s">
        <v>6</v>
      </c>
    </row>
    <row r="135" spans="1:65" s="2" customFormat="1" ht="21.75" customHeight="1">
      <c r="A135" s="26"/>
      <c r="B135" s="143"/>
      <c r="C135" s="144" t="s">
        <v>174</v>
      </c>
      <c r="D135" s="144" t="s">
        <v>131</v>
      </c>
      <c r="E135" s="145" t="s">
        <v>583</v>
      </c>
      <c r="F135" s="146" t="s">
        <v>584</v>
      </c>
      <c r="G135" s="147" t="s">
        <v>257</v>
      </c>
      <c r="H135" s="148">
        <v>3</v>
      </c>
      <c r="I135" s="149"/>
      <c r="J135" s="149">
        <f t="shared" si="10"/>
        <v>0</v>
      </c>
      <c r="K135" s="150"/>
      <c r="L135" s="27"/>
      <c r="M135" s="151" t="s">
        <v>1</v>
      </c>
      <c r="N135" s="152" t="s">
        <v>36</v>
      </c>
      <c r="O135" s="153">
        <v>0</v>
      </c>
      <c r="P135" s="153">
        <f t="shared" si="11"/>
        <v>0</v>
      </c>
      <c r="Q135" s="153">
        <v>0</v>
      </c>
      <c r="R135" s="153">
        <f t="shared" si="12"/>
        <v>0</v>
      </c>
      <c r="S135" s="153">
        <v>0</v>
      </c>
      <c r="T135" s="154">
        <f t="shared" si="1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194</v>
      </c>
      <c r="AT135" s="155" t="s">
        <v>131</v>
      </c>
      <c r="AU135" s="155" t="s">
        <v>136</v>
      </c>
      <c r="AY135" s="14" t="s">
        <v>129</v>
      </c>
      <c r="BE135" s="156">
        <f t="shared" si="14"/>
        <v>0</v>
      </c>
      <c r="BF135" s="156">
        <f t="shared" si="15"/>
        <v>0</v>
      </c>
      <c r="BG135" s="156">
        <f t="shared" si="16"/>
        <v>0</v>
      </c>
      <c r="BH135" s="156">
        <f t="shared" si="17"/>
        <v>0</v>
      </c>
      <c r="BI135" s="156">
        <f t="shared" si="18"/>
        <v>0</v>
      </c>
      <c r="BJ135" s="14" t="s">
        <v>136</v>
      </c>
      <c r="BK135" s="156">
        <f t="shared" si="19"/>
        <v>0</v>
      </c>
      <c r="BL135" s="14" t="s">
        <v>194</v>
      </c>
      <c r="BM135" s="155" t="s">
        <v>218</v>
      </c>
    </row>
    <row r="136" spans="1:65" s="2" customFormat="1" ht="21.75" customHeight="1">
      <c r="A136" s="26"/>
      <c r="B136" s="143"/>
      <c r="C136" s="144" t="s">
        <v>178</v>
      </c>
      <c r="D136" s="144" t="s">
        <v>131</v>
      </c>
      <c r="E136" s="145" t="s">
        <v>585</v>
      </c>
      <c r="F136" s="146" t="s">
        <v>586</v>
      </c>
      <c r="G136" s="147" t="s">
        <v>208</v>
      </c>
      <c r="H136" s="148">
        <v>3</v>
      </c>
      <c r="I136" s="149"/>
      <c r="J136" s="149">
        <f t="shared" si="10"/>
        <v>0</v>
      </c>
      <c r="K136" s="150"/>
      <c r="L136" s="27"/>
      <c r="M136" s="151" t="s">
        <v>1</v>
      </c>
      <c r="N136" s="152" t="s">
        <v>36</v>
      </c>
      <c r="O136" s="153">
        <v>0</v>
      </c>
      <c r="P136" s="153">
        <f t="shared" si="11"/>
        <v>0</v>
      </c>
      <c r="Q136" s="153">
        <v>0</v>
      </c>
      <c r="R136" s="153">
        <f t="shared" si="12"/>
        <v>0</v>
      </c>
      <c r="S136" s="153">
        <v>0</v>
      </c>
      <c r="T136" s="154">
        <f t="shared" si="1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194</v>
      </c>
      <c r="AT136" s="155" t="s">
        <v>131</v>
      </c>
      <c r="AU136" s="155" t="s">
        <v>136</v>
      </c>
      <c r="AY136" s="14" t="s">
        <v>129</v>
      </c>
      <c r="BE136" s="156">
        <f t="shared" si="14"/>
        <v>0</v>
      </c>
      <c r="BF136" s="156">
        <f t="shared" si="15"/>
        <v>0</v>
      </c>
      <c r="BG136" s="156">
        <f t="shared" si="16"/>
        <v>0</v>
      </c>
      <c r="BH136" s="156">
        <f t="shared" si="17"/>
        <v>0</v>
      </c>
      <c r="BI136" s="156">
        <f t="shared" si="18"/>
        <v>0</v>
      </c>
      <c r="BJ136" s="14" t="s">
        <v>136</v>
      </c>
      <c r="BK136" s="156">
        <f t="shared" si="19"/>
        <v>0</v>
      </c>
      <c r="BL136" s="14" t="s">
        <v>194</v>
      </c>
      <c r="BM136" s="155" t="s">
        <v>226</v>
      </c>
    </row>
    <row r="137" spans="1:65" s="2" customFormat="1" ht="24.15" customHeight="1">
      <c r="A137" s="26"/>
      <c r="B137" s="143"/>
      <c r="C137" s="157" t="s">
        <v>182</v>
      </c>
      <c r="D137" s="157" t="s">
        <v>145</v>
      </c>
      <c r="E137" s="158" t="s">
        <v>587</v>
      </c>
      <c r="F137" s="159" t="s">
        <v>921</v>
      </c>
      <c r="G137" s="160" t="s">
        <v>208</v>
      </c>
      <c r="H137" s="161">
        <v>3</v>
      </c>
      <c r="I137" s="162"/>
      <c r="J137" s="162">
        <f t="shared" si="10"/>
        <v>0</v>
      </c>
      <c r="K137" s="163"/>
      <c r="L137" s="164"/>
      <c r="M137" s="165" t="s">
        <v>1</v>
      </c>
      <c r="N137" s="166" t="s">
        <v>36</v>
      </c>
      <c r="O137" s="153">
        <v>0</v>
      </c>
      <c r="P137" s="153">
        <f t="shared" si="11"/>
        <v>0</v>
      </c>
      <c r="Q137" s="153">
        <v>0</v>
      </c>
      <c r="R137" s="153">
        <f t="shared" si="12"/>
        <v>0</v>
      </c>
      <c r="S137" s="153">
        <v>0</v>
      </c>
      <c r="T137" s="154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259</v>
      </c>
      <c r="AT137" s="155" t="s">
        <v>145</v>
      </c>
      <c r="AU137" s="155" t="s">
        <v>136</v>
      </c>
      <c r="AY137" s="14" t="s">
        <v>129</v>
      </c>
      <c r="BE137" s="156">
        <f t="shared" si="14"/>
        <v>0</v>
      </c>
      <c r="BF137" s="156">
        <f t="shared" si="15"/>
        <v>0</v>
      </c>
      <c r="BG137" s="156">
        <f t="shared" si="16"/>
        <v>0</v>
      </c>
      <c r="BH137" s="156">
        <f t="shared" si="17"/>
        <v>0</v>
      </c>
      <c r="BI137" s="156">
        <f t="shared" si="18"/>
        <v>0</v>
      </c>
      <c r="BJ137" s="14" t="s">
        <v>136</v>
      </c>
      <c r="BK137" s="156">
        <f t="shared" si="19"/>
        <v>0</v>
      </c>
      <c r="BL137" s="14" t="s">
        <v>194</v>
      </c>
      <c r="BM137" s="155" t="s">
        <v>234</v>
      </c>
    </row>
    <row r="138" spans="1:65" s="2" customFormat="1" ht="24.15" customHeight="1">
      <c r="A138" s="26"/>
      <c r="B138" s="143"/>
      <c r="C138" s="144" t="s">
        <v>186</v>
      </c>
      <c r="D138" s="144" t="s">
        <v>131</v>
      </c>
      <c r="E138" s="145" t="s">
        <v>588</v>
      </c>
      <c r="F138" s="146" t="s">
        <v>589</v>
      </c>
      <c r="G138" s="147" t="s">
        <v>208</v>
      </c>
      <c r="H138" s="148">
        <v>1</v>
      </c>
      <c r="I138" s="149"/>
      <c r="J138" s="149">
        <f t="shared" si="10"/>
        <v>0</v>
      </c>
      <c r="K138" s="150"/>
      <c r="L138" s="27"/>
      <c r="M138" s="151" t="s">
        <v>1</v>
      </c>
      <c r="N138" s="152" t="s">
        <v>36</v>
      </c>
      <c r="O138" s="153">
        <v>0</v>
      </c>
      <c r="P138" s="153">
        <f t="shared" si="11"/>
        <v>0</v>
      </c>
      <c r="Q138" s="153">
        <v>0</v>
      </c>
      <c r="R138" s="153">
        <f t="shared" si="12"/>
        <v>0</v>
      </c>
      <c r="S138" s="153">
        <v>0</v>
      </c>
      <c r="T138" s="154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194</v>
      </c>
      <c r="AT138" s="155" t="s">
        <v>131</v>
      </c>
      <c r="AU138" s="155" t="s">
        <v>136</v>
      </c>
      <c r="AY138" s="14" t="s">
        <v>129</v>
      </c>
      <c r="BE138" s="156">
        <f t="shared" si="14"/>
        <v>0</v>
      </c>
      <c r="BF138" s="156">
        <f t="shared" si="15"/>
        <v>0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4" t="s">
        <v>136</v>
      </c>
      <c r="BK138" s="156">
        <f t="shared" si="19"/>
        <v>0</v>
      </c>
      <c r="BL138" s="14" t="s">
        <v>194</v>
      </c>
      <c r="BM138" s="155" t="s">
        <v>242</v>
      </c>
    </row>
    <row r="139" spans="1:65" s="2" customFormat="1" ht="24.15" customHeight="1">
      <c r="A139" s="26"/>
      <c r="B139" s="143"/>
      <c r="C139" s="144" t="s">
        <v>190</v>
      </c>
      <c r="D139" s="144" t="s">
        <v>131</v>
      </c>
      <c r="E139" s="145" t="s">
        <v>590</v>
      </c>
      <c r="F139" s="146" t="s">
        <v>591</v>
      </c>
      <c r="G139" s="147" t="s">
        <v>208</v>
      </c>
      <c r="H139" s="148">
        <v>3</v>
      </c>
      <c r="I139" s="149"/>
      <c r="J139" s="149">
        <f t="shared" si="10"/>
        <v>0</v>
      </c>
      <c r="K139" s="150"/>
      <c r="L139" s="27"/>
      <c r="M139" s="151" t="s">
        <v>1</v>
      </c>
      <c r="N139" s="152" t="s">
        <v>36</v>
      </c>
      <c r="O139" s="153">
        <v>0</v>
      </c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194</v>
      </c>
      <c r="AT139" s="155" t="s">
        <v>131</v>
      </c>
      <c r="AU139" s="155" t="s">
        <v>136</v>
      </c>
      <c r="AY139" s="14" t="s">
        <v>129</v>
      </c>
      <c r="BE139" s="156">
        <f t="shared" si="14"/>
        <v>0</v>
      </c>
      <c r="BF139" s="156">
        <f t="shared" si="15"/>
        <v>0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4" t="s">
        <v>136</v>
      </c>
      <c r="BK139" s="156">
        <f t="shared" si="19"/>
        <v>0</v>
      </c>
      <c r="BL139" s="14" t="s">
        <v>194</v>
      </c>
      <c r="BM139" s="155" t="s">
        <v>250</v>
      </c>
    </row>
    <row r="140" spans="1:65" s="2" customFormat="1" ht="24.15" customHeight="1">
      <c r="A140" s="26"/>
      <c r="B140" s="143"/>
      <c r="C140" s="144" t="s">
        <v>194</v>
      </c>
      <c r="D140" s="144" t="s">
        <v>131</v>
      </c>
      <c r="E140" s="145" t="s">
        <v>592</v>
      </c>
      <c r="F140" s="146" t="s">
        <v>593</v>
      </c>
      <c r="G140" s="147" t="s">
        <v>257</v>
      </c>
      <c r="H140" s="148">
        <v>23.5</v>
      </c>
      <c r="I140" s="149"/>
      <c r="J140" s="149">
        <f t="shared" si="10"/>
        <v>0</v>
      </c>
      <c r="K140" s="150"/>
      <c r="L140" s="27"/>
      <c r="M140" s="151" t="s">
        <v>1</v>
      </c>
      <c r="N140" s="152" t="s">
        <v>36</v>
      </c>
      <c r="O140" s="153">
        <v>0</v>
      </c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194</v>
      </c>
      <c r="AT140" s="155" t="s">
        <v>131</v>
      </c>
      <c r="AU140" s="155" t="s">
        <v>136</v>
      </c>
      <c r="AY140" s="14" t="s">
        <v>129</v>
      </c>
      <c r="BE140" s="156">
        <f t="shared" si="14"/>
        <v>0</v>
      </c>
      <c r="BF140" s="156">
        <f t="shared" si="15"/>
        <v>0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4" t="s">
        <v>136</v>
      </c>
      <c r="BK140" s="156">
        <f t="shared" si="19"/>
        <v>0</v>
      </c>
      <c r="BL140" s="14" t="s">
        <v>194</v>
      </c>
      <c r="BM140" s="155" t="s">
        <v>259</v>
      </c>
    </row>
    <row r="141" spans="1:65" s="2" customFormat="1" ht="24.15" customHeight="1">
      <c r="A141" s="26"/>
      <c r="B141" s="143"/>
      <c r="C141" s="144" t="s">
        <v>198</v>
      </c>
      <c r="D141" s="144" t="s">
        <v>131</v>
      </c>
      <c r="E141" s="145" t="s">
        <v>594</v>
      </c>
      <c r="F141" s="146" t="s">
        <v>595</v>
      </c>
      <c r="G141" s="147" t="s">
        <v>315</v>
      </c>
      <c r="H141" s="148">
        <v>5.95</v>
      </c>
      <c r="I141" s="149"/>
      <c r="J141" s="149">
        <f t="shared" si="10"/>
        <v>0</v>
      </c>
      <c r="K141" s="150"/>
      <c r="L141" s="27"/>
      <c r="M141" s="151" t="s">
        <v>1</v>
      </c>
      <c r="N141" s="152" t="s">
        <v>36</v>
      </c>
      <c r="O141" s="153">
        <v>0</v>
      </c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194</v>
      </c>
      <c r="AT141" s="155" t="s">
        <v>131</v>
      </c>
      <c r="AU141" s="155" t="s">
        <v>136</v>
      </c>
      <c r="AY141" s="14" t="s">
        <v>129</v>
      </c>
      <c r="BE141" s="156">
        <f t="shared" si="14"/>
        <v>0</v>
      </c>
      <c r="BF141" s="156">
        <f t="shared" si="15"/>
        <v>0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4" t="s">
        <v>136</v>
      </c>
      <c r="BK141" s="156">
        <f t="shared" si="19"/>
        <v>0</v>
      </c>
      <c r="BL141" s="14" t="s">
        <v>194</v>
      </c>
      <c r="BM141" s="155" t="s">
        <v>267</v>
      </c>
    </row>
    <row r="142" spans="1:65" s="12" customFormat="1" ht="22.8" customHeight="1">
      <c r="B142" s="131"/>
      <c r="D142" s="132" t="s">
        <v>69</v>
      </c>
      <c r="E142" s="141" t="s">
        <v>596</v>
      </c>
      <c r="F142" s="141" t="s">
        <v>597</v>
      </c>
      <c r="J142" s="142">
        <f>BK142</f>
        <v>0</v>
      </c>
      <c r="L142" s="131"/>
      <c r="M142" s="135"/>
      <c r="N142" s="136"/>
      <c r="O142" s="136"/>
      <c r="P142" s="137">
        <f>SUM(P143:P152)</f>
        <v>0</v>
      </c>
      <c r="Q142" s="136"/>
      <c r="R142" s="137">
        <f>SUM(R143:R152)</f>
        <v>0</v>
      </c>
      <c r="S142" s="136"/>
      <c r="T142" s="138">
        <f>SUM(T143:T152)</f>
        <v>0</v>
      </c>
      <c r="AR142" s="132" t="s">
        <v>136</v>
      </c>
      <c r="AT142" s="139" t="s">
        <v>69</v>
      </c>
      <c r="AU142" s="139" t="s">
        <v>75</v>
      </c>
      <c r="AY142" s="132" t="s">
        <v>129</v>
      </c>
      <c r="BK142" s="140">
        <f>SUM(BK143:BK152)</f>
        <v>0</v>
      </c>
    </row>
    <row r="143" spans="1:65" s="2" customFormat="1" ht="33" customHeight="1">
      <c r="A143" s="26"/>
      <c r="B143" s="143"/>
      <c r="C143" s="144" t="s">
        <v>203</v>
      </c>
      <c r="D143" s="144" t="s">
        <v>131</v>
      </c>
      <c r="E143" s="145" t="s">
        <v>598</v>
      </c>
      <c r="F143" s="146" t="s">
        <v>599</v>
      </c>
      <c r="G143" s="147" t="s">
        <v>257</v>
      </c>
      <c r="H143" s="148">
        <v>17</v>
      </c>
      <c r="I143" s="149"/>
      <c r="J143" s="149">
        <f t="shared" ref="J143:J152" si="20">ROUND(I143*H143,2)</f>
        <v>0</v>
      </c>
      <c r="K143" s="150"/>
      <c r="L143" s="27"/>
      <c r="M143" s="151" t="s">
        <v>1</v>
      </c>
      <c r="N143" s="152" t="s">
        <v>36</v>
      </c>
      <c r="O143" s="153">
        <v>0</v>
      </c>
      <c r="P143" s="153">
        <f t="shared" ref="P143:P152" si="21">O143*H143</f>
        <v>0</v>
      </c>
      <c r="Q143" s="153">
        <v>0</v>
      </c>
      <c r="R143" s="153">
        <f t="shared" ref="R143:R152" si="22">Q143*H143</f>
        <v>0</v>
      </c>
      <c r="S143" s="153">
        <v>0</v>
      </c>
      <c r="T143" s="154">
        <f t="shared" ref="T143:T152" si="23"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194</v>
      </c>
      <c r="AT143" s="155" t="s">
        <v>131</v>
      </c>
      <c r="AU143" s="155" t="s">
        <v>136</v>
      </c>
      <c r="AY143" s="14" t="s">
        <v>129</v>
      </c>
      <c r="BE143" s="156">
        <f t="shared" ref="BE143:BE152" si="24">IF(N143="základná",J143,0)</f>
        <v>0</v>
      </c>
      <c r="BF143" s="156">
        <f t="shared" ref="BF143:BF152" si="25">IF(N143="znížená",J143,0)</f>
        <v>0</v>
      </c>
      <c r="BG143" s="156">
        <f t="shared" ref="BG143:BG152" si="26">IF(N143="zákl. prenesená",J143,0)</f>
        <v>0</v>
      </c>
      <c r="BH143" s="156">
        <f t="shared" ref="BH143:BH152" si="27">IF(N143="zníž. prenesená",J143,0)</f>
        <v>0</v>
      </c>
      <c r="BI143" s="156">
        <f t="shared" ref="BI143:BI152" si="28">IF(N143="nulová",J143,0)</f>
        <v>0</v>
      </c>
      <c r="BJ143" s="14" t="s">
        <v>136</v>
      </c>
      <c r="BK143" s="156">
        <f t="shared" ref="BK143:BK152" si="29">ROUND(I143*H143,2)</f>
        <v>0</v>
      </c>
      <c r="BL143" s="14" t="s">
        <v>194</v>
      </c>
      <c r="BM143" s="155" t="s">
        <v>275</v>
      </c>
    </row>
    <row r="144" spans="1:65" s="2" customFormat="1" ht="16.5" customHeight="1">
      <c r="A144" s="26"/>
      <c r="B144" s="143"/>
      <c r="C144" s="144" t="s">
        <v>206</v>
      </c>
      <c r="D144" s="144" t="s">
        <v>131</v>
      </c>
      <c r="E144" s="145" t="s">
        <v>600</v>
      </c>
      <c r="F144" s="146" t="s">
        <v>922</v>
      </c>
      <c r="G144" s="147" t="s">
        <v>257</v>
      </c>
      <c r="H144" s="148">
        <v>6</v>
      </c>
      <c r="I144" s="149"/>
      <c r="J144" s="149">
        <f t="shared" si="20"/>
        <v>0</v>
      </c>
      <c r="K144" s="150"/>
      <c r="L144" s="27"/>
      <c r="M144" s="151" t="s">
        <v>1</v>
      </c>
      <c r="N144" s="152" t="s">
        <v>36</v>
      </c>
      <c r="O144" s="153">
        <v>0</v>
      </c>
      <c r="P144" s="153">
        <f t="shared" si="21"/>
        <v>0</v>
      </c>
      <c r="Q144" s="153">
        <v>0</v>
      </c>
      <c r="R144" s="153">
        <f t="shared" si="22"/>
        <v>0</v>
      </c>
      <c r="S144" s="153">
        <v>0</v>
      </c>
      <c r="T144" s="154">
        <f t="shared" si="2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194</v>
      </c>
      <c r="AT144" s="155" t="s">
        <v>131</v>
      </c>
      <c r="AU144" s="155" t="s">
        <v>136</v>
      </c>
      <c r="AY144" s="14" t="s">
        <v>129</v>
      </c>
      <c r="BE144" s="156">
        <f t="shared" si="24"/>
        <v>0</v>
      </c>
      <c r="BF144" s="156">
        <f t="shared" si="25"/>
        <v>0</v>
      </c>
      <c r="BG144" s="156">
        <f t="shared" si="26"/>
        <v>0</v>
      </c>
      <c r="BH144" s="156">
        <f t="shared" si="27"/>
        <v>0</v>
      </c>
      <c r="BI144" s="156">
        <f t="shared" si="28"/>
        <v>0</v>
      </c>
      <c r="BJ144" s="14" t="s">
        <v>136</v>
      </c>
      <c r="BK144" s="156">
        <f t="shared" si="29"/>
        <v>0</v>
      </c>
      <c r="BL144" s="14" t="s">
        <v>194</v>
      </c>
      <c r="BM144" s="155" t="s">
        <v>283</v>
      </c>
    </row>
    <row r="145" spans="1:65" s="2" customFormat="1" ht="24.15" customHeight="1">
      <c r="A145" s="26"/>
      <c r="B145" s="143"/>
      <c r="C145" s="144" t="s">
        <v>6</v>
      </c>
      <c r="D145" s="144" t="s">
        <v>131</v>
      </c>
      <c r="E145" s="145" t="s">
        <v>601</v>
      </c>
      <c r="F145" s="146" t="s">
        <v>602</v>
      </c>
      <c r="G145" s="147" t="s">
        <v>208</v>
      </c>
      <c r="H145" s="148">
        <v>2</v>
      </c>
      <c r="I145" s="149"/>
      <c r="J145" s="149">
        <f t="shared" si="20"/>
        <v>0</v>
      </c>
      <c r="K145" s="150"/>
      <c r="L145" s="27"/>
      <c r="M145" s="151" t="s">
        <v>1</v>
      </c>
      <c r="N145" s="152" t="s">
        <v>36</v>
      </c>
      <c r="O145" s="153">
        <v>0</v>
      </c>
      <c r="P145" s="153">
        <f t="shared" si="21"/>
        <v>0</v>
      </c>
      <c r="Q145" s="153">
        <v>0</v>
      </c>
      <c r="R145" s="153">
        <f t="shared" si="22"/>
        <v>0</v>
      </c>
      <c r="S145" s="153">
        <v>0</v>
      </c>
      <c r="T145" s="154">
        <f t="shared" si="2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194</v>
      </c>
      <c r="AT145" s="155" t="s">
        <v>131</v>
      </c>
      <c r="AU145" s="155" t="s">
        <v>136</v>
      </c>
      <c r="AY145" s="14" t="s">
        <v>129</v>
      </c>
      <c r="BE145" s="156">
        <f t="shared" si="24"/>
        <v>0</v>
      </c>
      <c r="BF145" s="156">
        <f t="shared" si="25"/>
        <v>0</v>
      </c>
      <c r="BG145" s="156">
        <f t="shared" si="26"/>
        <v>0</v>
      </c>
      <c r="BH145" s="156">
        <f t="shared" si="27"/>
        <v>0</v>
      </c>
      <c r="BI145" s="156">
        <f t="shared" si="28"/>
        <v>0</v>
      </c>
      <c r="BJ145" s="14" t="s">
        <v>136</v>
      </c>
      <c r="BK145" s="156">
        <f t="shared" si="29"/>
        <v>0</v>
      </c>
      <c r="BL145" s="14" t="s">
        <v>194</v>
      </c>
      <c r="BM145" s="155" t="s">
        <v>297</v>
      </c>
    </row>
    <row r="146" spans="1:65" s="2" customFormat="1" ht="16.5" customHeight="1">
      <c r="A146" s="26"/>
      <c r="B146" s="143"/>
      <c r="C146" s="157" t="s">
        <v>214</v>
      </c>
      <c r="D146" s="157" t="s">
        <v>145</v>
      </c>
      <c r="E146" s="158" t="s">
        <v>603</v>
      </c>
      <c r="F146" s="159" t="s">
        <v>604</v>
      </c>
      <c r="G146" s="160" t="s">
        <v>208</v>
      </c>
      <c r="H146" s="161">
        <v>2</v>
      </c>
      <c r="I146" s="162"/>
      <c r="J146" s="162">
        <f t="shared" si="20"/>
        <v>0</v>
      </c>
      <c r="K146" s="163"/>
      <c r="L146" s="164"/>
      <c r="M146" s="165" t="s">
        <v>1</v>
      </c>
      <c r="N146" s="166" t="s">
        <v>36</v>
      </c>
      <c r="O146" s="153">
        <v>0</v>
      </c>
      <c r="P146" s="153">
        <f t="shared" si="21"/>
        <v>0</v>
      </c>
      <c r="Q146" s="153">
        <v>0</v>
      </c>
      <c r="R146" s="153">
        <f t="shared" si="22"/>
        <v>0</v>
      </c>
      <c r="S146" s="153">
        <v>0</v>
      </c>
      <c r="T146" s="154">
        <f t="shared" si="2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259</v>
      </c>
      <c r="AT146" s="155" t="s">
        <v>145</v>
      </c>
      <c r="AU146" s="155" t="s">
        <v>136</v>
      </c>
      <c r="AY146" s="14" t="s">
        <v>129</v>
      </c>
      <c r="BE146" s="156">
        <f t="shared" si="24"/>
        <v>0</v>
      </c>
      <c r="BF146" s="156">
        <f t="shared" si="25"/>
        <v>0</v>
      </c>
      <c r="BG146" s="156">
        <f t="shared" si="26"/>
        <v>0</v>
      </c>
      <c r="BH146" s="156">
        <f t="shared" si="27"/>
        <v>0</v>
      </c>
      <c r="BI146" s="156">
        <f t="shared" si="28"/>
        <v>0</v>
      </c>
      <c r="BJ146" s="14" t="s">
        <v>136</v>
      </c>
      <c r="BK146" s="156">
        <f t="shared" si="29"/>
        <v>0</v>
      </c>
      <c r="BL146" s="14" t="s">
        <v>194</v>
      </c>
      <c r="BM146" s="155" t="s">
        <v>305</v>
      </c>
    </row>
    <row r="147" spans="1:65" s="2" customFormat="1" ht="24.15" customHeight="1">
      <c r="A147" s="26"/>
      <c r="B147" s="143"/>
      <c r="C147" s="144" t="s">
        <v>218</v>
      </c>
      <c r="D147" s="144" t="s">
        <v>131</v>
      </c>
      <c r="E147" s="145" t="s">
        <v>605</v>
      </c>
      <c r="F147" s="146" t="s">
        <v>606</v>
      </c>
      <c r="G147" s="147" t="s">
        <v>607</v>
      </c>
      <c r="H147" s="148">
        <v>1</v>
      </c>
      <c r="I147" s="149"/>
      <c r="J147" s="149">
        <f t="shared" si="20"/>
        <v>0</v>
      </c>
      <c r="K147" s="150"/>
      <c r="L147" s="27"/>
      <c r="M147" s="151" t="s">
        <v>1</v>
      </c>
      <c r="N147" s="152" t="s">
        <v>36</v>
      </c>
      <c r="O147" s="153">
        <v>0</v>
      </c>
      <c r="P147" s="153">
        <f t="shared" si="21"/>
        <v>0</v>
      </c>
      <c r="Q147" s="153">
        <v>0</v>
      </c>
      <c r="R147" s="153">
        <f t="shared" si="22"/>
        <v>0</v>
      </c>
      <c r="S147" s="153">
        <v>0</v>
      </c>
      <c r="T147" s="154">
        <f t="shared" si="2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194</v>
      </c>
      <c r="AT147" s="155" t="s">
        <v>131</v>
      </c>
      <c r="AU147" s="155" t="s">
        <v>136</v>
      </c>
      <c r="AY147" s="14" t="s">
        <v>129</v>
      </c>
      <c r="BE147" s="156">
        <f t="shared" si="24"/>
        <v>0</v>
      </c>
      <c r="BF147" s="156">
        <f t="shared" si="25"/>
        <v>0</v>
      </c>
      <c r="BG147" s="156">
        <f t="shared" si="26"/>
        <v>0</v>
      </c>
      <c r="BH147" s="156">
        <f t="shared" si="27"/>
        <v>0</v>
      </c>
      <c r="BI147" s="156">
        <f t="shared" si="28"/>
        <v>0</v>
      </c>
      <c r="BJ147" s="14" t="s">
        <v>136</v>
      </c>
      <c r="BK147" s="156">
        <f t="shared" si="29"/>
        <v>0</v>
      </c>
      <c r="BL147" s="14" t="s">
        <v>194</v>
      </c>
      <c r="BM147" s="155" t="s">
        <v>312</v>
      </c>
    </row>
    <row r="148" spans="1:65" s="2" customFormat="1" ht="37.799999999999997" customHeight="1">
      <c r="A148" s="26"/>
      <c r="B148" s="143"/>
      <c r="C148" s="157" t="s">
        <v>222</v>
      </c>
      <c r="D148" s="157" t="s">
        <v>145</v>
      </c>
      <c r="E148" s="158" t="s">
        <v>608</v>
      </c>
      <c r="F148" s="159" t="s">
        <v>923</v>
      </c>
      <c r="G148" s="160" t="s">
        <v>208</v>
      </c>
      <c r="H148" s="161">
        <v>1</v>
      </c>
      <c r="I148" s="162"/>
      <c r="J148" s="162">
        <f t="shared" si="20"/>
        <v>0</v>
      </c>
      <c r="K148" s="163"/>
      <c r="L148" s="164"/>
      <c r="M148" s="165" t="s">
        <v>1</v>
      </c>
      <c r="N148" s="166" t="s">
        <v>36</v>
      </c>
      <c r="O148" s="153">
        <v>0</v>
      </c>
      <c r="P148" s="153">
        <f t="shared" si="21"/>
        <v>0</v>
      </c>
      <c r="Q148" s="153">
        <v>0</v>
      </c>
      <c r="R148" s="153">
        <f t="shared" si="22"/>
        <v>0</v>
      </c>
      <c r="S148" s="153">
        <v>0</v>
      </c>
      <c r="T148" s="154">
        <f t="shared" si="2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259</v>
      </c>
      <c r="AT148" s="155" t="s">
        <v>145</v>
      </c>
      <c r="AU148" s="155" t="s">
        <v>136</v>
      </c>
      <c r="AY148" s="14" t="s">
        <v>129</v>
      </c>
      <c r="BE148" s="156">
        <f t="shared" si="24"/>
        <v>0</v>
      </c>
      <c r="BF148" s="156">
        <f t="shared" si="25"/>
        <v>0</v>
      </c>
      <c r="BG148" s="156">
        <f t="shared" si="26"/>
        <v>0</v>
      </c>
      <c r="BH148" s="156">
        <f t="shared" si="27"/>
        <v>0</v>
      </c>
      <c r="BI148" s="156">
        <f t="shared" si="28"/>
        <v>0</v>
      </c>
      <c r="BJ148" s="14" t="s">
        <v>136</v>
      </c>
      <c r="BK148" s="156">
        <f t="shared" si="29"/>
        <v>0</v>
      </c>
      <c r="BL148" s="14" t="s">
        <v>194</v>
      </c>
      <c r="BM148" s="155" t="s">
        <v>323</v>
      </c>
    </row>
    <row r="149" spans="1:65" s="2" customFormat="1" ht="16.5" customHeight="1">
      <c r="A149" s="26"/>
      <c r="B149" s="143"/>
      <c r="C149" s="144" t="s">
        <v>226</v>
      </c>
      <c r="D149" s="144" t="s">
        <v>131</v>
      </c>
      <c r="E149" s="145" t="s">
        <v>609</v>
      </c>
      <c r="F149" s="146" t="s">
        <v>610</v>
      </c>
      <c r="G149" s="147" t="s">
        <v>257</v>
      </c>
      <c r="H149" s="148">
        <v>6</v>
      </c>
      <c r="I149" s="149"/>
      <c r="J149" s="149">
        <f t="shared" si="20"/>
        <v>0</v>
      </c>
      <c r="K149" s="150"/>
      <c r="L149" s="27"/>
      <c r="M149" s="151" t="s">
        <v>1</v>
      </c>
      <c r="N149" s="152" t="s">
        <v>36</v>
      </c>
      <c r="O149" s="153">
        <v>0</v>
      </c>
      <c r="P149" s="153">
        <f t="shared" si="21"/>
        <v>0</v>
      </c>
      <c r="Q149" s="153">
        <v>0</v>
      </c>
      <c r="R149" s="153">
        <f t="shared" si="22"/>
        <v>0</v>
      </c>
      <c r="S149" s="153">
        <v>0</v>
      </c>
      <c r="T149" s="154">
        <f t="shared" si="2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194</v>
      </c>
      <c r="AT149" s="155" t="s">
        <v>131</v>
      </c>
      <c r="AU149" s="155" t="s">
        <v>136</v>
      </c>
      <c r="AY149" s="14" t="s">
        <v>129</v>
      </c>
      <c r="BE149" s="156">
        <f t="shared" si="24"/>
        <v>0</v>
      </c>
      <c r="BF149" s="156">
        <f t="shared" si="25"/>
        <v>0</v>
      </c>
      <c r="BG149" s="156">
        <f t="shared" si="26"/>
        <v>0</v>
      </c>
      <c r="BH149" s="156">
        <f t="shared" si="27"/>
        <v>0</v>
      </c>
      <c r="BI149" s="156">
        <f t="shared" si="28"/>
        <v>0</v>
      </c>
      <c r="BJ149" s="14" t="s">
        <v>136</v>
      </c>
      <c r="BK149" s="156">
        <f t="shared" si="29"/>
        <v>0</v>
      </c>
      <c r="BL149" s="14" t="s">
        <v>194</v>
      </c>
      <c r="BM149" s="155" t="s">
        <v>331</v>
      </c>
    </row>
    <row r="150" spans="1:65" s="2" customFormat="1" ht="24.15" customHeight="1">
      <c r="A150" s="26"/>
      <c r="B150" s="143"/>
      <c r="C150" s="144" t="s">
        <v>230</v>
      </c>
      <c r="D150" s="144" t="s">
        <v>131</v>
      </c>
      <c r="E150" s="145" t="s">
        <v>611</v>
      </c>
      <c r="F150" s="146" t="s">
        <v>612</v>
      </c>
      <c r="G150" s="147" t="s">
        <v>257</v>
      </c>
      <c r="H150" s="148">
        <v>17</v>
      </c>
      <c r="I150" s="149"/>
      <c r="J150" s="149">
        <f t="shared" si="20"/>
        <v>0</v>
      </c>
      <c r="K150" s="150"/>
      <c r="L150" s="27"/>
      <c r="M150" s="151" t="s">
        <v>1</v>
      </c>
      <c r="N150" s="152" t="s">
        <v>36</v>
      </c>
      <c r="O150" s="153">
        <v>0</v>
      </c>
      <c r="P150" s="153">
        <f t="shared" si="21"/>
        <v>0</v>
      </c>
      <c r="Q150" s="153">
        <v>0</v>
      </c>
      <c r="R150" s="153">
        <f t="shared" si="22"/>
        <v>0</v>
      </c>
      <c r="S150" s="153">
        <v>0</v>
      </c>
      <c r="T150" s="154">
        <f t="shared" si="2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194</v>
      </c>
      <c r="AT150" s="155" t="s">
        <v>131</v>
      </c>
      <c r="AU150" s="155" t="s">
        <v>136</v>
      </c>
      <c r="AY150" s="14" t="s">
        <v>129</v>
      </c>
      <c r="BE150" s="156">
        <f t="shared" si="24"/>
        <v>0</v>
      </c>
      <c r="BF150" s="156">
        <f t="shared" si="25"/>
        <v>0</v>
      </c>
      <c r="BG150" s="156">
        <f t="shared" si="26"/>
        <v>0</v>
      </c>
      <c r="BH150" s="156">
        <f t="shared" si="27"/>
        <v>0</v>
      </c>
      <c r="BI150" s="156">
        <f t="shared" si="28"/>
        <v>0</v>
      </c>
      <c r="BJ150" s="14" t="s">
        <v>136</v>
      </c>
      <c r="BK150" s="156">
        <f t="shared" si="29"/>
        <v>0</v>
      </c>
      <c r="BL150" s="14" t="s">
        <v>194</v>
      </c>
      <c r="BM150" s="155" t="s">
        <v>338</v>
      </c>
    </row>
    <row r="151" spans="1:65" s="2" customFormat="1" ht="24.15" customHeight="1">
      <c r="A151" s="26"/>
      <c r="B151" s="143"/>
      <c r="C151" s="144" t="s">
        <v>234</v>
      </c>
      <c r="D151" s="144" t="s">
        <v>131</v>
      </c>
      <c r="E151" s="145" t="s">
        <v>613</v>
      </c>
      <c r="F151" s="146" t="s">
        <v>614</v>
      </c>
      <c r="G151" s="147" t="s">
        <v>257</v>
      </c>
      <c r="H151" s="148">
        <v>23</v>
      </c>
      <c r="I151" s="149"/>
      <c r="J151" s="149">
        <f t="shared" si="20"/>
        <v>0</v>
      </c>
      <c r="K151" s="150"/>
      <c r="L151" s="27"/>
      <c r="M151" s="151" t="s">
        <v>1</v>
      </c>
      <c r="N151" s="152" t="s">
        <v>36</v>
      </c>
      <c r="O151" s="153">
        <v>0</v>
      </c>
      <c r="P151" s="153">
        <f t="shared" si="21"/>
        <v>0</v>
      </c>
      <c r="Q151" s="153">
        <v>0</v>
      </c>
      <c r="R151" s="153">
        <f t="shared" si="22"/>
        <v>0</v>
      </c>
      <c r="S151" s="153">
        <v>0</v>
      </c>
      <c r="T151" s="154">
        <f t="shared" si="2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194</v>
      </c>
      <c r="AT151" s="155" t="s">
        <v>131</v>
      </c>
      <c r="AU151" s="155" t="s">
        <v>136</v>
      </c>
      <c r="AY151" s="14" t="s">
        <v>129</v>
      </c>
      <c r="BE151" s="156">
        <f t="shared" si="24"/>
        <v>0</v>
      </c>
      <c r="BF151" s="156">
        <f t="shared" si="25"/>
        <v>0</v>
      </c>
      <c r="BG151" s="156">
        <f t="shared" si="26"/>
        <v>0</v>
      </c>
      <c r="BH151" s="156">
        <f t="shared" si="27"/>
        <v>0</v>
      </c>
      <c r="BI151" s="156">
        <f t="shared" si="28"/>
        <v>0</v>
      </c>
      <c r="BJ151" s="14" t="s">
        <v>136</v>
      </c>
      <c r="BK151" s="156">
        <f t="shared" si="29"/>
        <v>0</v>
      </c>
      <c r="BL151" s="14" t="s">
        <v>194</v>
      </c>
      <c r="BM151" s="155" t="s">
        <v>348</v>
      </c>
    </row>
    <row r="152" spans="1:65" s="2" customFormat="1" ht="24.15" customHeight="1">
      <c r="A152" s="26"/>
      <c r="B152" s="143"/>
      <c r="C152" s="144" t="s">
        <v>238</v>
      </c>
      <c r="D152" s="144" t="s">
        <v>131</v>
      </c>
      <c r="E152" s="145" t="s">
        <v>615</v>
      </c>
      <c r="F152" s="146" t="s">
        <v>616</v>
      </c>
      <c r="G152" s="147" t="s">
        <v>315</v>
      </c>
      <c r="H152" s="148">
        <v>7.73</v>
      </c>
      <c r="I152" s="149"/>
      <c r="J152" s="149">
        <f t="shared" si="20"/>
        <v>0</v>
      </c>
      <c r="K152" s="150"/>
      <c r="L152" s="27"/>
      <c r="M152" s="151" t="s">
        <v>1</v>
      </c>
      <c r="N152" s="152" t="s">
        <v>36</v>
      </c>
      <c r="O152" s="153">
        <v>0</v>
      </c>
      <c r="P152" s="153">
        <f t="shared" si="21"/>
        <v>0</v>
      </c>
      <c r="Q152" s="153">
        <v>0</v>
      </c>
      <c r="R152" s="153">
        <f t="shared" si="22"/>
        <v>0</v>
      </c>
      <c r="S152" s="153">
        <v>0</v>
      </c>
      <c r="T152" s="154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194</v>
      </c>
      <c r="AT152" s="155" t="s">
        <v>131</v>
      </c>
      <c r="AU152" s="155" t="s">
        <v>136</v>
      </c>
      <c r="AY152" s="14" t="s">
        <v>129</v>
      </c>
      <c r="BE152" s="156">
        <f t="shared" si="24"/>
        <v>0</v>
      </c>
      <c r="BF152" s="156">
        <f t="shared" si="25"/>
        <v>0</v>
      </c>
      <c r="BG152" s="156">
        <f t="shared" si="26"/>
        <v>0</v>
      </c>
      <c r="BH152" s="156">
        <f t="shared" si="27"/>
        <v>0</v>
      </c>
      <c r="BI152" s="156">
        <f t="shared" si="28"/>
        <v>0</v>
      </c>
      <c r="BJ152" s="14" t="s">
        <v>136</v>
      </c>
      <c r="BK152" s="156">
        <f t="shared" si="29"/>
        <v>0</v>
      </c>
      <c r="BL152" s="14" t="s">
        <v>194</v>
      </c>
      <c r="BM152" s="155" t="s">
        <v>356</v>
      </c>
    </row>
    <row r="153" spans="1:65" s="12" customFormat="1" ht="22.8" customHeight="1">
      <c r="B153" s="131"/>
      <c r="D153" s="132" t="s">
        <v>69</v>
      </c>
      <c r="E153" s="141" t="s">
        <v>617</v>
      </c>
      <c r="F153" s="141" t="s">
        <v>618</v>
      </c>
      <c r="J153" s="142">
        <f>BK153</f>
        <v>0</v>
      </c>
      <c r="L153" s="131"/>
      <c r="M153" s="135"/>
      <c r="N153" s="136"/>
      <c r="O153" s="136"/>
      <c r="P153" s="137">
        <f>SUM(P154:P162)</f>
        <v>0</v>
      </c>
      <c r="Q153" s="136"/>
      <c r="R153" s="137">
        <f>SUM(R154:R162)</f>
        <v>0</v>
      </c>
      <c r="S153" s="136"/>
      <c r="T153" s="138">
        <f>SUM(T154:T162)</f>
        <v>0</v>
      </c>
      <c r="AR153" s="132" t="s">
        <v>136</v>
      </c>
      <c r="AT153" s="139" t="s">
        <v>69</v>
      </c>
      <c r="AU153" s="139" t="s">
        <v>75</v>
      </c>
      <c r="AY153" s="132" t="s">
        <v>129</v>
      </c>
      <c r="BK153" s="140">
        <f>SUM(BK154:BK162)</f>
        <v>0</v>
      </c>
    </row>
    <row r="154" spans="1:65" s="2" customFormat="1" ht="24.15" customHeight="1">
      <c r="A154" s="26"/>
      <c r="B154" s="143"/>
      <c r="C154" s="144" t="s">
        <v>242</v>
      </c>
      <c r="D154" s="144" t="s">
        <v>131</v>
      </c>
      <c r="E154" s="145" t="s">
        <v>619</v>
      </c>
      <c r="F154" s="146" t="s">
        <v>620</v>
      </c>
      <c r="G154" s="147" t="s">
        <v>621</v>
      </c>
      <c r="H154" s="148">
        <v>1</v>
      </c>
      <c r="I154" s="149"/>
      <c r="J154" s="149">
        <f t="shared" ref="J154:J162" si="30">ROUND(I154*H154,2)</f>
        <v>0</v>
      </c>
      <c r="K154" s="150"/>
      <c r="L154" s="27"/>
      <c r="M154" s="151" t="s">
        <v>1</v>
      </c>
      <c r="N154" s="152" t="s">
        <v>36</v>
      </c>
      <c r="O154" s="153">
        <v>0</v>
      </c>
      <c r="P154" s="153">
        <f t="shared" ref="P154:P162" si="31">O154*H154</f>
        <v>0</v>
      </c>
      <c r="Q154" s="153">
        <v>0</v>
      </c>
      <c r="R154" s="153">
        <f t="shared" ref="R154:R162" si="32">Q154*H154</f>
        <v>0</v>
      </c>
      <c r="S154" s="153">
        <v>0</v>
      </c>
      <c r="T154" s="154">
        <f t="shared" ref="T154:T162" si="33"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194</v>
      </c>
      <c r="AT154" s="155" t="s">
        <v>131</v>
      </c>
      <c r="AU154" s="155" t="s">
        <v>136</v>
      </c>
      <c r="AY154" s="14" t="s">
        <v>129</v>
      </c>
      <c r="BE154" s="156">
        <f t="shared" ref="BE154:BE162" si="34">IF(N154="základná",J154,0)</f>
        <v>0</v>
      </c>
      <c r="BF154" s="156">
        <f t="shared" ref="BF154:BF162" si="35">IF(N154="znížená",J154,0)</f>
        <v>0</v>
      </c>
      <c r="BG154" s="156">
        <f t="shared" ref="BG154:BG162" si="36">IF(N154="zákl. prenesená",J154,0)</f>
        <v>0</v>
      </c>
      <c r="BH154" s="156">
        <f t="shared" ref="BH154:BH162" si="37">IF(N154="zníž. prenesená",J154,0)</f>
        <v>0</v>
      </c>
      <c r="BI154" s="156">
        <f t="shared" ref="BI154:BI162" si="38">IF(N154="nulová",J154,0)</f>
        <v>0</v>
      </c>
      <c r="BJ154" s="14" t="s">
        <v>136</v>
      </c>
      <c r="BK154" s="156">
        <f t="shared" ref="BK154:BK162" si="39">ROUND(I154*H154,2)</f>
        <v>0</v>
      </c>
      <c r="BL154" s="14" t="s">
        <v>194</v>
      </c>
      <c r="BM154" s="155" t="s">
        <v>364</v>
      </c>
    </row>
    <row r="155" spans="1:65" s="2" customFormat="1" ht="24.15" customHeight="1">
      <c r="A155" s="26"/>
      <c r="B155" s="143"/>
      <c r="C155" s="157" t="s">
        <v>246</v>
      </c>
      <c r="D155" s="157" t="s">
        <v>145</v>
      </c>
      <c r="E155" s="158" t="s">
        <v>622</v>
      </c>
      <c r="F155" s="159" t="s">
        <v>924</v>
      </c>
      <c r="G155" s="160" t="s">
        <v>208</v>
      </c>
      <c r="H155" s="161">
        <v>1</v>
      </c>
      <c r="I155" s="162"/>
      <c r="J155" s="162">
        <f t="shared" si="30"/>
        <v>0</v>
      </c>
      <c r="K155" s="163"/>
      <c r="L155" s="164"/>
      <c r="M155" s="165" t="s">
        <v>1</v>
      </c>
      <c r="N155" s="166" t="s">
        <v>36</v>
      </c>
      <c r="O155" s="153">
        <v>0</v>
      </c>
      <c r="P155" s="153">
        <f t="shared" si="31"/>
        <v>0</v>
      </c>
      <c r="Q155" s="153">
        <v>0</v>
      </c>
      <c r="R155" s="153">
        <f t="shared" si="32"/>
        <v>0</v>
      </c>
      <c r="S155" s="153">
        <v>0</v>
      </c>
      <c r="T155" s="154">
        <f t="shared" si="3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259</v>
      </c>
      <c r="AT155" s="155" t="s">
        <v>145</v>
      </c>
      <c r="AU155" s="155" t="s">
        <v>136</v>
      </c>
      <c r="AY155" s="14" t="s">
        <v>129</v>
      </c>
      <c r="BE155" s="156">
        <f t="shared" si="34"/>
        <v>0</v>
      </c>
      <c r="BF155" s="156">
        <f t="shared" si="35"/>
        <v>0</v>
      </c>
      <c r="BG155" s="156">
        <f t="shared" si="36"/>
        <v>0</v>
      </c>
      <c r="BH155" s="156">
        <f t="shared" si="37"/>
        <v>0</v>
      </c>
      <c r="BI155" s="156">
        <f t="shared" si="38"/>
        <v>0</v>
      </c>
      <c r="BJ155" s="14" t="s">
        <v>136</v>
      </c>
      <c r="BK155" s="156">
        <f t="shared" si="39"/>
        <v>0</v>
      </c>
      <c r="BL155" s="14" t="s">
        <v>194</v>
      </c>
      <c r="BM155" s="155" t="s">
        <v>372</v>
      </c>
    </row>
    <row r="156" spans="1:65" s="2" customFormat="1" ht="16.5" customHeight="1">
      <c r="A156" s="26"/>
      <c r="B156" s="143"/>
      <c r="C156" s="144" t="s">
        <v>250</v>
      </c>
      <c r="D156" s="144" t="s">
        <v>131</v>
      </c>
      <c r="E156" s="145" t="s">
        <v>623</v>
      </c>
      <c r="F156" s="146" t="s">
        <v>624</v>
      </c>
      <c r="G156" s="147" t="s">
        <v>607</v>
      </c>
      <c r="H156" s="148">
        <v>2</v>
      </c>
      <c r="I156" s="149"/>
      <c r="J156" s="149">
        <f t="shared" si="30"/>
        <v>0</v>
      </c>
      <c r="K156" s="150"/>
      <c r="L156" s="27"/>
      <c r="M156" s="151" t="s">
        <v>1</v>
      </c>
      <c r="N156" s="152" t="s">
        <v>36</v>
      </c>
      <c r="O156" s="153">
        <v>0</v>
      </c>
      <c r="P156" s="153">
        <f t="shared" si="31"/>
        <v>0</v>
      </c>
      <c r="Q156" s="153">
        <v>0</v>
      </c>
      <c r="R156" s="153">
        <f t="shared" si="32"/>
        <v>0</v>
      </c>
      <c r="S156" s="153">
        <v>0</v>
      </c>
      <c r="T156" s="154">
        <f t="shared" si="3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194</v>
      </c>
      <c r="AT156" s="155" t="s">
        <v>131</v>
      </c>
      <c r="AU156" s="155" t="s">
        <v>136</v>
      </c>
      <c r="AY156" s="14" t="s">
        <v>129</v>
      </c>
      <c r="BE156" s="156">
        <f t="shared" si="34"/>
        <v>0</v>
      </c>
      <c r="BF156" s="156">
        <f t="shared" si="35"/>
        <v>0</v>
      </c>
      <c r="BG156" s="156">
        <f t="shared" si="36"/>
        <v>0</v>
      </c>
      <c r="BH156" s="156">
        <f t="shared" si="37"/>
        <v>0</v>
      </c>
      <c r="BI156" s="156">
        <f t="shared" si="38"/>
        <v>0</v>
      </c>
      <c r="BJ156" s="14" t="s">
        <v>136</v>
      </c>
      <c r="BK156" s="156">
        <f t="shared" si="39"/>
        <v>0</v>
      </c>
      <c r="BL156" s="14" t="s">
        <v>194</v>
      </c>
      <c r="BM156" s="155" t="s">
        <v>380</v>
      </c>
    </row>
    <row r="157" spans="1:65" s="2" customFormat="1" ht="21.75" customHeight="1">
      <c r="A157" s="26"/>
      <c r="B157" s="143"/>
      <c r="C157" s="157" t="s">
        <v>254</v>
      </c>
      <c r="D157" s="157" t="s">
        <v>145</v>
      </c>
      <c r="E157" s="158" t="s">
        <v>625</v>
      </c>
      <c r="F157" s="159" t="s">
        <v>626</v>
      </c>
      <c r="G157" s="160" t="s">
        <v>208</v>
      </c>
      <c r="H157" s="161">
        <v>2</v>
      </c>
      <c r="I157" s="162"/>
      <c r="J157" s="162">
        <f t="shared" si="30"/>
        <v>0</v>
      </c>
      <c r="K157" s="163"/>
      <c r="L157" s="164"/>
      <c r="M157" s="165" t="s">
        <v>1</v>
      </c>
      <c r="N157" s="166" t="s">
        <v>36</v>
      </c>
      <c r="O157" s="153">
        <v>0</v>
      </c>
      <c r="P157" s="153">
        <f t="shared" si="31"/>
        <v>0</v>
      </c>
      <c r="Q157" s="153">
        <v>0</v>
      </c>
      <c r="R157" s="153">
        <f t="shared" si="32"/>
        <v>0</v>
      </c>
      <c r="S157" s="153">
        <v>0</v>
      </c>
      <c r="T157" s="154">
        <f t="shared" si="3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259</v>
      </c>
      <c r="AT157" s="155" t="s">
        <v>145</v>
      </c>
      <c r="AU157" s="155" t="s">
        <v>136</v>
      </c>
      <c r="AY157" s="14" t="s">
        <v>129</v>
      </c>
      <c r="BE157" s="156">
        <f t="shared" si="34"/>
        <v>0</v>
      </c>
      <c r="BF157" s="156">
        <f t="shared" si="35"/>
        <v>0</v>
      </c>
      <c r="BG157" s="156">
        <f t="shared" si="36"/>
        <v>0</v>
      </c>
      <c r="BH157" s="156">
        <f t="shared" si="37"/>
        <v>0</v>
      </c>
      <c r="BI157" s="156">
        <f t="shared" si="38"/>
        <v>0</v>
      </c>
      <c r="BJ157" s="14" t="s">
        <v>136</v>
      </c>
      <c r="BK157" s="156">
        <f t="shared" si="39"/>
        <v>0</v>
      </c>
      <c r="BL157" s="14" t="s">
        <v>194</v>
      </c>
      <c r="BM157" s="155" t="s">
        <v>388</v>
      </c>
    </row>
    <row r="158" spans="1:65" s="2" customFormat="1" ht="24.15" customHeight="1">
      <c r="A158" s="26"/>
      <c r="B158" s="143"/>
      <c r="C158" s="144" t="s">
        <v>259</v>
      </c>
      <c r="D158" s="144" t="s">
        <v>131</v>
      </c>
      <c r="E158" s="145" t="s">
        <v>627</v>
      </c>
      <c r="F158" s="146" t="s">
        <v>628</v>
      </c>
      <c r="G158" s="147" t="s">
        <v>208</v>
      </c>
      <c r="H158" s="148">
        <v>1</v>
      </c>
      <c r="I158" s="149"/>
      <c r="J158" s="149">
        <f t="shared" si="30"/>
        <v>0</v>
      </c>
      <c r="K158" s="150"/>
      <c r="L158" s="27"/>
      <c r="M158" s="151" t="s">
        <v>1</v>
      </c>
      <c r="N158" s="152" t="s">
        <v>36</v>
      </c>
      <c r="O158" s="153">
        <v>0</v>
      </c>
      <c r="P158" s="153">
        <f t="shared" si="31"/>
        <v>0</v>
      </c>
      <c r="Q158" s="153">
        <v>0</v>
      </c>
      <c r="R158" s="153">
        <f t="shared" si="32"/>
        <v>0</v>
      </c>
      <c r="S158" s="153">
        <v>0</v>
      </c>
      <c r="T158" s="154">
        <f t="shared" si="3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194</v>
      </c>
      <c r="AT158" s="155" t="s">
        <v>131</v>
      </c>
      <c r="AU158" s="155" t="s">
        <v>136</v>
      </c>
      <c r="AY158" s="14" t="s">
        <v>129</v>
      </c>
      <c r="BE158" s="156">
        <f t="shared" si="34"/>
        <v>0</v>
      </c>
      <c r="BF158" s="156">
        <f t="shared" si="35"/>
        <v>0</v>
      </c>
      <c r="BG158" s="156">
        <f t="shared" si="36"/>
        <v>0</v>
      </c>
      <c r="BH158" s="156">
        <f t="shared" si="37"/>
        <v>0</v>
      </c>
      <c r="BI158" s="156">
        <f t="shared" si="38"/>
        <v>0</v>
      </c>
      <c r="BJ158" s="14" t="s">
        <v>136</v>
      </c>
      <c r="BK158" s="156">
        <f t="shared" si="39"/>
        <v>0</v>
      </c>
      <c r="BL158" s="14" t="s">
        <v>194</v>
      </c>
      <c r="BM158" s="155" t="s">
        <v>398</v>
      </c>
    </row>
    <row r="159" spans="1:65" s="2" customFormat="1" ht="16.5" customHeight="1">
      <c r="A159" s="26"/>
      <c r="B159" s="143"/>
      <c r="C159" s="157" t="s">
        <v>263</v>
      </c>
      <c r="D159" s="157" t="s">
        <v>145</v>
      </c>
      <c r="E159" s="158" t="s">
        <v>629</v>
      </c>
      <c r="F159" s="159" t="s">
        <v>925</v>
      </c>
      <c r="G159" s="160" t="s">
        <v>208</v>
      </c>
      <c r="H159" s="161">
        <v>1</v>
      </c>
      <c r="I159" s="162"/>
      <c r="J159" s="162">
        <f t="shared" si="30"/>
        <v>0</v>
      </c>
      <c r="K159" s="163"/>
      <c r="L159" s="164"/>
      <c r="M159" s="165" t="s">
        <v>1</v>
      </c>
      <c r="N159" s="166" t="s">
        <v>36</v>
      </c>
      <c r="O159" s="153">
        <v>0</v>
      </c>
      <c r="P159" s="153">
        <f t="shared" si="31"/>
        <v>0</v>
      </c>
      <c r="Q159" s="153">
        <v>0</v>
      </c>
      <c r="R159" s="153">
        <f t="shared" si="32"/>
        <v>0</v>
      </c>
      <c r="S159" s="153">
        <v>0</v>
      </c>
      <c r="T159" s="154">
        <f t="shared" si="3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259</v>
      </c>
      <c r="AT159" s="155" t="s">
        <v>145</v>
      </c>
      <c r="AU159" s="155" t="s">
        <v>136</v>
      </c>
      <c r="AY159" s="14" t="s">
        <v>129</v>
      </c>
      <c r="BE159" s="156">
        <f t="shared" si="34"/>
        <v>0</v>
      </c>
      <c r="BF159" s="156">
        <f t="shared" si="35"/>
        <v>0</v>
      </c>
      <c r="BG159" s="156">
        <f t="shared" si="36"/>
        <v>0</v>
      </c>
      <c r="BH159" s="156">
        <f t="shared" si="37"/>
        <v>0</v>
      </c>
      <c r="BI159" s="156">
        <f t="shared" si="38"/>
        <v>0</v>
      </c>
      <c r="BJ159" s="14" t="s">
        <v>136</v>
      </c>
      <c r="BK159" s="156">
        <f t="shared" si="39"/>
        <v>0</v>
      </c>
      <c r="BL159" s="14" t="s">
        <v>194</v>
      </c>
      <c r="BM159" s="155" t="s">
        <v>406</v>
      </c>
    </row>
    <row r="160" spans="1:65" s="2" customFormat="1" ht="24.15" customHeight="1">
      <c r="A160" s="26"/>
      <c r="B160" s="143"/>
      <c r="C160" s="144" t="s">
        <v>267</v>
      </c>
      <c r="D160" s="144" t="s">
        <v>131</v>
      </c>
      <c r="E160" s="145" t="s">
        <v>630</v>
      </c>
      <c r="F160" s="146" t="s">
        <v>631</v>
      </c>
      <c r="G160" s="147" t="s">
        <v>208</v>
      </c>
      <c r="H160" s="148">
        <v>1</v>
      </c>
      <c r="I160" s="149"/>
      <c r="J160" s="149">
        <f t="shared" si="30"/>
        <v>0</v>
      </c>
      <c r="K160" s="150"/>
      <c r="L160" s="27"/>
      <c r="M160" s="151" t="s">
        <v>1</v>
      </c>
      <c r="N160" s="152" t="s">
        <v>36</v>
      </c>
      <c r="O160" s="153">
        <v>0</v>
      </c>
      <c r="P160" s="153">
        <f t="shared" si="31"/>
        <v>0</v>
      </c>
      <c r="Q160" s="153">
        <v>0</v>
      </c>
      <c r="R160" s="153">
        <f t="shared" si="32"/>
        <v>0</v>
      </c>
      <c r="S160" s="153">
        <v>0</v>
      </c>
      <c r="T160" s="154">
        <f t="shared" si="3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194</v>
      </c>
      <c r="AT160" s="155" t="s">
        <v>131</v>
      </c>
      <c r="AU160" s="155" t="s">
        <v>136</v>
      </c>
      <c r="AY160" s="14" t="s">
        <v>129</v>
      </c>
      <c r="BE160" s="156">
        <f t="shared" si="34"/>
        <v>0</v>
      </c>
      <c r="BF160" s="156">
        <f t="shared" si="35"/>
        <v>0</v>
      </c>
      <c r="BG160" s="156">
        <f t="shared" si="36"/>
        <v>0</v>
      </c>
      <c r="BH160" s="156">
        <f t="shared" si="37"/>
        <v>0</v>
      </c>
      <c r="BI160" s="156">
        <f t="shared" si="38"/>
        <v>0</v>
      </c>
      <c r="BJ160" s="14" t="s">
        <v>136</v>
      </c>
      <c r="BK160" s="156">
        <f t="shared" si="39"/>
        <v>0</v>
      </c>
      <c r="BL160" s="14" t="s">
        <v>194</v>
      </c>
      <c r="BM160" s="155" t="s">
        <v>414</v>
      </c>
    </row>
    <row r="161" spans="1:65" s="2" customFormat="1" ht="16.5" customHeight="1">
      <c r="A161" s="26"/>
      <c r="B161" s="143"/>
      <c r="C161" s="157" t="s">
        <v>271</v>
      </c>
      <c r="D161" s="157" t="s">
        <v>145</v>
      </c>
      <c r="E161" s="158" t="s">
        <v>632</v>
      </c>
      <c r="F161" s="159" t="s">
        <v>926</v>
      </c>
      <c r="G161" s="160" t="s">
        <v>208</v>
      </c>
      <c r="H161" s="161">
        <v>1</v>
      </c>
      <c r="I161" s="162"/>
      <c r="J161" s="162">
        <f t="shared" si="30"/>
        <v>0</v>
      </c>
      <c r="K161" s="163"/>
      <c r="L161" s="164"/>
      <c r="M161" s="165" t="s">
        <v>1</v>
      </c>
      <c r="N161" s="166" t="s">
        <v>36</v>
      </c>
      <c r="O161" s="153">
        <v>0</v>
      </c>
      <c r="P161" s="153">
        <f t="shared" si="31"/>
        <v>0</v>
      </c>
      <c r="Q161" s="153">
        <v>0</v>
      </c>
      <c r="R161" s="153">
        <f t="shared" si="32"/>
        <v>0</v>
      </c>
      <c r="S161" s="153">
        <v>0</v>
      </c>
      <c r="T161" s="154">
        <f t="shared" si="3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259</v>
      </c>
      <c r="AT161" s="155" t="s">
        <v>145</v>
      </c>
      <c r="AU161" s="155" t="s">
        <v>136</v>
      </c>
      <c r="AY161" s="14" t="s">
        <v>129</v>
      </c>
      <c r="BE161" s="156">
        <f t="shared" si="34"/>
        <v>0</v>
      </c>
      <c r="BF161" s="156">
        <f t="shared" si="35"/>
        <v>0</v>
      </c>
      <c r="BG161" s="156">
        <f t="shared" si="36"/>
        <v>0</v>
      </c>
      <c r="BH161" s="156">
        <f t="shared" si="37"/>
        <v>0</v>
      </c>
      <c r="BI161" s="156">
        <f t="shared" si="38"/>
        <v>0</v>
      </c>
      <c r="BJ161" s="14" t="s">
        <v>136</v>
      </c>
      <c r="BK161" s="156">
        <f t="shared" si="39"/>
        <v>0</v>
      </c>
      <c r="BL161" s="14" t="s">
        <v>194</v>
      </c>
      <c r="BM161" s="155" t="s">
        <v>422</v>
      </c>
    </row>
    <row r="162" spans="1:65" s="2" customFormat="1" ht="24.15" customHeight="1">
      <c r="A162" s="26"/>
      <c r="B162" s="143"/>
      <c r="C162" s="144" t="s">
        <v>275</v>
      </c>
      <c r="D162" s="144" t="s">
        <v>131</v>
      </c>
      <c r="E162" s="145" t="s">
        <v>633</v>
      </c>
      <c r="F162" s="146" t="s">
        <v>634</v>
      </c>
      <c r="G162" s="147" t="s">
        <v>315</v>
      </c>
      <c r="H162" s="148">
        <v>2.14</v>
      </c>
      <c r="I162" s="149"/>
      <c r="J162" s="149">
        <f t="shared" si="30"/>
        <v>0</v>
      </c>
      <c r="K162" s="150"/>
      <c r="L162" s="27"/>
      <c r="M162" s="167" t="s">
        <v>1</v>
      </c>
      <c r="N162" s="168" t="s">
        <v>36</v>
      </c>
      <c r="O162" s="169">
        <v>0</v>
      </c>
      <c r="P162" s="169">
        <f t="shared" si="31"/>
        <v>0</v>
      </c>
      <c r="Q162" s="169">
        <v>0</v>
      </c>
      <c r="R162" s="169">
        <f t="shared" si="32"/>
        <v>0</v>
      </c>
      <c r="S162" s="169">
        <v>0</v>
      </c>
      <c r="T162" s="170">
        <f t="shared" si="3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194</v>
      </c>
      <c r="AT162" s="155" t="s">
        <v>131</v>
      </c>
      <c r="AU162" s="155" t="s">
        <v>136</v>
      </c>
      <c r="AY162" s="14" t="s">
        <v>129</v>
      </c>
      <c r="BE162" s="156">
        <f t="shared" si="34"/>
        <v>0</v>
      </c>
      <c r="BF162" s="156">
        <f t="shared" si="35"/>
        <v>0</v>
      </c>
      <c r="BG162" s="156">
        <f t="shared" si="36"/>
        <v>0</v>
      </c>
      <c r="BH162" s="156">
        <f t="shared" si="37"/>
        <v>0</v>
      </c>
      <c r="BI162" s="156">
        <f t="shared" si="38"/>
        <v>0</v>
      </c>
      <c r="BJ162" s="14" t="s">
        <v>136</v>
      </c>
      <c r="BK162" s="156">
        <f t="shared" si="39"/>
        <v>0</v>
      </c>
      <c r="BL162" s="14" t="s">
        <v>194</v>
      </c>
      <c r="BM162" s="155" t="s">
        <v>431</v>
      </c>
    </row>
    <row r="163" spans="1:65" s="2" customFormat="1" ht="6.9" customHeight="1">
      <c r="A163" s="26"/>
      <c r="B163" s="44"/>
      <c r="C163" s="45"/>
      <c r="D163" s="45"/>
      <c r="E163" s="45"/>
      <c r="F163" s="45"/>
      <c r="G163" s="45"/>
      <c r="H163" s="45"/>
      <c r="I163" s="45"/>
      <c r="J163" s="45"/>
      <c r="K163" s="45"/>
      <c r="L163" s="27"/>
      <c r="M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</row>
  </sheetData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0"/>
  <sheetViews>
    <sheetView showGridLines="0" showZeros="0" workbookViewId="0">
      <selection activeCell="I123" sqref="I12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9"/>
    </row>
    <row r="2" spans="1:46" s="1" customFormat="1" ht="36.9" customHeight="1">
      <c r="L2" s="220"/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4" t="s">
        <v>82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hidden="1" customHeight="1">
      <c r="B4" s="17"/>
      <c r="D4" s="18" t="s">
        <v>89</v>
      </c>
      <c r="L4" s="17"/>
      <c r="M4" s="90" t="s">
        <v>8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2" hidden="1" customHeight="1">
      <c r="B6" s="17"/>
      <c r="D6" s="23" t="s">
        <v>12</v>
      </c>
      <c r="L6" s="17"/>
    </row>
    <row r="7" spans="1:46" s="1" customFormat="1" ht="16.5" hidden="1" customHeight="1">
      <c r="B7" s="17"/>
      <c r="E7" s="215" t="str">
        <f>'Rekapitulácia stavby'!K6</f>
        <v>Ekologizácia výroby Promitor Vinorum</v>
      </c>
      <c r="F7" s="216"/>
      <c r="G7" s="216"/>
      <c r="H7" s="216"/>
      <c r="L7" s="17"/>
    </row>
    <row r="8" spans="1:46" s="2" customFormat="1" ht="12" hidden="1" customHeight="1">
      <c r="A8" s="26"/>
      <c r="B8" s="27"/>
      <c r="C8" s="26"/>
      <c r="D8" s="23" t="s">
        <v>556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78" t="s">
        <v>635</v>
      </c>
      <c r="F9" s="214"/>
      <c r="G9" s="214"/>
      <c r="H9" s="214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16</v>
      </c>
      <c r="E12" s="26"/>
      <c r="F12" s="21" t="s">
        <v>24</v>
      </c>
      <c r="G12" s="26"/>
      <c r="H12" s="26"/>
      <c r="I12" s="23" t="s">
        <v>18</v>
      </c>
      <c r="J12" s="52">
        <f>'Rekapitulácia stavby'!AN8</f>
        <v>0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>
        <f>IF('Rekapitulácia stavby'!AN10="","",'Rekapitulácia stavby'!AN10)</f>
        <v>36275531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>Promitor s.r.o.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>SK 2022064429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20</v>
      </c>
      <c r="J17" s="21">
        <f>'Rekapitulácia stavby'!AN16</f>
        <v>50445073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00">
        <f>'Rekapitulácia stavby'!E14</f>
        <v>0</v>
      </c>
      <c r="F18" s="200"/>
      <c r="G18" s="200"/>
      <c r="H18" s="200"/>
      <c r="I18" s="23" t="s">
        <v>22</v>
      </c>
      <c r="J18" s="21" t="str">
        <f>'Rekapitulácia stavby'!AN17</f>
        <v>SK2120334722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20</v>
      </c>
      <c r="J20" s="21" t="e">
        <f>IF('Rekapitulácia stavby'!#REF!="","",'Rekapitulácia stavby'!#REF!)</f>
        <v>#REF!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Architektonické štúdio ATELIER. AT, s.r.o.</v>
      </c>
      <c r="F21" s="26"/>
      <c r="G21" s="26"/>
      <c r="H21" s="26"/>
      <c r="I21" s="23" t="s">
        <v>22</v>
      </c>
      <c r="J21" s="21" t="e">
        <f>IF('Rekapitulácia stavby'!#REF!="","",'Rekapitulácia stavby'!#REF!)</f>
        <v>#REF!</v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>ing arch Zdenko Šabík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91"/>
      <c r="B27" s="92"/>
      <c r="C27" s="91"/>
      <c r="D27" s="91"/>
      <c r="E27" s="203" t="s">
        <v>1</v>
      </c>
      <c r="F27" s="203"/>
      <c r="G27" s="203"/>
      <c r="H27" s="203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4" t="s">
        <v>30</v>
      </c>
      <c r="E30" s="26"/>
      <c r="F30" s="26"/>
      <c r="G30" s="26"/>
      <c r="H30" s="26"/>
      <c r="I30" s="26"/>
      <c r="J30" s="68">
        <f>ROUND(J120, 2)</f>
        <v>0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5" t="s">
        <v>34</v>
      </c>
      <c r="E33" s="32" t="s">
        <v>35</v>
      </c>
      <c r="F33" s="96">
        <f>ROUND((SUM(BE120:BE169)),  2)</f>
        <v>0</v>
      </c>
      <c r="G33" s="97"/>
      <c r="H33" s="97"/>
      <c r="I33" s="98">
        <v>0.2</v>
      </c>
      <c r="J33" s="96">
        <f>ROUND(((SUM(BE120:BE169))*I33),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36</v>
      </c>
      <c r="F34" s="99">
        <f>ROUND((SUM(BF120:BF169)),  2)</f>
        <v>0</v>
      </c>
      <c r="G34" s="26"/>
      <c r="H34" s="26"/>
      <c r="I34" s="100">
        <v>0.2</v>
      </c>
      <c r="J34" s="99">
        <f>ROUND(((SUM(BF120:BF169))*I34),  2)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37</v>
      </c>
      <c r="F35" s="99">
        <f>ROUND((SUM(BG120:BG169)),  2)</f>
        <v>0</v>
      </c>
      <c r="G35" s="26"/>
      <c r="H35" s="26"/>
      <c r="I35" s="100">
        <v>0.2</v>
      </c>
      <c r="J35" s="99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38</v>
      </c>
      <c r="F36" s="99">
        <f>ROUND((SUM(BH120:BH169)),  2)</f>
        <v>0</v>
      </c>
      <c r="G36" s="26"/>
      <c r="H36" s="26"/>
      <c r="I36" s="100">
        <v>0.2</v>
      </c>
      <c r="J36" s="99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39</v>
      </c>
      <c r="F37" s="96">
        <f>ROUND((SUM(BI120:BI169)),  2)</f>
        <v>0</v>
      </c>
      <c r="G37" s="97"/>
      <c r="H37" s="97"/>
      <c r="I37" s="98">
        <v>0</v>
      </c>
      <c r="J37" s="96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101"/>
      <c r="D39" s="102" t="s">
        <v>40</v>
      </c>
      <c r="E39" s="57"/>
      <c r="F39" s="57"/>
      <c r="G39" s="103" t="s">
        <v>41</v>
      </c>
      <c r="H39" s="104" t="s">
        <v>42</v>
      </c>
      <c r="I39" s="57"/>
      <c r="J39" s="105">
        <f>SUM(J30:J37)</f>
        <v>0</v>
      </c>
      <c r="K39" s="10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3.2" hidden="1">
      <c r="A61" s="26"/>
      <c r="B61" s="27"/>
      <c r="C61" s="26"/>
      <c r="D61" s="42" t="s">
        <v>45</v>
      </c>
      <c r="E61" s="29"/>
      <c r="F61" s="107" t="s">
        <v>46</v>
      </c>
      <c r="G61" s="42" t="s">
        <v>45</v>
      </c>
      <c r="H61" s="29"/>
      <c r="I61" s="29"/>
      <c r="J61" s="108" t="s">
        <v>46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3.2" hidden="1">
      <c r="A65" s="26"/>
      <c r="B65" s="27"/>
      <c r="C65" s="26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3.2" hidden="1">
      <c r="A76" s="26"/>
      <c r="B76" s="27"/>
      <c r="C76" s="26"/>
      <c r="D76" s="42" t="s">
        <v>45</v>
      </c>
      <c r="E76" s="29"/>
      <c r="F76" s="107" t="s">
        <v>46</v>
      </c>
      <c r="G76" s="42" t="s">
        <v>45</v>
      </c>
      <c r="H76" s="29"/>
      <c r="I76" s="29"/>
      <c r="J76" s="108" t="s">
        <v>46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90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15" t="str">
        <f>E7</f>
        <v>Ekologizácia výroby Promitor Vinorum</v>
      </c>
      <c r="F85" s="216"/>
      <c r="G85" s="216"/>
      <c r="H85" s="216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556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78" t="str">
        <f>E9</f>
        <v>2022_190_2 - Bleskozvod a zemnenie</v>
      </c>
      <c r="F87" s="214"/>
      <c r="G87" s="214"/>
      <c r="H87" s="214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16</v>
      </c>
      <c r="D89" s="26"/>
      <c r="E89" s="26"/>
      <c r="F89" s="21" t="str">
        <f>F12</f>
        <v xml:space="preserve"> </v>
      </c>
      <c r="G89" s="26"/>
      <c r="H89" s="26"/>
      <c r="I89" s="23" t="s">
        <v>18</v>
      </c>
      <c r="J89" s="52">
        <f>IF(J12="","",J12)</f>
        <v>0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hidden="1" customHeight="1">
      <c r="A91" s="26"/>
      <c r="B91" s="27"/>
      <c r="C91" s="23" t="s">
        <v>19</v>
      </c>
      <c r="D91" s="26"/>
      <c r="E91" s="26"/>
      <c r="F91" s="21" t="str">
        <f>E15</f>
        <v>Promitor s.r.o.</v>
      </c>
      <c r="G91" s="26"/>
      <c r="H91" s="26"/>
      <c r="I91" s="23" t="s">
        <v>25</v>
      </c>
      <c r="J91" s="24" t="str">
        <f>E21</f>
        <v xml:space="preserve"> Architektonické štúdio ATELIER. AT, s.r.o.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25.65" hidden="1" customHeight="1">
      <c r="A92" s="26"/>
      <c r="B92" s="27"/>
      <c r="C92" s="23" t="s">
        <v>23</v>
      </c>
      <c r="D92" s="26"/>
      <c r="E92" s="26"/>
      <c r="F92" s="21">
        <f>IF(E18="","",E18)</f>
        <v>0</v>
      </c>
      <c r="G92" s="26"/>
      <c r="H92" s="26"/>
      <c r="I92" s="23" t="s">
        <v>27</v>
      </c>
      <c r="J92" s="24" t="str">
        <f>E24</f>
        <v>ing arch Zdenko Šabík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9" t="s">
        <v>91</v>
      </c>
      <c r="D94" s="101"/>
      <c r="E94" s="101"/>
      <c r="F94" s="101"/>
      <c r="G94" s="101"/>
      <c r="H94" s="101"/>
      <c r="I94" s="101"/>
      <c r="J94" s="110" t="s">
        <v>92</v>
      </c>
      <c r="K94" s="101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8" hidden="1" customHeight="1">
      <c r="A96" s="26"/>
      <c r="B96" s="27"/>
      <c r="C96" s="111" t="s">
        <v>93</v>
      </c>
      <c r="D96" s="26"/>
      <c r="E96" s="26"/>
      <c r="F96" s="26"/>
      <c r="G96" s="26"/>
      <c r="H96" s="26"/>
      <c r="I96" s="26"/>
      <c r="J96" s="68">
        <f>J120</f>
        <v>0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94</v>
      </c>
    </row>
    <row r="97" spans="1:31" s="9" customFormat="1" ht="24.9" hidden="1" customHeight="1">
      <c r="B97" s="112"/>
      <c r="D97" s="113" t="s">
        <v>636</v>
      </c>
      <c r="E97" s="114"/>
      <c r="F97" s="114"/>
      <c r="G97" s="114"/>
      <c r="H97" s="114"/>
      <c r="I97" s="114"/>
      <c r="J97" s="115">
        <f>J121</f>
        <v>0</v>
      </c>
      <c r="L97" s="112"/>
    </row>
    <row r="98" spans="1:31" s="10" customFormat="1" ht="19.95" hidden="1" customHeight="1">
      <c r="B98" s="116"/>
      <c r="D98" s="117" t="s">
        <v>637</v>
      </c>
      <c r="E98" s="118"/>
      <c r="F98" s="118"/>
      <c r="G98" s="118"/>
      <c r="H98" s="118"/>
      <c r="I98" s="118"/>
      <c r="J98" s="119">
        <f>J122</f>
        <v>0</v>
      </c>
      <c r="L98" s="116"/>
    </row>
    <row r="99" spans="1:31" s="10" customFormat="1" ht="19.95" hidden="1" customHeight="1">
      <c r="B99" s="116"/>
      <c r="D99" s="117" t="s">
        <v>638</v>
      </c>
      <c r="E99" s="118"/>
      <c r="F99" s="118"/>
      <c r="G99" s="118"/>
      <c r="H99" s="118"/>
      <c r="I99" s="118"/>
      <c r="J99" s="119">
        <f>J161</f>
        <v>0</v>
      </c>
      <c r="L99" s="116"/>
    </row>
    <row r="100" spans="1:31" s="9" customFormat="1" ht="24.9" hidden="1" customHeight="1">
      <c r="B100" s="112"/>
      <c r="D100" s="113" t="s">
        <v>639</v>
      </c>
      <c r="E100" s="114"/>
      <c r="F100" s="114"/>
      <c r="G100" s="114"/>
      <c r="H100" s="114"/>
      <c r="I100" s="114"/>
      <c r="J100" s="115">
        <f>J166</f>
        <v>0</v>
      </c>
      <c r="L100" s="112"/>
    </row>
    <row r="101" spans="1:31" s="2" customFormat="1" ht="21.75" hidden="1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9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s="2" customFormat="1" ht="6.9" hidden="1" customHeight="1">
      <c r="A102" s="26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hidden="1"/>
    <row r="104" spans="1:31" hidden="1"/>
    <row r="105" spans="1:31" hidden="1"/>
    <row r="106" spans="1:31" s="2" customFormat="1" ht="6.9" customHeight="1">
      <c r="A106" s="26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24.9" customHeight="1">
      <c r="A107" s="26"/>
      <c r="B107" s="27"/>
      <c r="C107" s="18" t="s">
        <v>115</v>
      </c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12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215" t="str">
        <f>E7</f>
        <v>Ekologizácia výroby Promitor Vinorum</v>
      </c>
      <c r="F110" s="216"/>
      <c r="G110" s="216"/>
      <c r="H110" s="21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556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>
      <c r="A112" s="26"/>
      <c r="B112" s="27"/>
      <c r="C112" s="26"/>
      <c r="D112" s="26"/>
      <c r="E112" s="178" t="str">
        <f>E9</f>
        <v>2022_190_2 - Bleskozvod a zemnenie</v>
      </c>
      <c r="F112" s="214"/>
      <c r="G112" s="214"/>
      <c r="H112" s="214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16</v>
      </c>
      <c r="D114" s="26"/>
      <c r="E114" s="26"/>
      <c r="F114" s="21" t="str">
        <f>F12</f>
        <v xml:space="preserve"> </v>
      </c>
      <c r="G114" s="26"/>
      <c r="H114" s="26"/>
      <c r="I114" s="23" t="s">
        <v>18</v>
      </c>
      <c r="J114" s="52">
        <f>IF(J12="","",J12)</f>
        <v>0</v>
      </c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15" customHeight="1">
      <c r="A116" s="26"/>
      <c r="B116" s="27"/>
      <c r="C116" s="23" t="s">
        <v>19</v>
      </c>
      <c r="D116" s="26"/>
      <c r="E116" s="26"/>
      <c r="F116" s="21" t="str">
        <f>E15</f>
        <v>Promitor s.r.o.</v>
      </c>
      <c r="G116" s="26"/>
      <c r="H116" s="26"/>
      <c r="I116" s="23" t="s">
        <v>25</v>
      </c>
      <c r="J116" s="176" t="str">
        <f>E21</f>
        <v xml:space="preserve"> Architektonické štúdio ATELIER. AT, s.r.o.</v>
      </c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25.65" customHeight="1">
      <c r="A117" s="26"/>
      <c r="B117" s="27"/>
      <c r="C117" s="23" t="s">
        <v>23</v>
      </c>
      <c r="D117" s="26"/>
      <c r="E117" s="26"/>
      <c r="F117" s="21">
        <f>IF(E18="","",E18)</f>
        <v>0</v>
      </c>
      <c r="G117" s="26"/>
      <c r="H117" s="26"/>
      <c r="I117" s="23" t="s">
        <v>27</v>
      </c>
      <c r="J117" s="173" t="str">
        <f>E24</f>
        <v>ing arch Zdenko Šabík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0.3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11" customFormat="1" ht="29.25" customHeight="1">
      <c r="A119" s="120"/>
      <c r="B119" s="121"/>
      <c r="C119" s="122" t="s">
        <v>116</v>
      </c>
      <c r="D119" s="123" t="s">
        <v>55</v>
      </c>
      <c r="E119" s="123" t="s">
        <v>51</v>
      </c>
      <c r="F119" s="123" t="s">
        <v>52</v>
      </c>
      <c r="G119" s="123" t="s">
        <v>117</v>
      </c>
      <c r="H119" s="123" t="s">
        <v>118</v>
      </c>
      <c r="I119" s="123" t="s">
        <v>119</v>
      </c>
      <c r="J119" s="124" t="s">
        <v>92</v>
      </c>
      <c r="K119" s="125" t="s">
        <v>120</v>
      </c>
      <c r="L119" s="126"/>
      <c r="M119" s="59" t="s">
        <v>1</v>
      </c>
      <c r="N119" s="60" t="s">
        <v>34</v>
      </c>
      <c r="O119" s="60" t="s">
        <v>121</v>
      </c>
      <c r="P119" s="60" t="s">
        <v>122</v>
      </c>
      <c r="Q119" s="60" t="s">
        <v>123</v>
      </c>
      <c r="R119" s="60" t="s">
        <v>124</v>
      </c>
      <c r="S119" s="60" t="s">
        <v>125</v>
      </c>
      <c r="T119" s="61" t="s">
        <v>126</v>
      </c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</row>
    <row r="120" spans="1:65" s="2" customFormat="1" ht="22.8" customHeight="1">
      <c r="A120" s="26"/>
      <c r="B120" s="27"/>
      <c r="C120" s="66" t="s">
        <v>93</v>
      </c>
      <c r="D120" s="26"/>
      <c r="E120" s="26"/>
      <c r="F120" s="26"/>
      <c r="G120" s="26"/>
      <c r="H120" s="26"/>
      <c r="I120" s="26"/>
      <c r="J120" s="127">
        <f>BK120</f>
        <v>0</v>
      </c>
      <c r="K120" s="26"/>
      <c r="L120" s="27"/>
      <c r="M120" s="62"/>
      <c r="N120" s="53"/>
      <c r="O120" s="63"/>
      <c r="P120" s="128">
        <f>P121+P166</f>
        <v>0</v>
      </c>
      <c r="Q120" s="63"/>
      <c r="R120" s="128">
        <f>R121+R166</f>
        <v>0</v>
      </c>
      <c r="S120" s="63"/>
      <c r="T120" s="129">
        <f>T121+T166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4" t="s">
        <v>69</v>
      </c>
      <c r="AU120" s="14" t="s">
        <v>94</v>
      </c>
      <c r="BK120" s="130">
        <f>BK121+BK166</f>
        <v>0</v>
      </c>
    </row>
    <row r="121" spans="1:65" s="12" customFormat="1" ht="25.95" customHeight="1">
      <c r="B121" s="131"/>
      <c r="D121" s="132" t="s">
        <v>69</v>
      </c>
      <c r="E121" s="133" t="s">
        <v>145</v>
      </c>
      <c r="F121" s="133" t="s">
        <v>640</v>
      </c>
      <c r="J121" s="134">
        <f>BK121</f>
        <v>0</v>
      </c>
      <c r="L121" s="131"/>
      <c r="M121" s="135"/>
      <c r="N121" s="136"/>
      <c r="O121" s="136"/>
      <c r="P121" s="137">
        <f>P122+P161</f>
        <v>0</v>
      </c>
      <c r="Q121" s="136"/>
      <c r="R121" s="137">
        <f>R122+R161</f>
        <v>0</v>
      </c>
      <c r="S121" s="136"/>
      <c r="T121" s="138">
        <f>T122+T161</f>
        <v>0</v>
      </c>
      <c r="AR121" s="132" t="s">
        <v>141</v>
      </c>
      <c r="AT121" s="139" t="s">
        <v>69</v>
      </c>
      <c r="AU121" s="139" t="s">
        <v>70</v>
      </c>
      <c r="AY121" s="132" t="s">
        <v>129</v>
      </c>
      <c r="BK121" s="140">
        <f>BK122+BK161</f>
        <v>0</v>
      </c>
    </row>
    <row r="122" spans="1:65" s="12" customFormat="1" ht="22.8" customHeight="1">
      <c r="B122" s="131"/>
      <c r="D122" s="132" t="s">
        <v>69</v>
      </c>
      <c r="E122" s="141" t="s">
        <v>489</v>
      </c>
      <c r="F122" s="141" t="s">
        <v>641</v>
      </c>
      <c r="J122" s="142">
        <f>BK122</f>
        <v>0</v>
      </c>
      <c r="L122" s="131"/>
      <c r="M122" s="135"/>
      <c r="N122" s="136"/>
      <c r="O122" s="136"/>
      <c r="P122" s="137">
        <f>SUM(P123:P160)</f>
        <v>0</v>
      </c>
      <c r="Q122" s="136"/>
      <c r="R122" s="137">
        <f>SUM(R123:R160)</f>
        <v>0</v>
      </c>
      <c r="S122" s="136"/>
      <c r="T122" s="138">
        <f>SUM(T123:T160)</f>
        <v>0</v>
      </c>
      <c r="AR122" s="132" t="s">
        <v>141</v>
      </c>
      <c r="AT122" s="139" t="s">
        <v>69</v>
      </c>
      <c r="AU122" s="139" t="s">
        <v>75</v>
      </c>
      <c r="AY122" s="132" t="s">
        <v>129</v>
      </c>
      <c r="BK122" s="140">
        <f>SUM(BK123:BK160)</f>
        <v>0</v>
      </c>
    </row>
    <row r="123" spans="1:65" s="2" customFormat="1" ht="16.5" customHeight="1">
      <c r="A123" s="26"/>
      <c r="B123" s="143"/>
      <c r="C123" s="144" t="s">
        <v>75</v>
      </c>
      <c r="D123" s="144" t="s">
        <v>131</v>
      </c>
      <c r="E123" s="145" t="s">
        <v>642</v>
      </c>
      <c r="F123" s="146" t="s">
        <v>643</v>
      </c>
      <c r="G123" s="147" t="s">
        <v>208</v>
      </c>
      <c r="H123" s="148">
        <v>13</v>
      </c>
      <c r="I123" s="149"/>
      <c r="J123" s="149">
        <f t="shared" ref="J123:J160" si="0">ROUND(I123*H123,2)</f>
        <v>0</v>
      </c>
      <c r="K123" s="150"/>
      <c r="L123" s="27"/>
      <c r="M123" s="151" t="s">
        <v>1</v>
      </c>
      <c r="N123" s="152" t="s">
        <v>36</v>
      </c>
      <c r="O123" s="153">
        <v>0</v>
      </c>
      <c r="P123" s="153">
        <f t="shared" ref="P123:P160" si="1">O123*H123</f>
        <v>0</v>
      </c>
      <c r="Q123" s="153">
        <v>0</v>
      </c>
      <c r="R123" s="153">
        <f t="shared" ref="R123:R160" si="2">Q123*H123</f>
        <v>0</v>
      </c>
      <c r="S123" s="153">
        <v>0</v>
      </c>
      <c r="T123" s="154">
        <f t="shared" ref="T123:T160" si="3"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5" t="s">
        <v>398</v>
      </c>
      <c r="AT123" s="155" t="s">
        <v>131</v>
      </c>
      <c r="AU123" s="155" t="s">
        <v>136</v>
      </c>
      <c r="AY123" s="14" t="s">
        <v>129</v>
      </c>
      <c r="BE123" s="156">
        <f t="shared" ref="BE123:BE160" si="4">IF(N123="základná",J123,0)</f>
        <v>0</v>
      </c>
      <c r="BF123" s="156">
        <f t="shared" ref="BF123:BF160" si="5">IF(N123="znížená",J123,0)</f>
        <v>0</v>
      </c>
      <c r="BG123" s="156">
        <f t="shared" ref="BG123:BG160" si="6">IF(N123="zákl. prenesená",J123,0)</f>
        <v>0</v>
      </c>
      <c r="BH123" s="156">
        <f t="shared" ref="BH123:BH160" si="7">IF(N123="zníž. prenesená",J123,0)</f>
        <v>0</v>
      </c>
      <c r="BI123" s="156">
        <f t="shared" ref="BI123:BI160" si="8">IF(N123="nulová",J123,0)</f>
        <v>0</v>
      </c>
      <c r="BJ123" s="14" t="s">
        <v>136</v>
      </c>
      <c r="BK123" s="156">
        <f t="shared" ref="BK123:BK160" si="9">ROUND(I123*H123,2)</f>
        <v>0</v>
      </c>
      <c r="BL123" s="14" t="s">
        <v>398</v>
      </c>
      <c r="BM123" s="155" t="s">
        <v>136</v>
      </c>
    </row>
    <row r="124" spans="1:65" s="2" customFormat="1" ht="16.5" customHeight="1">
      <c r="A124" s="26"/>
      <c r="B124" s="143"/>
      <c r="C124" s="157" t="s">
        <v>136</v>
      </c>
      <c r="D124" s="157" t="s">
        <v>145</v>
      </c>
      <c r="E124" s="158" t="s">
        <v>644</v>
      </c>
      <c r="F124" s="159" t="s">
        <v>645</v>
      </c>
      <c r="G124" s="160" t="s">
        <v>208</v>
      </c>
      <c r="H124" s="161">
        <v>13</v>
      </c>
      <c r="I124" s="162"/>
      <c r="J124" s="162">
        <f t="shared" si="0"/>
        <v>0</v>
      </c>
      <c r="K124" s="163"/>
      <c r="L124" s="164"/>
      <c r="M124" s="165" t="s">
        <v>1</v>
      </c>
      <c r="N124" s="166" t="s">
        <v>36</v>
      </c>
      <c r="O124" s="153">
        <v>0</v>
      </c>
      <c r="P124" s="153">
        <f t="shared" si="1"/>
        <v>0</v>
      </c>
      <c r="Q124" s="153">
        <v>0</v>
      </c>
      <c r="R124" s="153">
        <f t="shared" si="2"/>
        <v>0</v>
      </c>
      <c r="S124" s="153">
        <v>0</v>
      </c>
      <c r="T124" s="154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646</v>
      </c>
      <c r="AT124" s="155" t="s">
        <v>145</v>
      </c>
      <c r="AU124" s="155" t="s">
        <v>136</v>
      </c>
      <c r="AY124" s="14" t="s">
        <v>129</v>
      </c>
      <c r="BE124" s="156">
        <f t="shared" si="4"/>
        <v>0</v>
      </c>
      <c r="BF124" s="156">
        <f t="shared" si="5"/>
        <v>0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4" t="s">
        <v>136</v>
      </c>
      <c r="BK124" s="156">
        <f t="shared" si="9"/>
        <v>0</v>
      </c>
      <c r="BL124" s="14" t="s">
        <v>398</v>
      </c>
      <c r="BM124" s="155" t="s">
        <v>135</v>
      </c>
    </row>
    <row r="125" spans="1:65" s="2" customFormat="1" ht="24.15" customHeight="1">
      <c r="A125" s="26"/>
      <c r="B125" s="143"/>
      <c r="C125" s="144" t="s">
        <v>141</v>
      </c>
      <c r="D125" s="144" t="s">
        <v>131</v>
      </c>
      <c r="E125" s="145" t="s">
        <v>647</v>
      </c>
      <c r="F125" s="146" t="s">
        <v>648</v>
      </c>
      <c r="G125" s="147" t="s">
        <v>257</v>
      </c>
      <c r="H125" s="148">
        <v>42</v>
      </c>
      <c r="I125" s="149"/>
      <c r="J125" s="149">
        <f t="shared" si="0"/>
        <v>0</v>
      </c>
      <c r="K125" s="150"/>
      <c r="L125" s="27"/>
      <c r="M125" s="151" t="s">
        <v>1</v>
      </c>
      <c r="N125" s="152" t="s">
        <v>36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398</v>
      </c>
      <c r="AT125" s="155" t="s">
        <v>131</v>
      </c>
      <c r="AU125" s="155" t="s">
        <v>136</v>
      </c>
      <c r="AY125" s="14" t="s">
        <v>129</v>
      </c>
      <c r="BE125" s="156">
        <f t="shared" si="4"/>
        <v>0</v>
      </c>
      <c r="BF125" s="156">
        <f t="shared" si="5"/>
        <v>0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136</v>
      </c>
      <c r="BK125" s="156">
        <f t="shared" si="9"/>
        <v>0</v>
      </c>
      <c r="BL125" s="14" t="s">
        <v>398</v>
      </c>
      <c r="BM125" s="155" t="s">
        <v>156</v>
      </c>
    </row>
    <row r="126" spans="1:65" s="2" customFormat="1" ht="16.5" customHeight="1">
      <c r="A126" s="26"/>
      <c r="B126" s="143"/>
      <c r="C126" s="157" t="s">
        <v>135</v>
      </c>
      <c r="D126" s="157" t="s">
        <v>145</v>
      </c>
      <c r="E126" s="158" t="s">
        <v>649</v>
      </c>
      <c r="F126" s="159" t="s">
        <v>650</v>
      </c>
      <c r="G126" s="160" t="s">
        <v>429</v>
      </c>
      <c r="H126" s="161">
        <v>42</v>
      </c>
      <c r="I126" s="162"/>
      <c r="J126" s="162">
        <f t="shared" si="0"/>
        <v>0</v>
      </c>
      <c r="K126" s="163"/>
      <c r="L126" s="164"/>
      <c r="M126" s="165" t="s">
        <v>1</v>
      </c>
      <c r="N126" s="166" t="s">
        <v>36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646</v>
      </c>
      <c r="AT126" s="155" t="s">
        <v>145</v>
      </c>
      <c r="AU126" s="155" t="s">
        <v>136</v>
      </c>
      <c r="AY126" s="14" t="s">
        <v>129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136</v>
      </c>
      <c r="BK126" s="156">
        <f t="shared" si="9"/>
        <v>0</v>
      </c>
      <c r="BL126" s="14" t="s">
        <v>398</v>
      </c>
      <c r="BM126" s="155" t="s">
        <v>149</v>
      </c>
    </row>
    <row r="127" spans="1:65" s="2" customFormat="1" ht="24.15" customHeight="1">
      <c r="A127" s="26"/>
      <c r="B127" s="143"/>
      <c r="C127" s="144" t="s">
        <v>152</v>
      </c>
      <c r="D127" s="144" t="s">
        <v>131</v>
      </c>
      <c r="E127" s="145" t="s">
        <v>651</v>
      </c>
      <c r="F127" s="146" t="s">
        <v>652</v>
      </c>
      <c r="G127" s="147" t="s">
        <v>257</v>
      </c>
      <c r="H127" s="148">
        <v>47</v>
      </c>
      <c r="I127" s="149"/>
      <c r="J127" s="149">
        <f t="shared" si="0"/>
        <v>0</v>
      </c>
      <c r="K127" s="150"/>
      <c r="L127" s="27"/>
      <c r="M127" s="151" t="s">
        <v>1</v>
      </c>
      <c r="N127" s="152" t="s">
        <v>36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398</v>
      </c>
      <c r="AT127" s="155" t="s">
        <v>131</v>
      </c>
      <c r="AU127" s="155" t="s">
        <v>136</v>
      </c>
      <c r="AY127" s="14" t="s">
        <v>129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136</v>
      </c>
      <c r="BK127" s="156">
        <f t="shared" si="9"/>
        <v>0</v>
      </c>
      <c r="BL127" s="14" t="s">
        <v>398</v>
      </c>
      <c r="BM127" s="155" t="s">
        <v>171</v>
      </c>
    </row>
    <row r="128" spans="1:65" s="2" customFormat="1" ht="24.15" customHeight="1">
      <c r="A128" s="26"/>
      <c r="B128" s="143"/>
      <c r="C128" s="157" t="s">
        <v>156</v>
      </c>
      <c r="D128" s="157" t="s">
        <v>145</v>
      </c>
      <c r="E128" s="158" t="s">
        <v>653</v>
      </c>
      <c r="F128" s="159" t="s">
        <v>654</v>
      </c>
      <c r="G128" s="160" t="s">
        <v>429</v>
      </c>
      <c r="H128" s="161">
        <v>29.393000000000001</v>
      </c>
      <c r="I128" s="162"/>
      <c r="J128" s="162">
        <f t="shared" si="0"/>
        <v>0</v>
      </c>
      <c r="K128" s="163"/>
      <c r="L128" s="164"/>
      <c r="M128" s="165" t="s">
        <v>1</v>
      </c>
      <c r="N128" s="166" t="s">
        <v>36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646</v>
      </c>
      <c r="AT128" s="155" t="s">
        <v>145</v>
      </c>
      <c r="AU128" s="155" t="s">
        <v>136</v>
      </c>
      <c r="AY128" s="14" t="s">
        <v>129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136</v>
      </c>
      <c r="BK128" s="156">
        <f t="shared" si="9"/>
        <v>0</v>
      </c>
      <c r="BL128" s="14" t="s">
        <v>398</v>
      </c>
      <c r="BM128" s="155" t="s">
        <v>178</v>
      </c>
    </row>
    <row r="129" spans="1:65" s="2" customFormat="1" ht="21.75" customHeight="1">
      <c r="A129" s="26"/>
      <c r="B129" s="143"/>
      <c r="C129" s="144" t="s">
        <v>160</v>
      </c>
      <c r="D129" s="144" t="s">
        <v>131</v>
      </c>
      <c r="E129" s="145" t="s">
        <v>655</v>
      </c>
      <c r="F129" s="146" t="s">
        <v>656</v>
      </c>
      <c r="G129" s="147" t="s">
        <v>208</v>
      </c>
      <c r="H129" s="148">
        <v>1</v>
      </c>
      <c r="I129" s="149"/>
      <c r="J129" s="149">
        <f t="shared" si="0"/>
        <v>0</v>
      </c>
      <c r="K129" s="150"/>
      <c r="L129" s="27"/>
      <c r="M129" s="151" t="s">
        <v>1</v>
      </c>
      <c r="N129" s="152" t="s">
        <v>36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398</v>
      </c>
      <c r="AT129" s="155" t="s">
        <v>131</v>
      </c>
      <c r="AU129" s="155" t="s">
        <v>136</v>
      </c>
      <c r="AY129" s="14" t="s">
        <v>129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136</v>
      </c>
      <c r="BK129" s="156">
        <f t="shared" si="9"/>
        <v>0</v>
      </c>
      <c r="BL129" s="14" t="s">
        <v>398</v>
      </c>
      <c r="BM129" s="155" t="s">
        <v>186</v>
      </c>
    </row>
    <row r="130" spans="1:65" s="2" customFormat="1" ht="21.75" customHeight="1">
      <c r="A130" s="26"/>
      <c r="B130" s="143"/>
      <c r="C130" s="157" t="s">
        <v>149</v>
      </c>
      <c r="D130" s="157" t="s">
        <v>145</v>
      </c>
      <c r="E130" s="158" t="s">
        <v>657</v>
      </c>
      <c r="F130" s="159" t="s">
        <v>658</v>
      </c>
      <c r="G130" s="160" t="s">
        <v>208</v>
      </c>
      <c r="H130" s="161">
        <v>1</v>
      </c>
      <c r="I130" s="162"/>
      <c r="J130" s="162">
        <f t="shared" si="0"/>
        <v>0</v>
      </c>
      <c r="K130" s="163"/>
      <c r="L130" s="164"/>
      <c r="M130" s="165" t="s">
        <v>1</v>
      </c>
      <c r="N130" s="166" t="s">
        <v>36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646</v>
      </c>
      <c r="AT130" s="155" t="s">
        <v>145</v>
      </c>
      <c r="AU130" s="155" t="s">
        <v>136</v>
      </c>
      <c r="AY130" s="14" t="s">
        <v>129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136</v>
      </c>
      <c r="BK130" s="156">
        <f t="shared" si="9"/>
        <v>0</v>
      </c>
      <c r="BL130" s="14" t="s">
        <v>398</v>
      </c>
      <c r="BM130" s="155" t="s">
        <v>194</v>
      </c>
    </row>
    <row r="131" spans="1:65" s="2" customFormat="1" ht="24.15" customHeight="1">
      <c r="A131" s="26"/>
      <c r="B131" s="143"/>
      <c r="C131" s="157" t="s">
        <v>168</v>
      </c>
      <c r="D131" s="157" t="s">
        <v>145</v>
      </c>
      <c r="E131" s="158" t="s">
        <v>659</v>
      </c>
      <c r="F131" s="159" t="s">
        <v>660</v>
      </c>
      <c r="G131" s="160" t="s">
        <v>208</v>
      </c>
      <c r="H131" s="161">
        <v>1</v>
      </c>
      <c r="I131" s="162"/>
      <c r="J131" s="162">
        <f t="shared" si="0"/>
        <v>0</v>
      </c>
      <c r="K131" s="163"/>
      <c r="L131" s="164"/>
      <c r="M131" s="165" t="s">
        <v>1</v>
      </c>
      <c r="N131" s="166" t="s">
        <v>36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646</v>
      </c>
      <c r="AT131" s="155" t="s">
        <v>145</v>
      </c>
      <c r="AU131" s="155" t="s">
        <v>136</v>
      </c>
      <c r="AY131" s="14" t="s">
        <v>129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136</v>
      </c>
      <c r="BK131" s="156">
        <f t="shared" si="9"/>
        <v>0</v>
      </c>
      <c r="BL131" s="14" t="s">
        <v>398</v>
      </c>
      <c r="BM131" s="155" t="s">
        <v>203</v>
      </c>
    </row>
    <row r="132" spans="1:65" s="2" customFormat="1" ht="16.5" customHeight="1">
      <c r="A132" s="26"/>
      <c r="B132" s="143"/>
      <c r="C132" s="144" t="s">
        <v>171</v>
      </c>
      <c r="D132" s="144" t="s">
        <v>131</v>
      </c>
      <c r="E132" s="145" t="s">
        <v>661</v>
      </c>
      <c r="F132" s="146" t="s">
        <v>662</v>
      </c>
      <c r="G132" s="147" t="s">
        <v>208</v>
      </c>
      <c r="H132" s="148">
        <v>4</v>
      </c>
      <c r="I132" s="149"/>
      <c r="J132" s="149">
        <f t="shared" si="0"/>
        <v>0</v>
      </c>
      <c r="K132" s="150"/>
      <c r="L132" s="27"/>
      <c r="M132" s="151" t="s">
        <v>1</v>
      </c>
      <c r="N132" s="152" t="s">
        <v>36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398</v>
      </c>
      <c r="AT132" s="155" t="s">
        <v>131</v>
      </c>
      <c r="AU132" s="155" t="s">
        <v>136</v>
      </c>
      <c r="AY132" s="14" t="s">
        <v>129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136</v>
      </c>
      <c r="BK132" s="156">
        <f t="shared" si="9"/>
        <v>0</v>
      </c>
      <c r="BL132" s="14" t="s">
        <v>398</v>
      </c>
      <c r="BM132" s="155" t="s">
        <v>6</v>
      </c>
    </row>
    <row r="133" spans="1:65" s="2" customFormat="1" ht="33" customHeight="1">
      <c r="A133" s="26"/>
      <c r="B133" s="143"/>
      <c r="C133" s="157" t="s">
        <v>174</v>
      </c>
      <c r="D133" s="157" t="s">
        <v>145</v>
      </c>
      <c r="E133" s="158" t="s">
        <v>663</v>
      </c>
      <c r="F133" s="159" t="s">
        <v>927</v>
      </c>
      <c r="G133" s="160" t="s">
        <v>208</v>
      </c>
      <c r="H133" s="161">
        <v>4</v>
      </c>
      <c r="I133" s="162"/>
      <c r="J133" s="162">
        <f t="shared" si="0"/>
        <v>0</v>
      </c>
      <c r="K133" s="163"/>
      <c r="L133" s="164"/>
      <c r="M133" s="165" t="s">
        <v>1</v>
      </c>
      <c r="N133" s="166" t="s">
        <v>36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646</v>
      </c>
      <c r="AT133" s="155" t="s">
        <v>145</v>
      </c>
      <c r="AU133" s="155" t="s">
        <v>136</v>
      </c>
      <c r="AY133" s="14" t="s">
        <v>129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136</v>
      </c>
      <c r="BK133" s="156">
        <f t="shared" si="9"/>
        <v>0</v>
      </c>
      <c r="BL133" s="14" t="s">
        <v>398</v>
      </c>
      <c r="BM133" s="155" t="s">
        <v>218</v>
      </c>
    </row>
    <row r="134" spans="1:65" s="2" customFormat="1" ht="24.15" customHeight="1">
      <c r="A134" s="26"/>
      <c r="B134" s="143"/>
      <c r="C134" s="144" t="s">
        <v>178</v>
      </c>
      <c r="D134" s="144" t="s">
        <v>131</v>
      </c>
      <c r="E134" s="145" t="s">
        <v>664</v>
      </c>
      <c r="F134" s="146" t="s">
        <v>665</v>
      </c>
      <c r="G134" s="147" t="s">
        <v>208</v>
      </c>
      <c r="H134" s="148">
        <v>92</v>
      </c>
      <c r="I134" s="149"/>
      <c r="J134" s="149">
        <f t="shared" si="0"/>
        <v>0</v>
      </c>
      <c r="K134" s="150"/>
      <c r="L134" s="27"/>
      <c r="M134" s="151" t="s">
        <v>1</v>
      </c>
      <c r="N134" s="152" t="s">
        <v>36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398</v>
      </c>
      <c r="AT134" s="155" t="s">
        <v>131</v>
      </c>
      <c r="AU134" s="155" t="s">
        <v>136</v>
      </c>
      <c r="AY134" s="14" t="s">
        <v>129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136</v>
      </c>
      <c r="BK134" s="156">
        <f t="shared" si="9"/>
        <v>0</v>
      </c>
      <c r="BL134" s="14" t="s">
        <v>398</v>
      </c>
      <c r="BM134" s="155" t="s">
        <v>226</v>
      </c>
    </row>
    <row r="135" spans="1:65" s="2" customFormat="1" ht="24.15" customHeight="1">
      <c r="A135" s="26"/>
      <c r="B135" s="143"/>
      <c r="C135" s="157" t="s">
        <v>182</v>
      </c>
      <c r="D135" s="157" t="s">
        <v>145</v>
      </c>
      <c r="E135" s="158" t="s">
        <v>666</v>
      </c>
      <c r="F135" s="159" t="s">
        <v>667</v>
      </c>
      <c r="G135" s="160" t="s">
        <v>208</v>
      </c>
      <c r="H135" s="161">
        <v>92</v>
      </c>
      <c r="I135" s="162"/>
      <c r="J135" s="162">
        <f t="shared" si="0"/>
        <v>0</v>
      </c>
      <c r="K135" s="163"/>
      <c r="L135" s="164"/>
      <c r="M135" s="165" t="s">
        <v>1</v>
      </c>
      <c r="N135" s="166" t="s">
        <v>36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646</v>
      </c>
      <c r="AT135" s="155" t="s">
        <v>145</v>
      </c>
      <c r="AU135" s="155" t="s">
        <v>136</v>
      </c>
      <c r="AY135" s="14" t="s">
        <v>129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136</v>
      </c>
      <c r="BK135" s="156">
        <f t="shared" si="9"/>
        <v>0</v>
      </c>
      <c r="BL135" s="14" t="s">
        <v>398</v>
      </c>
      <c r="BM135" s="155" t="s">
        <v>234</v>
      </c>
    </row>
    <row r="136" spans="1:65" s="2" customFormat="1" ht="16.5" customHeight="1">
      <c r="A136" s="26"/>
      <c r="B136" s="143"/>
      <c r="C136" s="157" t="s">
        <v>186</v>
      </c>
      <c r="D136" s="157" t="s">
        <v>145</v>
      </c>
      <c r="E136" s="158" t="s">
        <v>668</v>
      </c>
      <c r="F136" s="159" t="s">
        <v>669</v>
      </c>
      <c r="G136" s="160" t="s">
        <v>208</v>
      </c>
      <c r="H136" s="161">
        <v>92</v>
      </c>
      <c r="I136" s="162"/>
      <c r="J136" s="162">
        <f t="shared" si="0"/>
        <v>0</v>
      </c>
      <c r="K136" s="163"/>
      <c r="L136" s="164"/>
      <c r="M136" s="165" t="s">
        <v>1</v>
      </c>
      <c r="N136" s="166" t="s">
        <v>36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646</v>
      </c>
      <c r="AT136" s="155" t="s">
        <v>145</v>
      </c>
      <c r="AU136" s="155" t="s">
        <v>136</v>
      </c>
      <c r="AY136" s="14" t="s">
        <v>129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136</v>
      </c>
      <c r="BK136" s="156">
        <f t="shared" si="9"/>
        <v>0</v>
      </c>
      <c r="BL136" s="14" t="s">
        <v>398</v>
      </c>
      <c r="BM136" s="155" t="s">
        <v>242</v>
      </c>
    </row>
    <row r="137" spans="1:65" s="2" customFormat="1" ht="16.5" customHeight="1">
      <c r="A137" s="26"/>
      <c r="B137" s="143"/>
      <c r="C137" s="144" t="s">
        <v>190</v>
      </c>
      <c r="D137" s="144" t="s">
        <v>131</v>
      </c>
      <c r="E137" s="145" t="s">
        <v>670</v>
      </c>
      <c r="F137" s="146" t="s">
        <v>671</v>
      </c>
      <c r="G137" s="147" t="s">
        <v>208</v>
      </c>
      <c r="H137" s="148">
        <v>12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36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398</v>
      </c>
      <c r="AT137" s="155" t="s">
        <v>131</v>
      </c>
      <c r="AU137" s="155" t="s">
        <v>136</v>
      </c>
      <c r="AY137" s="14" t="s">
        <v>129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136</v>
      </c>
      <c r="BK137" s="156">
        <f t="shared" si="9"/>
        <v>0</v>
      </c>
      <c r="BL137" s="14" t="s">
        <v>398</v>
      </c>
      <c r="BM137" s="155" t="s">
        <v>250</v>
      </c>
    </row>
    <row r="138" spans="1:65" s="2" customFormat="1" ht="24.15" customHeight="1">
      <c r="A138" s="26"/>
      <c r="B138" s="143"/>
      <c r="C138" s="157" t="s">
        <v>194</v>
      </c>
      <c r="D138" s="157" t="s">
        <v>145</v>
      </c>
      <c r="E138" s="158" t="s">
        <v>672</v>
      </c>
      <c r="F138" s="159" t="s">
        <v>673</v>
      </c>
      <c r="G138" s="160" t="s">
        <v>208</v>
      </c>
      <c r="H138" s="161">
        <v>12</v>
      </c>
      <c r="I138" s="162"/>
      <c r="J138" s="162">
        <f t="shared" si="0"/>
        <v>0</v>
      </c>
      <c r="K138" s="163"/>
      <c r="L138" s="164"/>
      <c r="M138" s="165" t="s">
        <v>1</v>
      </c>
      <c r="N138" s="166" t="s">
        <v>36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646</v>
      </c>
      <c r="AT138" s="155" t="s">
        <v>145</v>
      </c>
      <c r="AU138" s="155" t="s">
        <v>136</v>
      </c>
      <c r="AY138" s="14" t="s">
        <v>129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136</v>
      </c>
      <c r="BK138" s="156">
        <f t="shared" si="9"/>
        <v>0</v>
      </c>
      <c r="BL138" s="14" t="s">
        <v>398</v>
      </c>
      <c r="BM138" s="155" t="s">
        <v>259</v>
      </c>
    </row>
    <row r="139" spans="1:65" s="2" customFormat="1" ht="16.5" customHeight="1">
      <c r="A139" s="26"/>
      <c r="B139" s="143"/>
      <c r="C139" s="144" t="s">
        <v>198</v>
      </c>
      <c r="D139" s="144" t="s">
        <v>131</v>
      </c>
      <c r="E139" s="145" t="s">
        <v>674</v>
      </c>
      <c r="F139" s="146" t="s">
        <v>675</v>
      </c>
      <c r="G139" s="147" t="s">
        <v>208</v>
      </c>
      <c r="H139" s="148">
        <v>47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36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398</v>
      </c>
      <c r="AT139" s="155" t="s">
        <v>131</v>
      </c>
      <c r="AU139" s="155" t="s">
        <v>136</v>
      </c>
      <c r="AY139" s="14" t="s">
        <v>129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136</v>
      </c>
      <c r="BK139" s="156">
        <f t="shared" si="9"/>
        <v>0</v>
      </c>
      <c r="BL139" s="14" t="s">
        <v>398</v>
      </c>
      <c r="BM139" s="155" t="s">
        <v>267</v>
      </c>
    </row>
    <row r="140" spans="1:65" s="2" customFormat="1" ht="24.15" customHeight="1">
      <c r="A140" s="26"/>
      <c r="B140" s="143"/>
      <c r="C140" s="157" t="s">
        <v>203</v>
      </c>
      <c r="D140" s="157" t="s">
        <v>145</v>
      </c>
      <c r="E140" s="158" t="s">
        <v>676</v>
      </c>
      <c r="F140" s="159" t="s">
        <v>677</v>
      </c>
      <c r="G140" s="160" t="s">
        <v>208</v>
      </c>
      <c r="H140" s="161">
        <v>47</v>
      </c>
      <c r="I140" s="162"/>
      <c r="J140" s="162">
        <f t="shared" si="0"/>
        <v>0</v>
      </c>
      <c r="K140" s="163"/>
      <c r="L140" s="164"/>
      <c r="M140" s="165" t="s">
        <v>1</v>
      </c>
      <c r="N140" s="166" t="s">
        <v>36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646</v>
      </c>
      <c r="AT140" s="155" t="s">
        <v>145</v>
      </c>
      <c r="AU140" s="155" t="s">
        <v>136</v>
      </c>
      <c r="AY140" s="14" t="s">
        <v>129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136</v>
      </c>
      <c r="BK140" s="156">
        <f t="shared" si="9"/>
        <v>0</v>
      </c>
      <c r="BL140" s="14" t="s">
        <v>398</v>
      </c>
      <c r="BM140" s="155" t="s">
        <v>275</v>
      </c>
    </row>
    <row r="141" spans="1:65" s="2" customFormat="1" ht="16.5" customHeight="1">
      <c r="A141" s="26"/>
      <c r="B141" s="143"/>
      <c r="C141" s="144" t="s">
        <v>206</v>
      </c>
      <c r="D141" s="144" t="s">
        <v>131</v>
      </c>
      <c r="E141" s="145" t="s">
        <v>678</v>
      </c>
      <c r="F141" s="146" t="s">
        <v>679</v>
      </c>
      <c r="G141" s="147" t="s">
        <v>208</v>
      </c>
      <c r="H141" s="148">
        <v>3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36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398</v>
      </c>
      <c r="AT141" s="155" t="s">
        <v>131</v>
      </c>
      <c r="AU141" s="155" t="s">
        <v>136</v>
      </c>
      <c r="AY141" s="14" t="s">
        <v>129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136</v>
      </c>
      <c r="BK141" s="156">
        <f t="shared" si="9"/>
        <v>0</v>
      </c>
      <c r="BL141" s="14" t="s">
        <v>398</v>
      </c>
      <c r="BM141" s="155" t="s">
        <v>283</v>
      </c>
    </row>
    <row r="142" spans="1:65" s="2" customFormat="1" ht="16.5" customHeight="1">
      <c r="A142" s="26"/>
      <c r="B142" s="143"/>
      <c r="C142" s="157" t="s">
        <v>6</v>
      </c>
      <c r="D142" s="157" t="s">
        <v>145</v>
      </c>
      <c r="E142" s="158" t="s">
        <v>680</v>
      </c>
      <c r="F142" s="159" t="s">
        <v>681</v>
      </c>
      <c r="G142" s="160" t="s">
        <v>208</v>
      </c>
      <c r="H142" s="161">
        <v>3</v>
      </c>
      <c r="I142" s="162"/>
      <c r="J142" s="162">
        <f t="shared" si="0"/>
        <v>0</v>
      </c>
      <c r="K142" s="163"/>
      <c r="L142" s="164"/>
      <c r="M142" s="165" t="s">
        <v>1</v>
      </c>
      <c r="N142" s="166" t="s">
        <v>36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646</v>
      </c>
      <c r="AT142" s="155" t="s">
        <v>145</v>
      </c>
      <c r="AU142" s="155" t="s">
        <v>136</v>
      </c>
      <c r="AY142" s="14" t="s">
        <v>129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136</v>
      </c>
      <c r="BK142" s="156">
        <f t="shared" si="9"/>
        <v>0</v>
      </c>
      <c r="BL142" s="14" t="s">
        <v>398</v>
      </c>
      <c r="BM142" s="155" t="s">
        <v>297</v>
      </c>
    </row>
    <row r="143" spans="1:65" s="2" customFormat="1" ht="16.5" customHeight="1">
      <c r="A143" s="26"/>
      <c r="B143" s="143"/>
      <c r="C143" s="144" t="s">
        <v>214</v>
      </c>
      <c r="D143" s="144" t="s">
        <v>131</v>
      </c>
      <c r="E143" s="145" t="s">
        <v>682</v>
      </c>
      <c r="F143" s="146" t="s">
        <v>683</v>
      </c>
      <c r="G143" s="147" t="s">
        <v>208</v>
      </c>
      <c r="H143" s="148">
        <v>7</v>
      </c>
      <c r="I143" s="149"/>
      <c r="J143" s="149">
        <f t="shared" si="0"/>
        <v>0</v>
      </c>
      <c r="K143" s="150"/>
      <c r="L143" s="27"/>
      <c r="M143" s="151" t="s">
        <v>1</v>
      </c>
      <c r="N143" s="152" t="s">
        <v>36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398</v>
      </c>
      <c r="AT143" s="155" t="s">
        <v>131</v>
      </c>
      <c r="AU143" s="155" t="s">
        <v>136</v>
      </c>
      <c r="AY143" s="14" t="s">
        <v>129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136</v>
      </c>
      <c r="BK143" s="156">
        <f t="shared" si="9"/>
        <v>0</v>
      </c>
      <c r="BL143" s="14" t="s">
        <v>398</v>
      </c>
      <c r="BM143" s="155" t="s">
        <v>305</v>
      </c>
    </row>
    <row r="144" spans="1:65" s="2" customFormat="1" ht="24.15" customHeight="1">
      <c r="A144" s="26"/>
      <c r="B144" s="143"/>
      <c r="C144" s="157" t="s">
        <v>218</v>
      </c>
      <c r="D144" s="157" t="s">
        <v>145</v>
      </c>
      <c r="E144" s="158" t="s">
        <v>684</v>
      </c>
      <c r="F144" s="159" t="s">
        <v>685</v>
      </c>
      <c r="G144" s="160" t="s">
        <v>208</v>
      </c>
      <c r="H144" s="161">
        <v>7</v>
      </c>
      <c r="I144" s="162"/>
      <c r="J144" s="162">
        <f t="shared" si="0"/>
        <v>0</v>
      </c>
      <c r="K144" s="163"/>
      <c r="L144" s="164"/>
      <c r="M144" s="165" t="s">
        <v>1</v>
      </c>
      <c r="N144" s="166" t="s">
        <v>36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646</v>
      </c>
      <c r="AT144" s="155" t="s">
        <v>145</v>
      </c>
      <c r="AU144" s="155" t="s">
        <v>136</v>
      </c>
      <c r="AY144" s="14" t="s">
        <v>129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136</v>
      </c>
      <c r="BK144" s="156">
        <f t="shared" si="9"/>
        <v>0</v>
      </c>
      <c r="BL144" s="14" t="s">
        <v>398</v>
      </c>
      <c r="BM144" s="155" t="s">
        <v>312</v>
      </c>
    </row>
    <row r="145" spans="1:65" s="2" customFormat="1" ht="16.5" customHeight="1">
      <c r="A145" s="26"/>
      <c r="B145" s="143"/>
      <c r="C145" s="144" t="s">
        <v>222</v>
      </c>
      <c r="D145" s="144" t="s">
        <v>131</v>
      </c>
      <c r="E145" s="145" t="s">
        <v>686</v>
      </c>
      <c r="F145" s="146" t="s">
        <v>687</v>
      </c>
      <c r="G145" s="147" t="s">
        <v>208</v>
      </c>
      <c r="H145" s="148">
        <v>4</v>
      </c>
      <c r="I145" s="149"/>
      <c r="J145" s="149">
        <f t="shared" si="0"/>
        <v>0</v>
      </c>
      <c r="K145" s="150"/>
      <c r="L145" s="27"/>
      <c r="M145" s="151" t="s">
        <v>1</v>
      </c>
      <c r="N145" s="152" t="s">
        <v>36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398</v>
      </c>
      <c r="AT145" s="155" t="s">
        <v>131</v>
      </c>
      <c r="AU145" s="155" t="s">
        <v>136</v>
      </c>
      <c r="AY145" s="14" t="s">
        <v>129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136</v>
      </c>
      <c r="BK145" s="156">
        <f t="shared" si="9"/>
        <v>0</v>
      </c>
      <c r="BL145" s="14" t="s">
        <v>398</v>
      </c>
      <c r="BM145" s="155" t="s">
        <v>323</v>
      </c>
    </row>
    <row r="146" spans="1:65" s="2" customFormat="1" ht="24.15" customHeight="1">
      <c r="A146" s="26"/>
      <c r="B146" s="143"/>
      <c r="C146" s="157" t="s">
        <v>226</v>
      </c>
      <c r="D146" s="157" t="s">
        <v>145</v>
      </c>
      <c r="E146" s="158" t="s">
        <v>688</v>
      </c>
      <c r="F146" s="159" t="s">
        <v>689</v>
      </c>
      <c r="G146" s="160" t="s">
        <v>208</v>
      </c>
      <c r="H146" s="161">
        <v>4</v>
      </c>
      <c r="I146" s="162"/>
      <c r="J146" s="162">
        <f t="shared" si="0"/>
        <v>0</v>
      </c>
      <c r="K146" s="163"/>
      <c r="L146" s="164"/>
      <c r="M146" s="165" t="s">
        <v>1</v>
      </c>
      <c r="N146" s="166" t="s">
        <v>36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646</v>
      </c>
      <c r="AT146" s="155" t="s">
        <v>145</v>
      </c>
      <c r="AU146" s="155" t="s">
        <v>136</v>
      </c>
      <c r="AY146" s="14" t="s">
        <v>129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136</v>
      </c>
      <c r="BK146" s="156">
        <f t="shared" si="9"/>
        <v>0</v>
      </c>
      <c r="BL146" s="14" t="s">
        <v>398</v>
      </c>
      <c r="BM146" s="155" t="s">
        <v>331</v>
      </c>
    </row>
    <row r="147" spans="1:65" s="2" customFormat="1" ht="24.15" customHeight="1">
      <c r="A147" s="26"/>
      <c r="B147" s="143"/>
      <c r="C147" s="144" t="s">
        <v>230</v>
      </c>
      <c r="D147" s="144" t="s">
        <v>131</v>
      </c>
      <c r="E147" s="145" t="s">
        <v>690</v>
      </c>
      <c r="F147" s="146" t="s">
        <v>691</v>
      </c>
      <c r="G147" s="147" t="s">
        <v>208</v>
      </c>
      <c r="H147" s="148">
        <v>2</v>
      </c>
      <c r="I147" s="149"/>
      <c r="J147" s="149">
        <f t="shared" si="0"/>
        <v>0</v>
      </c>
      <c r="K147" s="150"/>
      <c r="L147" s="27"/>
      <c r="M147" s="151" t="s">
        <v>1</v>
      </c>
      <c r="N147" s="152" t="s">
        <v>36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398</v>
      </c>
      <c r="AT147" s="155" t="s">
        <v>131</v>
      </c>
      <c r="AU147" s="155" t="s">
        <v>136</v>
      </c>
      <c r="AY147" s="14" t="s">
        <v>129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136</v>
      </c>
      <c r="BK147" s="156">
        <f t="shared" si="9"/>
        <v>0</v>
      </c>
      <c r="BL147" s="14" t="s">
        <v>398</v>
      </c>
      <c r="BM147" s="155" t="s">
        <v>338</v>
      </c>
    </row>
    <row r="148" spans="1:65" s="2" customFormat="1" ht="24.15" customHeight="1">
      <c r="A148" s="26"/>
      <c r="B148" s="143"/>
      <c r="C148" s="157" t="s">
        <v>234</v>
      </c>
      <c r="D148" s="157" t="s">
        <v>145</v>
      </c>
      <c r="E148" s="158" t="s">
        <v>692</v>
      </c>
      <c r="F148" s="159" t="s">
        <v>693</v>
      </c>
      <c r="G148" s="160" t="s">
        <v>208</v>
      </c>
      <c r="H148" s="161">
        <v>2</v>
      </c>
      <c r="I148" s="162"/>
      <c r="J148" s="162">
        <f t="shared" si="0"/>
        <v>0</v>
      </c>
      <c r="K148" s="163"/>
      <c r="L148" s="164"/>
      <c r="M148" s="165" t="s">
        <v>1</v>
      </c>
      <c r="N148" s="166" t="s">
        <v>36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646</v>
      </c>
      <c r="AT148" s="155" t="s">
        <v>145</v>
      </c>
      <c r="AU148" s="155" t="s">
        <v>136</v>
      </c>
      <c r="AY148" s="14" t="s">
        <v>129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136</v>
      </c>
      <c r="BK148" s="156">
        <f t="shared" si="9"/>
        <v>0</v>
      </c>
      <c r="BL148" s="14" t="s">
        <v>398</v>
      </c>
      <c r="BM148" s="155" t="s">
        <v>348</v>
      </c>
    </row>
    <row r="149" spans="1:65" s="2" customFormat="1" ht="16.5" customHeight="1">
      <c r="A149" s="26"/>
      <c r="B149" s="143"/>
      <c r="C149" s="144" t="s">
        <v>238</v>
      </c>
      <c r="D149" s="144" t="s">
        <v>131</v>
      </c>
      <c r="E149" s="145" t="s">
        <v>694</v>
      </c>
      <c r="F149" s="146" t="s">
        <v>695</v>
      </c>
      <c r="G149" s="147" t="s">
        <v>208</v>
      </c>
      <c r="H149" s="148">
        <v>14</v>
      </c>
      <c r="I149" s="149"/>
      <c r="J149" s="149">
        <f t="shared" si="0"/>
        <v>0</v>
      </c>
      <c r="K149" s="150"/>
      <c r="L149" s="27"/>
      <c r="M149" s="151" t="s">
        <v>1</v>
      </c>
      <c r="N149" s="152" t="s">
        <v>36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398</v>
      </c>
      <c r="AT149" s="155" t="s">
        <v>131</v>
      </c>
      <c r="AU149" s="155" t="s">
        <v>136</v>
      </c>
      <c r="AY149" s="14" t="s">
        <v>129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136</v>
      </c>
      <c r="BK149" s="156">
        <f t="shared" si="9"/>
        <v>0</v>
      </c>
      <c r="BL149" s="14" t="s">
        <v>398</v>
      </c>
      <c r="BM149" s="155" t="s">
        <v>356</v>
      </c>
    </row>
    <row r="150" spans="1:65" s="2" customFormat="1" ht="24.15" customHeight="1">
      <c r="A150" s="26"/>
      <c r="B150" s="143"/>
      <c r="C150" s="157" t="s">
        <v>242</v>
      </c>
      <c r="D150" s="157" t="s">
        <v>145</v>
      </c>
      <c r="E150" s="158" t="s">
        <v>696</v>
      </c>
      <c r="F150" s="159" t="s">
        <v>697</v>
      </c>
      <c r="G150" s="160" t="s">
        <v>208</v>
      </c>
      <c r="H150" s="161">
        <v>14</v>
      </c>
      <c r="I150" s="162"/>
      <c r="J150" s="162">
        <f t="shared" si="0"/>
        <v>0</v>
      </c>
      <c r="K150" s="163"/>
      <c r="L150" s="164"/>
      <c r="M150" s="165" t="s">
        <v>1</v>
      </c>
      <c r="N150" s="166" t="s">
        <v>36</v>
      </c>
      <c r="O150" s="153">
        <v>0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646</v>
      </c>
      <c r="AT150" s="155" t="s">
        <v>145</v>
      </c>
      <c r="AU150" s="155" t="s">
        <v>136</v>
      </c>
      <c r="AY150" s="14" t="s">
        <v>129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136</v>
      </c>
      <c r="BK150" s="156">
        <f t="shared" si="9"/>
        <v>0</v>
      </c>
      <c r="BL150" s="14" t="s">
        <v>398</v>
      </c>
      <c r="BM150" s="155" t="s">
        <v>364</v>
      </c>
    </row>
    <row r="151" spans="1:65" s="2" customFormat="1" ht="16.5" customHeight="1">
      <c r="A151" s="26"/>
      <c r="B151" s="143"/>
      <c r="C151" s="144" t="s">
        <v>246</v>
      </c>
      <c r="D151" s="144" t="s">
        <v>131</v>
      </c>
      <c r="E151" s="145" t="s">
        <v>698</v>
      </c>
      <c r="F151" s="146" t="s">
        <v>699</v>
      </c>
      <c r="G151" s="147" t="s">
        <v>208</v>
      </c>
      <c r="H151" s="148">
        <v>4</v>
      </c>
      <c r="I151" s="149"/>
      <c r="J151" s="149">
        <f t="shared" si="0"/>
        <v>0</v>
      </c>
      <c r="K151" s="150"/>
      <c r="L151" s="27"/>
      <c r="M151" s="151" t="s">
        <v>1</v>
      </c>
      <c r="N151" s="152" t="s">
        <v>36</v>
      </c>
      <c r="O151" s="153">
        <v>0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398</v>
      </c>
      <c r="AT151" s="155" t="s">
        <v>131</v>
      </c>
      <c r="AU151" s="155" t="s">
        <v>136</v>
      </c>
      <c r="AY151" s="14" t="s">
        <v>129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136</v>
      </c>
      <c r="BK151" s="156">
        <f t="shared" si="9"/>
        <v>0</v>
      </c>
      <c r="BL151" s="14" t="s">
        <v>398</v>
      </c>
      <c r="BM151" s="155" t="s">
        <v>372</v>
      </c>
    </row>
    <row r="152" spans="1:65" s="2" customFormat="1" ht="24.15" customHeight="1">
      <c r="A152" s="26"/>
      <c r="B152" s="143"/>
      <c r="C152" s="157" t="s">
        <v>250</v>
      </c>
      <c r="D152" s="157" t="s">
        <v>145</v>
      </c>
      <c r="E152" s="158" t="s">
        <v>700</v>
      </c>
      <c r="F152" s="159" t="s">
        <v>701</v>
      </c>
      <c r="G152" s="160" t="s">
        <v>208</v>
      </c>
      <c r="H152" s="161">
        <v>4</v>
      </c>
      <c r="I152" s="162"/>
      <c r="J152" s="162">
        <f t="shared" si="0"/>
        <v>0</v>
      </c>
      <c r="K152" s="163"/>
      <c r="L152" s="164"/>
      <c r="M152" s="165" t="s">
        <v>1</v>
      </c>
      <c r="N152" s="166" t="s">
        <v>36</v>
      </c>
      <c r="O152" s="153">
        <v>0</v>
      </c>
      <c r="P152" s="153">
        <f t="shared" si="1"/>
        <v>0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646</v>
      </c>
      <c r="AT152" s="155" t="s">
        <v>145</v>
      </c>
      <c r="AU152" s="155" t="s">
        <v>136</v>
      </c>
      <c r="AY152" s="14" t="s">
        <v>129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136</v>
      </c>
      <c r="BK152" s="156">
        <f t="shared" si="9"/>
        <v>0</v>
      </c>
      <c r="BL152" s="14" t="s">
        <v>398</v>
      </c>
      <c r="BM152" s="155" t="s">
        <v>380</v>
      </c>
    </row>
    <row r="153" spans="1:65" s="2" customFormat="1" ht="21.75" customHeight="1">
      <c r="A153" s="26"/>
      <c r="B153" s="143"/>
      <c r="C153" s="144" t="s">
        <v>254</v>
      </c>
      <c r="D153" s="144" t="s">
        <v>131</v>
      </c>
      <c r="E153" s="145" t="s">
        <v>702</v>
      </c>
      <c r="F153" s="146" t="s">
        <v>703</v>
      </c>
      <c r="G153" s="147" t="s">
        <v>208</v>
      </c>
      <c r="H153" s="148">
        <v>8</v>
      </c>
      <c r="I153" s="149"/>
      <c r="J153" s="149">
        <f t="shared" si="0"/>
        <v>0</v>
      </c>
      <c r="K153" s="150"/>
      <c r="L153" s="27"/>
      <c r="M153" s="151" t="s">
        <v>1</v>
      </c>
      <c r="N153" s="152" t="s">
        <v>36</v>
      </c>
      <c r="O153" s="153">
        <v>0</v>
      </c>
      <c r="P153" s="153">
        <f t="shared" si="1"/>
        <v>0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398</v>
      </c>
      <c r="AT153" s="155" t="s">
        <v>131</v>
      </c>
      <c r="AU153" s="155" t="s">
        <v>136</v>
      </c>
      <c r="AY153" s="14" t="s">
        <v>129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136</v>
      </c>
      <c r="BK153" s="156">
        <f t="shared" si="9"/>
        <v>0</v>
      </c>
      <c r="BL153" s="14" t="s">
        <v>398</v>
      </c>
      <c r="BM153" s="155" t="s">
        <v>388</v>
      </c>
    </row>
    <row r="154" spans="1:65" s="2" customFormat="1" ht="24.15" customHeight="1">
      <c r="A154" s="26"/>
      <c r="B154" s="143"/>
      <c r="C154" s="157" t="s">
        <v>259</v>
      </c>
      <c r="D154" s="157" t="s">
        <v>145</v>
      </c>
      <c r="E154" s="158" t="s">
        <v>704</v>
      </c>
      <c r="F154" s="159" t="s">
        <v>705</v>
      </c>
      <c r="G154" s="160" t="s">
        <v>208</v>
      </c>
      <c r="H154" s="161">
        <v>8</v>
      </c>
      <c r="I154" s="162"/>
      <c r="J154" s="162">
        <f t="shared" si="0"/>
        <v>0</v>
      </c>
      <c r="K154" s="163"/>
      <c r="L154" s="164"/>
      <c r="M154" s="165" t="s">
        <v>1</v>
      </c>
      <c r="N154" s="166" t="s">
        <v>36</v>
      </c>
      <c r="O154" s="153">
        <v>0</v>
      </c>
      <c r="P154" s="153">
        <f t="shared" si="1"/>
        <v>0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646</v>
      </c>
      <c r="AT154" s="155" t="s">
        <v>145</v>
      </c>
      <c r="AU154" s="155" t="s">
        <v>136</v>
      </c>
      <c r="AY154" s="14" t="s">
        <v>129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136</v>
      </c>
      <c r="BK154" s="156">
        <f t="shared" si="9"/>
        <v>0</v>
      </c>
      <c r="BL154" s="14" t="s">
        <v>398</v>
      </c>
      <c r="BM154" s="155" t="s">
        <v>398</v>
      </c>
    </row>
    <row r="155" spans="1:65" s="2" customFormat="1" ht="24.15" customHeight="1">
      <c r="A155" s="26"/>
      <c r="B155" s="143"/>
      <c r="C155" s="144" t="s">
        <v>263</v>
      </c>
      <c r="D155" s="144" t="s">
        <v>131</v>
      </c>
      <c r="E155" s="145" t="s">
        <v>706</v>
      </c>
      <c r="F155" s="146" t="s">
        <v>707</v>
      </c>
      <c r="G155" s="147" t="s">
        <v>257</v>
      </c>
      <c r="H155" s="148">
        <v>95</v>
      </c>
      <c r="I155" s="149"/>
      <c r="J155" s="149">
        <f t="shared" si="0"/>
        <v>0</v>
      </c>
      <c r="K155" s="150"/>
      <c r="L155" s="27"/>
      <c r="M155" s="151" t="s">
        <v>1</v>
      </c>
      <c r="N155" s="152" t="s">
        <v>36</v>
      </c>
      <c r="O155" s="153">
        <v>0</v>
      </c>
      <c r="P155" s="153">
        <f t="shared" si="1"/>
        <v>0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398</v>
      </c>
      <c r="AT155" s="155" t="s">
        <v>131</v>
      </c>
      <c r="AU155" s="155" t="s">
        <v>136</v>
      </c>
      <c r="AY155" s="14" t="s">
        <v>129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136</v>
      </c>
      <c r="BK155" s="156">
        <f t="shared" si="9"/>
        <v>0</v>
      </c>
      <c r="BL155" s="14" t="s">
        <v>398</v>
      </c>
      <c r="BM155" s="155" t="s">
        <v>406</v>
      </c>
    </row>
    <row r="156" spans="1:65" s="2" customFormat="1" ht="16.5" customHeight="1">
      <c r="A156" s="26"/>
      <c r="B156" s="143"/>
      <c r="C156" s="157" t="s">
        <v>267</v>
      </c>
      <c r="D156" s="157" t="s">
        <v>145</v>
      </c>
      <c r="E156" s="158" t="s">
        <v>708</v>
      </c>
      <c r="F156" s="159" t="s">
        <v>709</v>
      </c>
      <c r="G156" s="160" t="s">
        <v>429</v>
      </c>
      <c r="H156" s="161">
        <v>13.3</v>
      </c>
      <c r="I156" s="162"/>
      <c r="J156" s="162">
        <f t="shared" si="0"/>
        <v>0</v>
      </c>
      <c r="K156" s="163"/>
      <c r="L156" s="164"/>
      <c r="M156" s="165" t="s">
        <v>1</v>
      </c>
      <c r="N156" s="166" t="s">
        <v>36</v>
      </c>
      <c r="O156" s="153">
        <v>0</v>
      </c>
      <c r="P156" s="153">
        <f t="shared" si="1"/>
        <v>0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646</v>
      </c>
      <c r="AT156" s="155" t="s">
        <v>145</v>
      </c>
      <c r="AU156" s="155" t="s">
        <v>136</v>
      </c>
      <c r="AY156" s="14" t="s">
        <v>129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4" t="s">
        <v>136</v>
      </c>
      <c r="BK156" s="156">
        <f t="shared" si="9"/>
        <v>0</v>
      </c>
      <c r="BL156" s="14" t="s">
        <v>398</v>
      </c>
      <c r="BM156" s="155" t="s">
        <v>414</v>
      </c>
    </row>
    <row r="157" spans="1:65" s="2" customFormat="1" ht="16.5" customHeight="1">
      <c r="A157" s="26"/>
      <c r="B157" s="143"/>
      <c r="C157" s="144" t="s">
        <v>271</v>
      </c>
      <c r="D157" s="144" t="s">
        <v>131</v>
      </c>
      <c r="E157" s="145" t="s">
        <v>69</v>
      </c>
      <c r="F157" s="146" t="s">
        <v>710</v>
      </c>
      <c r="G157" s="147" t="s">
        <v>315</v>
      </c>
      <c r="H157" s="148">
        <v>14.975</v>
      </c>
      <c r="I157" s="149"/>
      <c r="J157" s="149">
        <f t="shared" si="0"/>
        <v>0</v>
      </c>
      <c r="K157" s="150"/>
      <c r="L157" s="27"/>
      <c r="M157" s="151" t="s">
        <v>1</v>
      </c>
      <c r="N157" s="152" t="s">
        <v>36</v>
      </c>
      <c r="O157" s="153">
        <v>0</v>
      </c>
      <c r="P157" s="153">
        <f t="shared" si="1"/>
        <v>0</v>
      </c>
      <c r="Q157" s="153">
        <v>0</v>
      </c>
      <c r="R157" s="153">
        <f t="shared" si="2"/>
        <v>0</v>
      </c>
      <c r="S157" s="153">
        <v>0</v>
      </c>
      <c r="T157" s="154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398</v>
      </c>
      <c r="AT157" s="155" t="s">
        <v>131</v>
      </c>
      <c r="AU157" s="155" t="s">
        <v>136</v>
      </c>
      <c r="AY157" s="14" t="s">
        <v>129</v>
      </c>
      <c r="BE157" s="156">
        <f t="shared" si="4"/>
        <v>0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4" t="s">
        <v>136</v>
      </c>
      <c r="BK157" s="156">
        <f t="shared" si="9"/>
        <v>0</v>
      </c>
      <c r="BL157" s="14" t="s">
        <v>398</v>
      </c>
      <c r="BM157" s="155" t="s">
        <v>422</v>
      </c>
    </row>
    <row r="158" spans="1:65" s="2" customFormat="1" ht="16.5" customHeight="1">
      <c r="A158" s="26"/>
      <c r="B158" s="143"/>
      <c r="C158" s="144" t="s">
        <v>275</v>
      </c>
      <c r="D158" s="144" t="s">
        <v>131</v>
      </c>
      <c r="E158" s="145" t="s">
        <v>711</v>
      </c>
      <c r="F158" s="146" t="s">
        <v>712</v>
      </c>
      <c r="G158" s="147" t="s">
        <v>315</v>
      </c>
      <c r="H158" s="148">
        <v>14.975</v>
      </c>
      <c r="I158" s="149"/>
      <c r="J158" s="149">
        <f t="shared" si="0"/>
        <v>0</v>
      </c>
      <c r="K158" s="150"/>
      <c r="L158" s="27"/>
      <c r="M158" s="151" t="s">
        <v>1</v>
      </c>
      <c r="N158" s="152" t="s">
        <v>36</v>
      </c>
      <c r="O158" s="153">
        <v>0</v>
      </c>
      <c r="P158" s="153">
        <f t="shared" si="1"/>
        <v>0</v>
      </c>
      <c r="Q158" s="153">
        <v>0</v>
      </c>
      <c r="R158" s="153">
        <f t="shared" si="2"/>
        <v>0</v>
      </c>
      <c r="S158" s="153">
        <v>0</v>
      </c>
      <c r="T158" s="154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398</v>
      </c>
      <c r="AT158" s="155" t="s">
        <v>131</v>
      </c>
      <c r="AU158" s="155" t="s">
        <v>136</v>
      </c>
      <c r="AY158" s="14" t="s">
        <v>129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4" t="s">
        <v>136</v>
      </c>
      <c r="BK158" s="156">
        <f t="shared" si="9"/>
        <v>0</v>
      </c>
      <c r="BL158" s="14" t="s">
        <v>398</v>
      </c>
      <c r="BM158" s="155" t="s">
        <v>431</v>
      </c>
    </row>
    <row r="159" spans="1:65" s="2" customFormat="1" ht="16.5" customHeight="1">
      <c r="A159" s="26"/>
      <c r="B159" s="143"/>
      <c r="C159" s="144" t="s">
        <v>279</v>
      </c>
      <c r="D159" s="144" t="s">
        <v>131</v>
      </c>
      <c r="E159" s="145" t="s">
        <v>713</v>
      </c>
      <c r="F159" s="146" t="s">
        <v>714</v>
      </c>
      <c r="G159" s="147" t="s">
        <v>315</v>
      </c>
      <c r="H159" s="148">
        <v>6.468</v>
      </c>
      <c r="I159" s="149"/>
      <c r="J159" s="149">
        <f t="shared" si="0"/>
        <v>0</v>
      </c>
      <c r="K159" s="150"/>
      <c r="L159" s="27"/>
      <c r="M159" s="151" t="s">
        <v>1</v>
      </c>
      <c r="N159" s="152" t="s">
        <v>36</v>
      </c>
      <c r="O159" s="153">
        <v>0</v>
      </c>
      <c r="P159" s="153">
        <f t="shared" si="1"/>
        <v>0</v>
      </c>
      <c r="Q159" s="153">
        <v>0</v>
      </c>
      <c r="R159" s="153">
        <f t="shared" si="2"/>
        <v>0</v>
      </c>
      <c r="S159" s="153">
        <v>0</v>
      </c>
      <c r="T159" s="154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398</v>
      </c>
      <c r="AT159" s="155" t="s">
        <v>131</v>
      </c>
      <c r="AU159" s="155" t="s">
        <v>136</v>
      </c>
      <c r="AY159" s="14" t="s">
        <v>129</v>
      </c>
      <c r="BE159" s="156">
        <f t="shared" si="4"/>
        <v>0</v>
      </c>
      <c r="BF159" s="156">
        <f t="shared" si="5"/>
        <v>0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4" t="s">
        <v>136</v>
      </c>
      <c r="BK159" s="156">
        <f t="shared" si="9"/>
        <v>0</v>
      </c>
      <c r="BL159" s="14" t="s">
        <v>398</v>
      </c>
      <c r="BM159" s="155" t="s">
        <v>438</v>
      </c>
    </row>
    <row r="160" spans="1:65" s="2" customFormat="1" ht="16.5" customHeight="1">
      <c r="A160" s="26"/>
      <c r="B160" s="143"/>
      <c r="C160" s="144" t="s">
        <v>283</v>
      </c>
      <c r="D160" s="144" t="s">
        <v>131</v>
      </c>
      <c r="E160" s="145" t="s">
        <v>715</v>
      </c>
      <c r="F160" s="146" t="s">
        <v>716</v>
      </c>
      <c r="G160" s="147" t="s">
        <v>315</v>
      </c>
      <c r="H160" s="148">
        <v>14.975</v>
      </c>
      <c r="I160" s="149"/>
      <c r="J160" s="149">
        <f t="shared" si="0"/>
        <v>0</v>
      </c>
      <c r="K160" s="150"/>
      <c r="L160" s="27"/>
      <c r="M160" s="151" t="s">
        <v>1</v>
      </c>
      <c r="N160" s="152" t="s">
        <v>36</v>
      </c>
      <c r="O160" s="153">
        <v>0</v>
      </c>
      <c r="P160" s="153">
        <f t="shared" si="1"/>
        <v>0</v>
      </c>
      <c r="Q160" s="153">
        <v>0</v>
      </c>
      <c r="R160" s="153">
        <f t="shared" si="2"/>
        <v>0</v>
      </c>
      <c r="S160" s="153">
        <v>0</v>
      </c>
      <c r="T160" s="154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398</v>
      </c>
      <c r="AT160" s="155" t="s">
        <v>131</v>
      </c>
      <c r="AU160" s="155" t="s">
        <v>136</v>
      </c>
      <c r="AY160" s="14" t="s">
        <v>129</v>
      </c>
      <c r="BE160" s="156">
        <f t="shared" si="4"/>
        <v>0</v>
      </c>
      <c r="BF160" s="156">
        <f t="shared" si="5"/>
        <v>0</v>
      </c>
      <c r="BG160" s="156">
        <f t="shared" si="6"/>
        <v>0</v>
      </c>
      <c r="BH160" s="156">
        <f t="shared" si="7"/>
        <v>0</v>
      </c>
      <c r="BI160" s="156">
        <f t="shared" si="8"/>
        <v>0</v>
      </c>
      <c r="BJ160" s="14" t="s">
        <v>136</v>
      </c>
      <c r="BK160" s="156">
        <f t="shared" si="9"/>
        <v>0</v>
      </c>
      <c r="BL160" s="14" t="s">
        <v>398</v>
      </c>
      <c r="BM160" s="155" t="s">
        <v>446</v>
      </c>
    </row>
    <row r="161" spans="1:65" s="12" customFormat="1" ht="22.8" customHeight="1">
      <c r="B161" s="131"/>
      <c r="D161" s="132" t="s">
        <v>69</v>
      </c>
      <c r="E161" s="141" t="s">
        <v>717</v>
      </c>
      <c r="F161" s="141" t="s">
        <v>718</v>
      </c>
      <c r="J161" s="142">
        <f>BK161</f>
        <v>0</v>
      </c>
      <c r="L161" s="131"/>
      <c r="M161" s="135"/>
      <c r="N161" s="136"/>
      <c r="O161" s="136"/>
      <c r="P161" s="137">
        <f>SUM(P162:P165)</f>
        <v>0</v>
      </c>
      <c r="Q161" s="136"/>
      <c r="R161" s="137">
        <f>SUM(R162:R165)</f>
        <v>0</v>
      </c>
      <c r="S161" s="136"/>
      <c r="T161" s="138">
        <f>SUM(T162:T165)</f>
        <v>0</v>
      </c>
      <c r="AR161" s="132" t="s">
        <v>141</v>
      </c>
      <c r="AT161" s="139" t="s">
        <v>69</v>
      </c>
      <c r="AU161" s="139" t="s">
        <v>75</v>
      </c>
      <c r="AY161" s="132" t="s">
        <v>129</v>
      </c>
      <c r="BK161" s="140">
        <f>SUM(BK162:BK165)</f>
        <v>0</v>
      </c>
    </row>
    <row r="162" spans="1:65" s="2" customFormat="1" ht="24.15" customHeight="1">
      <c r="A162" s="26"/>
      <c r="B162" s="143"/>
      <c r="C162" s="144" t="s">
        <v>289</v>
      </c>
      <c r="D162" s="144" t="s">
        <v>131</v>
      </c>
      <c r="E162" s="145" t="s">
        <v>719</v>
      </c>
      <c r="F162" s="146" t="s">
        <v>720</v>
      </c>
      <c r="G162" s="147" t="s">
        <v>257</v>
      </c>
      <c r="H162" s="148">
        <v>40</v>
      </c>
      <c r="I162" s="149"/>
      <c r="J162" s="149">
        <f>ROUND(I162*H162,2)</f>
        <v>0</v>
      </c>
      <c r="K162" s="150"/>
      <c r="L162" s="27"/>
      <c r="M162" s="151" t="s">
        <v>1</v>
      </c>
      <c r="N162" s="152" t="s">
        <v>36</v>
      </c>
      <c r="O162" s="153">
        <v>0</v>
      </c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398</v>
      </c>
      <c r="AT162" s="155" t="s">
        <v>131</v>
      </c>
      <c r="AU162" s="155" t="s">
        <v>136</v>
      </c>
      <c r="AY162" s="14" t="s">
        <v>129</v>
      </c>
      <c r="BE162" s="156">
        <f>IF(N162="základná",J162,0)</f>
        <v>0</v>
      </c>
      <c r="BF162" s="156">
        <f>IF(N162="znížená",J162,0)</f>
        <v>0</v>
      </c>
      <c r="BG162" s="156">
        <f>IF(N162="zákl. prenesená",J162,0)</f>
        <v>0</v>
      </c>
      <c r="BH162" s="156">
        <f>IF(N162="zníž. prenesená",J162,0)</f>
        <v>0</v>
      </c>
      <c r="BI162" s="156">
        <f>IF(N162="nulová",J162,0)</f>
        <v>0</v>
      </c>
      <c r="BJ162" s="14" t="s">
        <v>136</v>
      </c>
      <c r="BK162" s="156">
        <f>ROUND(I162*H162,2)</f>
        <v>0</v>
      </c>
      <c r="BL162" s="14" t="s">
        <v>398</v>
      </c>
      <c r="BM162" s="155" t="s">
        <v>456</v>
      </c>
    </row>
    <row r="163" spans="1:65" s="2" customFormat="1" ht="24.15" customHeight="1">
      <c r="A163" s="26"/>
      <c r="B163" s="143"/>
      <c r="C163" s="144" t="s">
        <v>297</v>
      </c>
      <c r="D163" s="144" t="s">
        <v>131</v>
      </c>
      <c r="E163" s="145" t="s">
        <v>721</v>
      </c>
      <c r="F163" s="146" t="s">
        <v>722</v>
      </c>
      <c r="G163" s="147" t="s">
        <v>134</v>
      </c>
      <c r="H163" s="148">
        <v>8.4</v>
      </c>
      <c r="I163" s="149"/>
      <c r="J163" s="149">
        <f>ROUND(I163*H163,2)</f>
        <v>0</v>
      </c>
      <c r="K163" s="150"/>
      <c r="L163" s="27"/>
      <c r="M163" s="151" t="s">
        <v>1</v>
      </c>
      <c r="N163" s="152" t="s">
        <v>36</v>
      </c>
      <c r="O163" s="153">
        <v>0</v>
      </c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398</v>
      </c>
      <c r="AT163" s="155" t="s">
        <v>131</v>
      </c>
      <c r="AU163" s="155" t="s">
        <v>136</v>
      </c>
      <c r="AY163" s="14" t="s">
        <v>129</v>
      </c>
      <c r="BE163" s="156">
        <f>IF(N163="základná",J163,0)</f>
        <v>0</v>
      </c>
      <c r="BF163" s="156">
        <f>IF(N163="znížená",J163,0)</f>
        <v>0</v>
      </c>
      <c r="BG163" s="156">
        <f>IF(N163="zákl. prenesená",J163,0)</f>
        <v>0</v>
      </c>
      <c r="BH163" s="156">
        <f>IF(N163="zníž. prenesená",J163,0)</f>
        <v>0</v>
      </c>
      <c r="BI163" s="156">
        <f>IF(N163="nulová",J163,0)</f>
        <v>0</v>
      </c>
      <c r="BJ163" s="14" t="s">
        <v>136</v>
      </c>
      <c r="BK163" s="156">
        <f>ROUND(I163*H163,2)</f>
        <v>0</v>
      </c>
      <c r="BL163" s="14" t="s">
        <v>398</v>
      </c>
      <c r="BM163" s="155" t="s">
        <v>464</v>
      </c>
    </row>
    <row r="164" spans="1:65" s="2" customFormat="1" ht="33" customHeight="1">
      <c r="A164" s="26"/>
      <c r="B164" s="143"/>
      <c r="C164" s="144" t="s">
        <v>301</v>
      </c>
      <c r="D164" s="144" t="s">
        <v>131</v>
      </c>
      <c r="E164" s="145" t="s">
        <v>723</v>
      </c>
      <c r="F164" s="146" t="s">
        <v>724</v>
      </c>
      <c r="G164" s="147" t="s">
        <v>257</v>
      </c>
      <c r="H164" s="148">
        <v>40</v>
      </c>
      <c r="I164" s="149"/>
      <c r="J164" s="149">
        <f>ROUND(I164*H164,2)</f>
        <v>0</v>
      </c>
      <c r="K164" s="150"/>
      <c r="L164" s="27"/>
      <c r="M164" s="151" t="s">
        <v>1</v>
      </c>
      <c r="N164" s="152" t="s">
        <v>36</v>
      </c>
      <c r="O164" s="153">
        <v>0</v>
      </c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398</v>
      </c>
      <c r="AT164" s="155" t="s">
        <v>131</v>
      </c>
      <c r="AU164" s="155" t="s">
        <v>136</v>
      </c>
      <c r="AY164" s="14" t="s">
        <v>129</v>
      </c>
      <c r="BE164" s="156">
        <f>IF(N164="základná",J164,0)</f>
        <v>0</v>
      </c>
      <c r="BF164" s="156">
        <f>IF(N164="znížená",J164,0)</f>
        <v>0</v>
      </c>
      <c r="BG164" s="156">
        <f>IF(N164="zákl. prenesená",J164,0)</f>
        <v>0</v>
      </c>
      <c r="BH164" s="156">
        <f>IF(N164="zníž. prenesená",J164,0)</f>
        <v>0</v>
      </c>
      <c r="BI164" s="156">
        <f>IF(N164="nulová",J164,0)</f>
        <v>0</v>
      </c>
      <c r="BJ164" s="14" t="s">
        <v>136</v>
      </c>
      <c r="BK164" s="156">
        <f>ROUND(I164*H164,2)</f>
        <v>0</v>
      </c>
      <c r="BL164" s="14" t="s">
        <v>398</v>
      </c>
      <c r="BM164" s="155" t="s">
        <v>474</v>
      </c>
    </row>
    <row r="165" spans="1:65" s="2" customFormat="1" ht="16.5" customHeight="1">
      <c r="A165" s="26"/>
      <c r="B165" s="143"/>
      <c r="C165" s="144" t="s">
        <v>305</v>
      </c>
      <c r="D165" s="144" t="s">
        <v>131</v>
      </c>
      <c r="E165" s="145" t="s">
        <v>715</v>
      </c>
      <c r="F165" s="146" t="s">
        <v>716</v>
      </c>
      <c r="G165" s="147" t="s">
        <v>315</v>
      </c>
      <c r="H165" s="148">
        <v>2.6459999999999999</v>
      </c>
      <c r="I165" s="149"/>
      <c r="J165" s="149">
        <f>ROUND(I165*H165,2)</f>
        <v>0</v>
      </c>
      <c r="K165" s="150"/>
      <c r="L165" s="27"/>
      <c r="M165" s="151" t="s">
        <v>1</v>
      </c>
      <c r="N165" s="152" t="s">
        <v>36</v>
      </c>
      <c r="O165" s="153">
        <v>0</v>
      </c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398</v>
      </c>
      <c r="AT165" s="155" t="s">
        <v>131</v>
      </c>
      <c r="AU165" s="155" t="s">
        <v>136</v>
      </c>
      <c r="AY165" s="14" t="s">
        <v>129</v>
      </c>
      <c r="BE165" s="156">
        <f>IF(N165="základná",J165,0)</f>
        <v>0</v>
      </c>
      <c r="BF165" s="156">
        <f>IF(N165="znížená",J165,0)</f>
        <v>0</v>
      </c>
      <c r="BG165" s="156">
        <f>IF(N165="zákl. prenesená",J165,0)</f>
        <v>0</v>
      </c>
      <c r="BH165" s="156">
        <f>IF(N165="zníž. prenesená",J165,0)</f>
        <v>0</v>
      </c>
      <c r="BI165" s="156">
        <f>IF(N165="nulová",J165,0)</f>
        <v>0</v>
      </c>
      <c r="BJ165" s="14" t="s">
        <v>136</v>
      </c>
      <c r="BK165" s="156">
        <f>ROUND(I165*H165,2)</f>
        <v>0</v>
      </c>
      <c r="BL165" s="14" t="s">
        <v>398</v>
      </c>
      <c r="BM165" s="155" t="s">
        <v>484</v>
      </c>
    </row>
    <row r="166" spans="1:65" s="12" customFormat="1" ht="25.95" customHeight="1">
      <c r="B166" s="131"/>
      <c r="D166" s="132" t="s">
        <v>69</v>
      </c>
      <c r="E166" s="133" t="s">
        <v>540</v>
      </c>
      <c r="F166" s="133" t="s">
        <v>725</v>
      </c>
      <c r="J166" s="134">
        <f>BK166</f>
        <v>0</v>
      </c>
      <c r="L166" s="131"/>
      <c r="M166" s="135"/>
      <c r="N166" s="136"/>
      <c r="O166" s="136"/>
      <c r="P166" s="137">
        <f>SUM(P167:P169)</f>
        <v>0</v>
      </c>
      <c r="Q166" s="136"/>
      <c r="R166" s="137">
        <f>SUM(R167:R169)</f>
        <v>0</v>
      </c>
      <c r="S166" s="136"/>
      <c r="T166" s="138">
        <f>SUM(T167:T169)</f>
        <v>0</v>
      </c>
      <c r="AR166" s="132" t="s">
        <v>135</v>
      </c>
      <c r="AT166" s="139" t="s">
        <v>69</v>
      </c>
      <c r="AU166" s="139" t="s">
        <v>70</v>
      </c>
      <c r="AY166" s="132" t="s">
        <v>129</v>
      </c>
      <c r="BK166" s="140">
        <f>SUM(BK167:BK169)</f>
        <v>0</v>
      </c>
    </row>
    <row r="167" spans="1:65" s="2" customFormat="1" ht="16.5" customHeight="1">
      <c r="A167" s="26"/>
      <c r="B167" s="143"/>
      <c r="C167" s="144" t="s">
        <v>309</v>
      </c>
      <c r="D167" s="144" t="s">
        <v>131</v>
      </c>
      <c r="E167" s="145" t="s">
        <v>726</v>
      </c>
      <c r="F167" s="146" t="s">
        <v>727</v>
      </c>
      <c r="G167" s="147" t="s">
        <v>208</v>
      </c>
      <c r="H167" s="148">
        <v>1</v>
      </c>
      <c r="I167" s="149"/>
      <c r="J167" s="149">
        <f>ROUND(I167*H167,2)</f>
        <v>0</v>
      </c>
      <c r="K167" s="150"/>
      <c r="L167" s="27"/>
      <c r="M167" s="151" t="s">
        <v>1</v>
      </c>
      <c r="N167" s="152" t="s">
        <v>36</v>
      </c>
      <c r="O167" s="153">
        <v>0</v>
      </c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728</v>
      </c>
      <c r="AT167" s="155" t="s">
        <v>131</v>
      </c>
      <c r="AU167" s="155" t="s">
        <v>75</v>
      </c>
      <c r="AY167" s="14" t="s">
        <v>129</v>
      </c>
      <c r="BE167" s="156">
        <f>IF(N167="základná",J167,0)</f>
        <v>0</v>
      </c>
      <c r="BF167" s="156">
        <f>IF(N167="znížená",J167,0)</f>
        <v>0</v>
      </c>
      <c r="BG167" s="156">
        <f>IF(N167="zákl. prenesená",J167,0)</f>
        <v>0</v>
      </c>
      <c r="BH167" s="156">
        <f>IF(N167="zníž. prenesená",J167,0)</f>
        <v>0</v>
      </c>
      <c r="BI167" s="156">
        <f>IF(N167="nulová",J167,0)</f>
        <v>0</v>
      </c>
      <c r="BJ167" s="14" t="s">
        <v>136</v>
      </c>
      <c r="BK167" s="156">
        <f>ROUND(I167*H167,2)</f>
        <v>0</v>
      </c>
      <c r="BL167" s="14" t="s">
        <v>728</v>
      </c>
      <c r="BM167" s="155" t="s">
        <v>498</v>
      </c>
    </row>
    <row r="168" spans="1:65" s="2" customFormat="1" ht="16.5" customHeight="1">
      <c r="A168" s="26"/>
      <c r="B168" s="143"/>
      <c r="C168" s="144" t="s">
        <v>312</v>
      </c>
      <c r="D168" s="144" t="s">
        <v>131</v>
      </c>
      <c r="E168" s="145" t="s">
        <v>729</v>
      </c>
      <c r="F168" s="146" t="s">
        <v>730</v>
      </c>
      <c r="G168" s="147" t="s">
        <v>208</v>
      </c>
      <c r="H168" s="148">
        <v>1</v>
      </c>
      <c r="I168" s="149"/>
      <c r="J168" s="149">
        <f>ROUND(I168*H168,2)</f>
        <v>0</v>
      </c>
      <c r="K168" s="150"/>
      <c r="L168" s="27"/>
      <c r="M168" s="151" t="s">
        <v>1</v>
      </c>
      <c r="N168" s="152" t="s">
        <v>36</v>
      </c>
      <c r="O168" s="153">
        <v>0</v>
      </c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728</v>
      </c>
      <c r="AT168" s="155" t="s">
        <v>131</v>
      </c>
      <c r="AU168" s="155" t="s">
        <v>75</v>
      </c>
      <c r="AY168" s="14" t="s">
        <v>129</v>
      </c>
      <c r="BE168" s="156">
        <f>IF(N168="základná",J168,0)</f>
        <v>0</v>
      </c>
      <c r="BF168" s="156">
        <f>IF(N168="znížená",J168,0)</f>
        <v>0</v>
      </c>
      <c r="BG168" s="156">
        <f>IF(N168="zákl. prenesená",J168,0)</f>
        <v>0</v>
      </c>
      <c r="BH168" s="156">
        <f>IF(N168="zníž. prenesená",J168,0)</f>
        <v>0</v>
      </c>
      <c r="BI168" s="156">
        <f>IF(N168="nulová",J168,0)</f>
        <v>0</v>
      </c>
      <c r="BJ168" s="14" t="s">
        <v>136</v>
      </c>
      <c r="BK168" s="156">
        <f>ROUND(I168*H168,2)</f>
        <v>0</v>
      </c>
      <c r="BL168" s="14" t="s">
        <v>728</v>
      </c>
      <c r="BM168" s="155" t="s">
        <v>508</v>
      </c>
    </row>
    <row r="169" spans="1:65" s="2" customFormat="1" ht="37.799999999999997" customHeight="1">
      <c r="A169" s="26"/>
      <c r="B169" s="143"/>
      <c r="C169" s="144" t="s">
        <v>317</v>
      </c>
      <c r="D169" s="144" t="s">
        <v>131</v>
      </c>
      <c r="E169" s="145" t="s">
        <v>731</v>
      </c>
      <c r="F169" s="146" t="s">
        <v>732</v>
      </c>
      <c r="G169" s="147" t="s">
        <v>545</v>
      </c>
      <c r="H169" s="148">
        <v>4</v>
      </c>
      <c r="I169" s="149"/>
      <c r="J169" s="149">
        <f>ROUND(I169*H169,2)</f>
        <v>0</v>
      </c>
      <c r="K169" s="150"/>
      <c r="L169" s="27"/>
      <c r="M169" s="167" t="s">
        <v>1</v>
      </c>
      <c r="N169" s="168" t="s">
        <v>36</v>
      </c>
      <c r="O169" s="169">
        <v>0</v>
      </c>
      <c r="P169" s="169">
        <f>O169*H169</f>
        <v>0</v>
      </c>
      <c r="Q169" s="169">
        <v>0</v>
      </c>
      <c r="R169" s="169">
        <f>Q169*H169</f>
        <v>0</v>
      </c>
      <c r="S169" s="169">
        <v>0</v>
      </c>
      <c r="T169" s="170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728</v>
      </c>
      <c r="AT169" s="155" t="s">
        <v>131</v>
      </c>
      <c r="AU169" s="155" t="s">
        <v>75</v>
      </c>
      <c r="AY169" s="14" t="s">
        <v>129</v>
      </c>
      <c r="BE169" s="156">
        <f>IF(N169="základná",J169,0)</f>
        <v>0</v>
      </c>
      <c r="BF169" s="156">
        <f>IF(N169="znížená",J169,0)</f>
        <v>0</v>
      </c>
      <c r="BG169" s="156">
        <f>IF(N169="zákl. prenesená",J169,0)</f>
        <v>0</v>
      </c>
      <c r="BH169" s="156">
        <f>IF(N169="zníž. prenesená",J169,0)</f>
        <v>0</v>
      </c>
      <c r="BI169" s="156">
        <f>IF(N169="nulová",J169,0)</f>
        <v>0</v>
      </c>
      <c r="BJ169" s="14" t="s">
        <v>136</v>
      </c>
      <c r="BK169" s="156">
        <f>ROUND(I169*H169,2)</f>
        <v>0</v>
      </c>
      <c r="BL169" s="14" t="s">
        <v>728</v>
      </c>
      <c r="BM169" s="155" t="s">
        <v>516</v>
      </c>
    </row>
    <row r="170" spans="1:65" s="2" customFormat="1" ht="6.9" customHeight="1">
      <c r="A170" s="26"/>
      <c r="B170" s="44"/>
      <c r="C170" s="45"/>
      <c r="D170" s="45"/>
      <c r="E170" s="45"/>
      <c r="F170" s="45"/>
      <c r="G170" s="45"/>
      <c r="H170" s="45"/>
      <c r="I170" s="45"/>
      <c r="J170" s="45"/>
      <c r="K170" s="45"/>
      <c r="L170" s="27"/>
      <c r="M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</row>
  </sheetData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0"/>
  <sheetViews>
    <sheetView showGridLines="0" showZeros="0" workbookViewId="0">
      <selection activeCell="I122" sqref="I12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9"/>
    </row>
    <row r="2" spans="1:46" s="1" customFormat="1" ht="36.9" customHeight="1">
      <c r="L2" s="220"/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4" t="s">
        <v>85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hidden="1" customHeight="1">
      <c r="B4" s="17"/>
      <c r="D4" s="18" t="s">
        <v>89</v>
      </c>
      <c r="L4" s="17"/>
      <c r="M4" s="90" t="s">
        <v>8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2" hidden="1" customHeight="1">
      <c r="B6" s="17"/>
      <c r="D6" s="23" t="s">
        <v>12</v>
      </c>
      <c r="L6" s="17"/>
    </row>
    <row r="7" spans="1:46" s="1" customFormat="1" ht="16.5" hidden="1" customHeight="1">
      <c r="B7" s="17"/>
      <c r="E7" s="215" t="str">
        <f>'Rekapitulácia stavby'!K6</f>
        <v>Ekologizácia výroby Promitor Vinorum</v>
      </c>
      <c r="F7" s="216"/>
      <c r="G7" s="216"/>
      <c r="H7" s="216"/>
      <c r="L7" s="17"/>
    </row>
    <row r="8" spans="1:46" s="2" customFormat="1" ht="12" hidden="1" customHeight="1">
      <c r="A8" s="26"/>
      <c r="B8" s="27"/>
      <c r="C8" s="26"/>
      <c r="D8" s="23" t="s">
        <v>556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78" t="s">
        <v>733</v>
      </c>
      <c r="F9" s="214"/>
      <c r="G9" s="214"/>
      <c r="H9" s="214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16</v>
      </c>
      <c r="E12" s="26"/>
      <c r="F12" s="21" t="s">
        <v>24</v>
      </c>
      <c r="G12" s="26"/>
      <c r="H12" s="26"/>
      <c r="I12" s="23" t="s">
        <v>18</v>
      </c>
      <c r="J12" s="52">
        <f>'Rekapitulácia stavby'!AN8</f>
        <v>0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>
        <f>IF('Rekapitulácia stavby'!AN10="","",'Rekapitulácia stavby'!AN10)</f>
        <v>36275531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>Promitor s.r.o.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>SK 2022064429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20</v>
      </c>
      <c r="J17" s="21">
        <f>'Rekapitulácia stavby'!AN16</f>
        <v>50445073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00">
        <f>'Rekapitulácia stavby'!E14</f>
        <v>0</v>
      </c>
      <c r="F18" s="200"/>
      <c r="G18" s="200"/>
      <c r="H18" s="200"/>
      <c r="I18" s="23" t="s">
        <v>22</v>
      </c>
      <c r="J18" s="21" t="str">
        <f>'Rekapitulácia stavby'!AN17</f>
        <v>SK2120334722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20</v>
      </c>
      <c r="J20" s="21" t="e">
        <f>IF('Rekapitulácia stavby'!#REF!="","",'Rekapitulácia stavby'!#REF!)</f>
        <v>#REF!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Architektonické štúdio ATELIER. AT, s.r.o.</v>
      </c>
      <c r="F21" s="26"/>
      <c r="G21" s="26"/>
      <c r="H21" s="26"/>
      <c r="I21" s="23" t="s">
        <v>22</v>
      </c>
      <c r="J21" s="21" t="e">
        <f>IF('Rekapitulácia stavby'!#REF!="","",'Rekapitulácia stavby'!#REF!)</f>
        <v>#REF!</v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>ing arch Zdenko Šabík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91"/>
      <c r="B27" s="92"/>
      <c r="C27" s="91"/>
      <c r="D27" s="91"/>
      <c r="E27" s="203" t="s">
        <v>1</v>
      </c>
      <c r="F27" s="203"/>
      <c r="G27" s="203"/>
      <c r="H27" s="203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4" t="s">
        <v>30</v>
      </c>
      <c r="E30" s="26"/>
      <c r="F30" s="26"/>
      <c r="G30" s="26"/>
      <c r="H30" s="26"/>
      <c r="I30" s="26"/>
      <c r="J30" s="68">
        <f>ROUND(J119, 2)</f>
        <v>0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5" t="s">
        <v>34</v>
      </c>
      <c r="E33" s="32" t="s">
        <v>35</v>
      </c>
      <c r="F33" s="96">
        <f>ROUND((SUM(BE119:BE169)),  2)</f>
        <v>0</v>
      </c>
      <c r="G33" s="97"/>
      <c r="H33" s="97"/>
      <c r="I33" s="98">
        <v>0.2</v>
      </c>
      <c r="J33" s="96">
        <f>ROUND(((SUM(BE119:BE169))*I33),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36</v>
      </c>
      <c r="F34" s="99">
        <f>ROUND((SUM(BF119:BF169)),  2)</f>
        <v>0</v>
      </c>
      <c r="G34" s="26"/>
      <c r="H34" s="26"/>
      <c r="I34" s="100">
        <v>0.2</v>
      </c>
      <c r="J34" s="99">
        <f>ROUND(((SUM(BF119:BF169))*I34),  2)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37</v>
      </c>
      <c r="F35" s="99">
        <f>ROUND((SUM(BG119:BG169)),  2)</f>
        <v>0</v>
      </c>
      <c r="G35" s="26"/>
      <c r="H35" s="26"/>
      <c r="I35" s="100">
        <v>0.2</v>
      </c>
      <c r="J35" s="99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38</v>
      </c>
      <c r="F36" s="99">
        <f>ROUND((SUM(BH119:BH169)),  2)</f>
        <v>0</v>
      </c>
      <c r="G36" s="26"/>
      <c r="H36" s="26"/>
      <c r="I36" s="100">
        <v>0.2</v>
      </c>
      <c r="J36" s="99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39</v>
      </c>
      <c r="F37" s="96">
        <f>ROUND((SUM(BI119:BI169)),  2)</f>
        <v>0</v>
      </c>
      <c r="G37" s="97"/>
      <c r="H37" s="97"/>
      <c r="I37" s="98">
        <v>0</v>
      </c>
      <c r="J37" s="96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101"/>
      <c r="D39" s="102" t="s">
        <v>40</v>
      </c>
      <c r="E39" s="57"/>
      <c r="F39" s="57"/>
      <c r="G39" s="103" t="s">
        <v>41</v>
      </c>
      <c r="H39" s="104" t="s">
        <v>42</v>
      </c>
      <c r="I39" s="57"/>
      <c r="J39" s="105">
        <f>SUM(J30:J37)</f>
        <v>0</v>
      </c>
      <c r="K39" s="10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3.2" hidden="1">
      <c r="A61" s="26"/>
      <c r="B61" s="27"/>
      <c r="C61" s="26"/>
      <c r="D61" s="42" t="s">
        <v>45</v>
      </c>
      <c r="E61" s="29"/>
      <c r="F61" s="107" t="s">
        <v>46</v>
      </c>
      <c r="G61" s="42" t="s">
        <v>45</v>
      </c>
      <c r="H61" s="29"/>
      <c r="I61" s="29"/>
      <c r="J61" s="108" t="s">
        <v>46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3.2" hidden="1">
      <c r="A65" s="26"/>
      <c r="B65" s="27"/>
      <c r="C65" s="26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3.2" hidden="1">
      <c r="A76" s="26"/>
      <c r="B76" s="27"/>
      <c r="C76" s="26"/>
      <c r="D76" s="42" t="s">
        <v>45</v>
      </c>
      <c r="E76" s="29"/>
      <c r="F76" s="107" t="s">
        <v>46</v>
      </c>
      <c r="G76" s="42" t="s">
        <v>45</v>
      </c>
      <c r="H76" s="29"/>
      <c r="I76" s="29"/>
      <c r="J76" s="108" t="s">
        <v>46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90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15" t="str">
        <f>E7</f>
        <v>Ekologizácia výroby Promitor Vinorum</v>
      </c>
      <c r="F85" s="216"/>
      <c r="G85" s="216"/>
      <c r="H85" s="216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556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78" t="str">
        <f>E9</f>
        <v>2022_190_3 - Svetelná inštalácia</v>
      </c>
      <c r="F87" s="214"/>
      <c r="G87" s="214"/>
      <c r="H87" s="214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16</v>
      </c>
      <c r="D89" s="26"/>
      <c r="E89" s="26"/>
      <c r="F89" s="21" t="str">
        <f>F12</f>
        <v xml:space="preserve"> </v>
      </c>
      <c r="G89" s="26"/>
      <c r="H89" s="26"/>
      <c r="I89" s="23" t="s">
        <v>18</v>
      </c>
      <c r="J89" s="52">
        <f>IF(J12="","",J12)</f>
        <v>0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hidden="1" customHeight="1">
      <c r="A91" s="26"/>
      <c r="B91" s="27"/>
      <c r="C91" s="23" t="s">
        <v>19</v>
      </c>
      <c r="D91" s="26"/>
      <c r="E91" s="26"/>
      <c r="F91" s="21" t="str">
        <f>E15</f>
        <v>Promitor s.r.o.</v>
      </c>
      <c r="G91" s="26"/>
      <c r="H91" s="26"/>
      <c r="I91" s="23" t="s">
        <v>25</v>
      </c>
      <c r="J91" s="24" t="str">
        <f>E21</f>
        <v xml:space="preserve"> Architektonické štúdio ATELIER. AT, s.r.o.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25.65" hidden="1" customHeight="1">
      <c r="A92" s="26"/>
      <c r="B92" s="27"/>
      <c r="C92" s="23" t="s">
        <v>23</v>
      </c>
      <c r="D92" s="26"/>
      <c r="E92" s="26"/>
      <c r="F92" s="21">
        <f>IF(E18="","",E18)</f>
        <v>0</v>
      </c>
      <c r="G92" s="26"/>
      <c r="H92" s="26"/>
      <c r="I92" s="23" t="s">
        <v>27</v>
      </c>
      <c r="J92" s="24" t="str">
        <f>E24</f>
        <v>ing arch Zdenko Šabík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9" t="s">
        <v>91</v>
      </c>
      <c r="D94" s="101"/>
      <c r="E94" s="101"/>
      <c r="F94" s="101"/>
      <c r="G94" s="101"/>
      <c r="H94" s="101"/>
      <c r="I94" s="101"/>
      <c r="J94" s="110" t="s">
        <v>92</v>
      </c>
      <c r="K94" s="101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8" hidden="1" customHeight="1">
      <c r="A96" s="26"/>
      <c r="B96" s="27"/>
      <c r="C96" s="111" t="s">
        <v>93</v>
      </c>
      <c r="D96" s="26"/>
      <c r="E96" s="26"/>
      <c r="F96" s="26"/>
      <c r="G96" s="26"/>
      <c r="H96" s="26"/>
      <c r="I96" s="26"/>
      <c r="J96" s="68">
        <f>J119</f>
        <v>0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94</v>
      </c>
    </row>
    <row r="97" spans="1:31" s="9" customFormat="1" ht="24.9" hidden="1" customHeight="1">
      <c r="B97" s="112"/>
      <c r="D97" s="113" t="s">
        <v>636</v>
      </c>
      <c r="E97" s="114"/>
      <c r="F97" s="114"/>
      <c r="G97" s="114"/>
      <c r="H97" s="114"/>
      <c r="I97" s="114"/>
      <c r="J97" s="115">
        <f>J120</f>
        <v>0</v>
      </c>
      <c r="L97" s="112"/>
    </row>
    <row r="98" spans="1:31" s="10" customFormat="1" ht="19.95" hidden="1" customHeight="1">
      <c r="B98" s="116"/>
      <c r="D98" s="117" t="s">
        <v>637</v>
      </c>
      <c r="E98" s="118"/>
      <c r="F98" s="118"/>
      <c r="G98" s="118"/>
      <c r="H98" s="118"/>
      <c r="I98" s="118"/>
      <c r="J98" s="119">
        <f>J121</f>
        <v>0</v>
      </c>
      <c r="L98" s="116"/>
    </row>
    <row r="99" spans="1:31" s="9" customFormat="1" ht="24.9" hidden="1" customHeight="1">
      <c r="B99" s="112"/>
      <c r="D99" s="113" t="s">
        <v>639</v>
      </c>
      <c r="E99" s="114"/>
      <c r="F99" s="114"/>
      <c r="G99" s="114"/>
      <c r="H99" s="114"/>
      <c r="I99" s="114"/>
      <c r="J99" s="115">
        <f>J165</f>
        <v>0</v>
      </c>
      <c r="L99" s="112"/>
    </row>
    <row r="100" spans="1:31" s="2" customFormat="1" ht="21.75" hidden="1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39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s="2" customFormat="1" ht="6.9" hidden="1" customHeight="1">
      <c r="A101" s="26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hidden="1"/>
    <row r="103" spans="1:31" hidden="1"/>
    <row r="104" spans="1:31" hidden="1"/>
    <row r="105" spans="1:31" s="2" customFormat="1" ht="6.9" customHeight="1">
      <c r="A105" s="26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4.9" customHeight="1">
      <c r="A106" s="26"/>
      <c r="B106" s="27"/>
      <c r="C106" s="18" t="s">
        <v>115</v>
      </c>
      <c r="D106" s="26"/>
      <c r="E106" s="26"/>
      <c r="F106" s="26"/>
      <c r="G106" s="26"/>
      <c r="H106" s="26"/>
      <c r="I106" s="26"/>
      <c r="J106" s="26"/>
      <c r="K106" s="26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>
      <c r="A108" s="26"/>
      <c r="B108" s="27"/>
      <c r="C108" s="23" t="s">
        <v>12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6.5" customHeight="1">
      <c r="A109" s="26"/>
      <c r="B109" s="27"/>
      <c r="C109" s="26"/>
      <c r="D109" s="26"/>
      <c r="E109" s="215" t="str">
        <f>E7</f>
        <v>Ekologizácia výroby Promitor Vinorum</v>
      </c>
      <c r="F109" s="216"/>
      <c r="G109" s="216"/>
      <c r="H109" s="21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556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178" t="str">
        <f>E9</f>
        <v>2022_190_3 - Svetelná inštalácia</v>
      </c>
      <c r="F111" s="214"/>
      <c r="G111" s="214"/>
      <c r="H111" s="214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16</v>
      </c>
      <c r="D113" s="26"/>
      <c r="E113" s="26"/>
      <c r="F113" s="21" t="str">
        <f>F12</f>
        <v xml:space="preserve"> </v>
      </c>
      <c r="G113" s="26"/>
      <c r="H113" s="26"/>
      <c r="I113" s="23" t="s">
        <v>18</v>
      </c>
      <c r="J113" s="52">
        <f>IF(J12="","",J12)</f>
        <v>0</v>
      </c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15" customHeight="1">
      <c r="A115" s="26"/>
      <c r="B115" s="27"/>
      <c r="C115" s="23" t="s">
        <v>19</v>
      </c>
      <c r="D115" s="26"/>
      <c r="E115" s="26"/>
      <c r="F115" s="21" t="str">
        <f>E15</f>
        <v>Promitor s.r.o.</v>
      </c>
      <c r="G115" s="26"/>
      <c r="H115" s="26"/>
      <c r="I115" s="23" t="s">
        <v>25</v>
      </c>
      <c r="J115" s="176" t="str">
        <f>E21</f>
        <v xml:space="preserve"> Architektonické štúdio ATELIER. AT, s.r.o.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25.65" customHeight="1">
      <c r="A116" s="26"/>
      <c r="B116" s="27"/>
      <c r="C116" s="23" t="s">
        <v>23</v>
      </c>
      <c r="D116" s="26"/>
      <c r="E116" s="26"/>
      <c r="F116" s="21">
        <f>IF(E18="","",E18)</f>
        <v>0</v>
      </c>
      <c r="G116" s="26"/>
      <c r="H116" s="26"/>
      <c r="I116" s="23" t="s">
        <v>27</v>
      </c>
      <c r="J116" s="173" t="str">
        <f>E24</f>
        <v>ing arch Zdenko Šabík</v>
      </c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0.3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11" customFormat="1" ht="29.25" customHeight="1">
      <c r="A118" s="120"/>
      <c r="B118" s="121"/>
      <c r="C118" s="122" t="s">
        <v>116</v>
      </c>
      <c r="D118" s="123" t="s">
        <v>55</v>
      </c>
      <c r="E118" s="123" t="s">
        <v>51</v>
      </c>
      <c r="F118" s="123" t="s">
        <v>52</v>
      </c>
      <c r="G118" s="123" t="s">
        <v>117</v>
      </c>
      <c r="H118" s="123" t="s">
        <v>118</v>
      </c>
      <c r="I118" s="123" t="s">
        <v>119</v>
      </c>
      <c r="J118" s="124" t="s">
        <v>92</v>
      </c>
      <c r="K118" s="125" t="s">
        <v>120</v>
      </c>
      <c r="L118" s="126"/>
      <c r="M118" s="59" t="s">
        <v>1</v>
      </c>
      <c r="N118" s="60" t="s">
        <v>34</v>
      </c>
      <c r="O118" s="60" t="s">
        <v>121</v>
      </c>
      <c r="P118" s="60" t="s">
        <v>122</v>
      </c>
      <c r="Q118" s="60" t="s">
        <v>123</v>
      </c>
      <c r="R118" s="60" t="s">
        <v>124</v>
      </c>
      <c r="S118" s="60" t="s">
        <v>125</v>
      </c>
      <c r="T118" s="61" t="s">
        <v>126</v>
      </c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</row>
    <row r="119" spans="1:65" s="2" customFormat="1" ht="22.8" customHeight="1">
      <c r="A119" s="26"/>
      <c r="B119" s="27"/>
      <c r="C119" s="66" t="s">
        <v>93</v>
      </c>
      <c r="D119" s="26"/>
      <c r="E119" s="26"/>
      <c r="F119" s="26"/>
      <c r="G119" s="26"/>
      <c r="H119" s="26"/>
      <c r="I119" s="26"/>
      <c r="J119" s="127">
        <f>BK119</f>
        <v>0</v>
      </c>
      <c r="K119" s="26"/>
      <c r="L119" s="27"/>
      <c r="M119" s="62"/>
      <c r="N119" s="53"/>
      <c r="O119" s="63"/>
      <c r="P119" s="128">
        <f>P120+P165</f>
        <v>0</v>
      </c>
      <c r="Q119" s="63"/>
      <c r="R119" s="128">
        <f>R120+R165</f>
        <v>0</v>
      </c>
      <c r="S119" s="63"/>
      <c r="T119" s="129">
        <f>T120+T165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4" t="s">
        <v>69</v>
      </c>
      <c r="AU119" s="14" t="s">
        <v>94</v>
      </c>
      <c r="BK119" s="130">
        <f>BK120+BK165</f>
        <v>0</v>
      </c>
    </row>
    <row r="120" spans="1:65" s="12" customFormat="1" ht="25.95" customHeight="1">
      <c r="B120" s="131"/>
      <c r="D120" s="132" t="s">
        <v>69</v>
      </c>
      <c r="E120" s="133" t="s">
        <v>145</v>
      </c>
      <c r="F120" s="133" t="s">
        <v>640</v>
      </c>
      <c r="J120" s="134">
        <f>BK120</f>
        <v>0</v>
      </c>
      <c r="L120" s="131"/>
      <c r="M120" s="135"/>
      <c r="N120" s="136"/>
      <c r="O120" s="136"/>
      <c r="P120" s="137">
        <f>P121</f>
        <v>0</v>
      </c>
      <c r="Q120" s="136"/>
      <c r="R120" s="137">
        <f>R121</f>
        <v>0</v>
      </c>
      <c r="S120" s="136"/>
      <c r="T120" s="138">
        <f>T121</f>
        <v>0</v>
      </c>
      <c r="AR120" s="132" t="s">
        <v>141</v>
      </c>
      <c r="AT120" s="139" t="s">
        <v>69</v>
      </c>
      <c r="AU120" s="139" t="s">
        <v>70</v>
      </c>
      <c r="AY120" s="132" t="s">
        <v>129</v>
      </c>
      <c r="BK120" s="140">
        <f>BK121</f>
        <v>0</v>
      </c>
    </row>
    <row r="121" spans="1:65" s="12" customFormat="1" ht="22.8" customHeight="1">
      <c r="B121" s="131"/>
      <c r="D121" s="132" t="s">
        <v>69</v>
      </c>
      <c r="E121" s="141" t="s">
        <v>489</v>
      </c>
      <c r="F121" s="141" t="s">
        <v>641</v>
      </c>
      <c r="J121" s="142">
        <f>BK121</f>
        <v>0</v>
      </c>
      <c r="L121" s="131"/>
      <c r="M121" s="135"/>
      <c r="N121" s="136"/>
      <c r="O121" s="136"/>
      <c r="P121" s="137">
        <f>SUM(P122:P164)</f>
        <v>0</v>
      </c>
      <c r="Q121" s="136"/>
      <c r="R121" s="137">
        <f>SUM(R122:R164)</f>
        <v>0</v>
      </c>
      <c r="S121" s="136"/>
      <c r="T121" s="138">
        <f>SUM(T122:T164)</f>
        <v>0</v>
      </c>
      <c r="AR121" s="132" t="s">
        <v>141</v>
      </c>
      <c r="AT121" s="139" t="s">
        <v>69</v>
      </c>
      <c r="AU121" s="139" t="s">
        <v>75</v>
      </c>
      <c r="AY121" s="132" t="s">
        <v>129</v>
      </c>
      <c r="BK121" s="140">
        <f>SUM(BK122:BK164)</f>
        <v>0</v>
      </c>
    </row>
    <row r="122" spans="1:65" s="2" customFormat="1" ht="24.15" customHeight="1">
      <c r="A122" s="26"/>
      <c r="B122" s="143"/>
      <c r="C122" s="144" t="s">
        <v>75</v>
      </c>
      <c r="D122" s="144" t="s">
        <v>131</v>
      </c>
      <c r="E122" s="145" t="s">
        <v>734</v>
      </c>
      <c r="F122" s="146" t="s">
        <v>735</v>
      </c>
      <c r="G122" s="147" t="s">
        <v>257</v>
      </c>
      <c r="H122" s="148">
        <v>310</v>
      </c>
      <c r="I122" s="149"/>
      <c r="J122" s="149">
        <f t="shared" ref="J122:J164" si="0">ROUND(I122*H122,2)</f>
        <v>0</v>
      </c>
      <c r="K122" s="150"/>
      <c r="L122" s="27"/>
      <c r="M122" s="151" t="s">
        <v>1</v>
      </c>
      <c r="N122" s="152" t="s">
        <v>36</v>
      </c>
      <c r="O122" s="153">
        <v>0</v>
      </c>
      <c r="P122" s="153">
        <f t="shared" ref="P122:P164" si="1">O122*H122</f>
        <v>0</v>
      </c>
      <c r="Q122" s="153">
        <v>0</v>
      </c>
      <c r="R122" s="153">
        <f t="shared" ref="R122:R164" si="2">Q122*H122</f>
        <v>0</v>
      </c>
      <c r="S122" s="153">
        <v>0</v>
      </c>
      <c r="T122" s="154">
        <f t="shared" ref="T122:T164" si="3"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5" t="s">
        <v>398</v>
      </c>
      <c r="AT122" s="155" t="s">
        <v>131</v>
      </c>
      <c r="AU122" s="155" t="s">
        <v>136</v>
      </c>
      <c r="AY122" s="14" t="s">
        <v>129</v>
      </c>
      <c r="BE122" s="156">
        <f t="shared" ref="BE122:BE164" si="4">IF(N122="základná",J122,0)</f>
        <v>0</v>
      </c>
      <c r="BF122" s="156">
        <f t="shared" ref="BF122:BF164" si="5">IF(N122="znížená",J122,0)</f>
        <v>0</v>
      </c>
      <c r="BG122" s="156">
        <f t="shared" ref="BG122:BG164" si="6">IF(N122="zákl. prenesená",J122,0)</f>
        <v>0</v>
      </c>
      <c r="BH122" s="156">
        <f t="shared" ref="BH122:BH164" si="7">IF(N122="zníž. prenesená",J122,0)</f>
        <v>0</v>
      </c>
      <c r="BI122" s="156">
        <f t="shared" ref="BI122:BI164" si="8">IF(N122="nulová",J122,0)</f>
        <v>0</v>
      </c>
      <c r="BJ122" s="14" t="s">
        <v>136</v>
      </c>
      <c r="BK122" s="156">
        <f t="shared" ref="BK122:BK164" si="9">ROUND(I122*H122,2)</f>
        <v>0</v>
      </c>
      <c r="BL122" s="14" t="s">
        <v>398</v>
      </c>
      <c r="BM122" s="155" t="s">
        <v>136</v>
      </c>
    </row>
    <row r="123" spans="1:65" s="2" customFormat="1" ht="24.15" customHeight="1">
      <c r="A123" s="26"/>
      <c r="B123" s="143"/>
      <c r="C123" s="157" t="s">
        <v>136</v>
      </c>
      <c r="D123" s="157" t="s">
        <v>145</v>
      </c>
      <c r="E123" s="158" t="s">
        <v>736</v>
      </c>
      <c r="F123" s="159" t="s">
        <v>737</v>
      </c>
      <c r="G123" s="160" t="s">
        <v>257</v>
      </c>
      <c r="H123" s="161">
        <v>310</v>
      </c>
      <c r="I123" s="162"/>
      <c r="J123" s="162">
        <f t="shared" si="0"/>
        <v>0</v>
      </c>
      <c r="K123" s="163"/>
      <c r="L123" s="164"/>
      <c r="M123" s="165" t="s">
        <v>1</v>
      </c>
      <c r="N123" s="166" t="s">
        <v>36</v>
      </c>
      <c r="O123" s="153">
        <v>0</v>
      </c>
      <c r="P123" s="153">
        <f t="shared" si="1"/>
        <v>0</v>
      </c>
      <c r="Q123" s="153">
        <v>0</v>
      </c>
      <c r="R123" s="153">
        <f t="shared" si="2"/>
        <v>0</v>
      </c>
      <c r="S123" s="153">
        <v>0</v>
      </c>
      <c r="T123" s="154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5" t="s">
        <v>646</v>
      </c>
      <c r="AT123" s="155" t="s">
        <v>145</v>
      </c>
      <c r="AU123" s="155" t="s">
        <v>136</v>
      </c>
      <c r="AY123" s="14" t="s">
        <v>129</v>
      </c>
      <c r="BE123" s="156">
        <f t="shared" si="4"/>
        <v>0</v>
      </c>
      <c r="BF123" s="156">
        <f t="shared" si="5"/>
        <v>0</v>
      </c>
      <c r="BG123" s="156">
        <f t="shared" si="6"/>
        <v>0</v>
      </c>
      <c r="BH123" s="156">
        <f t="shared" si="7"/>
        <v>0</v>
      </c>
      <c r="BI123" s="156">
        <f t="shared" si="8"/>
        <v>0</v>
      </c>
      <c r="BJ123" s="14" t="s">
        <v>136</v>
      </c>
      <c r="BK123" s="156">
        <f t="shared" si="9"/>
        <v>0</v>
      </c>
      <c r="BL123" s="14" t="s">
        <v>398</v>
      </c>
      <c r="BM123" s="155" t="s">
        <v>135</v>
      </c>
    </row>
    <row r="124" spans="1:65" s="2" customFormat="1" ht="24.15" customHeight="1">
      <c r="A124" s="26"/>
      <c r="B124" s="143"/>
      <c r="C124" s="157" t="s">
        <v>141</v>
      </c>
      <c r="D124" s="157" t="s">
        <v>145</v>
      </c>
      <c r="E124" s="158" t="s">
        <v>738</v>
      </c>
      <c r="F124" s="159" t="s">
        <v>739</v>
      </c>
      <c r="G124" s="160" t="s">
        <v>208</v>
      </c>
      <c r="H124" s="161">
        <v>310</v>
      </c>
      <c r="I124" s="162"/>
      <c r="J124" s="162">
        <f t="shared" si="0"/>
        <v>0</v>
      </c>
      <c r="K124" s="163"/>
      <c r="L124" s="164"/>
      <c r="M124" s="165" t="s">
        <v>1</v>
      </c>
      <c r="N124" s="166" t="s">
        <v>36</v>
      </c>
      <c r="O124" s="153">
        <v>0</v>
      </c>
      <c r="P124" s="153">
        <f t="shared" si="1"/>
        <v>0</v>
      </c>
      <c r="Q124" s="153">
        <v>0</v>
      </c>
      <c r="R124" s="153">
        <f t="shared" si="2"/>
        <v>0</v>
      </c>
      <c r="S124" s="153">
        <v>0</v>
      </c>
      <c r="T124" s="154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646</v>
      </c>
      <c r="AT124" s="155" t="s">
        <v>145</v>
      </c>
      <c r="AU124" s="155" t="s">
        <v>136</v>
      </c>
      <c r="AY124" s="14" t="s">
        <v>129</v>
      </c>
      <c r="BE124" s="156">
        <f t="shared" si="4"/>
        <v>0</v>
      </c>
      <c r="BF124" s="156">
        <f t="shared" si="5"/>
        <v>0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4" t="s">
        <v>136</v>
      </c>
      <c r="BK124" s="156">
        <f t="shared" si="9"/>
        <v>0</v>
      </c>
      <c r="BL124" s="14" t="s">
        <v>398</v>
      </c>
      <c r="BM124" s="155" t="s">
        <v>156</v>
      </c>
    </row>
    <row r="125" spans="1:65" s="2" customFormat="1" ht="24.15" customHeight="1">
      <c r="A125" s="26"/>
      <c r="B125" s="143"/>
      <c r="C125" s="144" t="s">
        <v>135</v>
      </c>
      <c r="D125" s="144" t="s">
        <v>131</v>
      </c>
      <c r="E125" s="145" t="s">
        <v>740</v>
      </c>
      <c r="F125" s="146" t="s">
        <v>741</v>
      </c>
      <c r="G125" s="147" t="s">
        <v>208</v>
      </c>
      <c r="H125" s="148">
        <v>8</v>
      </c>
      <c r="I125" s="149"/>
      <c r="J125" s="149">
        <f t="shared" si="0"/>
        <v>0</v>
      </c>
      <c r="K125" s="150"/>
      <c r="L125" s="27"/>
      <c r="M125" s="151" t="s">
        <v>1</v>
      </c>
      <c r="N125" s="152" t="s">
        <v>36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398</v>
      </c>
      <c r="AT125" s="155" t="s">
        <v>131</v>
      </c>
      <c r="AU125" s="155" t="s">
        <v>136</v>
      </c>
      <c r="AY125" s="14" t="s">
        <v>129</v>
      </c>
      <c r="BE125" s="156">
        <f t="shared" si="4"/>
        <v>0</v>
      </c>
      <c r="BF125" s="156">
        <f t="shared" si="5"/>
        <v>0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136</v>
      </c>
      <c r="BK125" s="156">
        <f t="shared" si="9"/>
        <v>0</v>
      </c>
      <c r="BL125" s="14" t="s">
        <v>398</v>
      </c>
      <c r="BM125" s="155" t="s">
        <v>149</v>
      </c>
    </row>
    <row r="126" spans="1:65" s="2" customFormat="1" ht="16.5" customHeight="1">
      <c r="A126" s="26"/>
      <c r="B126" s="143"/>
      <c r="C126" s="157" t="s">
        <v>152</v>
      </c>
      <c r="D126" s="157" t="s">
        <v>145</v>
      </c>
      <c r="E126" s="158" t="s">
        <v>742</v>
      </c>
      <c r="F126" s="159" t="s">
        <v>743</v>
      </c>
      <c r="G126" s="160" t="s">
        <v>208</v>
      </c>
      <c r="H126" s="161">
        <v>8</v>
      </c>
      <c r="I126" s="162"/>
      <c r="J126" s="162">
        <f t="shared" si="0"/>
        <v>0</v>
      </c>
      <c r="K126" s="163"/>
      <c r="L126" s="164"/>
      <c r="M126" s="165" t="s">
        <v>1</v>
      </c>
      <c r="N126" s="166" t="s">
        <v>36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646</v>
      </c>
      <c r="AT126" s="155" t="s">
        <v>145</v>
      </c>
      <c r="AU126" s="155" t="s">
        <v>136</v>
      </c>
      <c r="AY126" s="14" t="s">
        <v>129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136</v>
      </c>
      <c r="BK126" s="156">
        <f t="shared" si="9"/>
        <v>0</v>
      </c>
      <c r="BL126" s="14" t="s">
        <v>398</v>
      </c>
      <c r="BM126" s="155" t="s">
        <v>171</v>
      </c>
    </row>
    <row r="127" spans="1:65" s="2" customFormat="1" ht="24.15" customHeight="1">
      <c r="A127" s="26"/>
      <c r="B127" s="143"/>
      <c r="C127" s="144" t="s">
        <v>156</v>
      </c>
      <c r="D127" s="144" t="s">
        <v>131</v>
      </c>
      <c r="E127" s="145" t="s">
        <v>744</v>
      </c>
      <c r="F127" s="146" t="s">
        <v>745</v>
      </c>
      <c r="G127" s="147" t="s">
        <v>257</v>
      </c>
      <c r="H127" s="148">
        <v>210</v>
      </c>
      <c r="I127" s="149"/>
      <c r="J127" s="149">
        <f t="shared" si="0"/>
        <v>0</v>
      </c>
      <c r="K127" s="150"/>
      <c r="L127" s="27"/>
      <c r="M127" s="151" t="s">
        <v>1</v>
      </c>
      <c r="N127" s="152" t="s">
        <v>36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398</v>
      </c>
      <c r="AT127" s="155" t="s">
        <v>131</v>
      </c>
      <c r="AU127" s="155" t="s">
        <v>136</v>
      </c>
      <c r="AY127" s="14" t="s">
        <v>129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136</v>
      </c>
      <c r="BK127" s="156">
        <f t="shared" si="9"/>
        <v>0</v>
      </c>
      <c r="BL127" s="14" t="s">
        <v>398</v>
      </c>
      <c r="BM127" s="155" t="s">
        <v>178</v>
      </c>
    </row>
    <row r="128" spans="1:65" s="2" customFormat="1" ht="24.15" customHeight="1">
      <c r="A128" s="26"/>
      <c r="B128" s="143"/>
      <c r="C128" s="157" t="s">
        <v>160</v>
      </c>
      <c r="D128" s="157" t="s">
        <v>145</v>
      </c>
      <c r="E128" s="158" t="s">
        <v>746</v>
      </c>
      <c r="F128" s="159" t="s">
        <v>747</v>
      </c>
      <c r="G128" s="160" t="s">
        <v>257</v>
      </c>
      <c r="H128" s="161">
        <v>210</v>
      </c>
      <c r="I128" s="162"/>
      <c r="J128" s="162">
        <f t="shared" si="0"/>
        <v>0</v>
      </c>
      <c r="K128" s="163"/>
      <c r="L128" s="164"/>
      <c r="M128" s="165" t="s">
        <v>1</v>
      </c>
      <c r="N128" s="166" t="s">
        <v>36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646</v>
      </c>
      <c r="AT128" s="155" t="s">
        <v>145</v>
      </c>
      <c r="AU128" s="155" t="s">
        <v>136</v>
      </c>
      <c r="AY128" s="14" t="s">
        <v>129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136</v>
      </c>
      <c r="BK128" s="156">
        <f t="shared" si="9"/>
        <v>0</v>
      </c>
      <c r="BL128" s="14" t="s">
        <v>398</v>
      </c>
      <c r="BM128" s="155" t="s">
        <v>186</v>
      </c>
    </row>
    <row r="129" spans="1:65" s="2" customFormat="1" ht="24.15" customHeight="1">
      <c r="A129" s="26"/>
      <c r="B129" s="143"/>
      <c r="C129" s="157" t="s">
        <v>149</v>
      </c>
      <c r="D129" s="157" t="s">
        <v>145</v>
      </c>
      <c r="E129" s="158" t="s">
        <v>748</v>
      </c>
      <c r="F129" s="159" t="s">
        <v>749</v>
      </c>
      <c r="G129" s="160" t="s">
        <v>208</v>
      </c>
      <c r="H129" s="161">
        <v>210</v>
      </c>
      <c r="I129" s="162"/>
      <c r="J129" s="162">
        <f t="shared" si="0"/>
        <v>0</v>
      </c>
      <c r="K129" s="163"/>
      <c r="L129" s="164"/>
      <c r="M129" s="165" t="s">
        <v>1</v>
      </c>
      <c r="N129" s="166" t="s">
        <v>36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646</v>
      </c>
      <c r="AT129" s="155" t="s">
        <v>145</v>
      </c>
      <c r="AU129" s="155" t="s">
        <v>136</v>
      </c>
      <c r="AY129" s="14" t="s">
        <v>129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136</v>
      </c>
      <c r="BK129" s="156">
        <f t="shared" si="9"/>
        <v>0</v>
      </c>
      <c r="BL129" s="14" t="s">
        <v>398</v>
      </c>
      <c r="BM129" s="155" t="s">
        <v>194</v>
      </c>
    </row>
    <row r="130" spans="1:65" s="2" customFormat="1" ht="33" customHeight="1">
      <c r="A130" s="26"/>
      <c r="B130" s="143"/>
      <c r="C130" s="144" t="s">
        <v>168</v>
      </c>
      <c r="D130" s="144" t="s">
        <v>131</v>
      </c>
      <c r="E130" s="145" t="s">
        <v>750</v>
      </c>
      <c r="F130" s="146" t="s">
        <v>751</v>
      </c>
      <c r="G130" s="147" t="s">
        <v>257</v>
      </c>
      <c r="H130" s="148">
        <v>20</v>
      </c>
      <c r="I130" s="149"/>
      <c r="J130" s="149">
        <f t="shared" si="0"/>
        <v>0</v>
      </c>
      <c r="K130" s="150"/>
      <c r="L130" s="27"/>
      <c r="M130" s="151" t="s">
        <v>1</v>
      </c>
      <c r="N130" s="152" t="s">
        <v>36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398</v>
      </c>
      <c r="AT130" s="155" t="s">
        <v>131</v>
      </c>
      <c r="AU130" s="155" t="s">
        <v>136</v>
      </c>
      <c r="AY130" s="14" t="s">
        <v>129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136</v>
      </c>
      <c r="BK130" s="156">
        <f t="shared" si="9"/>
        <v>0</v>
      </c>
      <c r="BL130" s="14" t="s">
        <v>398</v>
      </c>
      <c r="BM130" s="155" t="s">
        <v>203</v>
      </c>
    </row>
    <row r="131" spans="1:65" s="2" customFormat="1" ht="21.75" customHeight="1">
      <c r="A131" s="26"/>
      <c r="B131" s="143"/>
      <c r="C131" s="157" t="s">
        <v>171</v>
      </c>
      <c r="D131" s="157" t="s">
        <v>145</v>
      </c>
      <c r="E131" s="158" t="s">
        <v>752</v>
      </c>
      <c r="F131" s="159" t="s">
        <v>753</v>
      </c>
      <c r="G131" s="160" t="s">
        <v>257</v>
      </c>
      <c r="H131" s="161">
        <v>20</v>
      </c>
      <c r="I131" s="162"/>
      <c r="J131" s="162">
        <f t="shared" si="0"/>
        <v>0</v>
      </c>
      <c r="K131" s="163"/>
      <c r="L131" s="164"/>
      <c r="M131" s="165" t="s">
        <v>1</v>
      </c>
      <c r="N131" s="166" t="s">
        <v>36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646</v>
      </c>
      <c r="AT131" s="155" t="s">
        <v>145</v>
      </c>
      <c r="AU131" s="155" t="s">
        <v>136</v>
      </c>
      <c r="AY131" s="14" t="s">
        <v>129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136</v>
      </c>
      <c r="BK131" s="156">
        <f t="shared" si="9"/>
        <v>0</v>
      </c>
      <c r="BL131" s="14" t="s">
        <v>398</v>
      </c>
      <c r="BM131" s="155" t="s">
        <v>6</v>
      </c>
    </row>
    <row r="132" spans="1:65" s="2" customFormat="1" ht="24.15" customHeight="1">
      <c r="A132" s="26"/>
      <c r="B132" s="143"/>
      <c r="C132" s="157" t="s">
        <v>174</v>
      </c>
      <c r="D132" s="157" t="s">
        <v>145</v>
      </c>
      <c r="E132" s="158" t="s">
        <v>754</v>
      </c>
      <c r="F132" s="159" t="s">
        <v>755</v>
      </c>
      <c r="G132" s="160" t="s">
        <v>257</v>
      </c>
      <c r="H132" s="161">
        <v>20</v>
      </c>
      <c r="I132" s="162"/>
      <c r="J132" s="162">
        <f t="shared" si="0"/>
        <v>0</v>
      </c>
      <c r="K132" s="163"/>
      <c r="L132" s="164"/>
      <c r="M132" s="165" t="s">
        <v>1</v>
      </c>
      <c r="N132" s="166" t="s">
        <v>36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646</v>
      </c>
      <c r="AT132" s="155" t="s">
        <v>145</v>
      </c>
      <c r="AU132" s="155" t="s">
        <v>136</v>
      </c>
      <c r="AY132" s="14" t="s">
        <v>129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136</v>
      </c>
      <c r="BK132" s="156">
        <f t="shared" si="9"/>
        <v>0</v>
      </c>
      <c r="BL132" s="14" t="s">
        <v>398</v>
      </c>
      <c r="BM132" s="155" t="s">
        <v>218</v>
      </c>
    </row>
    <row r="133" spans="1:65" s="2" customFormat="1" ht="24.15" customHeight="1">
      <c r="A133" s="26"/>
      <c r="B133" s="143"/>
      <c r="C133" s="157" t="s">
        <v>178</v>
      </c>
      <c r="D133" s="157" t="s">
        <v>145</v>
      </c>
      <c r="E133" s="158" t="s">
        <v>756</v>
      </c>
      <c r="F133" s="159" t="s">
        <v>757</v>
      </c>
      <c r="G133" s="160" t="s">
        <v>208</v>
      </c>
      <c r="H133" s="161">
        <v>20</v>
      </c>
      <c r="I133" s="162"/>
      <c r="J133" s="162">
        <f t="shared" si="0"/>
        <v>0</v>
      </c>
      <c r="K133" s="163"/>
      <c r="L133" s="164"/>
      <c r="M133" s="165" t="s">
        <v>1</v>
      </c>
      <c r="N133" s="166" t="s">
        <v>36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646</v>
      </c>
      <c r="AT133" s="155" t="s">
        <v>145</v>
      </c>
      <c r="AU133" s="155" t="s">
        <v>136</v>
      </c>
      <c r="AY133" s="14" t="s">
        <v>129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136</v>
      </c>
      <c r="BK133" s="156">
        <f t="shared" si="9"/>
        <v>0</v>
      </c>
      <c r="BL133" s="14" t="s">
        <v>398</v>
      </c>
      <c r="BM133" s="155" t="s">
        <v>226</v>
      </c>
    </row>
    <row r="134" spans="1:65" s="2" customFormat="1" ht="24.15" customHeight="1">
      <c r="A134" s="26"/>
      <c r="B134" s="143"/>
      <c r="C134" s="157" t="s">
        <v>182</v>
      </c>
      <c r="D134" s="157" t="s">
        <v>145</v>
      </c>
      <c r="E134" s="158" t="s">
        <v>758</v>
      </c>
      <c r="F134" s="159" t="s">
        <v>759</v>
      </c>
      <c r="G134" s="160" t="s">
        <v>208</v>
      </c>
      <c r="H134" s="161">
        <v>14</v>
      </c>
      <c r="I134" s="162"/>
      <c r="J134" s="162">
        <f t="shared" si="0"/>
        <v>0</v>
      </c>
      <c r="K134" s="163"/>
      <c r="L134" s="164"/>
      <c r="M134" s="165" t="s">
        <v>1</v>
      </c>
      <c r="N134" s="166" t="s">
        <v>36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646</v>
      </c>
      <c r="AT134" s="155" t="s">
        <v>145</v>
      </c>
      <c r="AU134" s="155" t="s">
        <v>136</v>
      </c>
      <c r="AY134" s="14" t="s">
        <v>129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136</v>
      </c>
      <c r="BK134" s="156">
        <f t="shared" si="9"/>
        <v>0</v>
      </c>
      <c r="BL134" s="14" t="s">
        <v>398</v>
      </c>
      <c r="BM134" s="155" t="s">
        <v>234</v>
      </c>
    </row>
    <row r="135" spans="1:65" s="2" customFormat="1" ht="24.15" customHeight="1">
      <c r="A135" s="26"/>
      <c r="B135" s="143"/>
      <c r="C135" s="157" t="s">
        <v>186</v>
      </c>
      <c r="D135" s="157" t="s">
        <v>145</v>
      </c>
      <c r="E135" s="158" t="s">
        <v>760</v>
      </c>
      <c r="F135" s="159" t="s">
        <v>761</v>
      </c>
      <c r="G135" s="160" t="s">
        <v>208</v>
      </c>
      <c r="H135" s="161">
        <v>1</v>
      </c>
      <c r="I135" s="162"/>
      <c r="J135" s="162">
        <f t="shared" si="0"/>
        <v>0</v>
      </c>
      <c r="K135" s="163"/>
      <c r="L135" s="164"/>
      <c r="M135" s="165" t="s">
        <v>1</v>
      </c>
      <c r="N135" s="166" t="s">
        <v>36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646</v>
      </c>
      <c r="AT135" s="155" t="s">
        <v>145</v>
      </c>
      <c r="AU135" s="155" t="s">
        <v>136</v>
      </c>
      <c r="AY135" s="14" t="s">
        <v>129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136</v>
      </c>
      <c r="BK135" s="156">
        <f t="shared" si="9"/>
        <v>0</v>
      </c>
      <c r="BL135" s="14" t="s">
        <v>398</v>
      </c>
      <c r="BM135" s="155" t="s">
        <v>242</v>
      </c>
    </row>
    <row r="136" spans="1:65" s="2" customFormat="1" ht="16.5" customHeight="1">
      <c r="A136" s="26"/>
      <c r="B136" s="143"/>
      <c r="C136" s="157" t="s">
        <v>190</v>
      </c>
      <c r="D136" s="157" t="s">
        <v>145</v>
      </c>
      <c r="E136" s="158" t="s">
        <v>762</v>
      </c>
      <c r="F136" s="159" t="s">
        <v>763</v>
      </c>
      <c r="G136" s="160" t="s">
        <v>208</v>
      </c>
      <c r="H136" s="161">
        <v>40</v>
      </c>
      <c r="I136" s="162"/>
      <c r="J136" s="162">
        <f t="shared" si="0"/>
        <v>0</v>
      </c>
      <c r="K136" s="163"/>
      <c r="L136" s="164"/>
      <c r="M136" s="165" t="s">
        <v>1</v>
      </c>
      <c r="N136" s="166" t="s">
        <v>36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646</v>
      </c>
      <c r="AT136" s="155" t="s">
        <v>145</v>
      </c>
      <c r="AU136" s="155" t="s">
        <v>136</v>
      </c>
      <c r="AY136" s="14" t="s">
        <v>129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136</v>
      </c>
      <c r="BK136" s="156">
        <f t="shared" si="9"/>
        <v>0</v>
      </c>
      <c r="BL136" s="14" t="s">
        <v>398</v>
      </c>
      <c r="BM136" s="155" t="s">
        <v>250</v>
      </c>
    </row>
    <row r="137" spans="1:65" s="2" customFormat="1" ht="24.15" customHeight="1">
      <c r="A137" s="26"/>
      <c r="B137" s="143"/>
      <c r="C137" s="144" t="s">
        <v>194</v>
      </c>
      <c r="D137" s="144" t="s">
        <v>131</v>
      </c>
      <c r="E137" s="145" t="s">
        <v>764</v>
      </c>
      <c r="F137" s="146" t="s">
        <v>765</v>
      </c>
      <c r="G137" s="147" t="s">
        <v>208</v>
      </c>
      <c r="H137" s="148">
        <v>9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36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398</v>
      </c>
      <c r="AT137" s="155" t="s">
        <v>131</v>
      </c>
      <c r="AU137" s="155" t="s">
        <v>136</v>
      </c>
      <c r="AY137" s="14" t="s">
        <v>129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136</v>
      </c>
      <c r="BK137" s="156">
        <f t="shared" si="9"/>
        <v>0</v>
      </c>
      <c r="BL137" s="14" t="s">
        <v>398</v>
      </c>
      <c r="BM137" s="155" t="s">
        <v>259</v>
      </c>
    </row>
    <row r="138" spans="1:65" s="2" customFormat="1" ht="24.15" customHeight="1">
      <c r="A138" s="26"/>
      <c r="B138" s="143"/>
      <c r="C138" s="144" t="s">
        <v>198</v>
      </c>
      <c r="D138" s="144" t="s">
        <v>131</v>
      </c>
      <c r="E138" s="145" t="s">
        <v>766</v>
      </c>
      <c r="F138" s="146" t="s">
        <v>767</v>
      </c>
      <c r="G138" s="147" t="s">
        <v>208</v>
      </c>
      <c r="H138" s="148">
        <v>50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36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398</v>
      </c>
      <c r="AT138" s="155" t="s">
        <v>131</v>
      </c>
      <c r="AU138" s="155" t="s">
        <v>136</v>
      </c>
      <c r="AY138" s="14" t="s">
        <v>129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136</v>
      </c>
      <c r="BK138" s="156">
        <f t="shared" si="9"/>
        <v>0</v>
      </c>
      <c r="BL138" s="14" t="s">
        <v>398</v>
      </c>
      <c r="BM138" s="155" t="s">
        <v>267</v>
      </c>
    </row>
    <row r="139" spans="1:65" s="2" customFormat="1" ht="24.15" customHeight="1">
      <c r="A139" s="26"/>
      <c r="B139" s="143"/>
      <c r="C139" s="144" t="s">
        <v>203</v>
      </c>
      <c r="D139" s="144" t="s">
        <v>131</v>
      </c>
      <c r="E139" s="145" t="s">
        <v>768</v>
      </c>
      <c r="F139" s="146" t="s">
        <v>769</v>
      </c>
      <c r="G139" s="147" t="s">
        <v>208</v>
      </c>
      <c r="H139" s="148">
        <v>5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36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398</v>
      </c>
      <c r="AT139" s="155" t="s">
        <v>131</v>
      </c>
      <c r="AU139" s="155" t="s">
        <v>136</v>
      </c>
      <c r="AY139" s="14" t="s">
        <v>129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136</v>
      </c>
      <c r="BK139" s="156">
        <f t="shared" si="9"/>
        <v>0</v>
      </c>
      <c r="BL139" s="14" t="s">
        <v>398</v>
      </c>
      <c r="BM139" s="155" t="s">
        <v>275</v>
      </c>
    </row>
    <row r="140" spans="1:65" s="2" customFormat="1" ht="24.15" customHeight="1">
      <c r="A140" s="26"/>
      <c r="B140" s="143"/>
      <c r="C140" s="144" t="s">
        <v>206</v>
      </c>
      <c r="D140" s="144" t="s">
        <v>131</v>
      </c>
      <c r="E140" s="145" t="s">
        <v>770</v>
      </c>
      <c r="F140" s="146" t="s">
        <v>771</v>
      </c>
      <c r="G140" s="147" t="s">
        <v>208</v>
      </c>
      <c r="H140" s="148">
        <v>4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36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398</v>
      </c>
      <c r="AT140" s="155" t="s">
        <v>131</v>
      </c>
      <c r="AU140" s="155" t="s">
        <v>136</v>
      </c>
      <c r="AY140" s="14" t="s">
        <v>129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136</v>
      </c>
      <c r="BK140" s="156">
        <f t="shared" si="9"/>
        <v>0</v>
      </c>
      <c r="BL140" s="14" t="s">
        <v>398</v>
      </c>
      <c r="BM140" s="155" t="s">
        <v>283</v>
      </c>
    </row>
    <row r="141" spans="1:65" s="2" customFormat="1" ht="24.15" customHeight="1">
      <c r="A141" s="26"/>
      <c r="B141" s="143"/>
      <c r="C141" s="144" t="s">
        <v>6</v>
      </c>
      <c r="D141" s="144" t="s">
        <v>131</v>
      </c>
      <c r="E141" s="145" t="s">
        <v>772</v>
      </c>
      <c r="F141" s="146" t="s">
        <v>773</v>
      </c>
      <c r="G141" s="147" t="s">
        <v>208</v>
      </c>
      <c r="H141" s="148">
        <v>1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36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398</v>
      </c>
      <c r="AT141" s="155" t="s">
        <v>131</v>
      </c>
      <c r="AU141" s="155" t="s">
        <v>136</v>
      </c>
      <c r="AY141" s="14" t="s">
        <v>129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136</v>
      </c>
      <c r="BK141" s="156">
        <f t="shared" si="9"/>
        <v>0</v>
      </c>
      <c r="BL141" s="14" t="s">
        <v>398</v>
      </c>
      <c r="BM141" s="155" t="s">
        <v>297</v>
      </c>
    </row>
    <row r="142" spans="1:65" s="2" customFormat="1" ht="16.5" customHeight="1">
      <c r="A142" s="26"/>
      <c r="B142" s="143"/>
      <c r="C142" s="157" t="s">
        <v>214</v>
      </c>
      <c r="D142" s="157" t="s">
        <v>145</v>
      </c>
      <c r="E142" s="158" t="s">
        <v>774</v>
      </c>
      <c r="F142" s="159" t="s">
        <v>775</v>
      </c>
      <c r="G142" s="160" t="s">
        <v>208</v>
      </c>
      <c r="H142" s="161">
        <v>1</v>
      </c>
      <c r="I142" s="162"/>
      <c r="J142" s="162">
        <f t="shared" si="0"/>
        <v>0</v>
      </c>
      <c r="K142" s="163"/>
      <c r="L142" s="164"/>
      <c r="M142" s="165" t="s">
        <v>1</v>
      </c>
      <c r="N142" s="166" t="s">
        <v>36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646</v>
      </c>
      <c r="AT142" s="155" t="s">
        <v>145</v>
      </c>
      <c r="AU142" s="155" t="s">
        <v>136</v>
      </c>
      <c r="AY142" s="14" t="s">
        <v>129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136</v>
      </c>
      <c r="BK142" s="156">
        <f t="shared" si="9"/>
        <v>0</v>
      </c>
      <c r="BL142" s="14" t="s">
        <v>398</v>
      </c>
      <c r="BM142" s="155" t="s">
        <v>305</v>
      </c>
    </row>
    <row r="143" spans="1:65" s="2" customFormat="1" ht="24.15" customHeight="1">
      <c r="A143" s="26"/>
      <c r="B143" s="143"/>
      <c r="C143" s="144" t="s">
        <v>218</v>
      </c>
      <c r="D143" s="144" t="s">
        <v>131</v>
      </c>
      <c r="E143" s="145" t="s">
        <v>776</v>
      </c>
      <c r="F143" s="146" t="s">
        <v>777</v>
      </c>
      <c r="G143" s="147" t="s">
        <v>208</v>
      </c>
      <c r="H143" s="148">
        <v>2</v>
      </c>
      <c r="I143" s="149"/>
      <c r="J143" s="149">
        <f t="shared" si="0"/>
        <v>0</v>
      </c>
      <c r="K143" s="150"/>
      <c r="L143" s="27"/>
      <c r="M143" s="151" t="s">
        <v>1</v>
      </c>
      <c r="N143" s="152" t="s">
        <v>36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398</v>
      </c>
      <c r="AT143" s="155" t="s">
        <v>131</v>
      </c>
      <c r="AU143" s="155" t="s">
        <v>136</v>
      </c>
      <c r="AY143" s="14" t="s">
        <v>129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136</v>
      </c>
      <c r="BK143" s="156">
        <f t="shared" si="9"/>
        <v>0</v>
      </c>
      <c r="BL143" s="14" t="s">
        <v>398</v>
      </c>
      <c r="BM143" s="155" t="s">
        <v>312</v>
      </c>
    </row>
    <row r="144" spans="1:65" s="2" customFormat="1" ht="16.5" customHeight="1">
      <c r="A144" s="26"/>
      <c r="B144" s="143"/>
      <c r="C144" s="157" t="s">
        <v>222</v>
      </c>
      <c r="D144" s="157" t="s">
        <v>145</v>
      </c>
      <c r="E144" s="158" t="s">
        <v>778</v>
      </c>
      <c r="F144" s="159" t="s">
        <v>779</v>
      </c>
      <c r="G144" s="160" t="s">
        <v>208</v>
      </c>
      <c r="H144" s="161">
        <v>2</v>
      </c>
      <c r="I144" s="162"/>
      <c r="J144" s="162">
        <f t="shared" si="0"/>
        <v>0</v>
      </c>
      <c r="K144" s="163"/>
      <c r="L144" s="164"/>
      <c r="M144" s="165" t="s">
        <v>1</v>
      </c>
      <c r="N144" s="166" t="s">
        <v>36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646</v>
      </c>
      <c r="AT144" s="155" t="s">
        <v>145</v>
      </c>
      <c r="AU144" s="155" t="s">
        <v>136</v>
      </c>
      <c r="AY144" s="14" t="s">
        <v>129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136</v>
      </c>
      <c r="BK144" s="156">
        <f t="shared" si="9"/>
        <v>0</v>
      </c>
      <c r="BL144" s="14" t="s">
        <v>398</v>
      </c>
      <c r="BM144" s="155" t="s">
        <v>323</v>
      </c>
    </row>
    <row r="145" spans="1:65" s="2" customFormat="1" ht="24.15" customHeight="1">
      <c r="A145" s="26"/>
      <c r="B145" s="143"/>
      <c r="C145" s="144" t="s">
        <v>226</v>
      </c>
      <c r="D145" s="144" t="s">
        <v>131</v>
      </c>
      <c r="E145" s="145" t="s">
        <v>780</v>
      </c>
      <c r="F145" s="146" t="s">
        <v>781</v>
      </c>
      <c r="G145" s="147" t="s">
        <v>208</v>
      </c>
      <c r="H145" s="148">
        <v>2</v>
      </c>
      <c r="I145" s="149"/>
      <c r="J145" s="149">
        <f t="shared" si="0"/>
        <v>0</v>
      </c>
      <c r="K145" s="150"/>
      <c r="L145" s="27"/>
      <c r="M145" s="151" t="s">
        <v>1</v>
      </c>
      <c r="N145" s="152" t="s">
        <v>36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398</v>
      </c>
      <c r="AT145" s="155" t="s">
        <v>131</v>
      </c>
      <c r="AU145" s="155" t="s">
        <v>136</v>
      </c>
      <c r="AY145" s="14" t="s">
        <v>129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136</v>
      </c>
      <c r="BK145" s="156">
        <f t="shared" si="9"/>
        <v>0</v>
      </c>
      <c r="BL145" s="14" t="s">
        <v>398</v>
      </c>
      <c r="BM145" s="155" t="s">
        <v>331</v>
      </c>
    </row>
    <row r="146" spans="1:65" s="2" customFormat="1" ht="21.75" customHeight="1">
      <c r="A146" s="26"/>
      <c r="B146" s="143"/>
      <c r="C146" s="157" t="s">
        <v>230</v>
      </c>
      <c r="D146" s="157" t="s">
        <v>145</v>
      </c>
      <c r="E146" s="158" t="s">
        <v>782</v>
      </c>
      <c r="F146" s="159" t="s">
        <v>783</v>
      </c>
      <c r="G146" s="160" t="s">
        <v>208</v>
      </c>
      <c r="H146" s="161">
        <v>2</v>
      </c>
      <c r="I146" s="162"/>
      <c r="J146" s="162">
        <f t="shared" si="0"/>
        <v>0</v>
      </c>
      <c r="K146" s="163"/>
      <c r="L146" s="164"/>
      <c r="M146" s="165" t="s">
        <v>1</v>
      </c>
      <c r="N146" s="166" t="s">
        <v>36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646</v>
      </c>
      <c r="AT146" s="155" t="s">
        <v>145</v>
      </c>
      <c r="AU146" s="155" t="s">
        <v>136</v>
      </c>
      <c r="AY146" s="14" t="s">
        <v>129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136</v>
      </c>
      <c r="BK146" s="156">
        <f t="shared" si="9"/>
        <v>0</v>
      </c>
      <c r="BL146" s="14" t="s">
        <v>398</v>
      </c>
      <c r="BM146" s="155" t="s">
        <v>338</v>
      </c>
    </row>
    <row r="147" spans="1:65" s="2" customFormat="1" ht="16.5" customHeight="1">
      <c r="A147" s="26"/>
      <c r="B147" s="143"/>
      <c r="C147" s="144" t="s">
        <v>234</v>
      </c>
      <c r="D147" s="144" t="s">
        <v>131</v>
      </c>
      <c r="E147" s="145" t="s">
        <v>784</v>
      </c>
      <c r="F147" s="146" t="s">
        <v>785</v>
      </c>
      <c r="G147" s="147" t="s">
        <v>208</v>
      </c>
      <c r="H147" s="148">
        <v>1</v>
      </c>
      <c r="I147" s="149"/>
      <c r="J147" s="149">
        <f t="shared" si="0"/>
        <v>0</v>
      </c>
      <c r="K147" s="150"/>
      <c r="L147" s="27"/>
      <c r="M147" s="151" t="s">
        <v>1</v>
      </c>
      <c r="N147" s="152" t="s">
        <v>36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398</v>
      </c>
      <c r="AT147" s="155" t="s">
        <v>131</v>
      </c>
      <c r="AU147" s="155" t="s">
        <v>136</v>
      </c>
      <c r="AY147" s="14" t="s">
        <v>129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136</v>
      </c>
      <c r="BK147" s="156">
        <f t="shared" si="9"/>
        <v>0</v>
      </c>
      <c r="BL147" s="14" t="s">
        <v>398</v>
      </c>
      <c r="BM147" s="155" t="s">
        <v>348</v>
      </c>
    </row>
    <row r="148" spans="1:65" s="2" customFormat="1" ht="16.5" customHeight="1">
      <c r="A148" s="26"/>
      <c r="B148" s="143"/>
      <c r="C148" s="157" t="s">
        <v>238</v>
      </c>
      <c r="D148" s="157" t="s">
        <v>145</v>
      </c>
      <c r="E148" s="158" t="s">
        <v>786</v>
      </c>
      <c r="F148" s="159" t="s">
        <v>787</v>
      </c>
      <c r="G148" s="160" t="s">
        <v>208</v>
      </c>
      <c r="H148" s="161">
        <v>1</v>
      </c>
      <c r="I148" s="162"/>
      <c r="J148" s="162">
        <f t="shared" si="0"/>
        <v>0</v>
      </c>
      <c r="K148" s="163"/>
      <c r="L148" s="164"/>
      <c r="M148" s="165" t="s">
        <v>1</v>
      </c>
      <c r="N148" s="166" t="s">
        <v>36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646</v>
      </c>
      <c r="AT148" s="155" t="s">
        <v>145</v>
      </c>
      <c r="AU148" s="155" t="s">
        <v>136</v>
      </c>
      <c r="AY148" s="14" t="s">
        <v>129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136</v>
      </c>
      <c r="BK148" s="156">
        <f t="shared" si="9"/>
        <v>0</v>
      </c>
      <c r="BL148" s="14" t="s">
        <v>398</v>
      </c>
      <c r="BM148" s="155" t="s">
        <v>356</v>
      </c>
    </row>
    <row r="149" spans="1:65" s="2" customFormat="1" ht="16.5" customHeight="1">
      <c r="A149" s="26"/>
      <c r="B149" s="143"/>
      <c r="C149" s="144" t="s">
        <v>242</v>
      </c>
      <c r="D149" s="144" t="s">
        <v>131</v>
      </c>
      <c r="E149" s="145" t="s">
        <v>788</v>
      </c>
      <c r="F149" s="146" t="s">
        <v>789</v>
      </c>
      <c r="G149" s="147" t="s">
        <v>208</v>
      </c>
      <c r="H149" s="148">
        <v>5</v>
      </c>
      <c r="I149" s="149"/>
      <c r="J149" s="149">
        <f t="shared" si="0"/>
        <v>0</v>
      </c>
      <c r="K149" s="150"/>
      <c r="L149" s="27"/>
      <c r="M149" s="151" t="s">
        <v>1</v>
      </c>
      <c r="N149" s="152" t="s">
        <v>36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398</v>
      </c>
      <c r="AT149" s="155" t="s">
        <v>131</v>
      </c>
      <c r="AU149" s="155" t="s">
        <v>136</v>
      </c>
      <c r="AY149" s="14" t="s">
        <v>129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136</v>
      </c>
      <c r="BK149" s="156">
        <f t="shared" si="9"/>
        <v>0</v>
      </c>
      <c r="BL149" s="14" t="s">
        <v>398</v>
      </c>
      <c r="BM149" s="155" t="s">
        <v>364</v>
      </c>
    </row>
    <row r="150" spans="1:65" s="2" customFormat="1" ht="16.5" customHeight="1">
      <c r="A150" s="26"/>
      <c r="B150" s="143"/>
      <c r="C150" s="157" t="s">
        <v>246</v>
      </c>
      <c r="D150" s="157" t="s">
        <v>145</v>
      </c>
      <c r="E150" s="158" t="s">
        <v>790</v>
      </c>
      <c r="F150" s="159" t="s">
        <v>791</v>
      </c>
      <c r="G150" s="160" t="s">
        <v>208</v>
      </c>
      <c r="H150" s="161">
        <v>5</v>
      </c>
      <c r="I150" s="162"/>
      <c r="J150" s="162">
        <f t="shared" si="0"/>
        <v>0</v>
      </c>
      <c r="K150" s="163"/>
      <c r="L150" s="164"/>
      <c r="M150" s="165" t="s">
        <v>1</v>
      </c>
      <c r="N150" s="166" t="s">
        <v>36</v>
      </c>
      <c r="O150" s="153">
        <v>0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646</v>
      </c>
      <c r="AT150" s="155" t="s">
        <v>145</v>
      </c>
      <c r="AU150" s="155" t="s">
        <v>136</v>
      </c>
      <c r="AY150" s="14" t="s">
        <v>129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136</v>
      </c>
      <c r="BK150" s="156">
        <f t="shared" si="9"/>
        <v>0</v>
      </c>
      <c r="BL150" s="14" t="s">
        <v>398</v>
      </c>
      <c r="BM150" s="155" t="s">
        <v>372</v>
      </c>
    </row>
    <row r="151" spans="1:65" s="2" customFormat="1" ht="24.15" customHeight="1">
      <c r="A151" s="26"/>
      <c r="B151" s="143"/>
      <c r="C151" s="144" t="s">
        <v>250</v>
      </c>
      <c r="D151" s="144" t="s">
        <v>131</v>
      </c>
      <c r="E151" s="145" t="s">
        <v>792</v>
      </c>
      <c r="F151" s="146" t="s">
        <v>793</v>
      </c>
      <c r="G151" s="147" t="s">
        <v>208</v>
      </c>
      <c r="H151" s="148">
        <v>24</v>
      </c>
      <c r="I151" s="149"/>
      <c r="J151" s="149">
        <f t="shared" si="0"/>
        <v>0</v>
      </c>
      <c r="K151" s="150"/>
      <c r="L151" s="27"/>
      <c r="M151" s="151" t="s">
        <v>1</v>
      </c>
      <c r="N151" s="152" t="s">
        <v>36</v>
      </c>
      <c r="O151" s="153">
        <v>0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398</v>
      </c>
      <c r="AT151" s="155" t="s">
        <v>131</v>
      </c>
      <c r="AU151" s="155" t="s">
        <v>136</v>
      </c>
      <c r="AY151" s="14" t="s">
        <v>129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136</v>
      </c>
      <c r="BK151" s="156">
        <f t="shared" si="9"/>
        <v>0</v>
      </c>
      <c r="BL151" s="14" t="s">
        <v>398</v>
      </c>
      <c r="BM151" s="155" t="s">
        <v>380</v>
      </c>
    </row>
    <row r="152" spans="1:65" s="2" customFormat="1" ht="33" customHeight="1">
      <c r="A152" s="26"/>
      <c r="B152" s="143"/>
      <c r="C152" s="157" t="s">
        <v>254</v>
      </c>
      <c r="D152" s="157" t="s">
        <v>145</v>
      </c>
      <c r="E152" s="158" t="s">
        <v>794</v>
      </c>
      <c r="F152" s="159" t="s">
        <v>928</v>
      </c>
      <c r="G152" s="160" t="s">
        <v>208</v>
      </c>
      <c r="H152" s="161">
        <v>24</v>
      </c>
      <c r="I152" s="162"/>
      <c r="J152" s="162">
        <f t="shared" si="0"/>
        <v>0</v>
      </c>
      <c r="K152" s="163"/>
      <c r="L152" s="164"/>
      <c r="M152" s="165" t="s">
        <v>1</v>
      </c>
      <c r="N152" s="166" t="s">
        <v>36</v>
      </c>
      <c r="O152" s="153">
        <v>0</v>
      </c>
      <c r="P152" s="153">
        <f t="shared" si="1"/>
        <v>0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646</v>
      </c>
      <c r="AT152" s="155" t="s">
        <v>145</v>
      </c>
      <c r="AU152" s="155" t="s">
        <v>136</v>
      </c>
      <c r="AY152" s="14" t="s">
        <v>129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136</v>
      </c>
      <c r="BK152" s="156">
        <f t="shared" si="9"/>
        <v>0</v>
      </c>
      <c r="BL152" s="14" t="s">
        <v>398</v>
      </c>
      <c r="BM152" s="155" t="s">
        <v>388</v>
      </c>
    </row>
    <row r="153" spans="1:65" s="2" customFormat="1" ht="16.5" customHeight="1">
      <c r="A153" s="26"/>
      <c r="B153" s="143"/>
      <c r="C153" s="144" t="s">
        <v>259</v>
      </c>
      <c r="D153" s="144" t="s">
        <v>131</v>
      </c>
      <c r="E153" s="145" t="s">
        <v>795</v>
      </c>
      <c r="F153" s="146" t="s">
        <v>796</v>
      </c>
      <c r="G153" s="147" t="s">
        <v>208</v>
      </c>
      <c r="H153" s="148">
        <v>6</v>
      </c>
      <c r="I153" s="149"/>
      <c r="J153" s="149">
        <f t="shared" si="0"/>
        <v>0</v>
      </c>
      <c r="K153" s="150"/>
      <c r="L153" s="27"/>
      <c r="M153" s="151" t="s">
        <v>1</v>
      </c>
      <c r="N153" s="152" t="s">
        <v>36</v>
      </c>
      <c r="O153" s="153">
        <v>0</v>
      </c>
      <c r="P153" s="153">
        <f t="shared" si="1"/>
        <v>0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398</v>
      </c>
      <c r="AT153" s="155" t="s">
        <v>131</v>
      </c>
      <c r="AU153" s="155" t="s">
        <v>136</v>
      </c>
      <c r="AY153" s="14" t="s">
        <v>129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136</v>
      </c>
      <c r="BK153" s="156">
        <f t="shared" si="9"/>
        <v>0</v>
      </c>
      <c r="BL153" s="14" t="s">
        <v>398</v>
      </c>
      <c r="BM153" s="155" t="s">
        <v>398</v>
      </c>
    </row>
    <row r="154" spans="1:65" s="2" customFormat="1" ht="44.25" customHeight="1">
      <c r="A154" s="26"/>
      <c r="B154" s="143"/>
      <c r="C154" s="157" t="s">
        <v>263</v>
      </c>
      <c r="D154" s="157" t="s">
        <v>145</v>
      </c>
      <c r="E154" s="158" t="s">
        <v>797</v>
      </c>
      <c r="F154" s="159" t="s">
        <v>929</v>
      </c>
      <c r="G154" s="160" t="s">
        <v>208</v>
      </c>
      <c r="H154" s="161">
        <v>1</v>
      </c>
      <c r="I154" s="162"/>
      <c r="J154" s="162">
        <f t="shared" si="0"/>
        <v>0</v>
      </c>
      <c r="K154" s="163"/>
      <c r="L154" s="164"/>
      <c r="M154" s="165" t="s">
        <v>1</v>
      </c>
      <c r="N154" s="166" t="s">
        <v>36</v>
      </c>
      <c r="O154" s="153">
        <v>0</v>
      </c>
      <c r="P154" s="153">
        <f t="shared" si="1"/>
        <v>0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646</v>
      </c>
      <c r="AT154" s="155" t="s">
        <v>145</v>
      </c>
      <c r="AU154" s="155" t="s">
        <v>136</v>
      </c>
      <c r="AY154" s="14" t="s">
        <v>129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136</v>
      </c>
      <c r="BK154" s="156">
        <f t="shared" si="9"/>
        <v>0</v>
      </c>
      <c r="BL154" s="14" t="s">
        <v>398</v>
      </c>
      <c r="BM154" s="155" t="s">
        <v>406</v>
      </c>
    </row>
    <row r="155" spans="1:65" s="2" customFormat="1" ht="37.799999999999997" customHeight="1">
      <c r="A155" s="26"/>
      <c r="B155" s="143"/>
      <c r="C155" s="157" t="s">
        <v>267</v>
      </c>
      <c r="D155" s="157" t="s">
        <v>145</v>
      </c>
      <c r="E155" s="158" t="s">
        <v>798</v>
      </c>
      <c r="F155" s="159" t="s">
        <v>930</v>
      </c>
      <c r="G155" s="160" t="s">
        <v>208</v>
      </c>
      <c r="H155" s="161">
        <v>2</v>
      </c>
      <c r="I155" s="162"/>
      <c r="J155" s="162">
        <f t="shared" si="0"/>
        <v>0</v>
      </c>
      <c r="K155" s="163"/>
      <c r="L155" s="164"/>
      <c r="M155" s="165" t="s">
        <v>1</v>
      </c>
      <c r="N155" s="166" t="s">
        <v>36</v>
      </c>
      <c r="O155" s="153">
        <v>0</v>
      </c>
      <c r="P155" s="153">
        <f t="shared" si="1"/>
        <v>0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646</v>
      </c>
      <c r="AT155" s="155" t="s">
        <v>145</v>
      </c>
      <c r="AU155" s="155" t="s">
        <v>136</v>
      </c>
      <c r="AY155" s="14" t="s">
        <v>129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136</v>
      </c>
      <c r="BK155" s="156">
        <f t="shared" si="9"/>
        <v>0</v>
      </c>
      <c r="BL155" s="14" t="s">
        <v>398</v>
      </c>
      <c r="BM155" s="155" t="s">
        <v>414</v>
      </c>
    </row>
    <row r="156" spans="1:65" s="2" customFormat="1" ht="37.799999999999997" customHeight="1">
      <c r="A156" s="26"/>
      <c r="B156" s="143"/>
      <c r="C156" s="157" t="s">
        <v>271</v>
      </c>
      <c r="D156" s="157" t="s">
        <v>145</v>
      </c>
      <c r="E156" s="158" t="s">
        <v>799</v>
      </c>
      <c r="F156" s="159" t="s">
        <v>931</v>
      </c>
      <c r="G156" s="160" t="s">
        <v>208</v>
      </c>
      <c r="H156" s="161">
        <v>3</v>
      </c>
      <c r="I156" s="162"/>
      <c r="J156" s="162">
        <f t="shared" si="0"/>
        <v>0</v>
      </c>
      <c r="K156" s="163"/>
      <c r="L156" s="164"/>
      <c r="M156" s="165" t="s">
        <v>1</v>
      </c>
      <c r="N156" s="166" t="s">
        <v>36</v>
      </c>
      <c r="O156" s="153">
        <v>0</v>
      </c>
      <c r="P156" s="153">
        <f t="shared" si="1"/>
        <v>0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646</v>
      </c>
      <c r="AT156" s="155" t="s">
        <v>145</v>
      </c>
      <c r="AU156" s="155" t="s">
        <v>136</v>
      </c>
      <c r="AY156" s="14" t="s">
        <v>129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4" t="s">
        <v>136</v>
      </c>
      <c r="BK156" s="156">
        <f t="shared" si="9"/>
        <v>0</v>
      </c>
      <c r="BL156" s="14" t="s">
        <v>398</v>
      </c>
      <c r="BM156" s="155" t="s">
        <v>422</v>
      </c>
    </row>
    <row r="157" spans="1:65" s="2" customFormat="1" ht="21.75" customHeight="1">
      <c r="A157" s="26"/>
      <c r="B157" s="143"/>
      <c r="C157" s="144" t="s">
        <v>275</v>
      </c>
      <c r="D157" s="144" t="s">
        <v>131</v>
      </c>
      <c r="E157" s="145" t="s">
        <v>655</v>
      </c>
      <c r="F157" s="146" t="s">
        <v>656</v>
      </c>
      <c r="G157" s="147" t="s">
        <v>208</v>
      </c>
      <c r="H157" s="148">
        <v>3</v>
      </c>
      <c r="I157" s="149"/>
      <c r="J157" s="149">
        <f t="shared" si="0"/>
        <v>0</v>
      </c>
      <c r="K157" s="150"/>
      <c r="L157" s="27"/>
      <c r="M157" s="151" t="s">
        <v>1</v>
      </c>
      <c r="N157" s="152" t="s">
        <v>36</v>
      </c>
      <c r="O157" s="153">
        <v>0</v>
      </c>
      <c r="P157" s="153">
        <f t="shared" si="1"/>
        <v>0</v>
      </c>
      <c r="Q157" s="153">
        <v>0</v>
      </c>
      <c r="R157" s="153">
        <f t="shared" si="2"/>
        <v>0</v>
      </c>
      <c r="S157" s="153">
        <v>0</v>
      </c>
      <c r="T157" s="154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398</v>
      </c>
      <c r="AT157" s="155" t="s">
        <v>131</v>
      </c>
      <c r="AU157" s="155" t="s">
        <v>136</v>
      </c>
      <c r="AY157" s="14" t="s">
        <v>129</v>
      </c>
      <c r="BE157" s="156">
        <f t="shared" si="4"/>
        <v>0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4" t="s">
        <v>136</v>
      </c>
      <c r="BK157" s="156">
        <f t="shared" si="9"/>
        <v>0</v>
      </c>
      <c r="BL157" s="14" t="s">
        <v>398</v>
      </c>
      <c r="BM157" s="155" t="s">
        <v>431</v>
      </c>
    </row>
    <row r="158" spans="1:65" s="2" customFormat="1" ht="21.75" customHeight="1">
      <c r="A158" s="26"/>
      <c r="B158" s="143"/>
      <c r="C158" s="157" t="s">
        <v>279</v>
      </c>
      <c r="D158" s="157" t="s">
        <v>145</v>
      </c>
      <c r="E158" s="158" t="s">
        <v>657</v>
      </c>
      <c r="F158" s="159" t="s">
        <v>658</v>
      </c>
      <c r="G158" s="160" t="s">
        <v>208</v>
      </c>
      <c r="H158" s="161">
        <v>3</v>
      </c>
      <c r="I158" s="162"/>
      <c r="J158" s="162">
        <f t="shared" si="0"/>
        <v>0</v>
      </c>
      <c r="K158" s="163"/>
      <c r="L158" s="164"/>
      <c r="M158" s="165" t="s">
        <v>1</v>
      </c>
      <c r="N158" s="166" t="s">
        <v>36</v>
      </c>
      <c r="O158" s="153">
        <v>0</v>
      </c>
      <c r="P158" s="153">
        <f t="shared" si="1"/>
        <v>0</v>
      </c>
      <c r="Q158" s="153">
        <v>0</v>
      </c>
      <c r="R158" s="153">
        <f t="shared" si="2"/>
        <v>0</v>
      </c>
      <c r="S158" s="153">
        <v>0</v>
      </c>
      <c r="T158" s="154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646</v>
      </c>
      <c r="AT158" s="155" t="s">
        <v>145</v>
      </c>
      <c r="AU158" s="155" t="s">
        <v>136</v>
      </c>
      <c r="AY158" s="14" t="s">
        <v>129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4" t="s">
        <v>136</v>
      </c>
      <c r="BK158" s="156">
        <f t="shared" si="9"/>
        <v>0</v>
      </c>
      <c r="BL158" s="14" t="s">
        <v>398</v>
      </c>
      <c r="BM158" s="155" t="s">
        <v>438</v>
      </c>
    </row>
    <row r="159" spans="1:65" s="2" customFormat="1" ht="24.15" customHeight="1">
      <c r="A159" s="26"/>
      <c r="B159" s="143"/>
      <c r="C159" s="157" t="s">
        <v>283</v>
      </c>
      <c r="D159" s="157" t="s">
        <v>145</v>
      </c>
      <c r="E159" s="158" t="s">
        <v>659</v>
      </c>
      <c r="F159" s="159" t="s">
        <v>660</v>
      </c>
      <c r="G159" s="160" t="s">
        <v>208</v>
      </c>
      <c r="H159" s="161">
        <v>3</v>
      </c>
      <c r="I159" s="162"/>
      <c r="J159" s="162">
        <f t="shared" si="0"/>
        <v>0</v>
      </c>
      <c r="K159" s="163"/>
      <c r="L159" s="164"/>
      <c r="M159" s="165" t="s">
        <v>1</v>
      </c>
      <c r="N159" s="166" t="s">
        <v>36</v>
      </c>
      <c r="O159" s="153">
        <v>0</v>
      </c>
      <c r="P159" s="153">
        <f t="shared" si="1"/>
        <v>0</v>
      </c>
      <c r="Q159" s="153">
        <v>0</v>
      </c>
      <c r="R159" s="153">
        <f t="shared" si="2"/>
        <v>0</v>
      </c>
      <c r="S159" s="153">
        <v>0</v>
      </c>
      <c r="T159" s="154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646</v>
      </c>
      <c r="AT159" s="155" t="s">
        <v>145</v>
      </c>
      <c r="AU159" s="155" t="s">
        <v>136</v>
      </c>
      <c r="AY159" s="14" t="s">
        <v>129</v>
      </c>
      <c r="BE159" s="156">
        <f t="shared" si="4"/>
        <v>0</v>
      </c>
      <c r="BF159" s="156">
        <f t="shared" si="5"/>
        <v>0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4" t="s">
        <v>136</v>
      </c>
      <c r="BK159" s="156">
        <f t="shared" si="9"/>
        <v>0</v>
      </c>
      <c r="BL159" s="14" t="s">
        <v>398</v>
      </c>
      <c r="BM159" s="155" t="s">
        <v>446</v>
      </c>
    </row>
    <row r="160" spans="1:65" s="2" customFormat="1" ht="16.5" customHeight="1">
      <c r="A160" s="26"/>
      <c r="B160" s="143"/>
      <c r="C160" s="144" t="s">
        <v>289</v>
      </c>
      <c r="D160" s="144" t="s">
        <v>131</v>
      </c>
      <c r="E160" s="145" t="s">
        <v>800</v>
      </c>
      <c r="F160" s="146" t="s">
        <v>801</v>
      </c>
      <c r="G160" s="147" t="s">
        <v>208</v>
      </c>
      <c r="H160" s="148">
        <v>10</v>
      </c>
      <c r="I160" s="149"/>
      <c r="J160" s="149">
        <f t="shared" si="0"/>
        <v>0</v>
      </c>
      <c r="K160" s="150"/>
      <c r="L160" s="27"/>
      <c r="M160" s="151" t="s">
        <v>1</v>
      </c>
      <c r="N160" s="152" t="s">
        <v>36</v>
      </c>
      <c r="O160" s="153">
        <v>0</v>
      </c>
      <c r="P160" s="153">
        <f t="shared" si="1"/>
        <v>0</v>
      </c>
      <c r="Q160" s="153">
        <v>0</v>
      </c>
      <c r="R160" s="153">
        <f t="shared" si="2"/>
        <v>0</v>
      </c>
      <c r="S160" s="153">
        <v>0</v>
      </c>
      <c r="T160" s="154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398</v>
      </c>
      <c r="AT160" s="155" t="s">
        <v>131</v>
      </c>
      <c r="AU160" s="155" t="s">
        <v>136</v>
      </c>
      <c r="AY160" s="14" t="s">
        <v>129</v>
      </c>
      <c r="BE160" s="156">
        <f t="shared" si="4"/>
        <v>0</v>
      </c>
      <c r="BF160" s="156">
        <f t="shared" si="5"/>
        <v>0</v>
      </c>
      <c r="BG160" s="156">
        <f t="shared" si="6"/>
        <v>0</v>
      </c>
      <c r="BH160" s="156">
        <f t="shared" si="7"/>
        <v>0</v>
      </c>
      <c r="BI160" s="156">
        <f t="shared" si="8"/>
        <v>0</v>
      </c>
      <c r="BJ160" s="14" t="s">
        <v>136</v>
      </c>
      <c r="BK160" s="156">
        <f t="shared" si="9"/>
        <v>0</v>
      </c>
      <c r="BL160" s="14" t="s">
        <v>398</v>
      </c>
      <c r="BM160" s="155" t="s">
        <v>456</v>
      </c>
    </row>
    <row r="161" spans="1:65" s="2" customFormat="1" ht="16.5" customHeight="1">
      <c r="A161" s="26"/>
      <c r="B161" s="143"/>
      <c r="C161" s="157" t="s">
        <v>297</v>
      </c>
      <c r="D161" s="157" t="s">
        <v>145</v>
      </c>
      <c r="E161" s="158" t="s">
        <v>802</v>
      </c>
      <c r="F161" s="159" t="s">
        <v>803</v>
      </c>
      <c r="G161" s="160" t="s">
        <v>208</v>
      </c>
      <c r="H161" s="161">
        <v>10</v>
      </c>
      <c r="I161" s="162"/>
      <c r="J161" s="162">
        <f t="shared" si="0"/>
        <v>0</v>
      </c>
      <c r="K161" s="163"/>
      <c r="L161" s="164"/>
      <c r="M161" s="165" t="s">
        <v>1</v>
      </c>
      <c r="N161" s="166" t="s">
        <v>36</v>
      </c>
      <c r="O161" s="153">
        <v>0</v>
      </c>
      <c r="P161" s="153">
        <f t="shared" si="1"/>
        <v>0</v>
      </c>
      <c r="Q161" s="153">
        <v>0</v>
      </c>
      <c r="R161" s="153">
        <f t="shared" si="2"/>
        <v>0</v>
      </c>
      <c r="S161" s="153">
        <v>0</v>
      </c>
      <c r="T161" s="154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646</v>
      </c>
      <c r="AT161" s="155" t="s">
        <v>145</v>
      </c>
      <c r="AU161" s="155" t="s">
        <v>136</v>
      </c>
      <c r="AY161" s="14" t="s">
        <v>129</v>
      </c>
      <c r="BE161" s="156">
        <f t="shared" si="4"/>
        <v>0</v>
      </c>
      <c r="BF161" s="156">
        <f t="shared" si="5"/>
        <v>0</v>
      </c>
      <c r="BG161" s="156">
        <f t="shared" si="6"/>
        <v>0</v>
      </c>
      <c r="BH161" s="156">
        <f t="shared" si="7"/>
        <v>0</v>
      </c>
      <c r="BI161" s="156">
        <f t="shared" si="8"/>
        <v>0</v>
      </c>
      <c r="BJ161" s="14" t="s">
        <v>136</v>
      </c>
      <c r="BK161" s="156">
        <f t="shared" si="9"/>
        <v>0</v>
      </c>
      <c r="BL161" s="14" t="s">
        <v>398</v>
      </c>
      <c r="BM161" s="155" t="s">
        <v>464</v>
      </c>
    </row>
    <row r="162" spans="1:65" s="2" customFormat="1" ht="16.5" customHeight="1">
      <c r="A162" s="26"/>
      <c r="B162" s="143"/>
      <c r="C162" s="144" t="s">
        <v>301</v>
      </c>
      <c r="D162" s="144" t="s">
        <v>131</v>
      </c>
      <c r="E162" s="145" t="s">
        <v>69</v>
      </c>
      <c r="F162" s="146" t="s">
        <v>710</v>
      </c>
      <c r="G162" s="147" t="s">
        <v>315</v>
      </c>
      <c r="H162" s="148">
        <v>101.334</v>
      </c>
      <c r="I162" s="149"/>
      <c r="J162" s="149">
        <f t="shared" si="0"/>
        <v>0</v>
      </c>
      <c r="K162" s="150"/>
      <c r="L162" s="27"/>
      <c r="M162" s="151" t="s">
        <v>1</v>
      </c>
      <c r="N162" s="152" t="s">
        <v>36</v>
      </c>
      <c r="O162" s="153">
        <v>0</v>
      </c>
      <c r="P162" s="153">
        <f t="shared" si="1"/>
        <v>0</v>
      </c>
      <c r="Q162" s="153">
        <v>0</v>
      </c>
      <c r="R162" s="153">
        <f t="shared" si="2"/>
        <v>0</v>
      </c>
      <c r="S162" s="153">
        <v>0</v>
      </c>
      <c r="T162" s="154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398</v>
      </c>
      <c r="AT162" s="155" t="s">
        <v>131</v>
      </c>
      <c r="AU162" s="155" t="s">
        <v>136</v>
      </c>
      <c r="AY162" s="14" t="s">
        <v>129</v>
      </c>
      <c r="BE162" s="156">
        <f t="shared" si="4"/>
        <v>0</v>
      </c>
      <c r="BF162" s="156">
        <f t="shared" si="5"/>
        <v>0</v>
      </c>
      <c r="BG162" s="156">
        <f t="shared" si="6"/>
        <v>0</v>
      </c>
      <c r="BH162" s="156">
        <f t="shared" si="7"/>
        <v>0</v>
      </c>
      <c r="BI162" s="156">
        <f t="shared" si="8"/>
        <v>0</v>
      </c>
      <c r="BJ162" s="14" t="s">
        <v>136</v>
      </c>
      <c r="BK162" s="156">
        <f t="shared" si="9"/>
        <v>0</v>
      </c>
      <c r="BL162" s="14" t="s">
        <v>398</v>
      </c>
      <c r="BM162" s="155" t="s">
        <v>474</v>
      </c>
    </row>
    <row r="163" spans="1:65" s="2" customFormat="1" ht="16.5" customHeight="1">
      <c r="A163" s="26"/>
      <c r="B163" s="143"/>
      <c r="C163" s="144" t="s">
        <v>305</v>
      </c>
      <c r="D163" s="144" t="s">
        <v>131</v>
      </c>
      <c r="E163" s="145" t="s">
        <v>713</v>
      </c>
      <c r="F163" s="146" t="s">
        <v>714</v>
      </c>
      <c r="G163" s="147" t="s">
        <v>315</v>
      </c>
      <c r="H163" s="148">
        <v>79.578999999999994</v>
      </c>
      <c r="I163" s="149"/>
      <c r="J163" s="149">
        <f t="shared" si="0"/>
        <v>0</v>
      </c>
      <c r="K163" s="150"/>
      <c r="L163" s="27"/>
      <c r="M163" s="151" t="s">
        <v>1</v>
      </c>
      <c r="N163" s="152" t="s">
        <v>36</v>
      </c>
      <c r="O163" s="153">
        <v>0</v>
      </c>
      <c r="P163" s="153">
        <f t="shared" si="1"/>
        <v>0</v>
      </c>
      <c r="Q163" s="153">
        <v>0</v>
      </c>
      <c r="R163" s="153">
        <f t="shared" si="2"/>
        <v>0</v>
      </c>
      <c r="S163" s="153">
        <v>0</v>
      </c>
      <c r="T163" s="154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398</v>
      </c>
      <c r="AT163" s="155" t="s">
        <v>131</v>
      </c>
      <c r="AU163" s="155" t="s">
        <v>136</v>
      </c>
      <c r="AY163" s="14" t="s">
        <v>129</v>
      </c>
      <c r="BE163" s="156">
        <f t="shared" si="4"/>
        <v>0</v>
      </c>
      <c r="BF163" s="156">
        <f t="shared" si="5"/>
        <v>0</v>
      </c>
      <c r="BG163" s="156">
        <f t="shared" si="6"/>
        <v>0</v>
      </c>
      <c r="BH163" s="156">
        <f t="shared" si="7"/>
        <v>0</v>
      </c>
      <c r="BI163" s="156">
        <f t="shared" si="8"/>
        <v>0</v>
      </c>
      <c r="BJ163" s="14" t="s">
        <v>136</v>
      </c>
      <c r="BK163" s="156">
        <f t="shared" si="9"/>
        <v>0</v>
      </c>
      <c r="BL163" s="14" t="s">
        <v>398</v>
      </c>
      <c r="BM163" s="155" t="s">
        <v>484</v>
      </c>
    </row>
    <row r="164" spans="1:65" s="2" customFormat="1" ht="16.5" customHeight="1">
      <c r="A164" s="26"/>
      <c r="B164" s="143"/>
      <c r="C164" s="144" t="s">
        <v>309</v>
      </c>
      <c r="D164" s="144" t="s">
        <v>131</v>
      </c>
      <c r="E164" s="145" t="s">
        <v>715</v>
      </c>
      <c r="F164" s="146" t="s">
        <v>716</v>
      </c>
      <c r="G164" s="147" t="s">
        <v>315</v>
      </c>
      <c r="H164" s="148">
        <v>101.334</v>
      </c>
      <c r="I164" s="149"/>
      <c r="J164" s="149">
        <f t="shared" si="0"/>
        <v>0</v>
      </c>
      <c r="K164" s="150"/>
      <c r="L164" s="27"/>
      <c r="M164" s="151" t="s">
        <v>1</v>
      </c>
      <c r="N164" s="152" t="s">
        <v>36</v>
      </c>
      <c r="O164" s="153">
        <v>0</v>
      </c>
      <c r="P164" s="153">
        <f t="shared" si="1"/>
        <v>0</v>
      </c>
      <c r="Q164" s="153">
        <v>0</v>
      </c>
      <c r="R164" s="153">
        <f t="shared" si="2"/>
        <v>0</v>
      </c>
      <c r="S164" s="153">
        <v>0</v>
      </c>
      <c r="T164" s="154">
        <f t="shared" si="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398</v>
      </c>
      <c r="AT164" s="155" t="s">
        <v>131</v>
      </c>
      <c r="AU164" s="155" t="s">
        <v>136</v>
      </c>
      <c r="AY164" s="14" t="s">
        <v>129</v>
      </c>
      <c r="BE164" s="156">
        <f t="shared" si="4"/>
        <v>0</v>
      </c>
      <c r="BF164" s="156">
        <f t="shared" si="5"/>
        <v>0</v>
      </c>
      <c r="BG164" s="156">
        <f t="shared" si="6"/>
        <v>0</v>
      </c>
      <c r="BH164" s="156">
        <f t="shared" si="7"/>
        <v>0</v>
      </c>
      <c r="BI164" s="156">
        <f t="shared" si="8"/>
        <v>0</v>
      </c>
      <c r="BJ164" s="14" t="s">
        <v>136</v>
      </c>
      <c r="BK164" s="156">
        <f t="shared" si="9"/>
        <v>0</v>
      </c>
      <c r="BL164" s="14" t="s">
        <v>398</v>
      </c>
      <c r="BM164" s="155" t="s">
        <v>498</v>
      </c>
    </row>
    <row r="165" spans="1:65" s="12" customFormat="1" ht="25.95" customHeight="1">
      <c r="B165" s="131"/>
      <c r="D165" s="132" t="s">
        <v>69</v>
      </c>
      <c r="E165" s="133" t="s">
        <v>540</v>
      </c>
      <c r="F165" s="133" t="s">
        <v>725</v>
      </c>
      <c r="J165" s="134">
        <f>BK165</f>
        <v>0</v>
      </c>
      <c r="L165" s="131"/>
      <c r="M165" s="135"/>
      <c r="N165" s="136"/>
      <c r="O165" s="136"/>
      <c r="P165" s="137">
        <f>SUM(P166:P169)</f>
        <v>0</v>
      </c>
      <c r="Q165" s="136"/>
      <c r="R165" s="137">
        <f>SUM(R166:R169)</f>
        <v>0</v>
      </c>
      <c r="S165" s="136"/>
      <c r="T165" s="138">
        <f>SUM(T166:T169)</f>
        <v>0</v>
      </c>
      <c r="AR165" s="132" t="s">
        <v>135</v>
      </c>
      <c r="AT165" s="139" t="s">
        <v>69</v>
      </c>
      <c r="AU165" s="139" t="s">
        <v>70</v>
      </c>
      <c r="AY165" s="132" t="s">
        <v>129</v>
      </c>
      <c r="BK165" s="140">
        <f>SUM(BK166:BK169)</f>
        <v>0</v>
      </c>
    </row>
    <row r="166" spans="1:65" s="2" customFormat="1" ht="16.5" customHeight="1">
      <c r="A166" s="26"/>
      <c r="B166" s="143"/>
      <c r="C166" s="144" t="s">
        <v>312</v>
      </c>
      <c r="D166" s="144" t="s">
        <v>131</v>
      </c>
      <c r="E166" s="145" t="s">
        <v>726</v>
      </c>
      <c r="F166" s="146" t="s">
        <v>804</v>
      </c>
      <c r="G166" s="147" t="s">
        <v>545</v>
      </c>
      <c r="H166" s="148">
        <v>64</v>
      </c>
      <c r="I166" s="149"/>
      <c r="J166" s="149">
        <f>ROUND(I166*H166,2)</f>
        <v>0</v>
      </c>
      <c r="K166" s="150"/>
      <c r="L166" s="27"/>
      <c r="M166" s="151" t="s">
        <v>1</v>
      </c>
      <c r="N166" s="152" t="s">
        <v>36</v>
      </c>
      <c r="O166" s="153">
        <v>0</v>
      </c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728</v>
      </c>
      <c r="AT166" s="155" t="s">
        <v>131</v>
      </c>
      <c r="AU166" s="155" t="s">
        <v>75</v>
      </c>
      <c r="AY166" s="14" t="s">
        <v>129</v>
      </c>
      <c r="BE166" s="156">
        <f>IF(N166="základná",J166,0)</f>
        <v>0</v>
      </c>
      <c r="BF166" s="156">
        <f>IF(N166="znížená",J166,0)</f>
        <v>0</v>
      </c>
      <c r="BG166" s="156">
        <f>IF(N166="zákl. prenesená",J166,0)</f>
        <v>0</v>
      </c>
      <c r="BH166" s="156">
        <f>IF(N166="zníž. prenesená",J166,0)</f>
        <v>0</v>
      </c>
      <c r="BI166" s="156">
        <f>IF(N166="nulová",J166,0)</f>
        <v>0</v>
      </c>
      <c r="BJ166" s="14" t="s">
        <v>136</v>
      </c>
      <c r="BK166" s="156">
        <f>ROUND(I166*H166,2)</f>
        <v>0</v>
      </c>
      <c r="BL166" s="14" t="s">
        <v>728</v>
      </c>
      <c r="BM166" s="155" t="s">
        <v>508</v>
      </c>
    </row>
    <row r="167" spans="1:65" s="2" customFormat="1" ht="16.5" customHeight="1">
      <c r="A167" s="26"/>
      <c r="B167" s="143"/>
      <c r="C167" s="144" t="s">
        <v>317</v>
      </c>
      <c r="D167" s="144" t="s">
        <v>131</v>
      </c>
      <c r="E167" s="145" t="s">
        <v>729</v>
      </c>
      <c r="F167" s="146" t="s">
        <v>730</v>
      </c>
      <c r="G167" s="147" t="s">
        <v>208</v>
      </c>
      <c r="H167" s="148">
        <v>1</v>
      </c>
      <c r="I167" s="149"/>
      <c r="J167" s="149">
        <f>ROUND(I167*H167,2)</f>
        <v>0</v>
      </c>
      <c r="K167" s="150"/>
      <c r="L167" s="27"/>
      <c r="M167" s="151" t="s">
        <v>1</v>
      </c>
      <c r="N167" s="152" t="s">
        <v>36</v>
      </c>
      <c r="O167" s="153">
        <v>0</v>
      </c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728</v>
      </c>
      <c r="AT167" s="155" t="s">
        <v>131</v>
      </c>
      <c r="AU167" s="155" t="s">
        <v>75</v>
      </c>
      <c r="AY167" s="14" t="s">
        <v>129</v>
      </c>
      <c r="BE167" s="156">
        <f>IF(N167="základná",J167,0)</f>
        <v>0</v>
      </c>
      <c r="BF167" s="156">
        <f>IF(N167="znížená",J167,0)</f>
        <v>0</v>
      </c>
      <c r="BG167" s="156">
        <f>IF(N167="zákl. prenesená",J167,0)</f>
        <v>0</v>
      </c>
      <c r="BH167" s="156">
        <f>IF(N167="zníž. prenesená",J167,0)</f>
        <v>0</v>
      </c>
      <c r="BI167" s="156">
        <f>IF(N167="nulová",J167,0)</f>
        <v>0</v>
      </c>
      <c r="BJ167" s="14" t="s">
        <v>136</v>
      </c>
      <c r="BK167" s="156">
        <f>ROUND(I167*H167,2)</f>
        <v>0</v>
      </c>
      <c r="BL167" s="14" t="s">
        <v>728</v>
      </c>
      <c r="BM167" s="155" t="s">
        <v>516</v>
      </c>
    </row>
    <row r="168" spans="1:65" s="2" customFormat="1" ht="37.799999999999997" customHeight="1">
      <c r="A168" s="26"/>
      <c r="B168" s="143"/>
      <c r="C168" s="144" t="s">
        <v>323</v>
      </c>
      <c r="D168" s="144" t="s">
        <v>131</v>
      </c>
      <c r="E168" s="145" t="s">
        <v>731</v>
      </c>
      <c r="F168" s="146" t="s">
        <v>732</v>
      </c>
      <c r="G168" s="147" t="s">
        <v>545</v>
      </c>
      <c r="H168" s="148">
        <v>4</v>
      </c>
      <c r="I168" s="149"/>
      <c r="J168" s="149">
        <f>ROUND(I168*H168,2)</f>
        <v>0</v>
      </c>
      <c r="K168" s="150"/>
      <c r="L168" s="27"/>
      <c r="M168" s="151" t="s">
        <v>1</v>
      </c>
      <c r="N168" s="152" t="s">
        <v>36</v>
      </c>
      <c r="O168" s="153">
        <v>0</v>
      </c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728</v>
      </c>
      <c r="AT168" s="155" t="s">
        <v>131</v>
      </c>
      <c r="AU168" s="155" t="s">
        <v>75</v>
      </c>
      <c r="AY168" s="14" t="s">
        <v>129</v>
      </c>
      <c r="BE168" s="156">
        <f>IF(N168="základná",J168,0)</f>
        <v>0</v>
      </c>
      <c r="BF168" s="156">
        <f>IF(N168="znížená",J168,0)</f>
        <v>0</v>
      </c>
      <c r="BG168" s="156">
        <f>IF(N168="zákl. prenesená",J168,0)</f>
        <v>0</v>
      </c>
      <c r="BH168" s="156">
        <f>IF(N168="zníž. prenesená",J168,0)</f>
        <v>0</v>
      </c>
      <c r="BI168" s="156">
        <f>IF(N168="nulová",J168,0)</f>
        <v>0</v>
      </c>
      <c r="BJ168" s="14" t="s">
        <v>136</v>
      </c>
      <c r="BK168" s="156">
        <f>ROUND(I168*H168,2)</f>
        <v>0</v>
      </c>
      <c r="BL168" s="14" t="s">
        <v>728</v>
      </c>
      <c r="BM168" s="155" t="s">
        <v>524</v>
      </c>
    </row>
    <row r="169" spans="1:65" s="2" customFormat="1" ht="21.75" customHeight="1">
      <c r="A169" s="26"/>
      <c r="B169" s="143"/>
      <c r="C169" s="144" t="s">
        <v>327</v>
      </c>
      <c r="D169" s="144" t="s">
        <v>131</v>
      </c>
      <c r="E169" s="145" t="s">
        <v>805</v>
      </c>
      <c r="F169" s="146" t="s">
        <v>806</v>
      </c>
      <c r="G169" s="147" t="s">
        <v>208</v>
      </c>
      <c r="H169" s="148">
        <v>1</v>
      </c>
      <c r="I169" s="149"/>
      <c r="J169" s="149">
        <f>ROUND(I169*H169,2)</f>
        <v>0</v>
      </c>
      <c r="K169" s="150"/>
      <c r="L169" s="27"/>
      <c r="M169" s="167" t="s">
        <v>1</v>
      </c>
      <c r="N169" s="168" t="s">
        <v>36</v>
      </c>
      <c r="O169" s="169">
        <v>0</v>
      </c>
      <c r="P169" s="169">
        <f>O169*H169</f>
        <v>0</v>
      </c>
      <c r="Q169" s="169">
        <v>0</v>
      </c>
      <c r="R169" s="169">
        <f>Q169*H169</f>
        <v>0</v>
      </c>
      <c r="S169" s="169">
        <v>0</v>
      </c>
      <c r="T169" s="170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728</v>
      </c>
      <c r="AT169" s="155" t="s">
        <v>131</v>
      </c>
      <c r="AU169" s="155" t="s">
        <v>75</v>
      </c>
      <c r="AY169" s="14" t="s">
        <v>129</v>
      </c>
      <c r="BE169" s="156">
        <f>IF(N169="základná",J169,0)</f>
        <v>0</v>
      </c>
      <c r="BF169" s="156">
        <f>IF(N169="znížená",J169,0)</f>
        <v>0</v>
      </c>
      <c r="BG169" s="156">
        <f>IF(N169="zákl. prenesená",J169,0)</f>
        <v>0</v>
      </c>
      <c r="BH169" s="156">
        <f>IF(N169="zníž. prenesená",J169,0)</f>
        <v>0</v>
      </c>
      <c r="BI169" s="156">
        <f>IF(N169="nulová",J169,0)</f>
        <v>0</v>
      </c>
      <c r="BJ169" s="14" t="s">
        <v>136</v>
      </c>
      <c r="BK169" s="156">
        <f>ROUND(I169*H169,2)</f>
        <v>0</v>
      </c>
      <c r="BL169" s="14" t="s">
        <v>728</v>
      </c>
      <c r="BM169" s="155" t="s">
        <v>532</v>
      </c>
    </row>
    <row r="170" spans="1:65" s="2" customFormat="1" ht="6.9" customHeight="1">
      <c r="A170" s="26"/>
      <c r="B170" s="44"/>
      <c r="C170" s="45"/>
      <c r="D170" s="45"/>
      <c r="E170" s="45"/>
      <c r="F170" s="45"/>
      <c r="G170" s="45"/>
      <c r="H170" s="45"/>
      <c r="I170" s="45"/>
      <c r="J170" s="45"/>
      <c r="K170" s="45"/>
      <c r="L170" s="27"/>
      <c r="M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</row>
  </sheetData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2"/>
  <sheetViews>
    <sheetView showGridLines="0" showZeros="0" workbookViewId="0">
      <selection activeCell="I123" sqref="I12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9"/>
    </row>
    <row r="2" spans="1:46" s="1" customFormat="1" ht="36.9" customHeight="1">
      <c r="L2" s="220"/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4" t="s">
        <v>88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hidden="1" customHeight="1">
      <c r="B4" s="17"/>
      <c r="D4" s="18" t="s">
        <v>89</v>
      </c>
      <c r="L4" s="17"/>
      <c r="M4" s="90" t="s">
        <v>8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2" hidden="1" customHeight="1">
      <c r="B6" s="17"/>
      <c r="D6" s="23" t="s">
        <v>12</v>
      </c>
      <c r="L6" s="17"/>
    </row>
    <row r="7" spans="1:46" s="1" customFormat="1" ht="16.5" hidden="1" customHeight="1">
      <c r="B7" s="17"/>
      <c r="E7" s="215" t="str">
        <f>'Rekapitulácia stavby'!K6</f>
        <v>Ekologizácia výroby Promitor Vinorum</v>
      </c>
      <c r="F7" s="216"/>
      <c r="G7" s="216"/>
      <c r="H7" s="216"/>
      <c r="L7" s="17"/>
    </row>
    <row r="8" spans="1:46" s="2" customFormat="1" ht="12" hidden="1" customHeight="1">
      <c r="A8" s="26"/>
      <c r="B8" s="27"/>
      <c r="C8" s="26"/>
      <c r="D8" s="23" t="s">
        <v>556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78" t="s">
        <v>807</v>
      </c>
      <c r="F9" s="214"/>
      <c r="G9" s="214"/>
      <c r="H9" s="214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16</v>
      </c>
      <c r="E12" s="26"/>
      <c r="F12" s="21" t="s">
        <v>24</v>
      </c>
      <c r="G12" s="26"/>
      <c r="H12" s="26"/>
      <c r="I12" s="23" t="s">
        <v>18</v>
      </c>
      <c r="J12" s="52">
        <f>'Rekapitulácia stavby'!AN8</f>
        <v>0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>
        <f>IF('Rekapitulácia stavby'!AN10="","",'Rekapitulácia stavby'!AN10)</f>
        <v>36275531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>Promitor s.r.o.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>SK 2022064429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20</v>
      </c>
      <c r="J17" s="21">
        <f>'Rekapitulácia stavby'!AN16</f>
        <v>50445073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00">
        <f>'Rekapitulácia stavby'!E14</f>
        <v>0</v>
      </c>
      <c r="F18" s="200"/>
      <c r="G18" s="200"/>
      <c r="H18" s="200"/>
      <c r="I18" s="23" t="s">
        <v>22</v>
      </c>
      <c r="J18" s="21" t="str">
        <f>'Rekapitulácia stavby'!AN17</f>
        <v>SK2120334722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20</v>
      </c>
      <c r="J20" s="21" t="e">
        <f>IF('Rekapitulácia stavby'!#REF!="","",'Rekapitulácia stavby'!#REF!)</f>
        <v>#REF!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Architektonické štúdio ATELIER. AT, s.r.o.</v>
      </c>
      <c r="F21" s="26"/>
      <c r="G21" s="26"/>
      <c r="H21" s="26"/>
      <c r="I21" s="23" t="s">
        <v>22</v>
      </c>
      <c r="J21" s="21" t="e">
        <f>IF('Rekapitulácia stavby'!#REF!="","",'Rekapitulácia stavby'!#REF!)</f>
        <v>#REF!</v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>ing arch Zdenko Šabík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91"/>
      <c r="B27" s="92"/>
      <c r="C27" s="91"/>
      <c r="D27" s="91"/>
      <c r="E27" s="203" t="s">
        <v>1</v>
      </c>
      <c r="F27" s="203"/>
      <c r="G27" s="203"/>
      <c r="H27" s="203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4" t="s">
        <v>30</v>
      </c>
      <c r="E30" s="26"/>
      <c r="F30" s="26"/>
      <c r="G30" s="26"/>
      <c r="H30" s="26"/>
      <c r="I30" s="26"/>
      <c r="J30" s="68">
        <f>ROUND(J120, 2)</f>
        <v>0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5" t="s">
        <v>34</v>
      </c>
      <c r="E33" s="32" t="s">
        <v>35</v>
      </c>
      <c r="F33" s="96">
        <f>ROUND((SUM(BE120:BE181)),  2)</f>
        <v>0</v>
      </c>
      <c r="G33" s="97"/>
      <c r="H33" s="97"/>
      <c r="I33" s="98">
        <v>0.2</v>
      </c>
      <c r="J33" s="96">
        <f>ROUND(((SUM(BE120:BE181))*I33),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36</v>
      </c>
      <c r="F34" s="99">
        <f>ROUND((SUM(BF120:BF181)),  2)</f>
        <v>0</v>
      </c>
      <c r="G34" s="26"/>
      <c r="H34" s="26"/>
      <c r="I34" s="100">
        <v>0.2</v>
      </c>
      <c r="J34" s="99">
        <f>ROUND(((SUM(BF120:BF181))*I34),  2)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37</v>
      </c>
      <c r="F35" s="99">
        <f>ROUND((SUM(BG120:BG181)),  2)</f>
        <v>0</v>
      </c>
      <c r="G35" s="26"/>
      <c r="H35" s="26"/>
      <c r="I35" s="100">
        <v>0.2</v>
      </c>
      <c r="J35" s="99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38</v>
      </c>
      <c r="F36" s="99">
        <f>ROUND((SUM(BH120:BH181)),  2)</f>
        <v>0</v>
      </c>
      <c r="G36" s="26"/>
      <c r="H36" s="26"/>
      <c r="I36" s="100">
        <v>0.2</v>
      </c>
      <c r="J36" s="99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39</v>
      </c>
      <c r="F37" s="96">
        <f>ROUND((SUM(BI120:BI181)),  2)</f>
        <v>0</v>
      </c>
      <c r="G37" s="97"/>
      <c r="H37" s="97"/>
      <c r="I37" s="98">
        <v>0</v>
      </c>
      <c r="J37" s="96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101"/>
      <c r="D39" s="102" t="s">
        <v>40</v>
      </c>
      <c r="E39" s="57"/>
      <c r="F39" s="57"/>
      <c r="G39" s="103" t="s">
        <v>41</v>
      </c>
      <c r="H39" s="104" t="s">
        <v>42</v>
      </c>
      <c r="I39" s="57"/>
      <c r="J39" s="105">
        <f>SUM(J30:J37)</f>
        <v>0</v>
      </c>
      <c r="K39" s="10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3.2" hidden="1">
      <c r="A61" s="26"/>
      <c r="B61" s="27"/>
      <c r="C61" s="26"/>
      <c r="D61" s="42" t="s">
        <v>45</v>
      </c>
      <c r="E61" s="29"/>
      <c r="F61" s="107" t="s">
        <v>46</v>
      </c>
      <c r="G61" s="42" t="s">
        <v>45</v>
      </c>
      <c r="H61" s="29"/>
      <c r="I61" s="29"/>
      <c r="J61" s="108" t="s">
        <v>46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3.2" hidden="1">
      <c r="A65" s="26"/>
      <c r="B65" s="27"/>
      <c r="C65" s="26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3.2" hidden="1">
      <c r="A76" s="26"/>
      <c r="B76" s="27"/>
      <c r="C76" s="26"/>
      <c r="D76" s="42" t="s">
        <v>45</v>
      </c>
      <c r="E76" s="29"/>
      <c r="F76" s="107" t="s">
        <v>46</v>
      </c>
      <c r="G76" s="42" t="s">
        <v>45</v>
      </c>
      <c r="H76" s="29"/>
      <c r="I76" s="29"/>
      <c r="J76" s="108" t="s">
        <v>46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90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15" t="str">
        <f>E7</f>
        <v>Ekologizácia výroby Promitor Vinorum</v>
      </c>
      <c r="F85" s="216"/>
      <c r="G85" s="216"/>
      <c r="H85" s="216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556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78" t="str">
        <f>E9</f>
        <v>2022_190_4 - Vonkajšia NN</v>
      </c>
      <c r="F87" s="214"/>
      <c r="G87" s="214"/>
      <c r="H87" s="214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16</v>
      </c>
      <c r="D89" s="26"/>
      <c r="E89" s="26"/>
      <c r="F89" s="21" t="str">
        <f>F12</f>
        <v xml:space="preserve"> </v>
      </c>
      <c r="G89" s="26"/>
      <c r="H89" s="26"/>
      <c r="I89" s="23" t="s">
        <v>18</v>
      </c>
      <c r="J89" s="52">
        <f>IF(J12="","",J12)</f>
        <v>0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hidden="1" customHeight="1">
      <c r="A91" s="26"/>
      <c r="B91" s="27"/>
      <c r="C91" s="23" t="s">
        <v>19</v>
      </c>
      <c r="D91" s="26"/>
      <c r="E91" s="26"/>
      <c r="F91" s="21" t="str">
        <f>E15</f>
        <v>Promitor s.r.o.</v>
      </c>
      <c r="G91" s="26"/>
      <c r="H91" s="26"/>
      <c r="I91" s="23" t="s">
        <v>25</v>
      </c>
      <c r="J91" s="24" t="str">
        <f>E21</f>
        <v xml:space="preserve"> Architektonické štúdio ATELIER. AT, s.r.o.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25.65" hidden="1" customHeight="1">
      <c r="A92" s="26"/>
      <c r="B92" s="27"/>
      <c r="C92" s="23" t="s">
        <v>23</v>
      </c>
      <c r="D92" s="26"/>
      <c r="E92" s="26"/>
      <c r="F92" s="21">
        <f>IF(E18="","",E18)</f>
        <v>0</v>
      </c>
      <c r="G92" s="26"/>
      <c r="H92" s="26"/>
      <c r="I92" s="23" t="s">
        <v>27</v>
      </c>
      <c r="J92" s="24" t="str">
        <f>E24</f>
        <v>ing arch Zdenko Šabík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9" t="s">
        <v>91</v>
      </c>
      <c r="D94" s="101"/>
      <c r="E94" s="101"/>
      <c r="F94" s="101"/>
      <c r="G94" s="101"/>
      <c r="H94" s="101"/>
      <c r="I94" s="101"/>
      <c r="J94" s="110" t="s">
        <v>92</v>
      </c>
      <c r="K94" s="101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8" hidden="1" customHeight="1">
      <c r="A96" s="26"/>
      <c r="B96" s="27"/>
      <c r="C96" s="111" t="s">
        <v>93</v>
      </c>
      <c r="D96" s="26"/>
      <c r="E96" s="26"/>
      <c r="F96" s="26"/>
      <c r="G96" s="26"/>
      <c r="H96" s="26"/>
      <c r="I96" s="26"/>
      <c r="J96" s="68">
        <f>J120</f>
        <v>0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94</v>
      </c>
    </row>
    <row r="97" spans="1:31" s="9" customFormat="1" ht="24.9" hidden="1" customHeight="1">
      <c r="B97" s="112"/>
      <c r="D97" s="113" t="s">
        <v>636</v>
      </c>
      <c r="E97" s="114"/>
      <c r="F97" s="114"/>
      <c r="G97" s="114"/>
      <c r="H97" s="114"/>
      <c r="I97" s="114"/>
      <c r="J97" s="115">
        <f>J121</f>
        <v>0</v>
      </c>
      <c r="L97" s="112"/>
    </row>
    <row r="98" spans="1:31" s="10" customFormat="1" ht="19.95" hidden="1" customHeight="1">
      <c r="B98" s="116"/>
      <c r="D98" s="117" t="s">
        <v>637</v>
      </c>
      <c r="E98" s="118"/>
      <c r="F98" s="118"/>
      <c r="G98" s="118"/>
      <c r="H98" s="118"/>
      <c r="I98" s="118"/>
      <c r="J98" s="119">
        <f>J122</f>
        <v>0</v>
      </c>
      <c r="L98" s="116"/>
    </row>
    <row r="99" spans="1:31" s="10" customFormat="1" ht="19.95" hidden="1" customHeight="1">
      <c r="B99" s="116"/>
      <c r="D99" s="117" t="s">
        <v>638</v>
      </c>
      <c r="E99" s="118"/>
      <c r="F99" s="118"/>
      <c r="G99" s="118"/>
      <c r="H99" s="118"/>
      <c r="I99" s="118"/>
      <c r="J99" s="119">
        <f>J166</f>
        <v>0</v>
      </c>
      <c r="L99" s="116"/>
    </row>
    <row r="100" spans="1:31" s="9" customFormat="1" ht="24.9" hidden="1" customHeight="1">
      <c r="B100" s="112"/>
      <c r="D100" s="113" t="s">
        <v>639</v>
      </c>
      <c r="E100" s="114"/>
      <c r="F100" s="114"/>
      <c r="G100" s="114"/>
      <c r="H100" s="114"/>
      <c r="I100" s="114"/>
      <c r="J100" s="115">
        <f>J177</f>
        <v>0</v>
      </c>
      <c r="L100" s="112"/>
    </row>
    <row r="101" spans="1:31" s="2" customFormat="1" ht="21.75" hidden="1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9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s="2" customFormat="1" ht="6.9" hidden="1" customHeight="1">
      <c r="A102" s="26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hidden="1"/>
    <row r="104" spans="1:31" hidden="1"/>
    <row r="105" spans="1:31" hidden="1"/>
    <row r="106" spans="1:31" s="2" customFormat="1" ht="6.9" customHeight="1">
      <c r="A106" s="26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24.9" customHeight="1">
      <c r="A107" s="26"/>
      <c r="B107" s="27"/>
      <c r="C107" s="18" t="s">
        <v>115</v>
      </c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12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215" t="str">
        <f>E7</f>
        <v>Ekologizácia výroby Promitor Vinorum</v>
      </c>
      <c r="F110" s="216"/>
      <c r="G110" s="216"/>
      <c r="H110" s="21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556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>
      <c r="A112" s="26"/>
      <c r="B112" s="27"/>
      <c r="C112" s="26"/>
      <c r="D112" s="26"/>
      <c r="E112" s="178" t="str">
        <f>E9</f>
        <v>2022_190_4 - Vonkajšia NN</v>
      </c>
      <c r="F112" s="214"/>
      <c r="G112" s="214"/>
      <c r="H112" s="214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16</v>
      </c>
      <c r="D114" s="26"/>
      <c r="E114" s="26"/>
      <c r="F114" s="21" t="str">
        <f>F12</f>
        <v xml:space="preserve"> </v>
      </c>
      <c r="G114" s="26"/>
      <c r="H114" s="26"/>
      <c r="I114" s="23" t="s">
        <v>18</v>
      </c>
      <c r="J114" s="52">
        <f>IF(J12="","",J12)</f>
        <v>0</v>
      </c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15" customHeight="1">
      <c r="A116" s="26"/>
      <c r="B116" s="27"/>
      <c r="C116" s="23" t="s">
        <v>19</v>
      </c>
      <c r="D116" s="26"/>
      <c r="E116" s="26"/>
      <c r="F116" s="21" t="str">
        <f>E15</f>
        <v>Promitor s.r.o.</v>
      </c>
      <c r="G116" s="26"/>
      <c r="H116" s="26"/>
      <c r="I116" s="23" t="s">
        <v>25</v>
      </c>
      <c r="J116" s="175" t="str">
        <f>E21</f>
        <v xml:space="preserve"> Architektonické štúdio ATELIER. AT, s.r.o.</v>
      </c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25.65" customHeight="1">
      <c r="A117" s="26"/>
      <c r="B117" s="27"/>
      <c r="C117" s="23" t="s">
        <v>23</v>
      </c>
      <c r="D117" s="26"/>
      <c r="E117" s="26"/>
      <c r="F117" s="21">
        <f>IF(E18="","",E18)</f>
        <v>0</v>
      </c>
      <c r="G117" s="26"/>
      <c r="H117" s="26"/>
      <c r="I117" s="23" t="s">
        <v>27</v>
      </c>
      <c r="J117" s="173" t="str">
        <f>E24</f>
        <v>ing arch Zdenko Šabík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0.3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11" customFormat="1" ht="29.25" customHeight="1">
      <c r="A119" s="120"/>
      <c r="B119" s="121"/>
      <c r="C119" s="122" t="s">
        <v>116</v>
      </c>
      <c r="D119" s="123" t="s">
        <v>55</v>
      </c>
      <c r="E119" s="123" t="s">
        <v>51</v>
      </c>
      <c r="F119" s="123" t="s">
        <v>52</v>
      </c>
      <c r="G119" s="123" t="s">
        <v>117</v>
      </c>
      <c r="H119" s="123" t="s">
        <v>118</v>
      </c>
      <c r="I119" s="123" t="s">
        <v>119</v>
      </c>
      <c r="J119" s="124" t="s">
        <v>92</v>
      </c>
      <c r="K119" s="125" t="s">
        <v>120</v>
      </c>
      <c r="L119" s="126"/>
      <c r="M119" s="59" t="s">
        <v>1</v>
      </c>
      <c r="N119" s="60" t="s">
        <v>34</v>
      </c>
      <c r="O119" s="60" t="s">
        <v>121</v>
      </c>
      <c r="P119" s="60" t="s">
        <v>122</v>
      </c>
      <c r="Q119" s="60" t="s">
        <v>123</v>
      </c>
      <c r="R119" s="60" t="s">
        <v>124</v>
      </c>
      <c r="S119" s="60" t="s">
        <v>125</v>
      </c>
      <c r="T119" s="61" t="s">
        <v>126</v>
      </c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</row>
    <row r="120" spans="1:65" s="2" customFormat="1" ht="22.8" customHeight="1">
      <c r="A120" s="26"/>
      <c r="B120" s="27"/>
      <c r="C120" s="66" t="s">
        <v>93</v>
      </c>
      <c r="D120" s="26"/>
      <c r="E120" s="26"/>
      <c r="F120" s="26"/>
      <c r="G120" s="26"/>
      <c r="H120" s="26"/>
      <c r="I120" s="26"/>
      <c r="J120" s="127">
        <f>BK120</f>
        <v>0</v>
      </c>
      <c r="K120" s="26"/>
      <c r="L120" s="27"/>
      <c r="M120" s="62"/>
      <c r="N120" s="53"/>
      <c r="O120" s="63"/>
      <c r="P120" s="128">
        <f>P121+P177</f>
        <v>0</v>
      </c>
      <c r="Q120" s="63"/>
      <c r="R120" s="128">
        <f>R121+R177</f>
        <v>0</v>
      </c>
      <c r="S120" s="63"/>
      <c r="T120" s="129">
        <f>T121+T177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4" t="s">
        <v>69</v>
      </c>
      <c r="AU120" s="14" t="s">
        <v>94</v>
      </c>
      <c r="BK120" s="130">
        <f>BK121+BK177</f>
        <v>0</v>
      </c>
    </row>
    <row r="121" spans="1:65" s="12" customFormat="1" ht="25.95" customHeight="1">
      <c r="B121" s="131"/>
      <c r="D121" s="132" t="s">
        <v>69</v>
      </c>
      <c r="E121" s="133" t="s">
        <v>145</v>
      </c>
      <c r="F121" s="133" t="s">
        <v>640</v>
      </c>
      <c r="J121" s="134">
        <f>BK121</f>
        <v>0</v>
      </c>
      <c r="L121" s="131"/>
      <c r="M121" s="135"/>
      <c r="N121" s="136"/>
      <c r="O121" s="136"/>
      <c r="P121" s="137">
        <f>P122+P166</f>
        <v>0</v>
      </c>
      <c r="Q121" s="136"/>
      <c r="R121" s="137">
        <f>R122+R166</f>
        <v>0</v>
      </c>
      <c r="S121" s="136"/>
      <c r="T121" s="138">
        <f>T122+T166</f>
        <v>0</v>
      </c>
      <c r="AR121" s="132" t="s">
        <v>141</v>
      </c>
      <c r="AT121" s="139" t="s">
        <v>69</v>
      </c>
      <c r="AU121" s="139" t="s">
        <v>70</v>
      </c>
      <c r="AY121" s="132" t="s">
        <v>129</v>
      </c>
      <c r="BK121" s="140">
        <f>BK122+BK166</f>
        <v>0</v>
      </c>
    </row>
    <row r="122" spans="1:65" s="12" customFormat="1" ht="22.8" customHeight="1">
      <c r="B122" s="131"/>
      <c r="D122" s="132" t="s">
        <v>69</v>
      </c>
      <c r="E122" s="141" t="s">
        <v>489</v>
      </c>
      <c r="F122" s="141" t="s">
        <v>641</v>
      </c>
      <c r="J122" s="142">
        <f>BK122</f>
        <v>0</v>
      </c>
      <c r="L122" s="131"/>
      <c r="M122" s="135"/>
      <c r="N122" s="136"/>
      <c r="O122" s="136"/>
      <c r="P122" s="137">
        <f>SUM(P123:P165)</f>
        <v>0</v>
      </c>
      <c r="Q122" s="136"/>
      <c r="R122" s="137">
        <f>SUM(R123:R165)</f>
        <v>0</v>
      </c>
      <c r="S122" s="136"/>
      <c r="T122" s="138">
        <f>SUM(T123:T165)</f>
        <v>0</v>
      </c>
      <c r="AR122" s="132" t="s">
        <v>141</v>
      </c>
      <c r="AT122" s="139" t="s">
        <v>69</v>
      </c>
      <c r="AU122" s="139" t="s">
        <v>75</v>
      </c>
      <c r="AY122" s="132" t="s">
        <v>129</v>
      </c>
      <c r="BK122" s="140">
        <f>SUM(BK123:BK165)</f>
        <v>0</v>
      </c>
    </row>
    <row r="123" spans="1:65" s="2" customFormat="1" ht="24.15" customHeight="1">
      <c r="A123" s="26"/>
      <c r="B123" s="143"/>
      <c r="C123" s="144" t="s">
        <v>75</v>
      </c>
      <c r="D123" s="144" t="s">
        <v>131</v>
      </c>
      <c r="E123" s="145" t="s">
        <v>808</v>
      </c>
      <c r="F123" s="146" t="s">
        <v>809</v>
      </c>
      <c r="G123" s="147" t="s">
        <v>257</v>
      </c>
      <c r="H123" s="148">
        <v>3</v>
      </c>
      <c r="I123" s="149"/>
      <c r="J123" s="149">
        <f t="shared" ref="J123:J165" si="0">ROUND(I123*H123,2)</f>
        <v>0</v>
      </c>
      <c r="K123" s="150"/>
      <c r="L123" s="27"/>
      <c r="M123" s="151" t="s">
        <v>1</v>
      </c>
      <c r="N123" s="152" t="s">
        <v>36</v>
      </c>
      <c r="O123" s="153">
        <v>0</v>
      </c>
      <c r="P123" s="153">
        <f t="shared" ref="P123:P165" si="1">O123*H123</f>
        <v>0</v>
      </c>
      <c r="Q123" s="153">
        <v>0</v>
      </c>
      <c r="R123" s="153">
        <f t="shared" ref="R123:R165" si="2">Q123*H123</f>
        <v>0</v>
      </c>
      <c r="S123" s="153">
        <v>0</v>
      </c>
      <c r="T123" s="154">
        <f t="shared" ref="T123:T165" si="3"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5" t="s">
        <v>398</v>
      </c>
      <c r="AT123" s="155" t="s">
        <v>131</v>
      </c>
      <c r="AU123" s="155" t="s">
        <v>136</v>
      </c>
      <c r="AY123" s="14" t="s">
        <v>129</v>
      </c>
      <c r="BE123" s="156">
        <f t="shared" ref="BE123:BE165" si="4">IF(N123="základná",J123,0)</f>
        <v>0</v>
      </c>
      <c r="BF123" s="156">
        <f t="shared" ref="BF123:BF165" si="5">IF(N123="znížená",J123,0)</f>
        <v>0</v>
      </c>
      <c r="BG123" s="156">
        <f t="shared" ref="BG123:BG165" si="6">IF(N123="zákl. prenesená",J123,0)</f>
        <v>0</v>
      </c>
      <c r="BH123" s="156">
        <f t="shared" ref="BH123:BH165" si="7">IF(N123="zníž. prenesená",J123,0)</f>
        <v>0</v>
      </c>
      <c r="BI123" s="156">
        <f t="shared" ref="BI123:BI165" si="8">IF(N123="nulová",J123,0)</f>
        <v>0</v>
      </c>
      <c r="BJ123" s="14" t="s">
        <v>136</v>
      </c>
      <c r="BK123" s="156">
        <f t="shared" ref="BK123:BK165" si="9">ROUND(I123*H123,2)</f>
        <v>0</v>
      </c>
      <c r="BL123" s="14" t="s">
        <v>398</v>
      </c>
      <c r="BM123" s="155" t="s">
        <v>136</v>
      </c>
    </row>
    <row r="124" spans="1:65" s="2" customFormat="1" ht="33" customHeight="1">
      <c r="A124" s="26"/>
      <c r="B124" s="143"/>
      <c r="C124" s="157" t="s">
        <v>136</v>
      </c>
      <c r="D124" s="157" t="s">
        <v>145</v>
      </c>
      <c r="E124" s="158" t="s">
        <v>810</v>
      </c>
      <c r="F124" s="159" t="s">
        <v>811</v>
      </c>
      <c r="G124" s="160" t="s">
        <v>257</v>
      </c>
      <c r="H124" s="161">
        <v>3</v>
      </c>
      <c r="I124" s="162"/>
      <c r="J124" s="162">
        <f t="shared" si="0"/>
        <v>0</v>
      </c>
      <c r="K124" s="163"/>
      <c r="L124" s="164"/>
      <c r="M124" s="165" t="s">
        <v>1</v>
      </c>
      <c r="N124" s="166" t="s">
        <v>36</v>
      </c>
      <c r="O124" s="153">
        <v>0</v>
      </c>
      <c r="P124" s="153">
        <f t="shared" si="1"/>
        <v>0</v>
      </c>
      <c r="Q124" s="153">
        <v>0</v>
      </c>
      <c r="R124" s="153">
        <f t="shared" si="2"/>
        <v>0</v>
      </c>
      <c r="S124" s="153">
        <v>0</v>
      </c>
      <c r="T124" s="154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646</v>
      </c>
      <c r="AT124" s="155" t="s">
        <v>145</v>
      </c>
      <c r="AU124" s="155" t="s">
        <v>136</v>
      </c>
      <c r="AY124" s="14" t="s">
        <v>129</v>
      </c>
      <c r="BE124" s="156">
        <f t="shared" si="4"/>
        <v>0</v>
      </c>
      <c r="BF124" s="156">
        <f t="shared" si="5"/>
        <v>0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4" t="s">
        <v>136</v>
      </c>
      <c r="BK124" s="156">
        <f t="shared" si="9"/>
        <v>0</v>
      </c>
      <c r="BL124" s="14" t="s">
        <v>398</v>
      </c>
      <c r="BM124" s="155" t="s">
        <v>135</v>
      </c>
    </row>
    <row r="125" spans="1:65" s="2" customFormat="1" ht="24.15" customHeight="1">
      <c r="A125" s="26"/>
      <c r="B125" s="143"/>
      <c r="C125" s="157" t="s">
        <v>141</v>
      </c>
      <c r="D125" s="157" t="s">
        <v>145</v>
      </c>
      <c r="E125" s="158" t="s">
        <v>812</v>
      </c>
      <c r="F125" s="159" t="s">
        <v>813</v>
      </c>
      <c r="G125" s="160" t="s">
        <v>208</v>
      </c>
      <c r="H125" s="161">
        <v>3</v>
      </c>
      <c r="I125" s="162"/>
      <c r="J125" s="162">
        <f t="shared" si="0"/>
        <v>0</v>
      </c>
      <c r="K125" s="163"/>
      <c r="L125" s="164"/>
      <c r="M125" s="165" t="s">
        <v>1</v>
      </c>
      <c r="N125" s="166" t="s">
        <v>36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646</v>
      </c>
      <c r="AT125" s="155" t="s">
        <v>145</v>
      </c>
      <c r="AU125" s="155" t="s">
        <v>136</v>
      </c>
      <c r="AY125" s="14" t="s">
        <v>129</v>
      </c>
      <c r="BE125" s="156">
        <f t="shared" si="4"/>
        <v>0</v>
      </c>
      <c r="BF125" s="156">
        <f t="shared" si="5"/>
        <v>0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136</v>
      </c>
      <c r="BK125" s="156">
        <f t="shared" si="9"/>
        <v>0</v>
      </c>
      <c r="BL125" s="14" t="s">
        <v>398</v>
      </c>
      <c r="BM125" s="155" t="s">
        <v>156</v>
      </c>
    </row>
    <row r="126" spans="1:65" s="2" customFormat="1" ht="24.15" customHeight="1">
      <c r="A126" s="26"/>
      <c r="B126" s="143"/>
      <c r="C126" s="144" t="s">
        <v>135</v>
      </c>
      <c r="D126" s="144" t="s">
        <v>131</v>
      </c>
      <c r="E126" s="145" t="s">
        <v>814</v>
      </c>
      <c r="F126" s="146" t="s">
        <v>815</v>
      </c>
      <c r="G126" s="147" t="s">
        <v>257</v>
      </c>
      <c r="H126" s="148">
        <v>4</v>
      </c>
      <c r="I126" s="149"/>
      <c r="J126" s="149">
        <f t="shared" si="0"/>
        <v>0</v>
      </c>
      <c r="K126" s="150"/>
      <c r="L126" s="27"/>
      <c r="M126" s="151" t="s">
        <v>1</v>
      </c>
      <c r="N126" s="152" t="s">
        <v>36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398</v>
      </c>
      <c r="AT126" s="155" t="s">
        <v>131</v>
      </c>
      <c r="AU126" s="155" t="s">
        <v>136</v>
      </c>
      <c r="AY126" s="14" t="s">
        <v>129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136</v>
      </c>
      <c r="BK126" s="156">
        <f t="shared" si="9"/>
        <v>0</v>
      </c>
      <c r="BL126" s="14" t="s">
        <v>398</v>
      </c>
      <c r="BM126" s="155" t="s">
        <v>149</v>
      </c>
    </row>
    <row r="127" spans="1:65" s="2" customFormat="1" ht="24.15" customHeight="1">
      <c r="A127" s="26"/>
      <c r="B127" s="143"/>
      <c r="C127" s="157" t="s">
        <v>152</v>
      </c>
      <c r="D127" s="157" t="s">
        <v>145</v>
      </c>
      <c r="E127" s="158" t="s">
        <v>816</v>
      </c>
      <c r="F127" s="159" t="s">
        <v>817</v>
      </c>
      <c r="G127" s="160" t="s">
        <v>257</v>
      </c>
      <c r="H127" s="161">
        <v>4</v>
      </c>
      <c r="I127" s="162"/>
      <c r="J127" s="162">
        <f t="shared" si="0"/>
        <v>0</v>
      </c>
      <c r="K127" s="163"/>
      <c r="L127" s="164"/>
      <c r="M127" s="165" t="s">
        <v>1</v>
      </c>
      <c r="N127" s="166" t="s">
        <v>36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646</v>
      </c>
      <c r="AT127" s="155" t="s">
        <v>145</v>
      </c>
      <c r="AU127" s="155" t="s">
        <v>136</v>
      </c>
      <c r="AY127" s="14" t="s">
        <v>129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136</v>
      </c>
      <c r="BK127" s="156">
        <f t="shared" si="9"/>
        <v>0</v>
      </c>
      <c r="BL127" s="14" t="s">
        <v>398</v>
      </c>
      <c r="BM127" s="155" t="s">
        <v>171</v>
      </c>
    </row>
    <row r="128" spans="1:65" s="2" customFormat="1" ht="21.75" customHeight="1">
      <c r="A128" s="26"/>
      <c r="B128" s="143"/>
      <c r="C128" s="144" t="s">
        <v>156</v>
      </c>
      <c r="D128" s="144" t="s">
        <v>131</v>
      </c>
      <c r="E128" s="145" t="s">
        <v>818</v>
      </c>
      <c r="F128" s="146" t="s">
        <v>819</v>
      </c>
      <c r="G128" s="147" t="s">
        <v>257</v>
      </c>
      <c r="H128" s="148">
        <v>89</v>
      </c>
      <c r="I128" s="149"/>
      <c r="J128" s="149">
        <f t="shared" si="0"/>
        <v>0</v>
      </c>
      <c r="K128" s="150"/>
      <c r="L128" s="27"/>
      <c r="M128" s="151" t="s">
        <v>1</v>
      </c>
      <c r="N128" s="152" t="s">
        <v>36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398</v>
      </c>
      <c r="AT128" s="155" t="s">
        <v>131</v>
      </c>
      <c r="AU128" s="155" t="s">
        <v>136</v>
      </c>
      <c r="AY128" s="14" t="s">
        <v>129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136</v>
      </c>
      <c r="BK128" s="156">
        <f t="shared" si="9"/>
        <v>0</v>
      </c>
      <c r="BL128" s="14" t="s">
        <v>398</v>
      </c>
      <c r="BM128" s="155" t="s">
        <v>178</v>
      </c>
    </row>
    <row r="129" spans="1:65" s="2" customFormat="1" ht="16.5" customHeight="1">
      <c r="A129" s="26"/>
      <c r="B129" s="143"/>
      <c r="C129" s="157" t="s">
        <v>160</v>
      </c>
      <c r="D129" s="157" t="s">
        <v>145</v>
      </c>
      <c r="E129" s="158" t="s">
        <v>820</v>
      </c>
      <c r="F129" s="159" t="s">
        <v>821</v>
      </c>
      <c r="G129" s="160" t="s">
        <v>257</v>
      </c>
      <c r="H129" s="161">
        <v>89</v>
      </c>
      <c r="I129" s="162"/>
      <c r="J129" s="162">
        <f t="shared" si="0"/>
        <v>0</v>
      </c>
      <c r="K129" s="163"/>
      <c r="L129" s="164"/>
      <c r="M129" s="165" t="s">
        <v>1</v>
      </c>
      <c r="N129" s="166" t="s">
        <v>36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646</v>
      </c>
      <c r="AT129" s="155" t="s">
        <v>145</v>
      </c>
      <c r="AU129" s="155" t="s">
        <v>136</v>
      </c>
      <c r="AY129" s="14" t="s">
        <v>129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136</v>
      </c>
      <c r="BK129" s="156">
        <f t="shared" si="9"/>
        <v>0</v>
      </c>
      <c r="BL129" s="14" t="s">
        <v>398</v>
      </c>
      <c r="BM129" s="155" t="s">
        <v>186</v>
      </c>
    </row>
    <row r="130" spans="1:65" s="2" customFormat="1" ht="21.75" customHeight="1">
      <c r="A130" s="26"/>
      <c r="B130" s="143"/>
      <c r="C130" s="144" t="s">
        <v>149</v>
      </c>
      <c r="D130" s="144" t="s">
        <v>131</v>
      </c>
      <c r="E130" s="145" t="s">
        <v>822</v>
      </c>
      <c r="F130" s="146" t="s">
        <v>823</v>
      </c>
      <c r="G130" s="147" t="s">
        <v>208</v>
      </c>
      <c r="H130" s="148">
        <v>2</v>
      </c>
      <c r="I130" s="149"/>
      <c r="J130" s="149">
        <f t="shared" si="0"/>
        <v>0</v>
      </c>
      <c r="K130" s="150"/>
      <c r="L130" s="27"/>
      <c r="M130" s="151" t="s">
        <v>1</v>
      </c>
      <c r="N130" s="152" t="s">
        <v>36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398</v>
      </c>
      <c r="AT130" s="155" t="s">
        <v>131</v>
      </c>
      <c r="AU130" s="155" t="s">
        <v>136</v>
      </c>
      <c r="AY130" s="14" t="s">
        <v>129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136</v>
      </c>
      <c r="BK130" s="156">
        <f t="shared" si="9"/>
        <v>0</v>
      </c>
      <c r="BL130" s="14" t="s">
        <v>398</v>
      </c>
      <c r="BM130" s="155" t="s">
        <v>194</v>
      </c>
    </row>
    <row r="131" spans="1:65" s="2" customFormat="1" ht="24.15" customHeight="1">
      <c r="A131" s="26"/>
      <c r="B131" s="143"/>
      <c r="C131" s="157" t="s">
        <v>168</v>
      </c>
      <c r="D131" s="157" t="s">
        <v>145</v>
      </c>
      <c r="E131" s="158" t="s">
        <v>824</v>
      </c>
      <c r="F131" s="159" t="s">
        <v>825</v>
      </c>
      <c r="G131" s="160" t="s">
        <v>208</v>
      </c>
      <c r="H131" s="161">
        <v>4</v>
      </c>
      <c r="I131" s="162"/>
      <c r="J131" s="162">
        <f t="shared" si="0"/>
        <v>0</v>
      </c>
      <c r="K131" s="163"/>
      <c r="L131" s="164"/>
      <c r="M131" s="165" t="s">
        <v>1</v>
      </c>
      <c r="N131" s="166" t="s">
        <v>36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646</v>
      </c>
      <c r="AT131" s="155" t="s">
        <v>145</v>
      </c>
      <c r="AU131" s="155" t="s">
        <v>136</v>
      </c>
      <c r="AY131" s="14" t="s">
        <v>129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136</v>
      </c>
      <c r="BK131" s="156">
        <f t="shared" si="9"/>
        <v>0</v>
      </c>
      <c r="BL131" s="14" t="s">
        <v>398</v>
      </c>
      <c r="BM131" s="155" t="s">
        <v>203</v>
      </c>
    </row>
    <row r="132" spans="1:65" s="2" customFormat="1" ht="24.15" customHeight="1">
      <c r="A132" s="26"/>
      <c r="B132" s="143"/>
      <c r="C132" s="157" t="s">
        <v>171</v>
      </c>
      <c r="D132" s="157" t="s">
        <v>145</v>
      </c>
      <c r="E132" s="158" t="s">
        <v>826</v>
      </c>
      <c r="F132" s="159" t="s">
        <v>827</v>
      </c>
      <c r="G132" s="160" t="s">
        <v>208</v>
      </c>
      <c r="H132" s="161">
        <v>4</v>
      </c>
      <c r="I132" s="162"/>
      <c r="J132" s="162">
        <f t="shared" si="0"/>
        <v>0</v>
      </c>
      <c r="K132" s="163"/>
      <c r="L132" s="164"/>
      <c r="M132" s="165" t="s">
        <v>1</v>
      </c>
      <c r="N132" s="166" t="s">
        <v>36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646</v>
      </c>
      <c r="AT132" s="155" t="s">
        <v>145</v>
      </c>
      <c r="AU132" s="155" t="s">
        <v>136</v>
      </c>
      <c r="AY132" s="14" t="s">
        <v>129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136</v>
      </c>
      <c r="BK132" s="156">
        <f t="shared" si="9"/>
        <v>0</v>
      </c>
      <c r="BL132" s="14" t="s">
        <v>398</v>
      </c>
      <c r="BM132" s="155" t="s">
        <v>6</v>
      </c>
    </row>
    <row r="133" spans="1:65" s="2" customFormat="1" ht="24.15" customHeight="1">
      <c r="A133" s="26"/>
      <c r="B133" s="143"/>
      <c r="C133" s="157" t="s">
        <v>174</v>
      </c>
      <c r="D133" s="157" t="s">
        <v>145</v>
      </c>
      <c r="E133" s="158" t="s">
        <v>828</v>
      </c>
      <c r="F133" s="159" t="s">
        <v>829</v>
      </c>
      <c r="G133" s="160" t="s">
        <v>208</v>
      </c>
      <c r="H133" s="161">
        <v>2</v>
      </c>
      <c r="I133" s="162"/>
      <c r="J133" s="162">
        <f t="shared" si="0"/>
        <v>0</v>
      </c>
      <c r="K133" s="163"/>
      <c r="L133" s="164"/>
      <c r="M133" s="165" t="s">
        <v>1</v>
      </c>
      <c r="N133" s="166" t="s">
        <v>36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646</v>
      </c>
      <c r="AT133" s="155" t="s">
        <v>145</v>
      </c>
      <c r="AU133" s="155" t="s">
        <v>136</v>
      </c>
      <c r="AY133" s="14" t="s">
        <v>129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136</v>
      </c>
      <c r="BK133" s="156">
        <f t="shared" si="9"/>
        <v>0</v>
      </c>
      <c r="BL133" s="14" t="s">
        <v>398</v>
      </c>
      <c r="BM133" s="155" t="s">
        <v>218</v>
      </c>
    </row>
    <row r="134" spans="1:65" s="2" customFormat="1" ht="21.75" customHeight="1">
      <c r="A134" s="26"/>
      <c r="B134" s="143"/>
      <c r="C134" s="157" t="s">
        <v>178</v>
      </c>
      <c r="D134" s="157" t="s">
        <v>145</v>
      </c>
      <c r="E134" s="158" t="s">
        <v>830</v>
      </c>
      <c r="F134" s="159" t="s">
        <v>831</v>
      </c>
      <c r="G134" s="160" t="s">
        <v>208</v>
      </c>
      <c r="H134" s="161">
        <v>2</v>
      </c>
      <c r="I134" s="162"/>
      <c r="J134" s="162">
        <f t="shared" si="0"/>
        <v>0</v>
      </c>
      <c r="K134" s="163"/>
      <c r="L134" s="164"/>
      <c r="M134" s="165" t="s">
        <v>1</v>
      </c>
      <c r="N134" s="166" t="s">
        <v>36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646</v>
      </c>
      <c r="AT134" s="155" t="s">
        <v>145</v>
      </c>
      <c r="AU134" s="155" t="s">
        <v>136</v>
      </c>
      <c r="AY134" s="14" t="s">
        <v>129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136</v>
      </c>
      <c r="BK134" s="156">
        <f t="shared" si="9"/>
        <v>0</v>
      </c>
      <c r="BL134" s="14" t="s">
        <v>398</v>
      </c>
      <c r="BM134" s="155" t="s">
        <v>226</v>
      </c>
    </row>
    <row r="135" spans="1:65" s="2" customFormat="1" ht="21.75" customHeight="1">
      <c r="A135" s="26"/>
      <c r="B135" s="143"/>
      <c r="C135" s="144" t="s">
        <v>182</v>
      </c>
      <c r="D135" s="144" t="s">
        <v>131</v>
      </c>
      <c r="E135" s="145" t="s">
        <v>832</v>
      </c>
      <c r="F135" s="146" t="s">
        <v>833</v>
      </c>
      <c r="G135" s="147" t="s">
        <v>208</v>
      </c>
      <c r="H135" s="148">
        <v>1</v>
      </c>
      <c r="I135" s="149"/>
      <c r="J135" s="149">
        <f t="shared" si="0"/>
        <v>0</v>
      </c>
      <c r="K135" s="150"/>
      <c r="L135" s="27"/>
      <c r="M135" s="151" t="s">
        <v>1</v>
      </c>
      <c r="N135" s="152" t="s">
        <v>36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398</v>
      </c>
      <c r="AT135" s="155" t="s">
        <v>131</v>
      </c>
      <c r="AU135" s="155" t="s">
        <v>136</v>
      </c>
      <c r="AY135" s="14" t="s">
        <v>129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136</v>
      </c>
      <c r="BK135" s="156">
        <f t="shared" si="9"/>
        <v>0</v>
      </c>
      <c r="BL135" s="14" t="s">
        <v>398</v>
      </c>
      <c r="BM135" s="155" t="s">
        <v>234</v>
      </c>
    </row>
    <row r="136" spans="1:65" s="2" customFormat="1" ht="24.15" customHeight="1">
      <c r="A136" s="26"/>
      <c r="B136" s="143"/>
      <c r="C136" s="157" t="s">
        <v>186</v>
      </c>
      <c r="D136" s="157" t="s">
        <v>145</v>
      </c>
      <c r="E136" s="158" t="s">
        <v>834</v>
      </c>
      <c r="F136" s="159" t="s">
        <v>835</v>
      </c>
      <c r="G136" s="160" t="s">
        <v>208</v>
      </c>
      <c r="H136" s="161">
        <v>1</v>
      </c>
      <c r="I136" s="162"/>
      <c r="J136" s="162">
        <f t="shared" si="0"/>
        <v>0</v>
      </c>
      <c r="K136" s="163"/>
      <c r="L136" s="164"/>
      <c r="M136" s="165" t="s">
        <v>1</v>
      </c>
      <c r="N136" s="166" t="s">
        <v>36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646</v>
      </c>
      <c r="AT136" s="155" t="s">
        <v>145</v>
      </c>
      <c r="AU136" s="155" t="s">
        <v>136</v>
      </c>
      <c r="AY136" s="14" t="s">
        <v>129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136</v>
      </c>
      <c r="BK136" s="156">
        <f t="shared" si="9"/>
        <v>0</v>
      </c>
      <c r="BL136" s="14" t="s">
        <v>398</v>
      </c>
      <c r="BM136" s="155" t="s">
        <v>242</v>
      </c>
    </row>
    <row r="137" spans="1:65" s="2" customFormat="1" ht="16.5" customHeight="1">
      <c r="A137" s="26"/>
      <c r="B137" s="143"/>
      <c r="C137" s="144" t="s">
        <v>190</v>
      </c>
      <c r="D137" s="144" t="s">
        <v>131</v>
      </c>
      <c r="E137" s="145" t="s">
        <v>836</v>
      </c>
      <c r="F137" s="146" t="s">
        <v>837</v>
      </c>
      <c r="G137" s="147" t="s">
        <v>208</v>
      </c>
      <c r="H137" s="148">
        <v>2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36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398</v>
      </c>
      <c r="AT137" s="155" t="s">
        <v>131</v>
      </c>
      <c r="AU137" s="155" t="s">
        <v>136</v>
      </c>
      <c r="AY137" s="14" t="s">
        <v>129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136</v>
      </c>
      <c r="BK137" s="156">
        <f t="shared" si="9"/>
        <v>0</v>
      </c>
      <c r="BL137" s="14" t="s">
        <v>398</v>
      </c>
      <c r="BM137" s="155" t="s">
        <v>250</v>
      </c>
    </row>
    <row r="138" spans="1:65" s="2" customFormat="1" ht="16.5" customHeight="1">
      <c r="A138" s="26"/>
      <c r="B138" s="143"/>
      <c r="C138" s="157" t="s">
        <v>194</v>
      </c>
      <c r="D138" s="157" t="s">
        <v>145</v>
      </c>
      <c r="E138" s="158" t="s">
        <v>838</v>
      </c>
      <c r="F138" s="159" t="s">
        <v>839</v>
      </c>
      <c r="G138" s="160" t="s">
        <v>208</v>
      </c>
      <c r="H138" s="161">
        <v>2</v>
      </c>
      <c r="I138" s="162"/>
      <c r="J138" s="162">
        <f t="shared" si="0"/>
        <v>0</v>
      </c>
      <c r="K138" s="163"/>
      <c r="L138" s="164"/>
      <c r="M138" s="165" t="s">
        <v>1</v>
      </c>
      <c r="N138" s="166" t="s">
        <v>36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646</v>
      </c>
      <c r="AT138" s="155" t="s">
        <v>145</v>
      </c>
      <c r="AU138" s="155" t="s">
        <v>136</v>
      </c>
      <c r="AY138" s="14" t="s">
        <v>129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136</v>
      </c>
      <c r="BK138" s="156">
        <f t="shared" si="9"/>
        <v>0</v>
      </c>
      <c r="BL138" s="14" t="s">
        <v>398</v>
      </c>
      <c r="BM138" s="155" t="s">
        <v>259</v>
      </c>
    </row>
    <row r="139" spans="1:65" s="2" customFormat="1" ht="16.5" customHeight="1">
      <c r="A139" s="26"/>
      <c r="B139" s="143"/>
      <c r="C139" s="144" t="s">
        <v>198</v>
      </c>
      <c r="D139" s="144" t="s">
        <v>131</v>
      </c>
      <c r="E139" s="145" t="s">
        <v>840</v>
      </c>
      <c r="F139" s="146" t="s">
        <v>841</v>
      </c>
      <c r="G139" s="147" t="s">
        <v>208</v>
      </c>
      <c r="H139" s="148">
        <v>2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36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398</v>
      </c>
      <c r="AT139" s="155" t="s">
        <v>131</v>
      </c>
      <c r="AU139" s="155" t="s">
        <v>136</v>
      </c>
      <c r="AY139" s="14" t="s">
        <v>129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136</v>
      </c>
      <c r="BK139" s="156">
        <f t="shared" si="9"/>
        <v>0</v>
      </c>
      <c r="BL139" s="14" t="s">
        <v>398</v>
      </c>
      <c r="BM139" s="155" t="s">
        <v>267</v>
      </c>
    </row>
    <row r="140" spans="1:65" s="2" customFormat="1" ht="24.15" customHeight="1">
      <c r="A140" s="26"/>
      <c r="B140" s="143"/>
      <c r="C140" s="157" t="s">
        <v>203</v>
      </c>
      <c r="D140" s="157" t="s">
        <v>145</v>
      </c>
      <c r="E140" s="158" t="s">
        <v>842</v>
      </c>
      <c r="F140" s="159" t="s">
        <v>843</v>
      </c>
      <c r="G140" s="160" t="s">
        <v>208</v>
      </c>
      <c r="H140" s="161">
        <v>2</v>
      </c>
      <c r="I140" s="162"/>
      <c r="J140" s="162">
        <f t="shared" si="0"/>
        <v>0</v>
      </c>
      <c r="K140" s="163"/>
      <c r="L140" s="164"/>
      <c r="M140" s="165" t="s">
        <v>1</v>
      </c>
      <c r="N140" s="166" t="s">
        <v>36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646</v>
      </c>
      <c r="AT140" s="155" t="s">
        <v>145</v>
      </c>
      <c r="AU140" s="155" t="s">
        <v>136</v>
      </c>
      <c r="AY140" s="14" t="s">
        <v>129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136</v>
      </c>
      <c r="BK140" s="156">
        <f t="shared" si="9"/>
        <v>0</v>
      </c>
      <c r="BL140" s="14" t="s">
        <v>398</v>
      </c>
      <c r="BM140" s="155" t="s">
        <v>275</v>
      </c>
    </row>
    <row r="141" spans="1:65" s="2" customFormat="1" ht="16.5" customHeight="1">
      <c r="A141" s="26"/>
      <c r="B141" s="143"/>
      <c r="C141" s="144" t="s">
        <v>206</v>
      </c>
      <c r="D141" s="144" t="s">
        <v>131</v>
      </c>
      <c r="E141" s="145" t="s">
        <v>844</v>
      </c>
      <c r="F141" s="146" t="s">
        <v>845</v>
      </c>
      <c r="G141" s="147" t="s">
        <v>208</v>
      </c>
      <c r="H141" s="148">
        <v>4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36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398</v>
      </c>
      <c r="AT141" s="155" t="s">
        <v>131</v>
      </c>
      <c r="AU141" s="155" t="s">
        <v>136</v>
      </c>
      <c r="AY141" s="14" t="s">
        <v>129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136</v>
      </c>
      <c r="BK141" s="156">
        <f t="shared" si="9"/>
        <v>0</v>
      </c>
      <c r="BL141" s="14" t="s">
        <v>398</v>
      </c>
      <c r="BM141" s="155" t="s">
        <v>283</v>
      </c>
    </row>
    <row r="142" spans="1:65" s="2" customFormat="1" ht="24.15" customHeight="1">
      <c r="A142" s="26"/>
      <c r="B142" s="143"/>
      <c r="C142" s="157" t="s">
        <v>6</v>
      </c>
      <c r="D142" s="157" t="s">
        <v>145</v>
      </c>
      <c r="E142" s="158" t="s">
        <v>846</v>
      </c>
      <c r="F142" s="159" t="s">
        <v>847</v>
      </c>
      <c r="G142" s="160" t="s">
        <v>208</v>
      </c>
      <c r="H142" s="161">
        <v>4</v>
      </c>
      <c r="I142" s="162"/>
      <c r="J142" s="162">
        <f t="shared" si="0"/>
        <v>0</v>
      </c>
      <c r="K142" s="163"/>
      <c r="L142" s="164"/>
      <c r="M142" s="165" t="s">
        <v>1</v>
      </c>
      <c r="N142" s="166" t="s">
        <v>36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646</v>
      </c>
      <c r="AT142" s="155" t="s">
        <v>145</v>
      </c>
      <c r="AU142" s="155" t="s">
        <v>136</v>
      </c>
      <c r="AY142" s="14" t="s">
        <v>129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136</v>
      </c>
      <c r="BK142" s="156">
        <f t="shared" si="9"/>
        <v>0</v>
      </c>
      <c r="BL142" s="14" t="s">
        <v>398</v>
      </c>
      <c r="BM142" s="155" t="s">
        <v>297</v>
      </c>
    </row>
    <row r="143" spans="1:65" s="2" customFormat="1" ht="16.5" customHeight="1">
      <c r="A143" s="26"/>
      <c r="B143" s="143"/>
      <c r="C143" s="144" t="s">
        <v>214</v>
      </c>
      <c r="D143" s="144" t="s">
        <v>131</v>
      </c>
      <c r="E143" s="145" t="s">
        <v>848</v>
      </c>
      <c r="F143" s="146" t="s">
        <v>849</v>
      </c>
      <c r="G143" s="147" t="s">
        <v>208</v>
      </c>
      <c r="H143" s="148">
        <v>4</v>
      </c>
      <c r="I143" s="149"/>
      <c r="J143" s="149">
        <f t="shared" si="0"/>
        <v>0</v>
      </c>
      <c r="K143" s="150"/>
      <c r="L143" s="27"/>
      <c r="M143" s="151" t="s">
        <v>1</v>
      </c>
      <c r="N143" s="152" t="s">
        <v>36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398</v>
      </c>
      <c r="AT143" s="155" t="s">
        <v>131</v>
      </c>
      <c r="AU143" s="155" t="s">
        <v>136</v>
      </c>
      <c r="AY143" s="14" t="s">
        <v>129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136</v>
      </c>
      <c r="BK143" s="156">
        <f t="shared" si="9"/>
        <v>0</v>
      </c>
      <c r="BL143" s="14" t="s">
        <v>398</v>
      </c>
      <c r="BM143" s="155" t="s">
        <v>305</v>
      </c>
    </row>
    <row r="144" spans="1:65" s="2" customFormat="1" ht="24.15" customHeight="1">
      <c r="A144" s="26"/>
      <c r="B144" s="143"/>
      <c r="C144" s="157" t="s">
        <v>218</v>
      </c>
      <c r="D144" s="157" t="s">
        <v>145</v>
      </c>
      <c r="E144" s="158" t="s">
        <v>850</v>
      </c>
      <c r="F144" s="159" t="s">
        <v>851</v>
      </c>
      <c r="G144" s="160" t="s">
        <v>208</v>
      </c>
      <c r="H144" s="161">
        <v>4</v>
      </c>
      <c r="I144" s="162"/>
      <c r="J144" s="162">
        <f t="shared" si="0"/>
        <v>0</v>
      </c>
      <c r="K144" s="163"/>
      <c r="L144" s="164"/>
      <c r="M144" s="165" t="s">
        <v>1</v>
      </c>
      <c r="N144" s="166" t="s">
        <v>36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646</v>
      </c>
      <c r="AT144" s="155" t="s">
        <v>145</v>
      </c>
      <c r="AU144" s="155" t="s">
        <v>136</v>
      </c>
      <c r="AY144" s="14" t="s">
        <v>129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136</v>
      </c>
      <c r="BK144" s="156">
        <f t="shared" si="9"/>
        <v>0</v>
      </c>
      <c r="BL144" s="14" t="s">
        <v>398</v>
      </c>
      <c r="BM144" s="155" t="s">
        <v>312</v>
      </c>
    </row>
    <row r="145" spans="1:65" s="2" customFormat="1" ht="24.15" customHeight="1">
      <c r="A145" s="26"/>
      <c r="B145" s="143"/>
      <c r="C145" s="144" t="s">
        <v>222</v>
      </c>
      <c r="D145" s="144" t="s">
        <v>131</v>
      </c>
      <c r="E145" s="145" t="s">
        <v>852</v>
      </c>
      <c r="F145" s="146" t="s">
        <v>853</v>
      </c>
      <c r="G145" s="147" t="s">
        <v>208</v>
      </c>
      <c r="H145" s="148">
        <v>8</v>
      </c>
      <c r="I145" s="149"/>
      <c r="J145" s="149">
        <f t="shared" si="0"/>
        <v>0</v>
      </c>
      <c r="K145" s="150"/>
      <c r="L145" s="27"/>
      <c r="M145" s="151" t="s">
        <v>1</v>
      </c>
      <c r="N145" s="152" t="s">
        <v>36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398</v>
      </c>
      <c r="AT145" s="155" t="s">
        <v>131</v>
      </c>
      <c r="AU145" s="155" t="s">
        <v>136</v>
      </c>
      <c r="AY145" s="14" t="s">
        <v>129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136</v>
      </c>
      <c r="BK145" s="156">
        <f t="shared" si="9"/>
        <v>0</v>
      </c>
      <c r="BL145" s="14" t="s">
        <v>398</v>
      </c>
      <c r="BM145" s="155" t="s">
        <v>323</v>
      </c>
    </row>
    <row r="146" spans="1:65" s="2" customFormat="1" ht="16.5" customHeight="1">
      <c r="A146" s="26"/>
      <c r="B146" s="143"/>
      <c r="C146" s="157" t="s">
        <v>226</v>
      </c>
      <c r="D146" s="157" t="s">
        <v>145</v>
      </c>
      <c r="E146" s="158" t="s">
        <v>854</v>
      </c>
      <c r="F146" s="159" t="s">
        <v>855</v>
      </c>
      <c r="G146" s="160" t="s">
        <v>208</v>
      </c>
      <c r="H146" s="161">
        <v>8</v>
      </c>
      <c r="I146" s="162"/>
      <c r="J146" s="162">
        <f t="shared" si="0"/>
        <v>0</v>
      </c>
      <c r="K146" s="163"/>
      <c r="L146" s="164"/>
      <c r="M146" s="165" t="s">
        <v>1</v>
      </c>
      <c r="N146" s="166" t="s">
        <v>36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646</v>
      </c>
      <c r="AT146" s="155" t="s">
        <v>145</v>
      </c>
      <c r="AU146" s="155" t="s">
        <v>136</v>
      </c>
      <c r="AY146" s="14" t="s">
        <v>129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136</v>
      </c>
      <c r="BK146" s="156">
        <f t="shared" si="9"/>
        <v>0</v>
      </c>
      <c r="BL146" s="14" t="s">
        <v>398</v>
      </c>
      <c r="BM146" s="155" t="s">
        <v>331</v>
      </c>
    </row>
    <row r="147" spans="1:65" s="2" customFormat="1" ht="16.5" customHeight="1">
      <c r="A147" s="26"/>
      <c r="B147" s="143"/>
      <c r="C147" s="144" t="s">
        <v>230</v>
      </c>
      <c r="D147" s="144" t="s">
        <v>131</v>
      </c>
      <c r="E147" s="145" t="s">
        <v>856</v>
      </c>
      <c r="F147" s="146" t="s">
        <v>857</v>
      </c>
      <c r="G147" s="147" t="s">
        <v>208</v>
      </c>
      <c r="H147" s="148">
        <v>6</v>
      </c>
      <c r="I147" s="149"/>
      <c r="J147" s="149">
        <f t="shared" si="0"/>
        <v>0</v>
      </c>
      <c r="K147" s="150"/>
      <c r="L147" s="27"/>
      <c r="M147" s="151" t="s">
        <v>1</v>
      </c>
      <c r="N147" s="152" t="s">
        <v>36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398</v>
      </c>
      <c r="AT147" s="155" t="s">
        <v>131</v>
      </c>
      <c r="AU147" s="155" t="s">
        <v>136</v>
      </c>
      <c r="AY147" s="14" t="s">
        <v>129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136</v>
      </c>
      <c r="BK147" s="156">
        <f t="shared" si="9"/>
        <v>0</v>
      </c>
      <c r="BL147" s="14" t="s">
        <v>398</v>
      </c>
      <c r="BM147" s="155" t="s">
        <v>338</v>
      </c>
    </row>
    <row r="148" spans="1:65" s="2" customFormat="1" ht="16.5" customHeight="1">
      <c r="A148" s="26"/>
      <c r="B148" s="143"/>
      <c r="C148" s="157" t="s">
        <v>234</v>
      </c>
      <c r="D148" s="157" t="s">
        <v>145</v>
      </c>
      <c r="E148" s="158" t="s">
        <v>858</v>
      </c>
      <c r="F148" s="159" t="s">
        <v>859</v>
      </c>
      <c r="G148" s="160" t="s">
        <v>208</v>
      </c>
      <c r="H148" s="161">
        <v>6</v>
      </c>
      <c r="I148" s="162"/>
      <c r="J148" s="162">
        <f t="shared" si="0"/>
        <v>0</v>
      </c>
      <c r="K148" s="163"/>
      <c r="L148" s="164"/>
      <c r="M148" s="165" t="s">
        <v>1</v>
      </c>
      <c r="N148" s="166" t="s">
        <v>36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646</v>
      </c>
      <c r="AT148" s="155" t="s">
        <v>145</v>
      </c>
      <c r="AU148" s="155" t="s">
        <v>136</v>
      </c>
      <c r="AY148" s="14" t="s">
        <v>129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136</v>
      </c>
      <c r="BK148" s="156">
        <f t="shared" si="9"/>
        <v>0</v>
      </c>
      <c r="BL148" s="14" t="s">
        <v>398</v>
      </c>
      <c r="BM148" s="155" t="s">
        <v>348</v>
      </c>
    </row>
    <row r="149" spans="1:65" s="2" customFormat="1" ht="24.15" customHeight="1">
      <c r="A149" s="26"/>
      <c r="B149" s="143"/>
      <c r="C149" s="144" t="s">
        <v>238</v>
      </c>
      <c r="D149" s="144" t="s">
        <v>131</v>
      </c>
      <c r="E149" s="145" t="s">
        <v>860</v>
      </c>
      <c r="F149" s="146" t="s">
        <v>861</v>
      </c>
      <c r="G149" s="147" t="s">
        <v>208</v>
      </c>
      <c r="H149" s="148">
        <v>3</v>
      </c>
      <c r="I149" s="149"/>
      <c r="J149" s="149">
        <f t="shared" si="0"/>
        <v>0</v>
      </c>
      <c r="K149" s="150"/>
      <c r="L149" s="27"/>
      <c r="M149" s="151" t="s">
        <v>1</v>
      </c>
      <c r="N149" s="152" t="s">
        <v>36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398</v>
      </c>
      <c r="AT149" s="155" t="s">
        <v>131</v>
      </c>
      <c r="AU149" s="155" t="s">
        <v>136</v>
      </c>
      <c r="AY149" s="14" t="s">
        <v>129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136</v>
      </c>
      <c r="BK149" s="156">
        <f t="shared" si="9"/>
        <v>0</v>
      </c>
      <c r="BL149" s="14" t="s">
        <v>398</v>
      </c>
      <c r="BM149" s="155" t="s">
        <v>356</v>
      </c>
    </row>
    <row r="150" spans="1:65" s="2" customFormat="1" ht="16.5" customHeight="1">
      <c r="A150" s="26"/>
      <c r="B150" s="143"/>
      <c r="C150" s="157" t="s">
        <v>242</v>
      </c>
      <c r="D150" s="157" t="s">
        <v>145</v>
      </c>
      <c r="E150" s="158" t="s">
        <v>862</v>
      </c>
      <c r="F150" s="159" t="s">
        <v>863</v>
      </c>
      <c r="G150" s="160" t="s">
        <v>208</v>
      </c>
      <c r="H150" s="161">
        <v>3</v>
      </c>
      <c r="I150" s="162"/>
      <c r="J150" s="162">
        <f t="shared" si="0"/>
        <v>0</v>
      </c>
      <c r="K150" s="163"/>
      <c r="L150" s="164"/>
      <c r="M150" s="165" t="s">
        <v>1</v>
      </c>
      <c r="N150" s="166" t="s">
        <v>36</v>
      </c>
      <c r="O150" s="153">
        <v>0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646</v>
      </c>
      <c r="AT150" s="155" t="s">
        <v>145</v>
      </c>
      <c r="AU150" s="155" t="s">
        <v>136</v>
      </c>
      <c r="AY150" s="14" t="s">
        <v>129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136</v>
      </c>
      <c r="BK150" s="156">
        <f t="shared" si="9"/>
        <v>0</v>
      </c>
      <c r="BL150" s="14" t="s">
        <v>398</v>
      </c>
      <c r="BM150" s="155" t="s">
        <v>364</v>
      </c>
    </row>
    <row r="151" spans="1:65" s="2" customFormat="1" ht="24.15" customHeight="1">
      <c r="A151" s="26"/>
      <c r="B151" s="143"/>
      <c r="C151" s="144" t="s">
        <v>246</v>
      </c>
      <c r="D151" s="144" t="s">
        <v>131</v>
      </c>
      <c r="E151" s="145" t="s">
        <v>864</v>
      </c>
      <c r="F151" s="146" t="s">
        <v>865</v>
      </c>
      <c r="G151" s="147" t="s">
        <v>257</v>
      </c>
      <c r="H151" s="148">
        <v>120</v>
      </c>
      <c r="I151" s="149"/>
      <c r="J151" s="149">
        <f t="shared" si="0"/>
        <v>0</v>
      </c>
      <c r="K151" s="150"/>
      <c r="L151" s="27"/>
      <c r="M151" s="151" t="s">
        <v>1</v>
      </c>
      <c r="N151" s="152" t="s">
        <v>36</v>
      </c>
      <c r="O151" s="153">
        <v>0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398</v>
      </c>
      <c r="AT151" s="155" t="s">
        <v>131</v>
      </c>
      <c r="AU151" s="155" t="s">
        <v>136</v>
      </c>
      <c r="AY151" s="14" t="s">
        <v>129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136</v>
      </c>
      <c r="BK151" s="156">
        <f t="shared" si="9"/>
        <v>0</v>
      </c>
      <c r="BL151" s="14" t="s">
        <v>398</v>
      </c>
      <c r="BM151" s="155" t="s">
        <v>372</v>
      </c>
    </row>
    <row r="152" spans="1:65" s="2" customFormat="1" ht="24.15" customHeight="1">
      <c r="A152" s="26"/>
      <c r="B152" s="143"/>
      <c r="C152" s="157" t="s">
        <v>250</v>
      </c>
      <c r="D152" s="157" t="s">
        <v>145</v>
      </c>
      <c r="E152" s="158" t="s">
        <v>866</v>
      </c>
      <c r="F152" s="159" t="s">
        <v>932</v>
      </c>
      <c r="G152" s="160" t="s">
        <v>257</v>
      </c>
      <c r="H152" s="161">
        <v>45</v>
      </c>
      <c r="I152" s="162"/>
      <c r="J152" s="162">
        <f t="shared" si="0"/>
        <v>0</v>
      </c>
      <c r="K152" s="163"/>
      <c r="L152" s="164"/>
      <c r="M152" s="165" t="s">
        <v>1</v>
      </c>
      <c r="N152" s="166" t="s">
        <v>36</v>
      </c>
      <c r="O152" s="153">
        <v>0</v>
      </c>
      <c r="P152" s="153">
        <f t="shared" si="1"/>
        <v>0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646</v>
      </c>
      <c r="AT152" s="155" t="s">
        <v>145</v>
      </c>
      <c r="AU152" s="155" t="s">
        <v>136</v>
      </c>
      <c r="AY152" s="14" t="s">
        <v>129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136</v>
      </c>
      <c r="BK152" s="156">
        <f t="shared" si="9"/>
        <v>0</v>
      </c>
      <c r="BL152" s="14" t="s">
        <v>398</v>
      </c>
      <c r="BM152" s="155" t="s">
        <v>380</v>
      </c>
    </row>
    <row r="153" spans="1:65" s="2" customFormat="1" ht="21.75" customHeight="1">
      <c r="A153" s="26"/>
      <c r="B153" s="143"/>
      <c r="C153" s="157" t="s">
        <v>254</v>
      </c>
      <c r="D153" s="157" t="s">
        <v>145</v>
      </c>
      <c r="E153" s="158" t="s">
        <v>867</v>
      </c>
      <c r="F153" s="159" t="s">
        <v>933</v>
      </c>
      <c r="G153" s="160" t="s">
        <v>208</v>
      </c>
      <c r="H153" s="161">
        <v>5</v>
      </c>
      <c r="I153" s="162"/>
      <c r="J153" s="162">
        <f t="shared" si="0"/>
        <v>0</v>
      </c>
      <c r="K153" s="163"/>
      <c r="L153" s="164"/>
      <c r="M153" s="165" t="s">
        <v>1</v>
      </c>
      <c r="N153" s="166" t="s">
        <v>36</v>
      </c>
      <c r="O153" s="153">
        <v>0</v>
      </c>
      <c r="P153" s="153">
        <f t="shared" si="1"/>
        <v>0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646</v>
      </c>
      <c r="AT153" s="155" t="s">
        <v>145</v>
      </c>
      <c r="AU153" s="155" t="s">
        <v>136</v>
      </c>
      <c r="AY153" s="14" t="s">
        <v>129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136</v>
      </c>
      <c r="BK153" s="156">
        <f t="shared" si="9"/>
        <v>0</v>
      </c>
      <c r="BL153" s="14" t="s">
        <v>398</v>
      </c>
      <c r="BM153" s="155" t="s">
        <v>388</v>
      </c>
    </row>
    <row r="154" spans="1:65" s="2" customFormat="1" ht="24.15" customHeight="1">
      <c r="A154" s="26"/>
      <c r="B154" s="143"/>
      <c r="C154" s="157" t="s">
        <v>259</v>
      </c>
      <c r="D154" s="157" t="s">
        <v>145</v>
      </c>
      <c r="E154" s="158" t="s">
        <v>868</v>
      </c>
      <c r="F154" s="159" t="s">
        <v>934</v>
      </c>
      <c r="G154" s="160" t="s">
        <v>208</v>
      </c>
      <c r="H154" s="161">
        <v>14</v>
      </c>
      <c r="I154" s="162"/>
      <c r="J154" s="162">
        <f t="shared" si="0"/>
        <v>0</v>
      </c>
      <c r="K154" s="163"/>
      <c r="L154" s="164"/>
      <c r="M154" s="165" t="s">
        <v>1</v>
      </c>
      <c r="N154" s="166" t="s">
        <v>36</v>
      </c>
      <c r="O154" s="153">
        <v>0</v>
      </c>
      <c r="P154" s="153">
        <f t="shared" si="1"/>
        <v>0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646</v>
      </c>
      <c r="AT154" s="155" t="s">
        <v>145</v>
      </c>
      <c r="AU154" s="155" t="s">
        <v>136</v>
      </c>
      <c r="AY154" s="14" t="s">
        <v>129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136</v>
      </c>
      <c r="BK154" s="156">
        <f t="shared" si="9"/>
        <v>0</v>
      </c>
      <c r="BL154" s="14" t="s">
        <v>398</v>
      </c>
      <c r="BM154" s="155" t="s">
        <v>398</v>
      </c>
    </row>
    <row r="155" spans="1:65" s="2" customFormat="1" ht="16.5" customHeight="1">
      <c r="A155" s="26"/>
      <c r="B155" s="143"/>
      <c r="C155" s="157" t="s">
        <v>263</v>
      </c>
      <c r="D155" s="157" t="s">
        <v>145</v>
      </c>
      <c r="E155" s="158" t="s">
        <v>869</v>
      </c>
      <c r="F155" s="159" t="s">
        <v>870</v>
      </c>
      <c r="G155" s="160" t="s">
        <v>871</v>
      </c>
      <c r="H155" s="161">
        <v>4</v>
      </c>
      <c r="I155" s="162"/>
      <c r="J155" s="162">
        <f t="shared" si="0"/>
        <v>0</v>
      </c>
      <c r="K155" s="163"/>
      <c r="L155" s="164"/>
      <c r="M155" s="165" t="s">
        <v>1</v>
      </c>
      <c r="N155" s="166" t="s">
        <v>36</v>
      </c>
      <c r="O155" s="153">
        <v>0</v>
      </c>
      <c r="P155" s="153">
        <f t="shared" si="1"/>
        <v>0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646</v>
      </c>
      <c r="AT155" s="155" t="s">
        <v>145</v>
      </c>
      <c r="AU155" s="155" t="s">
        <v>136</v>
      </c>
      <c r="AY155" s="14" t="s">
        <v>129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136</v>
      </c>
      <c r="BK155" s="156">
        <f t="shared" si="9"/>
        <v>0</v>
      </c>
      <c r="BL155" s="14" t="s">
        <v>398</v>
      </c>
      <c r="BM155" s="155" t="s">
        <v>406</v>
      </c>
    </row>
    <row r="156" spans="1:65" s="2" customFormat="1" ht="16.5" customHeight="1">
      <c r="A156" s="26"/>
      <c r="B156" s="143"/>
      <c r="C156" s="157" t="s">
        <v>267</v>
      </c>
      <c r="D156" s="157" t="s">
        <v>145</v>
      </c>
      <c r="E156" s="158" t="s">
        <v>872</v>
      </c>
      <c r="F156" s="159" t="s">
        <v>873</v>
      </c>
      <c r="G156" s="160" t="s">
        <v>208</v>
      </c>
      <c r="H156" s="161">
        <v>45</v>
      </c>
      <c r="I156" s="162"/>
      <c r="J156" s="162">
        <f t="shared" si="0"/>
        <v>0</v>
      </c>
      <c r="K156" s="163"/>
      <c r="L156" s="164"/>
      <c r="M156" s="165" t="s">
        <v>1</v>
      </c>
      <c r="N156" s="166" t="s">
        <v>36</v>
      </c>
      <c r="O156" s="153">
        <v>0</v>
      </c>
      <c r="P156" s="153">
        <f t="shared" si="1"/>
        <v>0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646</v>
      </c>
      <c r="AT156" s="155" t="s">
        <v>145</v>
      </c>
      <c r="AU156" s="155" t="s">
        <v>136</v>
      </c>
      <c r="AY156" s="14" t="s">
        <v>129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4" t="s">
        <v>136</v>
      </c>
      <c r="BK156" s="156">
        <f t="shared" si="9"/>
        <v>0</v>
      </c>
      <c r="BL156" s="14" t="s">
        <v>398</v>
      </c>
      <c r="BM156" s="155" t="s">
        <v>414</v>
      </c>
    </row>
    <row r="157" spans="1:65" s="2" customFormat="1" ht="16.5" customHeight="1">
      <c r="A157" s="26"/>
      <c r="B157" s="143"/>
      <c r="C157" s="157" t="s">
        <v>271</v>
      </c>
      <c r="D157" s="157" t="s">
        <v>145</v>
      </c>
      <c r="E157" s="158" t="s">
        <v>874</v>
      </c>
      <c r="F157" s="159" t="s">
        <v>875</v>
      </c>
      <c r="G157" s="160" t="s">
        <v>871</v>
      </c>
      <c r="H157" s="161">
        <v>1</v>
      </c>
      <c r="I157" s="162"/>
      <c r="J157" s="162">
        <f t="shared" si="0"/>
        <v>0</v>
      </c>
      <c r="K157" s="163"/>
      <c r="L157" s="164"/>
      <c r="M157" s="165" t="s">
        <v>1</v>
      </c>
      <c r="N157" s="166" t="s">
        <v>36</v>
      </c>
      <c r="O157" s="153">
        <v>0</v>
      </c>
      <c r="P157" s="153">
        <f t="shared" si="1"/>
        <v>0</v>
      </c>
      <c r="Q157" s="153">
        <v>0</v>
      </c>
      <c r="R157" s="153">
        <f t="shared" si="2"/>
        <v>0</v>
      </c>
      <c r="S157" s="153">
        <v>0</v>
      </c>
      <c r="T157" s="154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646</v>
      </c>
      <c r="AT157" s="155" t="s">
        <v>145</v>
      </c>
      <c r="AU157" s="155" t="s">
        <v>136</v>
      </c>
      <c r="AY157" s="14" t="s">
        <v>129</v>
      </c>
      <c r="BE157" s="156">
        <f t="shared" si="4"/>
        <v>0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4" t="s">
        <v>136</v>
      </c>
      <c r="BK157" s="156">
        <f t="shared" si="9"/>
        <v>0</v>
      </c>
      <c r="BL157" s="14" t="s">
        <v>398</v>
      </c>
      <c r="BM157" s="155" t="s">
        <v>422</v>
      </c>
    </row>
    <row r="158" spans="1:65" s="2" customFormat="1" ht="16.5" customHeight="1">
      <c r="A158" s="26"/>
      <c r="B158" s="143"/>
      <c r="C158" s="157" t="s">
        <v>275</v>
      </c>
      <c r="D158" s="157" t="s">
        <v>145</v>
      </c>
      <c r="E158" s="158" t="s">
        <v>876</v>
      </c>
      <c r="F158" s="159" t="s">
        <v>935</v>
      </c>
      <c r="G158" s="160" t="s">
        <v>208</v>
      </c>
      <c r="H158" s="161">
        <v>27</v>
      </c>
      <c r="I158" s="162"/>
      <c r="J158" s="162">
        <f t="shared" si="0"/>
        <v>0</v>
      </c>
      <c r="K158" s="163"/>
      <c r="L158" s="164"/>
      <c r="M158" s="165" t="s">
        <v>1</v>
      </c>
      <c r="N158" s="166" t="s">
        <v>36</v>
      </c>
      <c r="O158" s="153">
        <v>0</v>
      </c>
      <c r="P158" s="153">
        <f t="shared" si="1"/>
        <v>0</v>
      </c>
      <c r="Q158" s="153">
        <v>0</v>
      </c>
      <c r="R158" s="153">
        <f t="shared" si="2"/>
        <v>0</v>
      </c>
      <c r="S158" s="153">
        <v>0</v>
      </c>
      <c r="T158" s="154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646</v>
      </c>
      <c r="AT158" s="155" t="s">
        <v>145</v>
      </c>
      <c r="AU158" s="155" t="s">
        <v>136</v>
      </c>
      <c r="AY158" s="14" t="s">
        <v>129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4" t="s">
        <v>136</v>
      </c>
      <c r="BK158" s="156">
        <f t="shared" si="9"/>
        <v>0</v>
      </c>
      <c r="BL158" s="14" t="s">
        <v>398</v>
      </c>
      <c r="BM158" s="155" t="s">
        <v>431</v>
      </c>
    </row>
    <row r="159" spans="1:65" s="2" customFormat="1" ht="24.15" customHeight="1">
      <c r="A159" s="26"/>
      <c r="B159" s="143"/>
      <c r="C159" s="157" t="s">
        <v>279</v>
      </c>
      <c r="D159" s="157" t="s">
        <v>145</v>
      </c>
      <c r="E159" s="158" t="s">
        <v>877</v>
      </c>
      <c r="F159" s="159" t="s">
        <v>878</v>
      </c>
      <c r="G159" s="160" t="s">
        <v>871</v>
      </c>
      <c r="H159" s="161">
        <v>2</v>
      </c>
      <c r="I159" s="162"/>
      <c r="J159" s="162">
        <f t="shared" si="0"/>
        <v>0</v>
      </c>
      <c r="K159" s="163"/>
      <c r="L159" s="164"/>
      <c r="M159" s="165" t="s">
        <v>1</v>
      </c>
      <c r="N159" s="166" t="s">
        <v>36</v>
      </c>
      <c r="O159" s="153">
        <v>0</v>
      </c>
      <c r="P159" s="153">
        <f t="shared" si="1"/>
        <v>0</v>
      </c>
      <c r="Q159" s="153">
        <v>0</v>
      </c>
      <c r="R159" s="153">
        <f t="shared" si="2"/>
        <v>0</v>
      </c>
      <c r="S159" s="153">
        <v>0</v>
      </c>
      <c r="T159" s="154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646</v>
      </c>
      <c r="AT159" s="155" t="s">
        <v>145</v>
      </c>
      <c r="AU159" s="155" t="s">
        <v>136</v>
      </c>
      <c r="AY159" s="14" t="s">
        <v>129</v>
      </c>
      <c r="BE159" s="156">
        <f t="shared" si="4"/>
        <v>0</v>
      </c>
      <c r="BF159" s="156">
        <f t="shared" si="5"/>
        <v>0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4" t="s">
        <v>136</v>
      </c>
      <c r="BK159" s="156">
        <f t="shared" si="9"/>
        <v>0</v>
      </c>
      <c r="BL159" s="14" t="s">
        <v>398</v>
      </c>
      <c r="BM159" s="155" t="s">
        <v>438</v>
      </c>
    </row>
    <row r="160" spans="1:65" s="2" customFormat="1" ht="16.5" customHeight="1">
      <c r="A160" s="26"/>
      <c r="B160" s="143"/>
      <c r="C160" s="157" t="s">
        <v>283</v>
      </c>
      <c r="D160" s="157" t="s">
        <v>145</v>
      </c>
      <c r="E160" s="158" t="s">
        <v>879</v>
      </c>
      <c r="F160" s="159" t="s">
        <v>936</v>
      </c>
      <c r="G160" s="160" t="s">
        <v>871</v>
      </c>
      <c r="H160" s="161">
        <v>4</v>
      </c>
      <c r="I160" s="162"/>
      <c r="J160" s="162">
        <f t="shared" si="0"/>
        <v>0</v>
      </c>
      <c r="K160" s="163"/>
      <c r="L160" s="164"/>
      <c r="M160" s="165" t="s">
        <v>1</v>
      </c>
      <c r="N160" s="166" t="s">
        <v>36</v>
      </c>
      <c r="O160" s="153">
        <v>0</v>
      </c>
      <c r="P160" s="153">
        <f t="shared" si="1"/>
        <v>0</v>
      </c>
      <c r="Q160" s="153">
        <v>0</v>
      </c>
      <c r="R160" s="153">
        <f t="shared" si="2"/>
        <v>0</v>
      </c>
      <c r="S160" s="153">
        <v>0</v>
      </c>
      <c r="T160" s="154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646</v>
      </c>
      <c r="AT160" s="155" t="s">
        <v>145</v>
      </c>
      <c r="AU160" s="155" t="s">
        <v>136</v>
      </c>
      <c r="AY160" s="14" t="s">
        <v>129</v>
      </c>
      <c r="BE160" s="156">
        <f t="shared" si="4"/>
        <v>0</v>
      </c>
      <c r="BF160" s="156">
        <f t="shared" si="5"/>
        <v>0</v>
      </c>
      <c r="BG160" s="156">
        <f t="shared" si="6"/>
        <v>0</v>
      </c>
      <c r="BH160" s="156">
        <f t="shared" si="7"/>
        <v>0</v>
      </c>
      <c r="BI160" s="156">
        <f t="shared" si="8"/>
        <v>0</v>
      </c>
      <c r="BJ160" s="14" t="s">
        <v>136</v>
      </c>
      <c r="BK160" s="156">
        <f t="shared" si="9"/>
        <v>0</v>
      </c>
      <c r="BL160" s="14" t="s">
        <v>398</v>
      </c>
      <c r="BM160" s="155" t="s">
        <v>446</v>
      </c>
    </row>
    <row r="161" spans="1:65" s="2" customFormat="1" ht="16.5" customHeight="1">
      <c r="A161" s="26"/>
      <c r="B161" s="143"/>
      <c r="C161" s="144" t="s">
        <v>289</v>
      </c>
      <c r="D161" s="144" t="s">
        <v>131</v>
      </c>
      <c r="E161" s="145" t="s">
        <v>69</v>
      </c>
      <c r="F161" s="146" t="s">
        <v>710</v>
      </c>
      <c r="G161" s="147" t="s">
        <v>315</v>
      </c>
      <c r="H161" s="148">
        <v>57.174999999999997</v>
      </c>
      <c r="I161" s="149"/>
      <c r="J161" s="149">
        <f t="shared" si="0"/>
        <v>0</v>
      </c>
      <c r="K161" s="150"/>
      <c r="L161" s="27"/>
      <c r="M161" s="151" t="s">
        <v>1</v>
      </c>
      <c r="N161" s="152" t="s">
        <v>36</v>
      </c>
      <c r="O161" s="153">
        <v>0</v>
      </c>
      <c r="P161" s="153">
        <f t="shared" si="1"/>
        <v>0</v>
      </c>
      <c r="Q161" s="153">
        <v>0</v>
      </c>
      <c r="R161" s="153">
        <f t="shared" si="2"/>
        <v>0</v>
      </c>
      <c r="S161" s="153">
        <v>0</v>
      </c>
      <c r="T161" s="154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398</v>
      </c>
      <c r="AT161" s="155" t="s">
        <v>131</v>
      </c>
      <c r="AU161" s="155" t="s">
        <v>136</v>
      </c>
      <c r="AY161" s="14" t="s">
        <v>129</v>
      </c>
      <c r="BE161" s="156">
        <f t="shared" si="4"/>
        <v>0</v>
      </c>
      <c r="BF161" s="156">
        <f t="shared" si="5"/>
        <v>0</v>
      </c>
      <c r="BG161" s="156">
        <f t="shared" si="6"/>
        <v>0</v>
      </c>
      <c r="BH161" s="156">
        <f t="shared" si="7"/>
        <v>0</v>
      </c>
      <c r="BI161" s="156">
        <f t="shared" si="8"/>
        <v>0</v>
      </c>
      <c r="BJ161" s="14" t="s">
        <v>136</v>
      </c>
      <c r="BK161" s="156">
        <f t="shared" si="9"/>
        <v>0</v>
      </c>
      <c r="BL161" s="14" t="s">
        <v>398</v>
      </c>
      <c r="BM161" s="155" t="s">
        <v>456</v>
      </c>
    </row>
    <row r="162" spans="1:65" s="2" customFormat="1" ht="16.5" customHeight="1">
      <c r="A162" s="26"/>
      <c r="B162" s="143"/>
      <c r="C162" s="144" t="s">
        <v>297</v>
      </c>
      <c r="D162" s="144" t="s">
        <v>131</v>
      </c>
      <c r="E162" s="145" t="s">
        <v>880</v>
      </c>
      <c r="F162" s="146" t="s">
        <v>881</v>
      </c>
      <c r="G162" s="147" t="s">
        <v>315</v>
      </c>
      <c r="H162" s="148">
        <v>57.174999999999997</v>
      </c>
      <c r="I162" s="149"/>
      <c r="J162" s="149">
        <f t="shared" si="0"/>
        <v>0</v>
      </c>
      <c r="K162" s="150"/>
      <c r="L162" s="27"/>
      <c r="M162" s="151" t="s">
        <v>1</v>
      </c>
      <c r="N162" s="152" t="s">
        <v>36</v>
      </c>
      <c r="O162" s="153">
        <v>0</v>
      </c>
      <c r="P162" s="153">
        <f t="shared" si="1"/>
        <v>0</v>
      </c>
      <c r="Q162" s="153">
        <v>0</v>
      </c>
      <c r="R162" s="153">
        <f t="shared" si="2"/>
        <v>0</v>
      </c>
      <c r="S162" s="153">
        <v>0</v>
      </c>
      <c r="T162" s="154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398</v>
      </c>
      <c r="AT162" s="155" t="s">
        <v>131</v>
      </c>
      <c r="AU162" s="155" t="s">
        <v>136</v>
      </c>
      <c r="AY162" s="14" t="s">
        <v>129</v>
      </c>
      <c r="BE162" s="156">
        <f t="shared" si="4"/>
        <v>0</v>
      </c>
      <c r="BF162" s="156">
        <f t="shared" si="5"/>
        <v>0</v>
      </c>
      <c r="BG162" s="156">
        <f t="shared" si="6"/>
        <v>0</v>
      </c>
      <c r="BH162" s="156">
        <f t="shared" si="7"/>
        <v>0</v>
      </c>
      <c r="BI162" s="156">
        <f t="shared" si="8"/>
        <v>0</v>
      </c>
      <c r="BJ162" s="14" t="s">
        <v>136</v>
      </c>
      <c r="BK162" s="156">
        <f t="shared" si="9"/>
        <v>0</v>
      </c>
      <c r="BL162" s="14" t="s">
        <v>398</v>
      </c>
      <c r="BM162" s="155" t="s">
        <v>464</v>
      </c>
    </row>
    <row r="163" spans="1:65" s="2" customFormat="1" ht="16.5" customHeight="1">
      <c r="A163" s="26"/>
      <c r="B163" s="143"/>
      <c r="C163" s="144" t="s">
        <v>301</v>
      </c>
      <c r="D163" s="144" t="s">
        <v>131</v>
      </c>
      <c r="E163" s="145" t="s">
        <v>711</v>
      </c>
      <c r="F163" s="146" t="s">
        <v>712</v>
      </c>
      <c r="G163" s="147" t="s">
        <v>315</v>
      </c>
      <c r="H163" s="148">
        <v>57.174999999999997</v>
      </c>
      <c r="I163" s="149"/>
      <c r="J163" s="149">
        <f t="shared" si="0"/>
        <v>0</v>
      </c>
      <c r="K163" s="150"/>
      <c r="L163" s="27"/>
      <c r="M163" s="151" t="s">
        <v>1</v>
      </c>
      <c r="N163" s="152" t="s">
        <v>36</v>
      </c>
      <c r="O163" s="153">
        <v>0</v>
      </c>
      <c r="P163" s="153">
        <f t="shared" si="1"/>
        <v>0</v>
      </c>
      <c r="Q163" s="153">
        <v>0</v>
      </c>
      <c r="R163" s="153">
        <f t="shared" si="2"/>
        <v>0</v>
      </c>
      <c r="S163" s="153">
        <v>0</v>
      </c>
      <c r="T163" s="154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398</v>
      </c>
      <c r="AT163" s="155" t="s">
        <v>131</v>
      </c>
      <c r="AU163" s="155" t="s">
        <v>136</v>
      </c>
      <c r="AY163" s="14" t="s">
        <v>129</v>
      </c>
      <c r="BE163" s="156">
        <f t="shared" si="4"/>
        <v>0</v>
      </c>
      <c r="BF163" s="156">
        <f t="shared" si="5"/>
        <v>0</v>
      </c>
      <c r="BG163" s="156">
        <f t="shared" si="6"/>
        <v>0</v>
      </c>
      <c r="BH163" s="156">
        <f t="shared" si="7"/>
        <v>0</v>
      </c>
      <c r="BI163" s="156">
        <f t="shared" si="8"/>
        <v>0</v>
      </c>
      <c r="BJ163" s="14" t="s">
        <v>136</v>
      </c>
      <c r="BK163" s="156">
        <f t="shared" si="9"/>
        <v>0</v>
      </c>
      <c r="BL163" s="14" t="s">
        <v>398</v>
      </c>
      <c r="BM163" s="155" t="s">
        <v>474</v>
      </c>
    </row>
    <row r="164" spans="1:65" s="2" customFormat="1" ht="16.5" customHeight="1">
      <c r="A164" s="26"/>
      <c r="B164" s="143"/>
      <c r="C164" s="144" t="s">
        <v>305</v>
      </c>
      <c r="D164" s="144" t="s">
        <v>131</v>
      </c>
      <c r="E164" s="145" t="s">
        <v>713</v>
      </c>
      <c r="F164" s="146" t="s">
        <v>714</v>
      </c>
      <c r="G164" s="147" t="s">
        <v>315</v>
      </c>
      <c r="H164" s="148">
        <v>26.609000000000002</v>
      </c>
      <c r="I164" s="149"/>
      <c r="J164" s="149">
        <f t="shared" si="0"/>
        <v>0</v>
      </c>
      <c r="K164" s="150"/>
      <c r="L164" s="27"/>
      <c r="M164" s="151" t="s">
        <v>1</v>
      </c>
      <c r="N164" s="152" t="s">
        <v>36</v>
      </c>
      <c r="O164" s="153">
        <v>0</v>
      </c>
      <c r="P164" s="153">
        <f t="shared" si="1"/>
        <v>0</v>
      </c>
      <c r="Q164" s="153">
        <v>0</v>
      </c>
      <c r="R164" s="153">
        <f t="shared" si="2"/>
        <v>0</v>
      </c>
      <c r="S164" s="153">
        <v>0</v>
      </c>
      <c r="T164" s="154">
        <f t="shared" si="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398</v>
      </c>
      <c r="AT164" s="155" t="s">
        <v>131</v>
      </c>
      <c r="AU164" s="155" t="s">
        <v>136</v>
      </c>
      <c r="AY164" s="14" t="s">
        <v>129</v>
      </c>
      <c r="BE164" s="156">
        <f t="shared" si="4"/>
        <v>0</v>
      </c>
      <c r="BF164" s="156">
        <f t="shared" si="5"/>
        <v>0</v>
      </c>
      <c r="BG164" s="156">
        <f t="shared" si="6"/>
        <v>0</v>
      </c>
      <c r="BH164" s="156">
        <f t="shared" si="7"/>
        <v>0</v>
      </c>
      <c r="BI164" s="156">
        <f t="shared" si="8"/>
        <v>0</v>
      </c>
      <c r="BJ164" s="14" t="s">
        <v>136</v>
      </c>
      <c r="BK164" s="156">
        <f t="shared" si="9"/>
        <v>0</v>
      </c>
      <c r="BL164" s="14" t="s">
        <v>398</v>
      </c>
      <c r="BM164" s="155" t="s">
        <v>484</v>
      </c>
    </row>
    <row r="165" spans="1:65" s="2" customFormat="1" ht="16.5" customHeight="1">
      <c r="A165" s="26"/>
      <c r="B165" s="143"/>
      <c r="C165" s="144" t="s">
        <v>309</v>
      </c>
      <c r="D165" s="144" t="s">
        <v>131</v>
      </c>
      <c r="E165" s="145" t="s">
        <v>715</v>
      </c>
      <c r="F165" s="146" t="s">
        <v>716</v>
      </c>
      <c r="G165" s="147" t="s">
        <v>315</v>
      </c>
      <c r="H165" s="148">
        <v>57.174999999999997</v>
      </c>
      <c r="I165" s="149"/>
      <c r="J165" s="149">
        <f t="shared" si="0"/>
        <v>0</v>
      </c>
      <c r="K165" s="150"/>
      <c r="L165" s="27"/>
      <c r="M165" s="151" t="s">
        <v>1</v>
      </c>
      <c r="N165" s="152" t="s">
        <v>36</v>
      </c>
      <c r="O165" s="153">
        <v>0</v>
      </c>
      <c r="P165" s="153">
        <f t="shared" si="1"/>
        <v>0</v>
      </c>
      <c r="Q165" s="153">
        <v>0</v>
      </c>
      <c r="R165" s="153">
        <f t="shared" si="2"/>
        <v>0</v>
      </c>
      <c r="S165" s="153">
        <v>0</v>
      </c>
      <c r="T165" s="154">
        <f t="shared" si="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398</v>
      </c>
      <c r="AT165" s="155" t="s">
        <v>131</v>
      </c>
      <c r="AU165" s="155" t="s">
        <v>136</v>
      </c>
      <c r="AY165" s="14" t="s">
        <v>129</v>
      </c>
      <c r="BE165" s="156">
        <f t="shared" si="4"/>
        <v>0</v>
      </c>
      <c r="BF165" s="156">
        <f t="shared" si="5"/>
        <v>0</v>
      </c>
      <c r="BG165" s="156">
        <f t="shared" si="6"/>
        <v>0</v>
      </c>
      <c r="BH165" s="156">
        <f t="shared" si="7"/>
        <v>0</v>
      </c>
      <c r="BI165" s="156">
        <f t="shared" si="8"/>
        <v>0</v>
      </c>
      <c r="BJ165" s="14" t="s">
        <v>136</v>
      </c>
      <c r="BK165" s="156">
        <f t="shared" si="9"/>
        <v>0</v>
      </c>
      <c r="BL165" s="14" t="s">
        <v>398</v>
      </c>
      <c r="BM165" s="155" t="s">
        <v>498</v>
      </c>
    </row>
    <row r="166" spans="1:65" s="12" customFormat="1" ht="22.8" customHeight="1">
      <c r="B166" s="131"/>
      <c r="D166" s="132" t="s">
        <v>69</v>
      </c>
      <c r="E166" s="141" t="s">
        <v>717</v>
      </c>
      <c r="F166" s="141" t="s">
        <v>718</v>
      </c>
      <c r="J166" s="142">
        <f>BK166</f>
        <v>0</v>
      </c>
      <c r="L166" s="131"/>
      <c r="M166" s="135"/>
      <c r="N166" s="136"/>
      <c r="O166" s="136"/>
      <c r="P166" s="137">
        <f>SUM(P167:P176)</f>
        <v>0</v>
      </c>
      <c r="Q166" s="136"/>
      <c r="R166" s="137">
        <f>SUM(R167:R176)</f>
        <v>0</v>
      </c>
      <c r="S166" s="136"/>
      <c r="T166" s="138">
        <f>SUM(T167:T176)</f>
        <v>0</v>
      </c>
      <c r="AR166" s="132" t="s">
        <v>141</v>
      </c>
      <c r="AT166" s="139" t="s">
        <v>69</v>
      </c>
      <c r="AU166" s="139" t="s">
        <v>75</v>
      </c>
      <c r="AY166" s="132" t="s">
        <v>129</v>
      </c>
      <c r="BK166" s="140">
        <f>SUM(BK167:BK176)</f>
        <v>0</v>
      </c>
    </row>
    <row r="167" spans="1:65" s="2" customFormat="1" ht="24.15" customHeight="1">
      <c r="A167" s="26"/>
      <c r="B167" s="143"/>
      <c r="C167" s="144" t="s">
        <v>312</v>
      </c>
      <c r="D167" s="144" t="s">
        <v>131</v>
      </c>
      <c r="E167" s="145" t="s">
        <v>882</v>
      </c>
      <c r="F167" s="146" t="s">
        <v>883</v>
      </c>
      <c r="G167" s="147" t="s">
        <v>257</v>
      </c>
      <c r="H167" s="148">
        <v>2</v>
      </c>
      <c r="I167" s="149"/>
      <c r="J167" s="149">
        <f t="shared" ref="J167:J176" si="10">ROUND(I167*H167,2)</f>
        <v>0</v>
      </c>
      <c r="K167" s="150"/>
      <c r="L167" s="27"/>
      <c r="M167" s="151" t="s">
        <v>1</v>
      </c>
      <c r="N167" s="152" t="s">
        <v>36</v>
      </c>
      <c r="O167" s="153">
        <v>0</v>
      </c>
      <c r="P167" s="153">
        <f t="shared" ref="P167:P176" si="11">O167*H167</f>
        <v>0</v>
      </c>
      <c r="Q167" s="153">
        <v>0</v>
      </c>
      <c r="R167" s="153">
        <f t="shared" ref="R167:R176" si="12">Q167*H167</f>
        <v>0</v>
      </c>
      <c r="S167" s="153">
        <v>0</v>
      </c>
      <c r="T167" s="154">
        <f t="shared" ref="T167:T176" si="13"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398</v>
      </c>
      <c r="AT167" s="155" t="s">
        <v>131</v>
      </c>
      <c r="AU167" s="155" t="s">
        <v>136</v>
      </c>
      <c r="AY167" s="14" t="s">
        <v>129</v>
      </c>
      <c r="BE167" s="156">
        <f t="shared" ref="BE167:BE176" si="14">IF(N167="základná",J167,0)</f>
        <v>0</v>
      </c>
      <c r="BF167" s="156">
        <f t="shared" ref="BF167:BF176" si="15">IF(N167="znížená",J167,0)</f>
        <v>0</v>
      </c>
      <c r="BG167" s="156">
        <f t="shared" ref="BG167:BG176" si="16">IF(N167="zákl. prenesená",J167,0)</f>
        <v>0</v>
      </c>
      <c r="BH167" s="156">
        <f t="shared" ref="BH167:BH176" si="17">IF(N167="zníž. prenesená",J167,0)</f>
        <v>0</v>
      </c>
      <c r="BI167" s="156">
        <f t="shared" ref="BI167:BI176" si="18">IF(N167="nulová",J167,0)</f>
        <v>0</v>
      </c>
      <c r="BJ167" s="14" t="s">
        <v>136</v>
      </c>
      <c r="BK167" s="156">
        <f t="shared" ref="BK167:BK176" si="19">ROUND(I167*H167,2)</f>
        <v>0</v>
      </c>
      <c r="BL167" s="14" t="s">
        <v>398</v>
      </c>
      <c r="BM167" s="155" t="s">
        <v>508</v>
      </c>
    </row>
    <row r="168" spans="1:65" s="2" customFormat="1" ht="24.15" customHeight="1">
      <c r="A168" s="26"/>
      <c r="B168" s="143"/>
      <c r="C168" s="144" t="s">
        <v>317</v>
      </c>
      <c r="D168" s="144" t="s">
        <v>131</v>
      </c>
      <c r="E168" s="145" t="s">
        <v>884</v>
      </c>
      <c r="F168" s="146" t="s">
        <v>722</v>
      </c>
      <c r="G168" s="147" t="s">
        <v>134</v>
      </c>
      <c r="H168" s="148">
        <v>0.56000000000000005</v>
      </c>
      <c r="I168" s="149"/>
      <c r="J168" s="149">
        <f t="shared" si="10"/>
        <v>0</v>
      </c>
      <c r="K168" s="150"/>
      <c r="L168" s="27"/>
      <c r="M168" s="151" t="s">
        <v>1</v>
      </c>
      <c r="N168" s="152" t="s">
        <v>36</v>
      </c>
      <c r="O168" s="153">
        <v>0</v>
      </c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398</v>
      </c>
      <c r="AT168" s="155" t="s">
        <v>131</v>
      </c>
      <c r="AU168" s="155" t="s">
        <v>136</v>
      </c>
      <c r="AY168" s="14" t="s">
        <v>129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136</v>
      </c>
      <c r="BK168" s="156">
        <f t="shared" si="19"/>
        <v>0</v>
      </c>
      <c r="BL168" s="14" t="s">
        <v>398</v>
      </c>
      <c r="BM168" s="155" t="s">
        <v>516</v>
      </c>
    </row>
    <row r="169" spans="1:65" s="2" customFormat="1" ht="24.15" customHeight="1">
      <c r="A169" s="26"/>
      <c r="B169" s="143"/>
      <c r="C169" s="144" t="s">
        <v>323</v>
      </c>
      <c r="D169" s="144" t="s">
        <v>131</v>
      </c>
      <c r="E169" s="145" t="s">
        <v>885</v>
      </c>
      <c r="F169" s="146" t="s">
        <v>886</v>
      </c>
      <c r="G169" s="147" t="s">
        <v>257</v>
      </c>
      <c r="H169" s="148">
        <v>2</v>
      </c>
      <c r="I169" s="149"/>
      <c r="J169" s="149">
        <f t="shared" si="10"/>
        <v>0</v>
      </c>
      <c r="K169" s="150"/>
      <c r="L169" s="27"/>
      <c r="M169" s="151" t="s">
        <v>1</v>
      </c>
      <c r="N169" s="152" t="s">
        <v>36</v>
      </c>
      <c r="O169" s="153">
        <v>0</v>
      </c>
      <c r="P169" s="153">
        <f t="shared" si="11"/>
        <v>0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398</v>
      </c>
      <c r="AT169" s="155" t="s">
        <v>131</v>
      </c>
      <c r="AU169" s="155" t="s">
        <v>136</v>
      </c>
      <c r="AY169" s="14" t="s">
        <v>129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136</v>
      </c>
      <c r="BK169" s="156">
        <f t="shared" si="19"/>
        <v>0</v>
      </c>
      <c r="BL169" s="14" t="s">
        <v>398</v>
      </c>
      <c r="BM169" s="155" t="s">
        <v>524</v>
      </c>
    </row>
    <row r="170" spans="1:65" s="2" customFormat="1" ht="16.5" customHeight="1">
      <c r="A170" s="26"/>
      <c r="B170" s="143"/>
      <c r="C170" s="157" t="s">
        <v>327</v>
      </c>
      <c r="D170" s="157" t="s">
        <v>145</v>
      </c>
      <c r="E170" s="158" t="s">
        <v>887</v>
      </c>
      <c r="F170" s="159" t="s">
        <v>888</v>
      </c>
      <c r="G170" s="160" t="s">
        <v>148</v>
      </c>
      <c r="H170" s="161">
        <v>0.7</v>
      </c>
      <c r="I170" s="162"/>
      <c r="J170" s="162">
        <f t="shared" si="10"/>
        <v>0</v>
      </c>
      <c r="K170" s="163"/>
      <c r="L170" s="164"/>
      <c r="M170" s="165" t="s">
        <v>1</v>
      </c>
      <c r="N170" s="166" t="s">
        <v>36</v>
      </c>
      <c r="O170" s="153">
        <v>0</v>
      </c>
      <c r="P170" s="153">
        <f t="shared" si="11"/>
        <v>0</v>
      </c>
      <c r="Q170" s="153">
        <v>0</v>
      </c>
      <c r="R170" s="153">
        <f t="shared" si="12"/>
        <v>0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646</v>
      </c>
      <c r="AT170" s="155" t="s">
        <v>145</v>
      </c>
      <c r="AU170" s="155" t="s">
        <v>136</v>
      </c>
      <c r="AY170" s="14" t="s">
        <v>129</v>
      </c>
      <c r="BE170" s="156">
        <f t="shared" si="14"/>
        <v>0</v>
      </c>
      <c r="BF170" s="156">
        <f t="shared" si="15"/>
        <v>0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136</v>
      </c>
      <c r="BK170" s="156">
        <f t="shared" si="19"/>
        <v>0</v>
      </c>
      <c r="BL170" s="14" t="s">
        <v>398</v>
      </c>
      <c r="BM170" s="155" t="s">
        <v>532</v>
      </c>
    </row>
    <row r="171" spans="1:65" s="2" customFormat="1" ht="16.5" customHeight="1">
      <c r="A171" s="26"/>
      <c r="B171" s="143"/>
      <c r="C171" s="157" t="s">
        <v>331</v>
      </c>
      <c r="D171" s="157" t="s">
        <v>145</v>
      </c>
      <c r="E171" s="158" t="s">
        <v>889</v>
      </c>
      <c r="F171" s="159" t="s">
        <v>890</v>
      </c>
      <c r="G171" s="160" t="s">
        <v>208</v>
      </c>
      <c r="H171" s="161">
        <v>2</v>
      </c>
      <c r="I171" s="162"/>
      <c r="J171" s="162">
        <f t="shared" si="10"/>
        <v>0</v>
      </c>
      <c r="K171" s="163"/>
      <c r="L171" s="164"/>
      <c r="M171" s="165" t="s">
        <v>1</v>
      </c>
      <c r="N171" s="166" t="s">
        <v>36</v>
      </c>
      <c r="O171" s="153">
        <v>0</v>
      </c>
      <c r="P171" s="153">
        <f t="shared" si="11"/>
        <v>0</v>
      </c>
      <c r="Q171" s="153">
        <v>0</v>
      </c>
      <c r="R171" s="153">
        <f t="shared" si="12"/>
        <v>0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646</v>
      </c>
      <c r="AT171" s="155" t="s">
        <v>145</v>
      </c>
      <c r="AU171" s="155" t="s">
        <v>136</v>
      </c>
      <c r="AY171" s="14" t="s">
        <v>129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136</v>
      </c>
      <c r="BK171" s="156">
        <f t="shared" si="19"/>
        <v>0</v>
      </c>
      <c r="BL171" s="14" t="s">
        <v>398</v>
      </c>
      <c r="BM171" s="155" t="s">
        <v>542</v>
      </c>
    </row>
    <row r="172" spans="1:65" s="2" customFormat="1" ht="24.15" customHeight="1">
      <c r="A172" s="26"/>
      <c r="B172" s="143"/>
      <c r="C172" s="144" t="s">
        <v>335</v>
      </c>
      <c r="D172" s="144" t="s">
        <v>131</v>
      </c>
      <c r="E172" s="145" t="s">
        <v>891</v>
      </c>
      <c r="F172" s="146" t="s">
        <v>892</v>
      </c>
      <c r="G172" s="147" t="s">
        <v>257</v>
      </c>
      <c r="H172" s="148">
        <v>2</v>
      </c>
      <c r="I172" s="149"/>
      <c r="J172" s="149">
        <f t="shared" si="10"/>
        <v>0</v>
      </c>
      <c r="K172" s="150"/>
      <c r="L172" s="27"/>
      <c r="M172" s="151" t="s">
        <v>1</v>
      </c>
      <c r="N172" s="152" t="s">
        <v>36</v>
      </c>
      <c r="O172" s="153">
        <v>0</v>
      </c>
      <c r="P172" s="153">
        <f t="shared" si="11"/>
        <v>0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398</v>
      </c>
      <c r="AT172" s="155" t="s">
        <v>131</v>
      </c>
      <c r="AU172" s="155" t="s">
        <v>136</v>
      </c>
      <c r="AY172" s="14" t="s">
        <v>129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136</v>
      </c>
      <c r="BK172" s="156">
        <f t="shared" si="19"/>
        <v>0</v>
      </c>
      <c r="BL172" s="14" t="s">
        <v>398</v>
      </c>
      <c r="BM172" s="155" t="s">
        <v>893</v>
      </c>
    </row>
    <row r="173" spans="1:65" s="2" customFormat="1" ht="16.5" customHeight="1">
      <c r="A173" s="26"/>
      <c r="B173" s="143"/>
      <c r="C173" s="157" t="s">
        <v>338</v>
      </c>
      <c r="D173" s="157" t="s">
        <v>145</v>
      </c>
      <c r="E173" s="158" t="s">
        <v>894</v>
      </c>
      <c r="F173" s="159" t="s">
        <v>895</v>
      </c>
      <c r="G173" s="160" t="s">
        <v>257</v>
      </c>
      <c r="H173" s="161">
        <v>2</v>
      </c>
      <c r="I173" s="162"/>
      <c r="J173" s="162">
        <f t="shared" si="10"/>
        <v>0</v>
      </c>
      <c r="K173" s="163"/>
      <c r="L173" s="164"/>
      <c r="M173" s="165" t="s">
        <v>1</v>
      </c>
      <c r="N173" s="166" t="s">
        <v>36</v>
      </c>
      <c r="O173" s="153">
        <v>0</v>
      </c>
      <c r="P173" s="153">
        <f t="shared" si="11"/>
        <v>0</v>
      </c>
      <c r="Q173" s="153">
        <v>0</v>
      </c>
      <c r="R173" s="153">
        <f t="shared" si="12"/>
        <v>0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646</v>
      </c>
      <c r="AT173" s="155" t="s">
        <v>145</v>
      </c>
      <c r="AU173" s="155" t="s">
        <v>136</v>
      </c>
      <c r="AY173" s="14" t="s">
        <v>129</v>
      </c>
      <c r="BE173" s="156">
        <f t="shared" si="14"/>
        <v>0</v>
      </c>
      <c r="BF173" s="156">
        <f t="shared" si="15"/>
        <v>0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136</v>
      </c>
      <c r="BK173" s="156">
        <f t="shared" si="19"/>
        <v>0</v>
      </c>
      <c r="BL173" s="14" t="s">
        <v>398</v>
      </c>
      <c r="BM173" s="155" t="s">
        <v>896</v>
      </c>
    </row>
    <row r="174" spans="1:65" s="2" customFormat="1" ht="33" customHeight="1">
      <c r="A174" s="26"/>
      <c r="B174" s="143"/>
      <c r="C174" s="144" t="s">
        <v>342</v>
      </c>
      <c r="D174" s="144" t="s">
        <v>131</v>
      </c>
      <c r="E174" s="145" t="s">
        <v>897</v>
      </c>
      <c r="F174" s="146" t="s">
        <v>898</v>
      </c>
      <c r="G174" s="147" t="s">
        <v>257</v>
      </c>
      <c r="H174" s="148">
        <v>2</v>
      </c>
      <c r="I174" s="149"/>
      <c r="J174" s="149">
        <f t="shared" si="10"/>
        <v>0</v>
      </c>
      <c r="K174" s="150"/>
      <c r="L174" s="27"/>
      <c r="M174" s="151" t="s">
        <v>1</v>
      </c>
      <c r="N174" s="152" t="s">
        <v>36</v>
      </c>
      <c r="O174" s="153">
        <v>0</v>
      </c>
      <c r="P174" s="153">
        <f t="shared" si="11"/>
        <v>0</v>
      </c>
      <c r="Q174" s="153">
        <v>0</v>
      </c>
      <c r="R174" s="153">
        <f t="shared" si="12"/>
        <v>0</v>
      </c>
      <c r="S174" s="153">
        <v>0</v>
      </c>
      <c r="T174" s="154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398</v>
      </c>
      <c r="AT174" s="155" t="s">
        <v>131</v>
      </c>
      <c r="AU174" s="155" t="s">
        <v>136</v>
      </c>
      <c r="AY174" s="14" t="s">
        <v>129</v>
      </c>
      <c r="BE174" s="156">
        <f t="shared" si="14"/>
        <v>0</v>
      </c>
      <c r="BF174" s="156">
        <f t="shared" si="15"/>
        <v>0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4" t="s">
        <v>136</v>
      </c>
      <c r="BK174" s="156">
        <f t="shared" si="19"/>
        <v>0</v>
      </c>
      <c r="BL174" s="14" t="s">
        <v>398</v>
      </c>
      <c r="BM174" s="155" t="s">
        <v>899</v>
      </c>
    </row>
    <row r="175" spans="1:65" s="2" customFormat="1" ht="33" customHeight="1">
      <c r="A175" s="26"/>
      <c r="B175" s="143"/>
      <c r="C175" s="144" t="s">
        <v>348</v>
      </c>
      <c r="D175" s="144" t="s">
        <v>131</v>
      </c>
      <c r="E175" s="145" t="s">
        <v>900</v>
      </c>
      <c r="F175" s="146" t="s">
        <v>901</v>
      </c>
      <c r="G175" s="147" t="s">
        <v>163</v>
      </c>
      <c r="H175" s="148">
        <v>2</v>
      </c>
      <c r="I175" s="149"/>
      <c r="J175" s="149">
        <f t="shared" si="10"/>
        <v>0</v>
      </c>
      <c r="K175" s="150"/>
      <c r="L175" s="27"/>
      <c r="M175" s="151" t="s">
        <v>1</v>
      </c>
      <c r="N175" s="152" t="s">
        <v>36</v>
      </c>
      <c r="O175" s="153">
        <v>0</v>
      </c>
      <c r="P175" s="153">
        <f t="shared" si="11"/>
        <v>0</v>
      </c>
      <c r="Q175" s="153">
        <v>0</v>
      </c>
      <c r="R175" s="153">
        <f t="shared" si="12"/>
        <v>0</v>
      </c>
      <c r="S175" s="153">
        <v>0</v>
      </c>
      <c r="T175" s="154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398</v>
      </c>
      <c r="AT175" s="155" t="s">
        <v>131</v>
      </c>
      <c r="AU175" s="155" t="s">
        <v>136</v>
      </c>
      <c r="AY175" s="14" t="s">
        <v>129</v>
      </c>
      <c r="BE175" s="156">
        <f t="shared" si="14"/>
        <v>0</v>
      </c>
      <c r="BF175" s="156">
        <f t="shared" si="15"/>
        <v>0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4" t="s">
        <v>136</v>
      </c>
      <c r="BK175" s="156">
        <f t="shared" si="19"/>
        <v>0</v>
      </c>
      <c r="BL175" s="14" t="s">
        <v>398</v>
      </c>
      <c r="BM175" s="155" t="s">
        <v>902</v>
      </c>
    </row>
    <row r="176" spans="1:65" s="2" customFormat="1" ht="16.5" customHeight="1">
      <c r="A176" s="26"/>
      <c r="B176" s="143"/>
      <c r="C176" s="144" t="s">
        <v>352</v>
      </c>
      <c r="D176" s="144" t="s">
        <v>131</v>
      </c>
      <c r="E176" s="145" t="s">
        <v>715</v>
      </c>
      <c r="F176" s="146" t="s">
        <v>716</v>
      </c>
      <c r="G176" s="147" t="s">
        <v>315</v>
      </c>
      <c r="H176" s="148">
        <v>0.375</v>
      </c>
      <c r="I176" s="149"/>
      <c r="J176" s="149">
        <f t="shared" si="10"/>
        <v>0</v>
      </c>
      <c r="K176" s="150"/>
      <c r="L176" s="27"/>
      <c r="M176" s="151" t="s">
        <v>1</v>
      </c>
      <c r="N176" s="152" t="s">
        <v>36</v>
      </c>
      <c r="O176" s="153">
        <v>0</v>
      </c>
      <c r="P176" s="153">
        <f t="shared" si="11"/>
        <v>0</v>
      </c>
      <c r="Q176" s="153">
        <v>0</v>
      </c>
      <c r="R176" s="153">
        <f t="shared" si="12"/>
        <v>0</v>
      </c>
      <c r="S176" s="153">
        <v>0</v>
      </c>
      <c r="T176" s="154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398</v>
      </c>
      <c r="AT176" s="155" t="s">
        <v>131</v>
      </c>
      <c r="AU176" s="155" t="s">
        <v>136</v>
      </c>
      <c r="AY176" s="14" t="s">
        <v>129</v>
      </c>
      <c r="BE176" s="156">
        <f t="shared" si="14"/>
        <v>0</v>
      </c>
      <c r="BF176" s="156">
        <f t="shared" si="15"/>
        <v>0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4" t="s">
        <v>136</v>
      </c>
      <c r="BK176" s="156">
        <f t="shared" si="19"/>
        <v>0</v>
      </c>
      <c r="BL176" s="14" t="s">
        <v>398</v>
      </c>
      <c r="BM176" s="155" t="s">
        <v>903</v>
      </c>
    </row>
    <row r="177" spans="1:65" s="12" customFormat="1" ht="25.95" customHeight="1">
      <c r="B177" s="131"/>
      <c r="D177" s="132" t="s">
        <v>69</v>
      </c>
      <c r="E177" s="133" t="s">
        <v>540</v>
      </c>
      <c r="F177" s="133" t="s">
        <v>725</v>
      </c>
      <c r="J177" s="134">
        <f>BK177</f>
        <v>0</v>
      </c>
      <c r="L177" s="131"/>
      <c r="M177" s="135"/>
      <c r="N177" s="136"/>
      <c r="O177" s="136"/>
      <c r="P177" s="137">
        <f>SUM(P178:P181)</f>
        <v>0</v>
      </c>
      <c r="Q177" s="136"/>
      <c r="R177" s="137">
        <f>SUM(R178:R181)</f>
        <v>0</v>
      </c>
      <c r="S177" s="136"/>
      <c r="T177" s="138">
        <f>SUM(T178:T181)</f>
        <v>0</v>
      </c>
      <c r="AR177" s="132" t="s">
        <v>135</v>
      </c>
      <c r="AT177" s="139" t="s">
        <v>69</v>
      </c>
      <c r="AU177" s="139" t="s">
        <v>70</v>
      </c>
      <c r="AY177" s="132" t="s">
        <v>129</v>
      </c>
      <c r="BK177" s="140">
        <f>SUM(BK178:BK181)</f>
        <v>0</v>
      </c>
    </row>
    <row r="178" spans="1:65" s="2" customFormat="1" ht="21.75" customHeight="1">
      <c r="A178" s="26"/>
      <c r="B178" s="143"/>
      <c r="C178" s="144" t="s">
        <v>356</v>
      </c>
      <c r="D178" s="144" t="s">
        <v>131</v>
      </c>
      <c r="E178" s="145" t="s">
        <v>726</v>
      </c>
      <c r="F178" s="146" t="s">
        <v>806</v>
      </c>
      <c r="G178" s="147" t="s">
        <v>208</v>
      </c>
      <c r="H178" s="148">
        <v>0</v>
      </c>
      <c r="I178" s="149"/>
      <c r="J178" s="149">
        <f>ROUND(I178*H178,2)</f>
        <v>0</v>
      </c>
      <c r="K178" s="150"/>
      <c r="L178" s="27"/>
      <c r="M178" s="151" t="s">
        <v>1</v>
      </c>
      <c r="N178" s="152" t="s">
        <v>36</v>
      </c>
      <c r="O178" s="153">
        <v>0</v>
      </c>
      <c r="P178" s="153">
        <f>O178*H178</f>
        <v>0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728</v>
      </c>
      <c r="AT178" s="155" t="s">
        <v>131</v>
      </c>
      <c r="AU178" s="155" t="s">
        <v>75</v>
      </c>
      <c r="AY178" s="14" t="s">
        <v>129</v>
      </c>
      <c r="BE178" s="156">
        <f>IF(N178="základná",J178,0)</f>
        <v>0</v>
      </c>
      <c r="BF178" s="156">
        <f>IF(N178="znížená",J178,0)</f>
        <v>0</v>
      </c>
      <c r="BG178" s="156">
        <f>IF(N178="zákl. prenesená",J178,0)</f>
        <v>0</v>
      </c>
      <c r="BH178" s="156">
        <f>IF(N178="zníž. prenesená",J178,0)</f>
        <v>0</v>
      </c>
      <c r="BI178" s="156">
        <f>IF(N178="nulová",J178,0)</f>
        <v>0</v>
      </c>
      <c r="BJ178" s="14" t="s">
        <v>136</v>
      </c>
      <c r="BK178" s="156">
        <f>ROUND(I178*H178,2)</f>
        <v>0</v>
      </c>
      <c r="BL178" s="14" t="s">
        <v>728</v>
      </c>
      <c r="BM178" s="155" t="s">
        <v>904</v>
      </c>
    </row>
    <row r="179" spans="1:65" s="2" customFormat="1" ht="16.5" customHeight="1">
      <c r="A179" s="26"/>
      <c r="B179" s="143"/>
      <c r="C179" s="144" t="s">
        <v>360</v>
      </c>
      <c r="D179" s="144" t="s">
        <v>131</v>
      </c>
      <c r="E179" s="145" t="s">
        <v>905</v>
      </c>
      <c r="F179" s="146" t="s">
        <v>804</v>
      </c>
      <c r="G179" s="147" t="s">
        <v>545</v>
      </c>
      <c r="H179" s="148">
        <v>0</v>
      </c>
      <c r="I179" s="149"/>
      <c r="J179" s="149">
        <f>ROUND(I179*H179,2)</f>
        <v>0</v>
      </c>
      <c r="K179" s="150"/>
      <c r="L179" s="27"/>
      <c r="M179" s="151" t="s">
        <v>1</v>
      </c>
      <c r="N179" s="152" t="s">
        <v>36</v>
      </c>
      <c r="O179" s="153">
        <v>0</v>
      </c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728</v>
      </c>
      <c r="AT179" s="155" t="s">
        <v>131</v>
      </c>
      <c r="AU179" s="155" t="s">
        <v>75</v>
      </c>
      <c r="AY179" s="14" t="s">
        <v>129</v>
      </c>
      <c r="BE179" s="156">
        <f>IF(N179="základná",J179,0)</f>
        <v>0</v>
      </c>
      <c r="BF179" s="156">
        <f>IF(N179="znížená",J179,0)</f>
        <v>0</v>
      </c>
      <c r="BG179" s="156">
        <f>IF(N179="zákl. prenesená",J179,0)</f>
        <v>0</v>
      </c>
      <c r="BH179" s="156">
        <f>IF(N179="zníž. prenesená",J179,0)</f>
        <v>0</v>
      </c>
      <c r="BI179" s="156">
        <f>IF(N179="nulová",J179,0)</f>
        <v>0</v>
      </c>
      <c r="BJ179" s="14" t="s">
        <v>136</v>
      </c>
      <c r="BK179" s="156">
        <f>ROUND(I179*H179,2)</f>
        <v>0</v>
      </c>
      <c r="BL179" s="14" t="s">
        <v>728</v>
      </c>
      <c r="BM179" s="155" t="s">
        <v>906</v>
      </c>
    </row>
    <row r="180" spans="1:65" s="2" customFormat="1" ht="16.5" customHeight="1">
      <c r="A180" s="26"/>
      <c r="B180" s="143"/>
      <c r="C180" s="144" t="s">
        <v>364</v>
      </c>
      <c r="D180" s="144" t="s">
        <v>131</v>
      </c>
      <c r="E180" s="145" t="s">
        <v>729</v>
      </c>
      <c r="F180" s="146" t="s">
        <v>730</v>
      </c>
      <c r="G180" s="147" t="s">
        <v>208</v>
      </c>
      <c r="H180" s="148">
        <v>0</v>
      </c>
      <c r="I180" s="149"/>
      <c r="J180" s="149">
        <f>ROUND(I180*H180,2)</f>
        <v>0</v>
      </c>
      <c r="K180" s="150"/>
      <c r="L180" s="27"/>
      <c r="M180" s="151" t="s">
        <v>1</v>
      </c>
      <c r="N180" s="152" t="s">
        <v>36</v>
      </c>
      <c r="O180" s="153">
        <v>0</v>
      </c>
      <c r="P180" s="153">
        <f>O180*H180</f>
        <v>0</v>
      </c>
      <c r="Q180" s="153">
        <v>0</v>
      </c>
      <c r="R180" s="153">
        <f>Q180*H180</f>
        <v>0</v>
      </c>
      <c r="S180" s="153">
        <v>0</v>
      </c>
      <c r="T180" s="154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728</v>
      </c>
      <c r="AT180" s="155" t="s">
        <v>131</v>
      </c>
      <c r="AU180" s="155" t="s">
        <v>75</v>
      </c>
      <c r="AY180" s="14" t="s">
        <v>129</v>
      </c>
      <c r="BE180" s="156">
        <f>IF(N180="základná",J180,0)</f>
        <v>0</v>
      </c>
      <c r="BF180" s="156">
        <f>IF(N180="znížená",J180,0)</f>
        <v>0</v>
      </c>
      <c r="BG180" s="156">
        <f>IF(N180="zákl. prenesená",J180,0)</f>
        <v>0</v>
      </c>
      <c r="BH180" s="156">
        <f>IF(N180="zníž. prenesená",J180,0)</f>
        <v>0</v>
      </c>
      <c r="BI180" s="156">
        <f>IF(N180="nulová",J180,0)</f>
        <v>0</v>
      </c>
      <c r="BJ180" s="14" t="s">
        <v>136</v>
      </c>
      <c r="BK180" s="156">
        <f>ROUND(I180*H180,2)</f>
        <v>0</v>
      </c>
      <c r="BL180" s="14" t="s">
        <v>728</v>
      </c>
      <c r="BM180" s="155" t="s">
        <v>907</v>
      </c>
    </row>
    <row r="181" spans="1:65" s="2" customFormat="1" ht="37.799999999999997" customHeight="1">
      <c r="A181" s="26"/>
      <c r="B181" s="143"/>
      <c r="C181" s="144" t="s">
        <v>368</v>
      </c>
      <c r="D181" s="144" t="s">
        <v>131</v>
      </c>
      <c r="E181" s="145" t="s">
        <v>731</v>
      </c>
      <c r="F181" s="146" t="s">
        <v>732</v>
      </c>
      <c r="G181" s="147" t="s">
        <v>545</v>
      </c>
      <c r="H181" s="148">
        <v>0</v>
      </c>
      <c r="I181" s="149"/>
      <c r="J181" s="149">
        <f>ROUND(I181*H181,2)</f>
        <v>0</v>
      </c>
      <c r="K181" s="150"/>
      <c r="L181" s="27"/>
      <c r="M181" s="167" t="s">
        <v>1</v>
      </c>
      <c r="N181" s="168" t="s">
        <v>36</v>
      </c>
      <c r="O181" s="169">
        <v>0</v>
      </c>
      <c r="P181" s="169">
        <f>O181*H181</f>
        <v>0</v>
      </c>
      <c r="Q181" s="169">
        <v>0</v>
      </c>
      <c r="R181" s="169">
        <f>Q181*H181</f>
        <v>0</v>
      </c>
      <c r="S181" s="169">
        <v>0</v>
      </c>
      <c r="T181" s="170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728</v>
      </c>
      <c r="AT181" s="155" t="s">
        <v>131</v>
      </c>
      <c r="AU181" s="155" t="s">
        <v>75</v>
      </c>
      <c r="AY181" s="14" t="s">
        <v>129</v>
      </c>
      <c r="BE181" s="156">
        <f>IF(N181="základná",J181,0)</f>
        <v>0</v>
      </c>
      <c r="BF181" s="156">
        <f>IF(N181="znížená",J181,0)</f>
        <v>0</v>
      </c>
      <c r="BG181" s="156">
        <f>IF(N181="zákl. prenesená",J181,0)</f>
        <v>0</v>
      </c>
      <c r="BH181" s="156">
        <f>IF(N181="zníž. prenesená",J181,0)</f>
        <v>0</v>
      </c>
      <c r="BI181" s="156">
        <f>IF(N181="nulová",J181,0)</f>
        <v>0</v>
      </c>
      <c r="BJ181" s="14" t="s">
        <v>136</v>
      </c>
      <c r="BK181" s="156">
        <f>ROUND(I181*H181,2)</f>
        <v>0</v>
      </c>
      <c r="BL181" s="14" t="s">
        <v>728</v>
      </c>
      <c r="BM181" s="155" t="s">
        <v>908</v>
      </c>
    </row>
    <row r="182" spans="1:65" s="2" customFormat="1" ht="6.9" customHeight="1">
      <c r="A182" s="26"/>
      <c r="B182" s="44"/>
      <c r="C182" s="45"/>
      <c r="D182" s="45"/>
      <c r="E182" s="45"/>
      <c r="F182" s="45"/>
      <c r="G182" s="45"/>
      <c r="H182" s="45"/>
      <c r="I182" s="45"/>
      <c r="J182" s="45"/>
      <c r="K182" s="45"/>
      <c r="L182" s="27"/>
      <c r="M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</row>
  </sheetData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2022_190 - Ekologizácia v...</vt:lpstr>
      <vt:lpstr>2022_190_1 - Zdravotechnika</vt:lpstr>
      <vt:lpstr>2022_190_2 - Bleskozvod a...</vt:lpstr>
      <vt:lpstr>2022_190_3 - Svetelná inš...</vt:lpstr>
      <vt:lpstr>2022_190_4 - Vonkajšia NN</vt:lpstr>
      <vt:lpstr>'2022_190 - Ekologizácia v...'!Názvy_tlače</vt:lpstr>
      <vt:lpstr>'2022_190_1 - Zdravotechnika'!Názvy_tlače</vt:lpstr>
      <vt:lpstr>'2022_190_2 - Bleskozvod a...'!Názvy_tlače</vt:lpstr>
      <vt:lpstr>'2022_190_3 - Svetelná inš...'!Názvy_tlače</vt:lpstr>
      <vt:lpstr>'2022_190_4 - Vonkajšia NN'!Názvy_tlače</vt:lpstr>
      <vt:lpstr>'Rekapitulácia stavby'!Názvy_tlače</vt:lpstr>
      <vt:lpstr>'2022_190 - Ekologizácia v...'!Oblasť_tlače</vt:lpstr>
      <vt:lpstr>'2022_190_1 - Zdravotechnika'!Oblasť_tlače</vt:lpstr>
      <vt:lpstr>'2022_190_2 - Bleskozvod a...'!Oblasť_tlače</vt:lpstr>
      <vt:lpstr>'2022_190_3 - Svetelná inš...'!Oblasť_tlače</vt:lpstr>
      <vt:lpstr>'2022_190_4 - Vonkajšia NN'!Oblasť_tlače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ZDENO3\ZDENO</dc:creator>
  <cp:lastModifiedBy>User</cp:lastModifiedBy>
  <cp:lastPrinted>2024-06-24T14:58:16Z</cp:lastPrinted>
  <dcterms:created xsi:type="dcterms:W3CDTF">2022-03-18T13:00:52Z</dcterms:created>
  <dcterms:modified xsi:type="dcterms:W3CDTF">2024-06-25T06:49:05Z</dcterms:modified>
</cp:coreProperties>
</file>