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Ladislav Ondrušek\Desktop\Zoznam ONDRUŠEK NOTEBOOK (Ondrušek)\2. Zákazky  2013\Hyza fondy 2023\PD Šoporňa\"/>
    </mc:Choice>
  </mc:AlternateContent>
  <xr:revisionPtr revIDLastSave="0" documentId="13_ncr:1_{C2A44530-92E6-4453-AF30-9C409A16DF9B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Rekapitulácia stavby" sheetId="1" r:id="rId1"/>
    <sheet name="PA4-2752024 - Šoporňa - R..." sheetId="2" r:id="rId2"/>
  </sheets>
  <definedNames>
    <definedName name="_xlnm._FilterDatabase" localSheetId="1" hidden="1">'PA4-2752024 - Šoporňa - R...'!$C$114:$K$145</definedName>
    <definedName name="_xlnm.Print_Titles" localSheetId="1">'PA4-2752024 - Šoporňa - R...'!$114:$114</definedName>
    <definedName name="_xlnm.Print_Titles" localSheetId="0">'Rekapitulácia stavby'!$92:$92</definedName>
    <definedName name="_xlnm.Print_Area" localSheetId="1">'PA4-2752024 - Šoporňa - R...'!$C$4:$J$76,'PA4-2752024 - Šoporňa - R...'!$C$82:$J$98,'PA4-2752024 - Šoporňa - R...'!$C$104:$J$145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0" i="2"/>
  <c r="BH130" i="2"/>
  <c r="BG130" i="2"/>
  <c r="BE130" i="2"/>
  <c r="T130" i="2"/>
  <c r="R130" i="2"/>
  <c r="P130" i="2"/>
  <c r="BI127" i="2"/>
  <c r="BH127" i="2"/>
  <c r="BG127" i="2"/>
  <c r="BE127" i="2"/>
  <c r="T127" i="2"/>
  <c r="R127" i="2"/>
  <c r="P127" i="2"/>
  <c r="BI124" i="2"/>
  <c r="BH124" i="2"/>
  <c r="BG124" i="2"/>
  <c r="BE124" i="2"/>
  <c r="T124" i="2"/>
  <c r="R124" i="2"/>
  <c r="P124" i="2"/>
  <c r="BI121" i="2"/>
  <c r="BH121" i="2"/>
  <c r="BG121" i="2"/>
  <c r="BE121" i="2"/>
  <c r="T121" i="2"/>
  <c r="R121" i="2"/>
  <c r="P121" i="2"/>
  <c r="BI118" i="2"/>
  <c r="BH118" i="2"/>
  <c r="BG118" i="2"/>
  <c r="BE118" i="2"/>
  <c r="T118" i="2"/>
  <c r="R118" i="2"/>
  <c r="P118" i="2"/>
  <c r="J111" i="2"/>
  <c r="F111" i="2"/>
  <c r="F109" i="2"/>
  <c r="E107" i="2"/>
  <c r="J89" i="2"/>
  <c r="F89" i="2"/>
  <c r="F87" i="2"/>
  <c r="E85" i="2"/>
  <c r="J22" i="2"/>
  <c r="E22" i="2"/>
  <c r="J112" i="2"/>
  <c r="J21" i="2"/>
  <c r="J16" i="2"/>
  <c r="E16" i="2"/>
  <c r="F90" i="2"/>
  <c r="J15" i="2"/>
  <c r="J10" i="2"/>
  <c r="J87" i="2"/>
  <c r="L90" i="1"/>
  <c r="AM90" i="1"/>
  <c r="AM89" i="1"/>
  <c r="L89" i="1"/>
  <c r="AM87" i="1"/>
  <c r="L87" i="1"/>
  <c r="L85" i="1"/>
  <c r="L84" i="1"/>
  <c r="BK145" i="2"/>
  <c r="J124" i="2"/>
  <c r="BK130" i="2"/>
  <c r="BK144" i="2"/>
  <c r="J127" i="2"/>
  <c r="BK133" i="2"/>
  <c r="J134" i="2"/>
  <c r="J139" i="2"/>
  <c r="F34" i="2"/>
  <c r="J130" i="2"/>
  <c r="J136" i="2"/>
  <c r="J121" i="2"/>
  <c r="BK139" i="2"/>
  <c r="J145" i="2"/>
  <c r="BK124" i="2"/>
  <c r="AS94" i="1"/>
  <c r="J140" i="2"/>
  <c r="J144" i="2"/>
  <c r="BK127" i="2"/>
  <c r="J118" i="2"/>
  <c r="J133" i="2"/>
  <c r="BK134" i="2"/>
  <c r="BK121" i="2"/>
  <c r="BK136" i="2"/>
  <c r="BK140" i="2"/>
  <c r="BK118" i="2"/>
  <c r="P117" i="2" l="1"/>
  <c r="BK117" i="2"/>
  <c r="J117" i="2"/>
  <c r="J96" i="2" s="1"/>
  <c r="R117" i="2"/>
  <c r="BK135" i="2"/>
  <c r="J135" i="2"/>
  <c r="J97" i="2" s="1"/>
  <c r="T117" i="2"/>
  <c r="P135" i="2"/>
  <c r="R135" i="2"/>
  <c r="T135" i="2"/>
  <c r="F112" i="2"/>
  <c r="J109" i="2"/>
  <c r="J90" i="2"/>
  <c r="BF118" i="2"/>
  <c r="BF133" i="2"/>
  <c r="BF136" i="2"/>
  <c r="BF144" i="2"/>
  <c r="BC95" i="1"/>
  <c r="BF121" i="2"/>
  <c r="BF124" i="2"/>
  <c r="BF127" i="2"/>
  <c r="BF130" i="2"/>
  <c r="BF134" i="2"/>
  <c r="BF139" i="2"/>
  <c r="BF140" i="2"/>
  <c r="BF145" i="2"/>
  <c r="F33" i="2"/>
  <c r="BB95" i="1"/>
  <c r="BB94" i="1"/>
  <c r="AX94" i="1" s="1"/>
  <c r="F35" i="2"/>
  <c r="BD95" i="1" s="1"/>
  <c r="BD94" i="1" s="1"/>
  <c r="W33" i="1" s="1"/>
  <c r="F31" i="2"/>
  <c r="AZ95" i="1"/>
  <c r="AZ94" i="1"/>
  <c r="W29" i="1" s="1"/>
  <c r="J31" i="2"/>
  <c r="AV95" i="1" s="1"/>
  <c r="BC94" i="1"/>
  <c r="W32" i="1" s="1"/>
  <c r="T116" i="2" l="1"/>
  <c r="T115" i="2"/>
  <c r="R116" i="2"/>
  <c r="R115" i="2" s="1"/>
  <c r="P116" i="2"/>
  <c r="P115" i="2" s="1"/>
  <c r="AU95" i="1" s="1"/>
  <c r="AU94" i="1" s="1"/>
  <c r="BK116" i="2"/>
  <c r="J116" i="2" s="1"/>
  <c r="J95" i="2" s="1"/>
  <c r="AV94" i="1"/>
  <c r="AK29" i="1"/>
  <c r="W31" i="1"/>
  <c r="J32" i="2"/>
  <c r="AW95" i="1" s="1"/>
  <c r="AT95" i="1" s="1"/>
  <c r="AY94" i="1"/>
  <c r="F32" i="2"/>
  <c r="BA95" i="1" s="1"/>
  <c r="BA94" i="1" s="1"/>
  <c r="W30" i="1" s="1"/>
  <c r="BK115" i="2" l="1"/>
  <c r="J115" i="2" s="1"/>
  <c r="J28" i="2" s="1"/>
  <c r="AG95" i="1" s="1"/>
  <c r="AG94" i="1" s="1"/>
  <c r="AK26" i="1" s="1"/>
  <c r="AK35" i="1" s="1"/>
  <c r="AW94" i="1"/>
  <c r="AK30" i="1"/>
  <c r="J37" i="2" l="1"/>
  <c r="J94" i="2"/>
  <c r="AN95" i="1"/>
  <c r="AT94" i="1"/>
  <c r="AN94" i="1" l="1"/>
</calcChain>
</file>

<file path=xl/sharedStrings.xml><?xml version="1.0" encoding="utf-8"?>
<sst xmlns="http://schemas.openxmlformats.org/spreadsheetml/2006/main" count="568" uniqueCount="173">
  <si>
    <t>Export Komplet</t>
  </si>
  <si>
    <t/>
  </si>
  <si>
    <t>2.0</t>
  </si>
  <si>
    <t>False</t>
  </si>
  <si>
    <t>{281d9cf0-a972-41c6-9497-100298a9de08}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</si>
  <si>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</si>
  <si>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</si>
  <si>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</si>
  <si>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</si>
  <si>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</si>
  <si>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</si>
  <si>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</si>
  <si>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</si>
  <si>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PA4-2752024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</si>
  <si>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</si>
  <si>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</si>
  <si>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Šoporňa - Rekonštrukcia striech a stien - h.č. 1,2,3</t>
  </si>
  <si>
    <t>JKSO:</t>
  </si>
  <si>
    <t>KS:</t>
  </si>
  <si>
    <t>Miesto:</t>
  </si>
  <si>
    <t>Šoporňa</t>
  </si>
  <si>
    <t>Dátum:</t>
  </si>
  <si>
    <t>27. 5. 2024</t>
  </si>
  <si>
    <t>Objednávateľ:</t>
  </si>
  <si>
    <t>IČO:</t>
  </si>
  <si>
    <t>Farma HYZA a.s.</t>
  </si>
  <si>
    <t>IČ DPH:</t>
  </si>
  <si>
    <t>Zhotoviteľ:</t>
  </si>
  <si>
    <t>Vyplň údaj</t>
  </si>
  <si>
    <t>Projektant:</t>
  </si>
  <si>
    <t>Ing. Peter Antal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</si>
  <si>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</si>
  <si>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</si>
  <si>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</si>
  <si>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</si>
  <si>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</si>
  <si>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</si>
  <si>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</si>
  <si>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</si>
  <si>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</si>
  <si>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</si>
  <si>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</si>
  <si>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</si>
  <si>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</si>
  <si>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</si>
  <si>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</si>
  <si>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</si>
  <si>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</si>
  <si>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</si>
  <si>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</si>
  <si>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</si>
  <si>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</si>
  <si>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</si>
  <si>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</si>
  <si>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</si>
  <si>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</si>
  <si>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</si>
  <si>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</si>
  <si>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</si>
  <si>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</si>
  <si>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</si>
  <si>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</si>
  <si>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</si>
  <si>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</si>
  <si>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</si>
  <si>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</si>
  <si>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</si>
  <si>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</si>
  <si>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</si>
  <si>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</si>
  <si>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</si>
  <si>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</si>
  <si>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</si>
  <si>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</si>
  <si>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</si>
  <si>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</si>
  <si>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</si>
  <si>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</si>
  <si>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</si>
  <si>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</si>
  <si>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</si>
  <si>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</si>
  <si>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</si>
  <si>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</si>
  <si>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</si>
  <si>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</si>
  <si>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</si>
  <si>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</si>
  <si>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</si>
  <si>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764 - Konštrukcie klampiarske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</si>
  <si>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</si>
  <si>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</si>
  <si>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</si>
  <si>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</si>
  <si>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</si>
  <si>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</si>
  <si>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</si>
  <si>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</si>
  <si>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</si>
  <si>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</si>
  <si>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</si>
  <si>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</si>
  <si>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</si>
  <si>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</si>
  <si>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</si>
  <si>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</si>
  <si>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</si>
  <si>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764</t>
  </si>
  <si>
    <t>Konštrukcie klampiarske</t>
  </si>
  <si>
    <t>K</t>
  </si>
  <si>
    <t>764171733</t>
  </si>
  <si>
    <t>Krytina LINDAB trapézový systém - hrebene z hrebenáčov s vetracím pásom, sklon strechy do 30°</t>
  </si>
  <si>
    <t>m</t>
  </si>
  <si>
    <t>16</t>
  </si>
  <si>
    <t>1508946406</t>
  </si>
  <si>
    <t>VV</t>
  </si>
  <si>
    <t>80*3</t>
  </si>
  <si>
    <t>Súčet</t>
  </si>
  <si>
    <t>4</t>
  </si>
  <si>
    <t>3</t>
  </si>
  <si>
    <t>764171750</t>
  </si>
  <si>
    <t>Krytina LINDAB trapézový systém - záveterná lišta, sklon strechy do 30°</t>
  </si>
  <si>
    <t>794514131</t>
  </si>
  <si>
    <t>4*7,5*3</t>
  </si>
  <si>
    <t>5</t>
  </si>
  <si>
    <t>764312822.S</t>
  </si>
  <si>
    <t>Demontáž krytiny hladkej strešnej z tabúľ 2000 x 670 mm, do 30st.,  -0,00751t</t>
  </si>
  <si>
    <t>m2</t>
  </si>
  <si>
    <t>-1124046147</t>
  </si>
  <si>
    <t>15*80*3</t>
  </si>
  <si>
    <t>10</t>
  </si>
  <si>
    <t>764391840.S</t>
  </si>
  <si>
    <t>Demontáž ostatných strešných prvkov záveterné lišty, so sklonom do 30° rš 400 a 500 mm,  -0,00250t</t>
  </si>
  <si>
    <t>1060640361</t>
  </si>
  <si>
    <t>11</t>
  </si>
  <si>
    <t>764393830.S</t>
  </si>
  <si>
    <t>Demontáž hrebeňa so sklonom do 30st. rš 250 a 400 mm,  -0,00197t</t>
  </si>
  <si>
    <t>1583639240</t>
  </si>
  <si>
    <t>6</t>
  </si>
  <si>
    <t>998764101.S</t>
  </si>
  <si>
    <t>Presun hmôt pre konštrukcie klampiarske v objektoch výšky do 6 m</t>
  </si>
  <si>
    <t>t</t>
  </si>
  <si>
    <t>1040651760</t>
  </si>
  <si>
    <t>7</t>
  </si>
  <si>
    <t>998764192.S</t>
  </si>
  <si>
    <t>Konštrukcie klampiarske, prípl.za presun nad vymedz. najväč. dopr. vzdial. do 100 m</t>
  </si>
  <si>
    <t>-673996026</t>
  </si>
  <si>
    <t>767</t>
  </si>
  <si>
    <t>Konštrukcie doplnkové kovové</t>
  </si>
  <si>
    <t>27</t>
  </si>
  <si>
    <t>767397101.S</t>
  </si>
  <si>
    <t>Montáž strešných sendvičových panelov na OK, hrúbky do 80 mm</t>
  </si>
  <si>
    <t>510684926</t>
  </si>
  <si>
    <t>28</t>
  </si>
  <si>
    <t>M</t>
  </si>
  <si>
    <t>553260001400.S</t>
  </si>
  <si>
    <t>Panel sendvičový s polyuretánovým jadrom strešný oceľový plášť š. 1000 mm hr. jadra 40 mm</t>
  </si>
  <si>
    <t>32</t>
  </si>
  <si>
    <t>-1468434350</t>
  </si>
  <si>
    <t>29</t>
  </si>
  <si>
    <t>767411101.S</t>
  </si>
  <si>
    <t>Montáž opláštenia sendvičovými stenovými panelmi s viditeľným spojom na OK, hrúbky do 100 mm</t>
  </si>
  <si>
    <t>-1002239327</t>
  </si>
  <si>
    <t>80*3*2*3</t>
  </si>
  <si>
    <t>14*3*2*3</t>
  </si>
  <si>
    <t>30</t>
  </si>
  <si>
    <t>553250002100.S</t>
  </si>
  <si>
    <t>Panel sendvičový z tvrdej polyuretánovej peny PIR stenový štandardný oceľový plášť š. 1100 mm hr. jadra 40 mm</t>
  </si>
  <si>
    <t>-1643268823</t>
  </si>
  <si>
    <t>31</t>
  </si>
  <si>
    <t>998767101.S</t>
  </si>
  <si>
    <t>Presun hmôt pre kovové stavebné doplnkové konštrukcie v objektoch výšky do 6 m</t>
  </si>
  <si>
    <t>254776200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</si>
</sst>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8" workbookViewId="0">
      <selection activeCell="K6" sqref="K6:AJ6"/>
    </sheetView>
  </sheetViews>
  <sheetFormatPr defaultRowHeight="13.8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>
      <c r="AR2" s="219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181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8"/>
      <c r="BE5" s="178" t="s">
        <v>14</v>
      </c>
      <c r="BS5" s="15" t="s">
        <v>6</v>
      </c>
    </row>
    <row r="6" spans="1:74" ht="36.9" customHeight="1">
      <c r="B6" s="18"/>
      <c r="D6" s="24" t="s">
        <v>15</v>
      </c>
      <c r="K6" s="183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8"/>
      <c r="BE6" s="179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179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179"/>
      <c r="BS8" s="15" t="s">
        <v>6</v>
      </c>
    </row>
    <row r="9" spans="1:74" ht="14.4" customHeight="1">
      <c r="B9" s="18"/>
      <c r="AR9" s="18"/>
      <c r="BE9" s="179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79"/>
      <c r="BS10" s="15" t="s">
        <v>6</v>
      </c>
    </row>
    <row r="11" spans="1:74" ht="18.45" customHeight="1">
      <c r="B11" s="18"/>
      <c r="E11" s="23" t="s">
        <v>25</v>
      </c>
      <c r="AK11" s="25" t="s">
        <v>26</v>
      </c>
      <c r="AN11" s="23" t="s">
        <v>1</v>
      </c>
      <c r="AR11" s="18"/>
      <c r="BE11" s="179"/>
      <c r="BS11" s="15" t="s">
        <v>6</v>
      </c>
    </row>
    <row r="12" spans="1:74" ht="6.9" customHeight="1">
      <c r="B12" s="18"/>
      <c r="AR12" s="18"/>
      <c r="BE12" s="179"/>
      <c r="BS12" s="15" t="s">
        <v>6</v>
      </c>
    </row>
    <row r="13" spans="1:74" ht="12" customHeight="1">
      <c r="B13" s="18"/>
      <c r="D13" s="25" t="s">
        <v>27</v>
      </c>
      <c r="AK13" s="25" t="s">
        <v>24</v>
      </c>
      <c r="AN13" s="27" t="s">
        <v>28</v>
      </c>
      <c r="AR13" s="18"/>
      <c r="BE13" s="179"/>
      <c r="BS13" s="15" t="s">
        <v>6</v>
      </c>
    </row>
    <row r="14" spans="1:74" ht="13.2">
      <c r="B14" s="18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26</v>
      </c>
      <c r="AN14" s="27" t="s">
        <v>28</v>
      </c>
      <c r="AR14" s="18"/>
      <c r="BE14" s="179"/>
      <c r="BS14" s="15" t="s">
        <v>6</v>
      </c>
    </row>
    <row r="15" spans="1:74" ht="6.9" customHeight="1">
      <c r="B15" s="18"/>
      <c r="AR15" s="18"/>
      <c r="BE15" s="179"/>
      <c r="BS15" s="15" t="s">
        <v>3</v>
      </c>
    </row>
    <row r="16" spans="1:74" ht="12" customHeight="1">
      <c r="B16" s="18"/>
      <c r="D16" s="25" t="s">
        <v>29</v>
      </c>
      <c r="AK16" s="25" t="s">
        <v>24</v>
      </c>
      <c r="AN16" s="23" t="s">
        <v>1</v>
      </c>
      <c r="AR16" s="18"/>
      <c r="BE16" s="179"/>
      <c r="BS16" s="15" t="s">
        <v>3</v>
      </c>
    </row>
    <row r="17" spans="2:71" ht="18.45" customHeight="1">
      <c r="B17" s="18"/>
      <c r="E17" s="23" t="s">
        <v>30</v>
      </c>
      <c r="AK17" s="25" t="s">
        <v>26</v>
      </c>
      <c r="AN17" s="23" t="s">
        <v>1</v>
      </c>
      <c r="AR17" s="18"/>
      <c r="BE17" s="179"/>
      <c r="BS17" s="15" t="s">
        <v>31</v>
      </c>
    </row>
    <row r="18" spans="2:71" ht="6.9" customHeight="1">
      <c r="B18" s="18"/>
      <c r="AR18" s="18"/>
      <c r="BE18" s="179"/>
      <c r="BS18" s="15" t="s">
        <v>6</v>
      </c>
    </row>
    <row r="19" spans="2:71" ht="12" customHeight="1">
      <c r="B19" s="18"/>
      <c r="D19" s="25" t="s">
        <v>32</v>
      </c>
      <c r="AK19" s="25" t="s">
        <v>24</v>
      </c>
      <c r="AN19" s="23" t="s">
        <v>1</v>
      </c>
      <c r="AR19" s="18"/>
      <c r="BE19" s="179"/>
      <c r="BS19" s="15" t="s">
        <v>6</v>
      </c>
    </row>
    <row r="20" spans="2:71" ht="18.45" customHeight="1">
      <c r="B20" s="18"/>
      <c r="E20" s="23" t="s">
        <v>33</v>
      </c>
      <c r="AK20" s="25" t="s">
        <v>26</v>
      </c>
      <c r="AN20" s="23" t="s">
        <v>1</v>
      </c>
      <c r="AR20" s="18"/>
      <c r="BE20" s="179"/>
      <c r="BS20" s="15" t="s">
        <v>31</v>
      </c>
    </row>
    <row r="21" spans="2:71" ht="6.9" customHeight="1">
      <c r="B21" s="18"/>
      <c r="AR21" s="18"/>
      <c r="BE21" s="179"/>
    </row>
    <row r="22" spans="2:71" ht="12" customHeight="1">
      <c r="B22" s="18"/>
      <c r="D22" s="25" t="s">
        <v>34</v>
      </c>
      <c r="AR22" s="18"/>
      <c r="BE22" s="179"/>
    </row>
    <row r="23" spans="2:7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2:71" ht="6.9" customHeight="1">
      <c r="B24" s="18"/>
      <c r="AR24" s="18"/>
      <c r="BE24" s="179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2:71" s="1" customFormat="1" ht="25.95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R26" s="30"/>
      <c r="BE26" s="179"/>
    </row>
    <row r="27" spans="2:71" s="1" customFormat="1" ht="6.9" customHeight="1">
      <c r="B27" s="30"/>
      <c r="AR27" s="30"/>
      <c r="BE27" s="179"/>
    </row>
    <row r="28" spans="2:71" s="1" customFormat="1" ht="13.2">
      <c r="B28" s="30"/>
      <c r="L28" s="189" t="s">
        <v>36</v>
      </c>
      <c r="M28" s="189"/>
      <c r="N28" s="189"/>
      <c r="O28" s="189"/>
      <c r="P28" s="189"/>
      <c r="W28" s="189" t="s">
        <v>37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38</v>
      </c>
      <c r="AL28" s="189"/>
      <c r="AM28" s="189"/>
      <c r="AN28" s="189"/>
      <c r="AO28" s="189"/>
      <c r="AR28" s="30"/>
      <c r="BE28" s="179"/>
    </row>
    <row r="29" spans="2:71" s="2" customFormat="1" ht="14.4" customHeight="1">
      <c r="B29" s="34"/>
      <c r="D29" s="25" t="s">
        <v>39</v>
      </c>
      <c r="F29" s="35" t="s">
        <v>40</v>
      </c>
      <c r="L29" s="192">
        <v>0.2</v>
      </c>
      <c r="M29" s="191"/>
      <c r="N29" s="191"/>
      <c r="O29" s="191"/>
      <c r="P29" s="191"/>
      <c r="Q29" s="36"/>
      <c r="R29" s="36"/>
      <c r="S29" s="36"/>
      <c r="T29" s="36"/>
      <c r="U29" s="36"/>
      <c r="V29" s="36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F29" s="36"/>
      <c r="AG29" s="36"/>
      <c r="AH29" s="36"/>
      <c r="AI29" s="36"/>
      <c r="AJ29" s="36"/>
      <c r="AK29" s="190">
        <f>ROUND(AV94, 2)</f>
        <v>0</v>
      </c>
      <c r="AL29" s="191"/>
      <c r="AM29" s="191"/>
      <c r="AN29" s="191"/>
      <c r="AO29" s="191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80"/>
    </row>
    <row r="30" spans="2:71" s="2" customFormat="1" ht="14.4" customHeight="1">
      <c r="B30" s="34"/>
      <c r="F30" s="35" t="s">
        <v>41</v>
      </c>
      <c r="L30" s="192">
        <v>0.2</v>
      </c>
      <c r="M30" s="191"/>
      <c r="N30" s="191"/>
      <c r="O30" s="191"/>
      <c r="P30" s="191"/>
      <c r="Q30" s="36"/>
      <c r="R30" s="36"/>
      <c r="S30" s="36"/>
      <c r="T30" s="36"/>
      <c r="U30" s="36"/>
      <c r="V30" s="36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F30" s="36"/>
      <c r="AG30" s="36"/>
      <c r="AH30" s="36"/>
      <c r="AI30" s="36"/>
      <c r="AJ30" s="36"/>
      <c r="AK30" s="190">
        <f>ROUND(AW94, 2)</f>
        <v>0</v>
      </c>
      <c r="AL30" s="191"/>
      <c r="AM30" s="191"/>
      <c r="AN30" s="191"/>
      <c r="AO30" s="191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80"/>
    </row>
    <row r="31" spans="2:71" s="2" customFormat="1" ht="14.4" hidden="1" customHeight="1">
      <c r="B31" s="34"/>
      <c r="F31" s="25" t="s">
        <v>42</v>
      </c>
      <c r="L31" s="195">
        <v>0.2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  <c r="BE31" s="180"/>
    </row>
    <row r="32" spans="2:71" s="2" customFormat="1" ht="14.4" hidden="1" customHeight="1">
      <c r="B32" s="34"/>
      <c r="F32" s="25" t="s">
        <v>43</v>
      </c>
      <c r="L32" s="195">
        <v>0.2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  <c r="BE32" s="180"/>
    </row>
    <row r="33" spans="2:57" s="2" customFormat="1" ht="14.4" hidden="1" customHeight="1">
      <c r="B33" s="34"/>
      <c r="F33" s="35" t="s">
        <v>44</v>
      </c>
      <c r="L33" s="192">
        <v>0</v>
      </c>
      <c r="M33" s="191"/>
      <c r="N33" s="191"/>
      <c r="O33" s="191"/>
      <c r="P33" s="191"/>
      <c r="Q33" s="36"/>
      <c r="R33" s="36"/>
      <c r="S33" s="36"/>
      <c r="T33" s="36"/>
      <c r="U33" s="36"/>
      <c r="V33" s="36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F33" s="36"/>
      <c r="AG33" s="36"/>
      <c r="AH33" s="36"/>
      <c r="AI33" s="36"/>
      <c r="AJ33" s="36"/>
      <c r="AK33" s="190">
        <v>0</v>
      </c>
      <c r="AL33" s="191"/>
      <c r="AM33" s="191"/>
      <c r="AN33" s="191"/>
      <c r="AO33" s="191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80"/>
    </row>
    <row r="34" spans="2:57" s="1" customFormat="1" ht="6.9" customHeight="1">
      <c r="B34" s="30"/>
      <c r="AR34" s="30"/>
      <c r="BE34" s="179"/>
    </row>
    <row r="35" spans="2:57" s="1" customFormat="1" ht="25.95" customHeight="1">
      <c r="B35" s="30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196" t="s">
        <v>47</v>
      </c>
      <c r="Y35" s="197"/>
      <c r="Z35" s="197"/>
      <c r="AA35" s="197"/>
      <c r="AB35" s="197"/>
      <c r="AC35" s="40"/>
      <c r="AD35" s="40"/>
      <c r="AE35" s="40"/>
      <c r="AF35" s="40"/>
      <c r="AG35" s="40"/>
      <c r="AH35" s="40"/>
      <c r="AI35" s="40"/>
      <c r="AJ35" s="40"/>
      <c r="AK35" s="198">
        <f>SUM(AK26:AK33)</f>
        <v>0</v>
      </c>
      <c r="AL35" s="197"/>
      <c r="AM35" s="197"/>
      <c r="AN35" s="197"/>
      <c r="AO35" s="199"/>
      <c r="AP35" s="38"/>
      <c r="AQ35" s="38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30"/>
    </row>
    <row r="50" spans="2:44" ht="10.199999999999999">
      <c r="B50" s="18"/>
      <c r="AR50" s="18"/>
    </row>
    <row r="51" spans="2:44" ht="10.199999999999999">
      <c r="B51" s="18"/>
      <c r="AR51" s="18"/>
    </row>
    <row r="52" spans="2:44" ht="10.199999999999999">
      <c r="B52" s="18"/>
      <c r="AR52" s="18"/>
    </row>
    <row r="53" spans="2:44" ht="10.199999999999999">
      <c r="B53" s="18"/>
      <c r="AR53" s="18"/>
    </row>
    <row r="54" spans="2:44" ht="10.199999999999999">
      <c r="B54" s="18"/>
      <c r="AR54" s="18"/>
    </row>
    <row r="55" spans="2:44" ht="10.199999999999999">
      <c r="B55" s="18"/>
      <c r="AR55" s="18"/>
    </row>
    <row r="56" spans="2:44" ht="10.199999999999999">
      <c r="B56" s="18"/>
      <c r="AR56" s="18"/>
    </row>
    <row r="57" spans="2:44" ht="10.199999999999999">
      <c r="B57" s="18"/>
      <c r="AR57" s="18"/>
    </row>
    <row r="58" spans="2:44" ht="10.199999999999999">
      <c r="B58" s="18"/>
      <c r="AR58" s="18"/>
    </row>
    <row r="59" spans="2:44" ht="10.199999999999999">
      <c r="B59" s="18"/>
      <c r="AR59" s="18"/>
    </row>
    <row r="60" spans="2:44" s="1" customFormat="1" ht="13.2">
      <c r="B60" s="30"/>
      <c r="D60" s="44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50</v>
      </c>
      <c r="AI60" s="32"/>
      <c r="AJ60" s="32"/>
      <c r="AK60" s="32"/>
      <c r="AL60" s="32"/>
      <c r="AM60" s="44" t="s">
        <v>51</v>
      </c>
      <c r="AN60" s="32"/>
      <c r="AO60" s="32"/>
      <c r="AR60" s="30"/>
    </row>
    <row r="61" spans="2:44" ht="10.199999999999999">
      <c r="B61" s="18"/>
      <c r="AR61" s="18"/>
    </row>
    <row r="62" spans="2:44" ht="10.199999999999999">
      <c r="B62" s="18"/>
      <c r="AR62" s="18"/>
    </row>
    <row r="63" spans="2:44" ht="10.199999999999999">
      <c r="B63" s="18"/>
      <c r="AR63" s="18"/>
    </row>
    <row r="64" spans="2:44" s="1" customFormat="1" ht="13.2">
      <c r="B64" s="30"/>
      <c r="D64" s="42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53</v>
      </c>
      <c r="AI64" s="43"/>
      <c r="AJ64" s="43"/>
      <c r="AK64" s="43"/>
      <c r="AL64" s="43"/>
      <c r="AM64" s="43"/>
      <c r="AN64" s="43"/>
      <c r="AO64" s="43"/>
      <c r="AR64" s="30"/>
    </row>
    <row r="65" spans="2:44" ht="10.199999999999999">
      <c r="B65" s="18"/>
      <c r="AR65" s="18"/>
    </row>
    <row r="66" spans="2:44" ht="10.199999999999999">
      <c r="B66" s="18"/>
      <c r="AR66" s="18"/>
    </row>
    <row r="67" spans="2:44" ht="10.199999999999999">
      <c r="B67" s="18"/>
      <c r="AR67" s="18"/>
    </row>
    <row r="68" spans="2:44" ht="10.199999999999999">
      <c r="B68" s="18"/>
      <c r="AR68" s="18"/>
    </row>
    <row r="69" spans="2:44" ht="10.199999999999999">
      <c r="B69" s="18"/>
      <c r="AR69" s="18"/>
    </row>
    <row r="70" spans="2:44" ht="10.199999999999999">
      <c r="B70" s="18"/>
      <c r="AR70" s="18"/>
    </row>
    <row r="71" spans="2:44" ht="10.199999999999999">
      <c r="B71" s="18"/>
      <c r="AR71" s="18"/>
    </row>
    <row r="72" spans="2:44" ht="10.199999999999999">
      <c r="B72" s="18"/>
      <c r="AR72" s="18"/>
    </row>
    <row r="73" spans="2:44" ht="10.199999999999999">
      <c r="B73" s="18"/>
      <c r="AR73" s="18"/>
    </row>
    <row r="74" spans="2:44" ht="10.199999999999999">
      <c r="B74" s="18"/>
      <c r="AR74" s="18"/>
    </row>
    <row r="75" spans="2:44" s="1" customFormat="1" ht="13.2">
      <c r="B75" s="30"/>
      <c r="D75" s="44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50</v>
      </c>
      <c r="AI75" s="32"/>
      <c r="AJ75" s="32"/>
      <c r="AK75" s="32"/>
      <c r="AL75" s="32"/>
      <c r="AM75" s="44" t="s">
        <v>51</v>
      </c>
      <c r="AN75" s="32"/>
      <c r="AO75" s="32"/>
      <c r="AR75" s="30"/>
    </row>
    <row r="76" spans="2:44" s="1" customFormat="1" ht="10.199999999999999">
      <c r="B76" s="30"/>
      <c r="AR76" s="30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0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0" s="1" customFormat="1" ht="24.9" customHeight="1">
      <c r="B82" s="30"/>
      <c r="C82" s="19" t="s">
        <v>54</v>
      </c>
      <c r="AR82" s="30"/>
    </row>
    <row r="83" spans="1:90" s="1" customFormat="1" ht="6.9" customHeight="1">
      <c r="B83" s="30"/>
      <c r="AR83" s="30"/>
    </row>
    <row r="84" spans="1:90" s="3" customFormat="1" ht="12" customHeight="1">
      <c r="B84" s="49"/>
      <c r="C84" s="25" t="s">
        <v>12</v>
      </c>
      <c r="L84" s="3" t="str">
        <f>K5</f>
        <v>PA4-2752024</v>
      </c>
      <c r="AR84" s="49"/>
    </row>
    <row r="85" spans="1:90" s="4" customFormat="1" ht="36.9" customHeight="1">
      <c r="B85" s="50"/>
      <c r="C85" s="51" t="s">
        <v>15</v>
      </c>
      <c r="L85" s="200" t="str">
        <f>K6</f>
        <v>Šoporňa - Rekonštrukcia striech a stien - h.č. 1,2,3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R85" s="50"/>
    </row>
    <row r="86" spans="1:90" s="1" customFormat="1" ht="6.9" customHeight="1">
      <c r="B86" s="30"/>
      <c r="AR86" s="30"/>
    </row>
    <row r="87" spans="1:90" s="1" customFormat="1" ht="12" customHeight="1">
      <c r="B87" s="30"/>
      <c r="C87" s="25" t="s">
        <v>19</v>
      </c>
      <c r="L87" s="52" t="str">
        <f>IF(K8="","",K8)</f>
        <v>Šoporňa</v>
      </c>
      <c r="AI87" s="25" t="s">
        <v>21</v>
      </c>
      <c r="AM87" s="202" t="str">
        <f>IF(AN8= "","",AN8)</f>
        <v>27. 5. 2024</v>
      </c>
      <c r="AN87" s="202"/>
      <c r="AR87" s="30"/>
    </row>
    <row r="88" spans="1:90" s="1" customFormat="1" ht="6.9" customHeight="1">
      <c r="B88" s="30"/>
      <c r="AR88" s="30"/>
    </row>
    <row r="89" spans="1:90" s="1" customFormat="1" ht="15.15" customHeight="1">
      <c r="B89" s="30"/>
      <c r="C89" s="25" t="s">
        <v>23</v>
      </c>
      <c r="L89" s="3" t="str">
        <f>IF(E11= "","",E11)</f>
        <v>Farma HYZA a.s.</v>
      </c>
      <c r="AI89" s="25" t="s">
        <v>29</v>
      </c>
      <c r="AM89" s="203" t="str">
        <f>IF(E17="","",E17)</f>
        <v>Ing. Peter Antal</v>
      </c>
      <c r="AN89" s="204"/>
      <c r="AO89" s="204"/>
      <c r="AP89" s="204"/>
      <c r="AR89" s="30"/>
      <c r="AS89" s="205" t="s">
        <v>55</v>
      </c>
      <c r="AT89" s="206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0" s="1" customFormat="1" ht="15.15" customHeight="1">
      <c r="B90" s="30"/>
      <c r="C90" s="25" t="s">
        <v>27</v>
      </c>
      <c r="L90" s="3" t="str">
        <f>IF(E14= "Vyplň údaj","",E14)</f>
        <v/>
      </c>
      <c r="AI90" s="25" t="s">
        <v>32</v>
      </c>
      <c r="AM90" s="203" t="str">
        <f>IF(E20="","",E20)</f>
        <v xml:space="preserve"> </v>
      </c>
      <c r="AN90" s="204"/>
      <c r="AO90" s="204"/>
      <c r="AP90" s="204"/>
      <c r="AR90" s="30"/>
      <c r="AS90" s="207"/>
      <c r="AT90" s="208"/>
      <c r="BD90" s="57"/>
    </row>
    <row r="91" spans="1:90" s="1" customFormat="1" ht="10.8" customHeight="1">
      <c r="B91" s="30"/>
      <c r="AR91" s="30"/>
      <c r="AS91" s="207"/>
      <c r="AT91" s="208"/>
      <c r="BD91" s="57"/>
    </row>
    <row r="92" spans="1:90" s="1" customFormat="1" ht="29.25" customHeight="1">
      <c r="B92" s="30"/>
      <c r="C92" s="209" t="s">
        <v>56</v>
      </c>
      <c r="D92" s="210"/>
      <c r="E92" s="210"/>
      <c r="F92" s="210"/>
      <c r="G92" s="210"/>
      <c r="H92" s="58"/>
      <c r="I92" s="211" t="s">
        <v>57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58</v>
      </c>
      <c r="AH92" s="210"/>
      <c r="AI92" s="210"/>
      <c r="AJ92" s="210"/>
      <c r="AK92" s="210"/>
      <c r="AL92" s="210"/>
      <c r="AM92" s="210"/>
      <c r="AN92" s="211" t="s">
        <v>59</v>
      </c>
      <c r="AO92" s="210"/>
      <c r="AP92" s="213"/>
      <c r="AQ92" s="59" t="s">
        <v>60</v>
      </c>
      <c r="AR92" s="30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</row>
    <row r="93" spans="1:90" s="1" customFormat="1" ht="10.8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0" s="5" customFormat="1" ht="32.4" customHeight="1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74</v>
      </c>
      <c r="BT94" s="73" t="s">
        <v>75</v>
      </c>
      <c r="BV94" s="73" t="s">
        <v>76</v>
      </c>
      <c r="BW94" s="73" t="s">
        <v>4</v>
      </c>
      <c r="BX94" s="73" t="s">
        <v>77</v>
      </c>
      <c r="CL94" s="73" t="s">
        <v>1</v>
      </c>
    </row>
    <row r="95" spans="1:90" s="6" customFormat="1" ht="24.75" customHeight="1">
      <c r="A95" s="74" t="s">
        <v>78</v>
      </c>
      <c r="B95" s="75"/>
      <c r="C95" s="76"/>
      <c r="D95" s="216" t="s">
        <v>13</v>
      </c>
      <c r="E95" s="216"/>
      <c r="F95" s="216"/>
      <c r="G95" s="216"/>
      <c r="H95" s="216"/>
      <c r="I95" s="77"/>
      <c r="J95" s="216" t="s">
        <v>16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'PA4-2752024 - Šoporňa - R...'!J28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8" t="s">
        <v>79</v>
      </c>
      <c r="AR95" s="75"/>
      <c r="AS95" s="79">
        <v>0</v>
      </c>
      <c r="AT95" s="80">
        <f>ROUND(SUM(AV95:AW95),2)</f>
        <v>0</v>
      </c>
      <c r="AU95" s="81">
        <f>'PA4-2752024 - Šoporňa - R...'!P115</f>
        <v>0</v>
      </c>
      <c r="AV95" s="80">
        <f>'PA4-2752024 - Šoporňa - R...'!J31</f>
        <v>0</v>
      </c>
      <c r="AW95" s="80">
        <f>'PA4-2752024 - Šoporňa - R...'!J32</f>
        <v>0</v>
      </c>
      <c r="AX95" s="80">
        <f>'PA4-2752024 - Šoporňa - R...'!J33</f>
        <v>0</v>
      </c>
      <c r="AY95" s="80">
        <f>'PA4-2752024 - Šoporňa - R...'!J34</f>
        <v>0</v>
      </c>
      <c r="AZ95" s="80">
        <f>'PA4-2752024 - Šoporňa - R...'!F31</f>
        <v>0</v>
      </c>
      <c r="BA95" s="80">
        <f>'PA4-2752024 - Šoporňa - R...'!F32</f>
        <v>0</v>
      </c>
      <c r="BB95" s="80">
        <f>'PA4-2752024 - Šoporňa - R...'!F33</f>
        <v>0</v>
      </c>
      <c r="BC95" s="80">
        <f>'PA4-2752024 - Šoporňa - R...'!F34</f>
        <v>0</v>
      </c>
      <c r="BD95" s="82">
        <f>'PA4-2752024 - Šoporňa - R...'!F35</f>
        <v>0</v>
      </c>
      <c r="BT95" s="83" t="s">
        <v>80</v>
      </c>
      <c r="BU95" s="83" t="s">
        <v>81</v>
      </c>
      <c r="BV95" s="83" t="s">
        <v>76</v>
      </c>
      <c r="BW95" s="83" t="s">
        <v>4</v>
      </c>
      <c r="BX95" s="83" t="s">
        <v>77</v>
      </c>
      <c r="CL95" s="83" t="s">
        <v>1</v>
      </c>
    </row>
    <row r="96" spans="1:90" s="1" customFormat="1" ht="30" customHeight="1">
      <c r="B96" s="30"/>
      <c r="AR96" s="30"/>
    </row>
    <row r="97" spans="2:44" s="1" customFormat="1" ht="6.9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A4-2752024 - Šoporňa - 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6"/>
  <sheetViews>
    <sheetView showGridLines="0" tabSelected="1" topLeftCell="A130" workbookViewId="0"/>
  </sheetViews>
  <sheetFormatPr defaultRowHeight="13.8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9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4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pans="2:46" ht="24.9" customHeight="1">
      <c r="B4" s="18"/>
      <c r="D4" s="19" t="s">
        <v>82</v>
      </c>
      <c r="L4" s="18"/>
      <c r="M4" s="84" t="s">
        <v>9</v>
      </c>
      <c r="AT4" s="15" t="s">
        <v>3</v>
      </c>
    </row>
    <row r="5" spans="2:46" ht="6.9" customHeight="1">
      <c r="B5" s="18"/>
      <c r="L5" s="18"/>
    </row>
    <row r="6" spans="2:46" s="1" customFormat="1" ht="12" customHeight="1">
      <c r="B6" s="30"/>
      <c r="D6" s="25" t="s">
        <v>15</v>
      </c>
      <c r="L6" s="30"/>
    </row>
    <row r="7" spans="2:46" s="1" customFormat="1" ht="16.5" customHeight="1">
      <c r="B7" s="30"/>
      <c r="E7" s="200" t="s">
        <v>16</v>
      </c>
      <c r="F7" s="220"/>
      <c r="G7" s="220"/>
      <c r="H7" s="220"/>
      <c r="L7" s="30"/>
    </row>
    <row r="8" spans="2:46" s="1" customFormat="1" ht="10.199999999999999">
      <c r="B8" s="30"/>
      <c r="L8" s="30"/>
    </row>
    <row r="9" spans="2:46" s="1" customFormat="1" ht="12" customHeight="1">
      <c r="B9" s="30"/>
      <c r="D9" s="25" t="s">
        <v>17</v>
      </c>
      <c r="F9" s="23" t="s">
        <v>1</v>
      </c>
      <c r="I9" s="25" t="s">
        <v>18</v>
      </c>
      <c r="J9" s="23" t="s">
        <v>1</v>
      </c>
      <c r="L9" s="30"/>
    </row>
    <row r="10" spans="2:46" s="1" customFormat="1" ht="12" customHeight="1">
      <c r="B10" s="30"/>
      <c r="D10" s="25" t="s">
        <v>19</v>
      </c>
      <c r="F10" s="23" t="s">
        <v>20</v>
      </c>
      <c r="I10" s="25" t="s">
        <v>21</v>
      </c>
      <c r="J10" s="53" t="str">
        <f>'Rekapitulácia stavby'!AN8</f>
        <v>27. 5. 2024</v>
      </c>
      <c r="L10" s="30"/>
    </row>
    <row r="11" spans="2:46" s="1" customFormat="1" ht="10.8" customHeight="1">
      <c r="B11" s="30"/>
      <c r="L11" s="30"/>
    </row>
    <row r="12" spans="2:46" s="1" customFormat="1" ht="12" customHeight="1">
      <c r="B12" s="30"/>
      <c r="D12" s="25" t="s">
        <v>23</v>
      </c>
      <c r="I12" s="25" t="s">
        <v>24</v>
      </c>
      <c r="J12" s="23" t="s">
        <v>1</v>
      </c>
      <c r="L12" s="30"/>
    </row>
    <row r="13" spans="2:46" s="1" customFormat="1" ht="18" customHeight="1">
      <c r="B13" s="30"/>
      <c r="E13" s="23" t="s">
        <v>25</v>
      </c>
      <c r="I13" s="25" t="s">
        <v>26</v>
      </c>
      <c r="J13" s="23" t="s">
        <v>1</v>
      </c>
      <c r="L13" s="30"/>
    </row>
    <row r="14" spans="2:46" s="1" customFormat="1" ht="6.9" customHeight="1">
      <c r="B14" s="30"/>
      <c r="L14" s="30"/>
    </row>
    <row r="15" spans="2:46" s="1" customFormat="1" ht="12" customHeight="1">
      <c r="B15" s="30"/>
      <c r="D15" s="25" t="s">
        <v>27</v>
      </c>
      <c r="I15" s="25" t="s">
        <v>24</v>
      </c>
      <c r="J15" s="26" t="str">
        <f>'Rekapitulácia stavby'!AN13</f>
        <v>Vyplň údaj</v>
      </c>
      <c r="L15" s="30"/>
    </row>
    <row r="16" spans="2:46" s="1" customFormat="1" ht="18" customHeight="1">
      <c r="B16" s="30"/>
      <c r="E16" s="221" t="str">
        <f>'Rekapitulácia stavby'!E14</f>
        <v>Vyplň údaj</v>
      </c>
      <c r="F16" s="181"/>
      <c r="G16" s="181"/>
      <c r="H16" s="181"/>
      <c r="I16" s="25" t="s">
        <v>26</v>
      </c>
      <c r="J16" s="26" t="str">
        <f>'Rekapitulácia stavby'!AN14</f>
        <v>Vyplň údaj</v>
      </c>
      <c r="L16" s="30"/>
    </row>
    <row r="17" spans="2:12" s="1" customFormat="1" ht="6.9" customHeight="1">
      <c r="B17" s="30"/>
      <c r="L17" s="30"/>
    </row>
    <row r="18" spans="2:12" s="1" customFormat="1" ht="12" customHeight="1">
      <c r="B18" s="30"/>
      <c r="D18" s="25" t="s">
        <v>29</v>
      </c>
      <c r="I18" s="25" t="s">
        <v>24</v>
      </c>
      <c r="J18" s="23" t="s">
        <v>1</v>
      </c>
      <c r="L18" s="30"/>
    </row>
    <row r="19" spans="2:12" s="1" customFormat="1" ht="18" customHeight="1">
      <c r="B19" s="30"/>
      <c r="E19" s="23" t="s">
        <v>30</v>
      </c>
      <c r="I19" s="25" t="s">
        <v>26</v>
      </c>
      <c r="J19" s="23" t="s">
        <v>1</v>
      </c>
      <c r="L19" s="30"/>
    </row>
    <row r="20" spans="2:12" s="1" customFormat="1" ht="6.9" customHeight="1">
      <c r="B20" s="30"/>
      <c r="L20" s="30"/>
    </row>
    <row r="21" spans="2:12" s="1" customFormat="1" ht="12" customHeight="1">
      <c r="B21" s="30"/>
      <c r="D21" s="25" t="s">
        <v>32</v>
      </c>
      <c r="I21" s="25" t="s">
        <v>24</v>
      </c>
      <c r="J21" s="23" t="str">
        <f>IF('Rekapitulácia stavby'!AN19="","",'Rekapitulácia stavby'!AN19)</f>
        <v/>
      </c>
      <c r="L21" s="30"/>
    </row>
    <row r="22" spans="2:12" s="1" customFormat="1" ht="18" customHeight="1">
      <c r="B22" s="30"/>
      <c r="E22" s="23" t="str">
        <f>IF('Rekapitulácia stavby'!E20="","",'Rekapitulácia stavby'!E20)</f>
        <v xml:space="preserve"> </v>
      </c>
      <c r="I22" s="25" t="s">
        <v>26</v>
      </c>
      <c r="J22" s="23" t="str">
        <f>IF('Rekapitulácia stavby'!AN20="","",'Rekapitulácia stavby'!AN20)</f>
        <v/>
      </c>
      <c r="L22" s="30"/>
    </row>
    <row r="23" spans="2:12" s="1" customFormat="1" ht="6.9" customHeight="1">
      <c r="B23" s="30"/>
      <c r="L23" s="30"/>
    </row>
    <row r="24" spans="2:12" s="1" customFormat="1" ht="12" customHeight="1">
      <c r="B24" s="30"/>
      <c r="D24" s="25" t="s">
        <v>34</v>
      </c>
      <c r="L24" s="30"/>
    </row>
    <row r="25" spans="2:12" s="7" customFormat="1" ht="16.5" customHeight="1">
      <c r="B25" s="85"/>
      <c r="E25" s="186" t="s">
        <v>1</v>
      </c>
      <c r="F25" s="186"/>
      <c r="G25" s="186"/>
      <c r="H25" s="186"/>
      <c r="L25" s="85"/>
    </row>
    <row r="26" spans="2:12" s="1" customFormat="1" ht="6.9" customHeight="1">
      <c r="B26" s="30"/>
      <c r="L26" s="30"/>
    </row>
    <row r="27" spans="2:12" s="1" customFormat="1" ht="6.9" customHeight="1">
      <c r="B27" s="30"/>
      <c r="D27" s="54"/>
      <c r="E27" s="54"/>
      <c r="F27" s="54"/>
      <c r="G27" s="54"/>
      <c r="H27" s="54"/>
      <c r="I27" s="54"/>
      <c r="J27" s="54"/>
      <c r="K27" s="54"/>
      <c r="L27" s="30"/>
    </row>
    <row r="28" spans="2:12" s="1" customFormat="1" ht="25.35" customHeight="1">
      <c r="B28" s="30"/>
      <c r="D28" s="86" t="s">
        <v>35</v>
      </c>
      <c r="J28" s="67">
        <f>ROUND(J115, 2)</f>
        <v>0</v>
      </c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" customHeight="1">
      <c r="B30" s="30"/>
      <c r="F30" s="33" t="s">
        <v>37</v>
      </c>
      <c r="I30" s="33" t="s">
        <v>36</v>
      </c>
      <c r="J30" s="33" t="s">
        <v>38</v>
      </c>
      <c r="L30" s="30"/>
    </row>
    <row r="31" spans="2:12" s="1" customFormat="1" ht="14.4" customHeight="1">
      <c r="B31" s="30"/>
      <c r="D31" s="56" t="s">
        <v>39</v>
      </c>
      <c r="E31" s="35" t="s">
        <v>40</v>
      </c>
      <c r="F31" s="87">
        <f>ROUND((SUM(BE115:BE145)),  2)</f>
        <v>0</v>
      </c>
      <c r="G31" s="88"/>
      <c r="H31" s="88"/>
      <c r="I31" s="89">
        <v>0.2</v>
      </c>
      <c r="J31" s="87">
        <f>ROUND(((SUM(BE115:BE145))*I31),  2)</f>
        <v>0</v>
      </c>
      <c r="L31" s="30"/>
    </row>
    <row r="32" spans="2:12" s="1" customFormat="1" ht="14.4" customHeight="1">
      <c r="B32" s="30"/>
      <c r="E32" s="35" t="s">
        <v>41</v>
      </c>
      <c r="F32" s="87">
        <f>ROUND((SUM(BF115:BF145)),  2)</f>
        <v>0</v>
      </c>
      <c r="G32" s="88"/>
      <c r="H32" s="88"/>
      <c r="I32" s="89">
        <v>0.2</v>
      </c>
      <c r="J32" s="87">
        <f>ROUND(((SUM(BF115:BF145))*I32),  2)</f>
        <v>0</v>
      </c>
      <c r="L32" s="30"/>
    </row>
    <row r="33" spans="2:12" s="1" customFormat="1" ht="14.4" hidden="1" customHeight="1">
      <c r="B33" s="30"/>
      <c r="E33" s="25" t="s">
        <v>42</v>
      </c>
      <c r="F33" s="90">
        <f>ROUND((SUM(BG115:BG145)),  2)</f>
        <v>0</v>
      </c>
      <c r="I33" s="91">
        <v>0.2</v>
      </c>
      <c r="J33" s="90">
        <f>0</f>
        <v>0</v>
      </c>
      <c r="L33" s="30"/>
    </row>
    <row r="34" spans="2:12" s="1" customFormat="1" ht="14.4" hidden="1" customHeight="1">
      <c r="B34" s="30"/>
      <c r="E34" s="25" t="s">
        <v>43</v>
      </c>
      <c r="F34" s="90">
        <f>ROUND((SUM(BH115:BH145)),  2)</f>
        <v>0</v>
      </c>
      <c r="I34" s="91">
        <v>0.2</v>
      </c>
      <c r="J34" s="90">
        <f>0</f>
        <v>0</v>
      </c>
      <c r="L34" s="30"/>
    </row>
    <row r="35" spans="2:12" s="1" customFormat="1" ht="14.4" hidden="1" customHeight="1">
      <c r="B35" s="30"/>
      <c r="E35" s="35" t="s">
        <v>44</v>
      </c>
      <c r="F35" s="87">
        <f>ROUND((SUM(BI115:BI145)),  2)</f>
        <v>0</v>
      </c>
      <c r="G35" s="88"/>
      <c r="H35" s="88"/>
      <c r="I35" s="89">
        <v>0</v>
      </c>
      <c r="J35" s="87">
        <f>0</f>
        <v>0</v>
      </c>
      <c r="L35" s="30"/>
    </row>
    <row r="36" spans="2:12" s="1" customFormat="1" ht="6.9" customHeight="1">
      <c r="B36" s="30"/>
      <c r="L36" s="30"/>
    </row>
    <row r="37" spans="2:12" s="1" customFormat="1" ht="25.35" customHeight="1">
      <c r="B37" s="30"/>
      <c r="C37" s="92"/>
      <c r="D37" s="93" t="s">
        <v>45</v>
      </c>
      <c r="E37" s="58"/>
      <c r="F37" s="58"/>
      <c r="G37" s="94" t="s">
        <v>46</v>
      </c>
      <c r="H37" s="95" t="s">
        <v>47</v>
      </c>
      <c r="I37" s="58"/>
      <c r="J37" s="96">
        <f>SUM(J28:J35)</f>
        <v>0</v>
      </c>
      <c r="K37" s="97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4" t="s">
        <v>50</v>
      </c>
      <c r="E61" s="32"/>
      <c r="F61" s="98" t="s">
        <v>51</v>
      </c>
      <c r="G61" s="44" t="s">
        <v>50</v>
      </c>
      <c r="H61" s="32"/>
      <c r="I61" s="32"/>
      <c r="J61" s="99" t="s">
        <v>51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4" t="s">
        <v>50</v>
      </c>
      <c r="E76" s="32"/>
      <c r="F76" s="98" t="s">
        <v>51</v>
      </c>
      <c r="G76" s="44" t="s">
        <v>50</v>
      </c>
      <c r="H76" s="32"/>
      <c r="I76" s="32"/>
      <c r="J76" s="99" t="s">
        <v>51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9" t="s">
        <v>83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16.5" customHeight="1">
      <c r="B85" s="30"/>
      <c r="E85" s="200" t="str">
        <f>E7</f>
        <v>Šoporňa - Rekonštrukcia striech a stien - h.č. 1,2,3</v>
      </c>
      <c r="F85" s="220"/>
      <c r="G85" s="220"/>
      <c r="H85" s="220"/>
      <c r="L85" s="30"/>
    </row>
    <row r="86" spans="2:47" s="1" customFormat="1" ht="6.9" customHeight="1">
      <c r="B86" s="30"/>
      <c r="L86" s="30"/>
    </row>
    <row r="87" spans="2:47" s="1" customFormat="1" ht="12" customHeight="1">
      <c r="B87" s="30"/>
      <c r="C87" s="25" t="s">
        <v>19</v>
      </c>
      <c r="F87" s="23" t="str">
        <f>F10</f>
        <v>Šoporňa</v>
      </c>
      <c r="I87" s="25" t="s">
        <v>21</v>
      </c>
      <c r="J87" s="53" t="str">
        <f>IF(J10="","",J10)</f>
        <v>27. 5. 2024</v>
      </c>
      <c r="L87" s="30"/>
    </row>
    <row r="88" spans="2:47" s="1" customFormat="1" ht="6.9" customHeight="1">
      <c r="B88" s="30"/>
      <c r="L88" s="30"/>
    </row>
    <row r="89" spans="2:47" s="1" customFormat="1" ht="15.15" customHeight="1">
      <c r="B89" s="30"/>
      <c r="C89" s="25" t="s">
        <v>23</v>
      </c>
      <c r="F89" s="23" t="str">
        <f>E13</f>
        <v>Farma HYZA a.s.</v>
      </c>
      <c r="I89" s="25" t="s">
        <v>29</v>
      </c>
      <c r="J89" s="28" t="str">
        <f>E19</f>
        <v>Ing. Peter Antal</v>
      </c>
      <c r="L89" s="30"/>
    </row>
    <row r="90" spans="2:47" s="1" customFormat="1" ht="15.15" customHeight="1">
      <c r="B90" s="30"/>
      <c r="C90" s="25" t="s">
        <v>27</v>
      </c>
      <c r="F90" s="23" t="str">
        <f>IF(E16="","",E16)</f>
        <v>Vyplň údaj</v>
      </c>
      <c r="I90" s="25" t="s">
        <v>32</v>
      </c>
      <c r="J90" s="28" t="str">
        <f>E22</f>
        <v xml:space="preserve"> </v>
      </c>
      <c r="L90" s="30"/>
    </row>
    <row r="91" spans="2:47" s="1" customFormat="1" ht="10.35" customHeight="1">
      <c r="B91" s="30"/>
      <c r="L91" s="30"/>
    </row>
    <row r="92" spans="2:47" s="1" customFormat="1" ht="29.25" customHeight="1">
      <c r="B92" s="30"/>
      <c r="C92" s="100" t="s">
        <v>84</v>
      </c>
      <c r="D92" s="92"/>
      <c r="E92" s="92"/>
      <c r="F92" s="92"/>
      <c r="G92" s="92"/>
      <c r="H92" s="92"/>
      <c r="I92" s="92"/>
      <c r="J92" s="101" t="s">
        <v>85</v>
      </c>
      <c r="K92" s="92"/>
      <c r="L92" s="30"/>
    </row>
    <row r="93" spans="2:47" s="1" customFormat="1" ht="10.35" customHeight="1">
      <c r="B93" s="30"/>
      <c r="L93" s="30"/>
    </row>
    <row r="94" spans="2:47" s="1" customFormat="1" ht="22.8" customHeight="1">
      <c r="B94" s="30"/>
      <c r="C94" s="102" t="s">
        <v>86</v>
      </c>
      <c r="J94" s="67">
        <f>J115</f>
        <v>0</v>
      </c>
      <c r="L94" s="30"/>
      <c r="AU94" s="15" t="s">
        <v>87</v>
      </c>
    </row>
    <row r="95" spans="2:47" s="8" customFormat="1" ht="24.9" customHeight="1">
      <c r="B95" s="103"/>
      <c r="D95" s="104" t="s">
        <v>88</v>
      </c>
      <c r="E95" s="105"/>
      <c r="F95" s="105"/>
      <c r="G95" s="105"/>
      <c r="H95" s="105"/>
      <c r="I95" s="105"/>
      <c r="J95" s="106">
        <f>J116</f>
        <v>0</v>
      </c>
      <c r="L95" s="103"/>
    </row>
    <row r="96" spans="2:47" s="9" customFormat="1" ht="19.95" customHeight="1">
      <c r="B96" s="107"/>
      <c r="D96" s="108" t="s">
        <v>89</v>
      </c>
      <c r="E96" s="109"/>
      <c r="F96" s="109"/>
      <c r="G96" s="109"/>
      <c r="H96" s="109"/>
      <c r="I96" s="109"/>
      <c r="J96" s="110">
        <f>J117</f>
        <v>0</v>
      </c>
      <c r="L96" s="107"/>
    </row>
    <row r="97" spans="2:12" s="9" customFormat="1" ht="19.95" customHeight="1">
      <c r="B97" s="107"/>
      <c r="D97" s="108" t="s">
        <v>90</v>
      </c>
      <c r="E97" s="109"/>
      <c r="F97" s="109"/>
      <c r="G97" s="109"/>
      <c r="H97" s="109"/>
      <c r="I97" s="109"/>
      <c r="J97" s="110">
        <f>J135</f>
        <v>0</v>
      </c>
      <c r="L97" s="107"/>
    </row>
    <row r="98" spans="2:12" s="1" customFormat="1" ht="21.75" customHeight="1">
      <c r="B98" s="30"/>
      <c r="L98" s="30"/>
    </row>
    <row r="99" spans="2:12" s="1" customFormat="1" ht="6.9" customHeight="1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30"/>
    </row>
    <row r="103" spans="2:12" s="1" customFormat="1" ht="6.9" customHeigh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0"/>
    </row>
    <row r="104" spans="2:12" s="1" customFormat="1" ht="24.9" customHeight="1">
      <c r="B104" s="30"/>
      <c r="C104" s="19" t="s">
        <v>91</v>
      </c>
      <c r="L104" s="30"/>
    </row>
    <row r="105" spans="2:12" s="1" customFormat="1" ht="6.9" customHeight="1">
      <c r="B105" s="30"/>
      <c r="L105" s="30"/>
    </row>
    <row r="106" spans="2:12" s="1" customFormat="1" ht="12" customHeight="1">
      <c r="B106" s="30"/>
      <c r="C106" s="25" t="s">
        <v>15</v>
      </c>
      <c r="L106" s="30"/>
    </row>
    <row r="107" spans="2:12" s="1" customFormat="1" ht="16.5" customHeight="1">
      <c r="B107" s="30"/>
      <c r="E107" s="200" t="str">
        <f>E7</f>
        <v>Šoporňa - Rekonštrukcia striech a stien - h.č. 1,2,3</v>
      </c>
      <c r="F107" s="220"/>
      <c r="G107" s="220"/>
      <c r="H107" s="220"/>
      <c r="L107" s="30"/>
    </row>
    <row r="108" spans="2:12" s="1" customFormat="1" ht="6.9" customHeight="1">
      <c r="B108" s="30"/>
      <c r="L108" s="30"/>
    </row>
    <row r="109" spans="2:12" s="1" customFormat="1" ht="12" customHeight="1">
      <c r="B109" s="30"/>
      <c r="C109" s="25" t="s">
        <v>19</v>
      </c>
      <c r="F109" s="23" t="str">
        <f>F10</f>
        <v>Šoporňa</v>
      </c>
      <c r="I109" s="25" t="s">
        <v>21</v>
      </c>
      <c r="J109" s="53" t="str">
        <f>IF(J10="","",J10)</f>
        <v>27. 5. 2024</v>
      </c>
      <c r="L109" s="30"/>
    </row>
    <row r="110" spans="2:12" s="1" customFormat="1" ht="6.9" customHeight="1">
      <c r="B110" s="30"/>
      <c r="L110" s="30"/>
    </row>
    <row r="111" spans="2:12" s="1" customFormat="1" ht="15.15" customHeight="1">
      <c r="B111" s="30"/>
      <c r="C111" s="25" t="s">
        <v>23</v>
      </c>
      <c r="F111" s="23" t="str">
        <f>E13</f>
        <v>Farma HYZA a.s.</v>
      </c>
      <c r="I111" s="25" t="s">
        <v>29</v>
      </c>
      <c r="J111" s="28" t="str">
        <f>E19</f>
        <v>Ing. Peter Antal</v>
      </c>
      <c r="L111" s="30"/>
    </row>
    <row r="112" spans="2:12" s="1" customFormat="1" ht="15.15" customHeight="1">
      <c r="B112" s="30"/>
      <c r="C112" s="25" t="s">
        <v>27</v>
      </c>
      <c r="F112" s="23" t="str">
        <f>IF(E16="","",E16)</f>
        <v>Vyplň údaj</v>
      </c>
      <c r="I112" s="25" t="s">
        <v>32</v>
      </c>
      <c r="J112" s="28" t="str">
        <f>E22</f>
        <v xml:space="preserve"> </v>
      </c>
      <c r="L112" s="30"/>
    </row>
    <row r="113" spans="2:65" s="1" customFormat="1" ht="10.35" customHeight="1">
      <c r="B113" s="30"/>
      <c r="L113" s="30"/>
    </row>
    <row r="114" spans="2:65" s="10" customFormat="1" ht="29.25" customHeight="1">
      <c r="B114" s="111"/>
      <c r="C114" s="112" t="s">
        <v>92</v>
      </c>
      <c r="D114" s="113" t="s">
        <v>60</v>
      </c>
      <c r="E114" s="113" t="s">
        <v>56</v>
      </c>
      <c r="F114" s="113" t="s">
        <v>57</v>
      </c>
      <c r="G114" s="113" t="s">
        <v>93</v>
      </c>
      <c r="H114" s="113" t="s">
        <v>94</v>
      </c>
      <c r="I114" s="113" t="s">
        <v>95</v>
      </c>
      <c r="J114" s="114" t="s">
        <v>85</v>
      </c>
      <c r="K114" s="115" t="s">
        <v>96</v>
      </c>
      <c r="L114" s="111"/>
      <c r="M114" s="60" t="s">
        <v>1</v>
      </c>
      <c r="N114" s="61" t="s">
        <v>39</v>
      </c>
      <c r="O114" s="61" t="s">
        <v>97</v>
      </c>
      <c r="P114" s="61" t="s">
        <v>98</v>
      </c>
      <c r="Q114" s="61" t="s">
        <v>99</v>
      </c>
      <c r="R114" s="61" t="s">
        <v>100</v>
      </c>
      <c r="S114" s="61" t="s">
        <v>101</v>
      </c>
      <c r="T114" s="62" t="s">
        <v>102</v>
      </c>
    </row>
    <row r="115" spans="2:65" s="1" customFormat="1" ht="22.8" customHeight="1">
      <c r="B115" s="30"/>
      <c r="C115" s="65" t="s">
        <v>86</v>
      </c>
      <c r="J115" s="116">
        <f>BK115</f>
        <v>0</v>
      </c>
      <c r="L115" s="30"/>
      <c r="M115" s="63"/>
      <c r="N115" s="54"/>
      <c r="O115" s="54"/>
      <c r="P115" s="117">
        <f>P116</f>
        <v>0</v>
      </c>
      <c r="Q115" s="54"/>
      <c r="R115" s="117">
        <f>R116</f>
        <v>58.703520000000005</v>
      </c>
      <c r="S115" s="54"/>
      <c r="T115" s="118">
        <f>T116</f>
        <v>27.733800000000002</v>
      </c>
      <c r="AT115" s="15" t="s">
        <v>74</v>
      </c>
      <c r="AU115" s="15" t="s">
        <v>87</v>
      </c>
      <c r="BK115" s="119">
        <f>BK116</f>
        <v>0</v>
      </c>
    </row>
    <row r="116" spans="2:65" s="11" customFormat="1" ht="25.95" customHeight="1">
      <c r="B116" s="120"/>
      <c r="D116" s="121" t="s">
        <v>74</v>
      </c>
      <c r="E116" s="122" t="s">
        <v>103</v>
      </c>
      <c r="F116" s="122" t="s">
        <v>104</v>
      </c>
      <c r="I116" s="123"/>
      <c r="J116" s="124">
        <f>BK116</f>
        <v>0</v>
      </c>
      <c r="L116" s="120"/>
      <c r="M116" s="125"/>
      <c r="P116" s="126">
        <f>P117+P135</f>
        <v>0</v>
      </c>
      <c r="R116" s="126">
        <f>R117+R135</f>
        <v>58.703520000000005</v>
      </c>
      <c r="T116" s="127">
        <f>T117+T135</f>
        <v>27.733800000000002</v>
      </c>
      <c r="AR116" s="121" t="s">
        <v>105</v>
      </c>
      <c r="AT116" s="128" t="s">
        <v>74</v>
      </c>
      <c r="AU116" s="128" t="s">
        <v>75</v>
      </c>
      <c r="AY116" s="121" t="s">
        <v>106</v>
      </c>
      <c r="BK116" s="129">
        <f>BK117+BK135</f>
        <v>0</v>
      </c>
    </row>
    <row r="117" spans="2:65" s="11" customFormat="1" ht="22.8" customHeight="1">
      <c r="B117" s="120"/>
      <c r="D117" s="121" t="s">
        <v>74</v>
      </c>
      <c r="E117" s="130" t="s">
        <v>107</v>
      </c>
      <c r="F117" s="130" t="s">
        <v>108</v>
      </c>
      <c r="I117" s="123"/>
      <c r="J117" s="131">
        <f>BK117</f>
        <v>0</v>
      </c>
      <c r="L117" s="120"/>
      <c r="M117" s="125"/>
      <c r="P117" s="126">
        <f>SUM(P118:P134)</f>
        <v>0</v>
      </c>
      <c r="R117" s="126">
        <f>SUM(R118:R134)</f>
        <v>0.20279999999999998</v>
      </c>
      <c r="T117" s="127">
        <f>SUM(T118:T134)</f>
        <v>27.733800000000002</v>
      </c>
      <c r="AR117" s="121" t="s">
        <v>105</v>
      </c>
      <c r="AT117" s="128" t="s">
        <v>74</v>
      </c>
      <c r="AU117" s="128" t="s">
        <v>80</v>
      </c>
      <c r="AY117" s="121" t="s">
        <v>106</v>
      </c>
      <c r="BK117" s="129">
        <f>SUM(BK118:BK134)</f>
        <v>0</v>
      </c>
    </row>
    <row r="118" spans="2:65" s="1" customFormat="1" ht="33" customHeight="1">
      <c r="B118" s="132"/>
      <c r="C118" s="133" t="s">
        <v>105</v>
      </c>
      <c r="D118" s="133" t="s">
        <v>109</v>
      </c>
      <c r="E118" s="134" t="s">
        <v>110</v>
      </c>
      <c r="F118" s="135" t="s">
        <v>111</v>
      </c>
      <c r="G118" s="136" t="s">
        <v>112</v>
      </c>
      <c r="H118" s="137">
        <v>240</v>
      </c>
      <c r="I118" s="138"/>
      <c r="J118" s="139">
        <f>ROUND(I118*H118,2)</f>
        <v>0</v>
      </c>
      <c r="K118" s="140"/>
      <c r="L118" s="30"/>
      <c r="M118" s="141" t="s">
        <v>1</v>
      </c>
      <c r="N118" s="142" t="s">
        <v>41</v>
      </c>
      <c r="P118" s="143">
        <f>O118*H118</f>
        <v>0</v>
      </c>
      <c r="Q118" s="143">
        <v>7.6999999999999996E-4</v>
      </c>
      <c r="R118" s="143">
        <f>Q118*H118</f>
        <v>0.18479999999999999</v>
      </c>
      <c r="S118" s="143">
        <v>0</v>
      </c>
      <c r="T118" s="144">
        <f>S118*H118</f>
        <v>0</v>
      </c>
      <c r="AR118" s="145" t="s">
        <v>113</v>
      </c>
      <c r="AT118" s="145" t="s">
        <v>109</v>
      </c>
      <c r="AU118" s="145" t="s">
        <v>105</v>
      </c>
      <c r="AY118" s="15" t="s">
        <v>106</v>
      </c>
      <c r="BE118" s="146">
        <f>IF(N118="základná",J118,0)</f>
        <v>0</v>
      </c>
      <c r="BF118" s="146">
        <f>IF(N118="znížená",J118,0)</f>
        <v>0</v>
      </c>
      <c r="BG118" s="146">
        <f>IF(N118="zákl. prenesená",J118,0)</f>
        <v>0</v>
      </c>
      <c r="BH118" s="146">
        <f>IF(N118="zníž. prenesená",J118,0)</f>
        <v>0</v>
      </c>
      <c r="BI118" s="146">
        <f>IF(N118="nulová",J118,0)</f>
        <v>0</v>
      </c>
      <c r="BJ118" s="15" t="s">
        <v>105</v>
      </c>
      <c r="BK118" s="146">
        <f>ROUND(I118*H118,2)</f>
        <v>0</v>
      </c>
      <c r="BL118" s="15" t="s">
        <v>113</v>
      </c>
      <c r="BM118" s="145" t="s">
        <v>114</v>
      </c>
    </row>
    <row r="119" spans="2:65" s="12" customFormat="1" ht="10.199999999999999">
      <c r="B119" s="147"/>
      <c r="D119" s="148" t="s">
        <v>115</v>
      </c>
      <c r="E119" s="149" t="s">
        <v>1</v>
      </c>
      <c r="F119" s="150" t="s">
        <v>116</v>
      </c>
      <c r="H119" s="151">
        <v>240</v>
      </c>
      <c r="I119" s="152"/>
      <c r="L119" s="147"/>
      <c r="M119" s="153"/>
      <c r="T119" s="154"/>
      <c r="AT119" s="149" t="s">
        <v>115</v>
      </c>
      <c r="AU119" s="149" t="s">
        <v>105</v>
      </c>
      <c r="AV119" s="12" t="s">
        <v>105</v>
      </c>
      <c r="AW119" s="12" t="s">
        <v>31</v>
      </c>
      <c r="AX119" s="12" t="s">
        <v>75</v>
      </c>
      <c r="AY119" s="149" t="s">
        <v>106</v>
      </c>
    </row>
    <row r="120" spans="2:65" s="13" customFormat="1" ht="10.199999999999999">
      <c r="B120" s="155"/>
      <c r="D120" s="148" t="s">
        <v>115</v>
      </c>
      <c r="E120" s="156" t="s">
        <v>1</v>
      </c>
      <c r="F120" s="157" t="s">
        <v>117</v>
      </c>
      <c r="H120" s="158">
        <v>240</v>
      </c>
      <c r="I120" s="159"/>
      <c r="L120" s="155"/>
      <c r="M120" s="160"/>
      <c r="T120" s="161"/>
      <c r="AT120" s="156" t="s">
        <v>115</v>
      </c>
      <c r="AU120" s="156" t="s">
        <v>105</v>
      </c>
      <c r="AV120" s="13" t="s">
        <v>118</v>
      </c>
      <c r="AW120" s="13" t="s">
        <v>31</v>
      </c>
      <c r="AX120" s="13" t="s">
        <v>80</v>
      </c>
      <c r="AY120" s="156" t="s">
        <v>106</v>
      </c>
    </row>
    <row r="121" spans="2:65" s="1" customFormat="1" ht="24.15" customHeight="1">
      <c r="B121" s="132"/>
      <c r="C121" s="133" t="s">
        <v>119</v>
      </c>
      <c r="D121" s="133" t="s">
        <v>109</v>
      </c>
      <c r="E121" s="134" t="s">
        <v>120</v>
      </c>
      <c r="F121" s="135" t="s">
        <v>121</v>
      </c>
      <c r="G121" s="136" t="s">
        <v>112</v>
      </c>
      <c r="H121" s="137">
        <v>90</v>
      </c>
      <c r="I121" s="138"/>
      <c r="J121" s="139">
        <f>ROUND(I121*H121,2)</f>
        <v>0</v>
      </c>
      <c r="K121" s="140"/>
      <c r="L121" s="30"/>
      <c r="M121" s="141" t="s">
        <v>1</v>
      </c>
      <c r="N121" s="142" t="s">
        <v>41</v>
      </c>
      <c r="P121" s="143">
        <f>O121*H121</f>
        <v>0</v>
      </c>
      <c r="Q121" s="143">
        <v>2.0000000000000001E-4</v>
      </c>
      <c r="R121" s="143">
        <f>Q121*H121</f>
        <v>1.8000000000000002E-2</v>
      </c>
      <c r="S121" s="143">
        <v>0</v>
      </c>
      <c r="T121" s="144">
        <f>S121*H121</f>
        <v>0</v>
      </c>
      <c r="AR121" s="145" t="s">
        <v>113</v>
      </c>
      <c r="AT121" s="145" t="s">
        <v>109</v>
      </c>
      <c r="AU121" s="145" t="s">
        <v>105</v>
      </c>
      <c r="AY121" s="15" t="s">
        <v>106</v>
      </c>
      <c r="BE121" s="146">
        <f>IF(N121="základná",J121,0)</f>
        <v>0</v>
      </c>
      <c r="BF121" s="146">
        <f>IF(N121="znížená",J121,0)</f>
        <v>0</v>
      </c>
      <c r="BG121" s="146">
        <f>IF(N121="zákl. prenesená",J121,0)</f>
        <v>0</v>
      </c>
      <c r="BH121" s="146">
        <f>IF(N121="zníž. prenesená",J121,0)</f>
        <v>0</v>
      </c>
      <c r="BI121" s="146">
        <f>IF(N121="nulová",J121,0)</f>
        <v>0</v>
      </c>
      <c r="BJ121" s="15" t="s">
        <v>105</v>
      </c>
      <c r="BK121" s="146">
        <f>ROUND(I121*H121,2)</f>
        <v>0</v>
      </c>
      <c r="BL121" s="15" t="s">
        <v>113</v>
      </c>
      <c r="BM121" s="145" t="s">
        <v>122</v>
      </c>
    </row>
    <row r="122" spans="2:65" s="12" customFormat="1" ht="10.199999999999999">
      <c r="B122" s="147"/>
      <c r="D122" s="148" t="s">
        <v>115</v>
      </c>
      <c r="E122" s="149" t="s">
        <v>1</v>
      </c>
      <c r="F122" s="150" t="s">
        <v>123</v>
      </c>
      <c r="H122" s="151">
        <v>90</v>
      </c>
      <c r="I122" s="152"/>
      <c r="L122" s="147"/>
      <c r="M122" s="153"/>
      <c r="T122" s="154"/>
      <c r="AT122" s="149" t="s">
        <v>115</v>
      </c>
      <c r="AU122" s="149" t="s">
        <v>105</v>
      </c>
      <c r="AV122" s="12" t="s">
        <v>105</v>
      </c>
      <c r="AW122" s="12" t="s">
        <v>31</v>
      </c>
      <c r="AX122" s="12" t="s">
        <v>75</v>
      </c>
      <c r="AY122" s="149" t="s">
        <v>106</v>
      </c>
    </row>
    <row r="123" spans="2:65" s="13" customFormat="1" ht="10.199999999999999">
      <c r="B123" s="155"/>
      <c r="D123" s="148" t="s">
        <v>115</v>
      </c>
      <c r="E123" s="156" t="s">
        <v>1</v>
      </c>
      <c r="F123" s="157" t="s">
        <v>117</v>
      </c>
      <c r="H123" s="158">
        <v>90</v>
      </c>
      <c r="I123" s="159"/>
      <c r="L123" s="155"/>
      <c r="M123" s="160"/>
      <c r="T123" s="161"/>
      <c r="AT123" s="156" t="s">
        <v>115</v>
      </c>
      <c r="AU123" s="156" t="s">
        <v>105</v>
      </c>
      <c r="AV123" s="13" t="s">
        <v>118</v>
      </c>
      <c r="AW123" s="13" t="s">
        <v>31</v>
      </c>
      <c r="AX123" s="13" t="s">
        <v>80</v>
      </c>
      <c r="AY123" s="156" t="s">
        <v>106</v>
      </c>
    </row>
    <row r="124" spans="2:65" s="1" customFormat="1" ht="24.15" customHeight="1">
      <c r="B124" s="132"/>
      <c r="C124" s="133" t="s">
        <v>124</v>
      </c>
      <c r="D124" s="133" t="s">
        <v>109</v>
      </c>
      <c r="E124" s="134" t="s">
        <v>125</v>
      </c>
      <c r="F124" s="135" t="s">
        <v>126</v>
      </c>
      <c r="G124" s="136" t="s">
        <v>127</v>
      </c>
      <c r="H124" s="137">
        <v>3600</v>
      </c>
      <c r="I124" s="138"/>
      <c r="J124" s="139">
        <f>ROUND(I124*H124,2)</f>
        <v>0</v>
      </c>
      <c r="K124" s="140"/>
      <c r="L124" s="30"/>
      <c r="M124" s="141" t="s">
        <v>1</v>
      </c>
      <c r="N124" s="142" t="s">
        <v>41</v>
      </c>
      <c r="P124" s="143">
        <f>O124*H124</f>
        <v>0</v>
      </c>
      <c r="Q124" s="143">
        <v>0</v>
      </c>
      <c r="R124" s="143">
        <f>Q124*H124</f>
        <v>0</v>
      </c>
      <c r="S124" s="143">
        <v>7.5100000000000002E-3</v>
      </c>
      <c r="T124" s="144">
        <f>S124*H124</f>
        <v>27.036000000000001</v>
      </c>
      <c r="AR124" s="145" t="s">
        <v>113</v>
      </c>
      <c r="AT124" s="145" t="s">
        <v>109</v>
      </c>
      <c r="AU124" s="145" t="s">
        <v>105</v>
      </c>
      <c r="AY124" s="15" t="s">
        <v>106</v>
      </c>
      <c r="BE124" s="146">
        <f>IF(N124="základná",J124,0)</f>
        <v>0</v>
      </c>
      <c r="BF124" s="146">
        <f>IF(N124="znížená",J124,0)</f>
        <v>0</v>
      </c>
      <c r="BG124" s="146">
        <f>IF(N124="zákl. prenesená",J124,0)</f>
        <v>0</v>
      </c>
      <c r="BH124" s="146">
        <f>IF(N124="zníž. prenesená",J124,0)</f>
        <v>0</v>
      </c>
      <c r="BI124" s="146">
        <f>IF(N124="nulová",J124,0)</f>
        <v>0</v>
      </c>
      <c r="BJ124" s="15" t="s">
        <v>105</v>
      </c>
      <c r="BK124" s="146">
        <f>ROUND(I124*H124,2)</f>
        <v>0</v>
      </c>
      <c r="BL124" s="15" t="s">
        <v>113</v>
      </c>
      <c r="BM124" s="145" t="s">
        <v>128</v>
      </c>
    </row>
    <row r="125" spans="2:65" s="12" customFormat="1" ht="10.199999999999999">
      <c r="B125" s="147"/>
      <c r="D125" s="148" t="s">
        <v>115</v>
      </c>
      <c r="E125" s="149" t="s">
        <v>1</v>
      </c>
      <c r="F125" s="150" t="s">
        <v>129</v>
      </c>
      <c r="H125" s="151">
        <v>3600</v>
      </c>
      <c r="I125" s="152"/>
      <c r="L125" s="147"/>
      <c r="M125" s="153"/>
      <c r="T125" s="154"/>
      <c r="AT125" s="149" t="s">
        <v>115</v>
      </c>
      <c r="AU125" s="149" t="s">
        <v>105</v>
      </c>
      <c r="AV125" s="12" t="s">
        <v>105</v>
      </c>
      <c r="AW125" s="12" t="s">
        <v>31</v>
      </c>
      <c r="AX125" s="12" t="s">
        <v>75</v>
      </c>
      <c r="AY125" s="149" t="s">
        <v>106</v>
      </c>
    </row>
    <row r="126" spans="2:65" s="13" customFormat="1" ht="10.199999999999999">
      <c r="B126" s="155"/>
      <c r="D126" s="148" t="s">
        <v>115</v>
      </c>
      <c r="E126" s="156" t="s">
        <v>1</v>
      </c>
      <c r="F126" s="157" t="s">
        <v>117</v>
      </c>
      <c r="H126" s="158">
        <v>3600</v>
      </c>
      <c r="I126" s="159"/>
      <c r="L126" s="155"/>
      <c r="M126" s="160"/>
      <c r="T126" s="161"/>
      <c r="AT126" s="156" t="s">
        <v>115</v>
      </c>
      <c r="AU126" s="156" t="s">
        <v>105</v>
      </c>
      <c r="AV126" s="13" t="s">
        <v>118</v>
      </c>
      <c r="AW126" s="13" t="s">
        <v>31</v>
      </c>
      <c r="AX126" s="13" t="s">
        <v>80</v>
      </c>
      <c r="AY126" s="156" t="s">
        <v>106</v>
      </c>
    </row>
    <row r="127" spans="2:65" s="1" customFormat="1" ht="33" customHeight="1">
      <c r="B127" s="132"/>
      <c r="C127" s="133" t="s">
        <v>130</v>
      </c>
      <c r="D127" s="133" t="s">
        <v>109</v>
      </c>
      <c r="E127" s="134" t="s">
        <v>131</v>
      </c>
      <c r="F127" s="135" t="s">
        <v>132</v>
      </c>
      <c r="G127" s="136" t="s">
        <v>112</v>
      </c>
      <c r="H127" s="137">
        <v>90</v>
      </c>
      <c r="I127" s="138"/>
      <c r="J127" s="139">
        <f>ROUND(I127*H127,2)</f>
        <v>0</v>
      </c>
      <c r="K127" s="140"/>
      <c r="L127" s="30"/>
      <c r="M127" s="141" t="s">
        <v>1</v>
      </c>
      <c r="N127" s="142" t="s">
        <v>41</v>
      </c>
      <c r="P127" s="143">
        <f>O127*H127</f>
        <v>0</v>
      </c>
      <c r="Q127" s="143">
        <v>0</v>
      </c>
      <c r="R127" s="143">
        <f>Q127*H127</f>
        <v>0</v>
      </c>
      <c r="S127" s="143">
        <v>2.5000000000000001E-3</v>
      </c>
      <c r="T127" s="144">
        <f>S127*H127</f>
        <v>0.22500000000000001</v>
      </c>
      <c r="AR127" s="145" t="s">
        <v>113</v>
      </c>
      <c r="AT127" s="145" t="s">
        <v>109</v>
      </c>
      <c r="AU127" s="145" t="s">
        <v>105</v>
      </c>
      <c r="AY127" s="15" t="s">
        <v>106</v>
      </c>
      <c r="BE127" s="146">
        <f>IF(N127="základná",J127,0)</f>
        <v>0</v>
      </c>
      <c r="BF127" s="146">
        <f>IF(N127="znížená",J127,0)</f>
        <v>0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5" t="s">
        <v>105</v>
      </c>
      <c r="BK127" s="146">
        <f>ROUND(I127*H127,2)</f>
        <v>0</v>
      </c>
      <c r="BL127" s="15" t="s">
        <v>113</v>
      </c>
      <c r="BM127" s="145" t="s">
        <v>133</v>
      </c>
    </row>
    <row r="128" spans="2:65" s="12" customFormat="1" ht="10.199999999999999">
      <c r="B128" s="147"/>
      <c r="D128" s="148" t="s">
        <v>115</v>
      </c>
      <c r="E128" s="149" t="s">
        <v>1</v>
      </c>
      <c r="F128" s="150" t="s">
        <v>123</v>
      </c>
      <c r="H128" s="151">
        <v>90</v>
      </c>
      <c r="I128" s="152"/>
      <c r="L128" s="147"/>
      <c r="M128" s="153"/>
      <c r="T128" s="154"/>
      <c r="AT128" s="149" t="s">
        <v>115</v>
      </c>
      <c r="AU128" s="149" t="s">
        <v>105</v>
      </c>
      <c r="AV128" s="12" t="s">
        <v>105</v>
      </c>
      <c r="AW128" s="12" t="s">
        <v>31</v>
      </c>
      <c r="AX128" s="12" t="s">
        <v>75</v>
      </c>
      <c r="AY128" s="149" t="s">
        <v>106</v>
      </c>
    </row>
    <row r="129" spans="2:65" s="13" customFormat="1" ht="10.199999999999999">
      <c r="B129" s="155"/>
      <c r="D129" s="148" t="s">
        <v>115</v>
      </c>
      <c r="E129" s="156" t="s">
        <v>1</v>
      </c>
      <c r="F129" s="157" t="s">
        <v>117</v>
      </c>
      <c r="H129" s="158">
        <v>90</v>
      </c>
      <c r="I129" s="159"/>
      <c r="L129" s="155"/>
      <c r="M129" s="160"/>
      <c r="T129" s="161"/>
      <c r="AT129" s="156" t="s">
        <v>115</v>
      </c>
      <c r="AU129" s="156" t="s">
        <v>105</v>
      </c>
      <c r="AV129" s="13" t="s">
        <v>118</v>
      </c>
      <c r="AW129" s="13" t="s">
        <v>31</v>
      </c>
      <c r="AX129" s="13" t="s">
        <v>80</v>
      </c>
      <c r="AY129" s="156" t="s">
        <v>106</v>
      </c>
    </row>
    <row r="130" spans="2:65" s="1" customFormat="1" ht="24.15" customHeight="1">
      <c r="B130" s="132"/>
      <c r="C130" s="133" t="s">
        <v>134</v>
      </c>
      <c r="D130" s="133" t="s">
        <v>109</v>
      </c>
      <c r="E130" s="134" t="s">
        <v>135</v>
      </c>
      <c r="F130" s="135" t="s">
        <v>136</v>
      </c>
      <c r="G130" s="136" t="s">
        <v>112</v>
      </c>
      <c r="H130" s="137">
        <v>240</v>
      </c>
      <c r="I130" s="138"/>
      <c r="J130" s="139">
        <f>ROUND(I130*H130,2)</f>
        <v>0</v>
      </c>
      <c r="K130" s="140"/>
      <c r="L130" s="30"/>
      <c r="M130" s="141" t="s">
        <v>1</v>
      </c>
      <c r="N130" s="142" t="s">
        <v>41</v>
      </c>
      <c r="P130" s="143">
        <f>O130*H130</f>
        <v>0</v>
      </c>
      <c r="Q130" s="143">
        <v>0</v>
      </c>
      <c r="R130" s="143">
        <f>Q130*H130</f>
        <v>0</v>
      </c>
      <c r="S130" s="143">
        <v>1.97E-3</v>
      </c>
      <c r="T130" s="144">
        <f>S130*H130</f>
        <v>0.4728</v>
      </c>
      <c r="AR130" s="145" t="s">
        <v>113</v>
      </c>
      <c r="AT130" s="145" t="s">
        <v>109</v>
      </c>
      <c r="AU130" s="145" t="s">
        <v>105</v>
      </c>
      <c r="AY130" s="15" t="s">
        <v>106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5" t="s">
        <v>105</v>
      </c>
      <c r="BK130" s="146">
        <f>ROUND(I130*H130,2)</f>
        <v>0</v>
      </c>
      <c r="BL130" s="15" t="s">
        <v>113</v>
      </c>
      <c r="BM130" s="145" t="s">
        <v>137</v>
      </c>
    </row>
    <row r="131" spans="2:65" s="12" customFormat="1" ht="10.199999999999999">
      <c r="B131" s="147"/>
      <c r="D131" s="148" t="s">
        <v>115</v>
      </c>
      <c r="E131" s="149" t="s">
        <v>1</v>
      </c>
      <c r="F131" s="150" t="s">
        <v>116</v>
      </c>
      <c r="H131" s="151">
        <v>240</v>
      </c>
      <c r="I131" s="152"/>
      <c r="L131" s="147"/>
      <c r="M131" s="153"/>
      <c r="T131" s="154"/>
      <c r="AT131" s="149" t="s">
        <v>115</v>
      </c>
      <c r="AU131" s="149" t="s">
        <v>105</v>
      </c>
      <c r="AV131" s="12" t="s">
        <v>105</v>
      </c>
      <c r="AW131" s="12" t="s">
        <v>31</v>
      </c>
      <c r="AX131" s="12" t="s">
        <v>75</v>
      </c>
      <c r="AY131" s="149" t="s">
        <v>106</v>
      </c>
    </row>
    <row r="132" spans="2:65" s="13" customFormat="1" ht="10.199999999999999">
      <c r="B132" s="155"/>
      <c r="D132" s="148" t="s">
        <v>115</v>
      </c>
      <c r="E132" s="156" t="s">
        <v>1</v>
      </c>
      <c r="F132" s="157" t="s">
        <v>117</v>
      </c>
      <c r="H132" s="158">
        <v>240</v>
      </c>
      <c r="I132" s="159"/>
      <c r="L132" s="155"/>
      <c r="M132" s="160"/>
      <c r="T132" s="161"/>
      <c r="AT132" s="156" t="s">
        <v>115</v>
      </c>
      <c r="AU132" s="156" t="s">
        <v>105</v>
      </c>
      <c r="AV132" s="13" t="s">
        <v>118</v>
      </c>
      <c r="AW132" s="13" t="s">
        <v>31</v>
      </c>
      <c r="AX132" s="13" t="s">
        <v>80</v>
      </c>
      <c r="AY132" s="156" t="s">
        <v>106</v>
      </c>
    </row>
    <row r="133" spans="2:65" s="1" customFormat="1" ht="24.15" customHeight="1">
      <c r="B133" s="132"/>
      <c r="C133" s="133" t="s">
        <v>138</v>
      </c>
      <c r="D133" s="133" t="s">
        <v>109</v>
      </c>
      <c r="E133" s="134" t="s">
        <v>139</v>
      </c>
      <c r="F133" s="135" t="s">
        <v>140</v>
      </c>
      <c r="G133" s="136" t="s">
        <v>141</v>
      </c>
      <c r="H133" s="137">
        <v>0.20300000000000001</v>
      </c>
      <c r="I133" s="138"/>
      <c r="J133" s="139">
        <f>ROUND(I133*H133,2)</f>
        <v>0</v>
      </c>
      <c r="K133" s="140"/>
      <c r="L133" s="30"/>
      <c r="M133" s="141" t="s">
        <v>1</v>
      </c>
      <c r="N133" s="142" t="s">
        <v>41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113</v>
      </c>
      <c r="AT133" s="145" t="s">
        <v>109</v>
      </c>
      <c r="AU133" s="145" t="s">
        <v>105</v>
      </c>
      <c r="AY133" s="15" t="s">
        <v>106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5" t="s">
        <v>105</v>
      </c>
      <c r="BK133" s="146">
        <f>ROUND(I133*H133,2)</f>
        <v>0</v>
      </c>
      <c r="BL133" s="15" t="s">
        <v>113</v>
      </c>
      <c r="BM133" s="145" t="s">
        <v>142</v>
      </c>
    </row>
    <row r="134" spans="2:65" s="1" customFormat="1" ht="24.15" customHeight="1">
      <c r="B134" s="132"/>
      <c r="C134" s="133" t="s">
        <v>143</v>
      </c>
      <c r="D134" s="133" t="s">
        <v>109</v>
      </c>
      <c r="E134" s="134" t="s">
        <v>144</v>
      </c>
      <c r="F134" s="135" t="s">
        <v>145</v>
      </c>
      <c r="G134" s="136" t="s">
        <v>141</v>
      </c>
      <c r="H134" s="137">
        <v>0.20300000000000001</v>
      </c>
      <c r="I134" s="138"/>
      <c r="J134" s="139">
        <f>ROUND(I134*H134,2)</f>
        <v>0</v>
      </c>
      <c r="K134" s="140"/>
      <c r="L134" s="30"/>
      <c r="M134" s="141" t="s">
        <v>1</v>
      </c>
      <c r="N134" s="142" t="s">
        <v>41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113</v>
      </c>
      <c r="AT134" s="145" t="s">
        <v>109</v>
      </c>
      <c r="AU134" s="145" t="s">
        <v>105</v>
      </c>
      <c r="AY134" s="15" t="s">
        <v>106</v>
      </c>
      <c r="BE134" s="146">
        <f>IF(N134="základná",J134,0)</f>
        <v>0</v>
      </c>
      <c r="BF134" s="146">
        <f>IF(N134="znížená",J134,0)</f>
        <v>0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5" t="s">
        <v>105</v>
      </c>
      <c r="BK134" s="146">
        <f>ROUND(I134*H134,2)</f>
        <v>0</v>
      </c>
      <c r="BL134" s="15" t="s">
        <v>113</v>
      </c>
      <c r="BM134" s="145" t="s">
        <v>146</v>
      </c>
    </row>
    <row r="135" spans="2:65" s="11" customFormat="1" ht="22.8" customHeight="1">
      <c r="B135" s="120"/>
      <c r="D135" s="121" t="s">
        <v>74</v>
      </c>
      <c r="E135" s="130" t="s">
        <v>147</v>
      </c>
      <c r="F135" s="130" t="s">
        <v>148</v>
      </c>
      <c r="I135" s="123"/>
      <c r="J135" s="131">
        <f>BK135</f>
        <v>0</v>
      </c>
      <c r="L135" s="120"/>
      <c r="M135" s="125"/>
      <c r="P135" s="126">
        <f>SUM(P136:P145)</f>
        <v>0</v>
      </c>
      <c r="R135" s="126">
        <f>SUM(R136:R145)</f>
        <v>58.500720000000001</v>
      </c>
      <c r="T135" s="127">
        <f>SUM(T136:T145)</f>
        <v>0</v>
      </c>
      <c r="AR135" s="121" t="s">
        <v>105</v>
      </c>
      <c r="AT135" s="128" t="s">
        <v>74</v>
      </c>
      <c r="AU135" s="128" t="s">
        <v>80</v>
      </c>
      <c r="AY135" s="121" t="s">
        <v>106</v>
      </c>
      <c r="BK135" s="129">
        <f>SUM(BK136:BK145)</f>
        <v>0</v>
      </c>
    </row>
    <row r="136" spans="2:65" s="1" customFormat="1" ht="24.15" customHeight="1">
      <c r="B136" s="132"/>
      <c r="C136" s="133" t="s">
        <v>149</v>
      </c>
      <c r="D136" s="133" t="s">
        <v>109</v>
      </c>
      <c r="E136" s="134" t="s">
        <v>150</v>
      </c>
      <c r="F136" s="135" t="s">
        <v>151</v>
      </c>
      <c r="G136" s="136" t="s">
        <v>127</v>
      </c>
      <c r="H136" s="137">
        <v>3600</v>
      </c>
      <c r="I136" s="138"/>
      <c r="J136" s="139">
        <f>ROUND(I136*H136,2)</f>
        <v>0</v>
      </c>
      <c r="K136" s="140"/>
      <c r="L136" s="30"/>
      <c r="M136" s="141" t="s">
        <v>1</v>
      </c>
      <c r="N136" s="142" t="s">
        <v>41</v>
      </c>
      <c r="P136" s="143">
        <f>O136*H136</f>
        <v>0</v>
      </c>
      <c r="Q136" s="143">
        <v>4.0000000000000002E-4</v>
      </c>
      <c r="R136" s="143">
        <f>Q136*H136</f>
        <v>1.4400000000000002</v>
      </c>
      <c r="S136" s="143">
        <v>0</v>
      </c>
      <c r="T136" s="144">
        <f>S136*H136</f>
        <v>0</v>
      </c>
      <c r="AR136" s="145" t="s">
        <v>113</v>
      </c>
      <c r="AT136" s="145" t="s">
        <v>109</v>
      </c>
      <c r="AU136" s="145" t="s">
        <v>105</v>
      </c>
      <c r="AY136" s="15" t="s">
        <v>106</v>
      </c>
      <c r="BE136" s="146">
        <f>IF(N136="základná",J136,0)</f>
        <v>0</v>
      </c>
      <c r="BF136" s="146">
        <f>IF(N136="znížená",J136,0)</f>
        <v>0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5" t="s">
        <v>105</v>
      </c>
      <c r="BK136" s="146">
        <f>ROUND(I136*H136,2)</f>
        <v>0</v>
      </c>
      <c r="BL136" s="15" t="s">
        <v>113</v>
      </c>
      <c r="BM136" s="145" t="s">
        <v>152</v>
      </c>
    </row>
    <row r="137" spans="2:65" s="12" customFormat="1" ht="10.199999999999999">
      <c r="B137" s="147"/>
      <c r="D137" s="148" t="s">
        <v>115</v>
      </c>
      <c r="E137" s="149" t="s">
        <v>1</v>
      </c>
      <c r="F137" s="150" t="s">
        <v>129</v>
      </c>
      <c r="H137" s="151">
        <v>3600</v>
      </c>
      <c r="I137" s="152"/>
      <c r="L137" s="147"/>
      <c r="M137" s="153"/>
      <c r="T137" s="154"/>
      <c r="AT137" s="149" t="s">
        <v>115</v>
      </c>
      <c r="AU137" s="149" t="s">
        <v>105</v>
      </c>
      <c r="AV137" s="12" t="s">
        <v>105</v>
      </c>
      <c r="AW137" s="12" t="s">
        <v>31</v>
      </c>
      <c r="AX137" s="12" t="s">
        <v>75</v>
      </c>
      <c r="AY137" s="149" t="s">
        <v>106</v>
      </c>
    </row>
    <row r="138" spans="2:65" s="13" customFormat="1" ht="10.199999999999999">
      <c r="B138" s="155"/>
      <c r="D138" s="148" t="s">
        <v>115</v>
      </c>
      <c r="E138" s="156" t="s">
        <v>1</v>
      </c>
      <c r="F138" s="157" t="s">
        <v>117</v>
      </c>
      <c r="H138" s="158">
        <v>3600</v>
      </c>
      <c r="I138" s="159"/>
      <c r="L138" s="155"/>
      <c r="M138" s="160"/>
      <c r="T138" s="161"/>
      <c r="AT138" s="156" t="s">
        <v>115</v>
      </c>
      <c r="AU138" s="156" t="s">
        <v>105</v>
      </c>
      <c r="AV138" s="13" t="s">
        <v>118</v>
      </c>
      <c r="AW138" s="13" t="s">
        <v>31</v>
      </c>
      <c r="AX138" s="13" t="s">
        <v>80</v>
      </c>
      <c r="AY138" s="156" t="s">
        <v>106</v>
      </c>
    </row>
    <row r="139" spans="2:65" s="1" customFormat="1" ht="33" customHeight="1">
      <c r="B139" s="132"/>
      <c r="C139" s="162" t="s">
        <v>153</v>
      </c>
      <c r="D139" s="162" t="s">
        <v>154</v>
      </c>
      <c r="E139" s="163" t="s">
        <v>155</v>
      </c>
      <c r="F139" s="164" t="s">
        <v>156</v>
      </c>
      <c r="G139" s="165" t="s">
        <v>127</v>
      </c>
      <c r="H139" s="166">
        <v>3600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41</v>
      </c>
      <c r="P139" s="143">
        <f>O139*H139</f>
        <v>0</v>
      </c>
      <c r="Q139" s="143">
        <v>1.0840000000000001E-2</v>
      </c>
      <c r="R139" s="143">
        <f>Q139*H139</f>
        <v>39.024000000000001</v>
      </c>
      <c r="S139" s="143">
        <v>0</v>
      </c>
      <c r="T139" s="144">
        <f>S139*H139</f>
        <v>0</v>
      </c>
      <c r="AR139" s="145" t="s">
        <v>157</v>
      </c>
      <c r="AT139" s="145" t="s">
        <v>154</v>
      </c>
      <c r="AU139" s="145" t="s">
        <v>105</v>
      </c>
      <c r="AY139" s="15" t="s">
        <v>106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5" t="s">
        <v>105</v>
      </c>
      <c r="BK139" s="146">
        <f>ROUND(I139*H139,2)</f>
        <v>0</v>
      </c>
      <c r="BL139" s="15" t="s">
        <v>113</v>
      </c>
      <c r="BM139" s="145" t="s">
        <v>158</v>
      </c>
    </row>
    <row r="140" spans="2:65" s="1" customFormat="1" ht="33" customHeight="1">
      <c r="B140" s="132"/>
      <c r="C140" s="133" t="s">
        <v>159</v>
      </c>
      <c r="D140" s="133" t="s">
        <v>109</v>
      </c>
      <c r="E140" s="134" t="s">
        <v>160</v>
      </c>
      <c r="F140" s="135" t="s">
        <v>161</v>
      </c>
      <c r="G140" s="136" t="s">
        <v>127</v>
      </c>
      <c r="H140" s="137">
        <v>1692</v>
      </c>
      <c r="I140" s="138"/>
      <c r="J140" s="139">
        <f>ROUND(I140*H140,2)</f>
        <v>0</v>
      </c>
      <c r="K140" s="140"/>
      <c r="L140" s="30"/>
      <c r="M140" s="141" t="s">
        <v>1</v>
      </c>
      <c r="N140" s="142" t="s">
        <v>41</v>
      </c>
      <c r="P140" s="143">
        <f>O140*H140</f>
        <v>0</v>
      </c>
      <c r="Q140" s="143">
        <v>4.0000000000000002E-4</v>
      </c>
      <c r="R140" s="143">
        <f>Q140*H140</f>
        <v>0.67680000000000007</v>
      </c>
      <c r="S140" s="143">
        <v>0</v>
      </c>
      <c r="T140" s="144">
        <f>S140*H140</f>
        <v>0</v>
      </c>
      <c r="AR140" s="145" t="s">
        <v>113</v>
      </c>
      <c r="AT140" s="145" t="s">
        <v>109</v>
      </c>
      <c r="AU140" s="145" t="s">
        <v>105</v>
      </c>
      <c r="AY140" s="15" t="s">
        <v>106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5" t="s">
        <v>105</v>
      </c>
      <c r="BK140" s="146">
        <f>ROUND(I140*H140,2)</f>
        <v>0</v>
      </c>
      <c r="BL140" s="15" t="s">
        <v>113</v>
      </c>
      <c r="BM140" s="145" t="s">
        <v>162</v>
      </c>
    </row>
    <row r="141" spans="2:65" s="12" customFormat="1" ht="10.199999999999999">
      <c r="B141" s="147"/>
      <c r="D141" s="148" t="s">
        <v>115</v>
      </c>
      <c r="E141" s="149" t="s">
        <v>1</v>
      </c>
      <c r="F141" s="150" t="s">
        <v>163</v>
      </c>
      <c r="H141" s="151">
        <v>1440</v>
      </c>
      <c r="I141" s="152"/>
      <c r="L141" s="147"/>
      <c r="M141" s="153"/>
      <c r="T141" s="154"/>
      <c r="AT141" s="149" t="s">
        <v>115</v>
      </c>
      <c r="AU141" s="149" t="s">
        <v>105</v>
      </c>
      <c r="AV141" s="12" t="s">
        <v>105</v>
      </c>
      <c r="AW141" s="12" t="s">
        <v>31</v>
      </c>
      <c r="AX141" s="12" t="s">
        <v>75</v>
      </c>
      <c r="AY141" s="149" t="s">
        <v>106</v>
      </c>
    </row>
    <row r="142" spans="2:65" s="12" customFormat="1" ht="10.199999999999999">
      <c r="B142" s="147"/>
      <c r="D142" s="148" t="s">
        <v>115</v>
      </c>
      <c r="E142" s="149" t="s">
        <v>1</v>
      </c>
      <c r="F142" s="150" t="s">
        <v>164</v>
      </c>
      <c r="H142" s="151">
        <v>252</v>
      </c>
      <c r="I142" s="152"/>
      <c r="L142" s="147"/>
      <c r="M142" s="153"/>
      <c r="T142" s="154"/>
      <c r="AT142" s="149" t="s">
        <v>115</v>
      </c>
      <c r="AU142" s="149" t="s">
        <v>105</v>
      </c>
      <c r="AV142" s="12" t="s">
        <v>105</v>
      </c>
      <c r="AW142" s="12" t="s">
        <v>31</v>
      </c>
      <c r="AX142" s="12" t="s">
        <v>75</v>
      </c>
      <c r="AY142" s="149" t="s">
        <v>106</v>
      </c>
    </row>
    <row r="143" spans="2:65" s="13" customFormat="1" ht="10.199999999999999">
      <c r="B143" s="155"/>
      <c r="D143" s="148" t="s">
        <v>115</v>
      </c>
      <c r="E143" s="156" t="s">
        <v>1</v>
      </c>
      <c r="F143" s="157" t="s">
        <v>117</v>
      </c>
      <c r="H143" s="158">
        <v>1692</v>
      </c>
      <c r="I143" s="159"/>
      <c r="L143" s="155"/>
      <c r="M143" s="160"/>
      <c r="T143" s="161"/>
      <c r="AT143" s="156" t="s">
        <v>115</v>
      </c>
      <c r="AU143" s="156" t="s">
        <v>105</v>
      </c>
      <c r="AV143" s="13" t="s">
        <v>118</v>
      </c>
      <c r="AW143" s="13" t="s">
        <v>31</v>
      </c>
      <c r="AX143" s="13" t="s">
        <v>80</v>
      </c>
      <c r="AY143" s="156" t="s">
        <v>106</v>
      </c>
    </row>
    <row r="144" spans="2:65" s="1" customFormat="1" ht="37.799999999999997" customHeight="1">
      <c r="B144" s="132"/>
      <c r="C144" s="162" t="s">
        <v>165</v>
      </c>
      <c r="D144" s="162" t="s">
        <v>154</v>
      </c>
      <c r="E144" s="163" t="s">
        <v>166</v>
      </c>
      <c r="F144" s="164" t="s">
        <v>167</v>
      </c>
      <c r="G144" s="165" t="s">
        <v>127</v>
      </c>
      <c r="H144" s="166">
        <v>1692</v>
      </c>
      <c r="I144" s="167"/>
      <c r="J144" s="168">
        <f>ROUND(I144*H144,2)</f>
        <v>0</v>
      </c>
      <c r="K144" s="169"/>
      <c r="L144" s="170"/>
      <c r="M144" s="171" t="s">
        <v>1</v>
      </c>
      <c r="N144" s="172" t="s">
        <v>41</v>
      </c>
      <c r="P144" s="143">
        <f>O144*H144</f>
        <v>0</v>
      </c>
      <c r="Q144" s="143">
        <v>1.026E-2</v>
      </c>
      <c r="R144" s="143">
        <f>Q144*H144</f>
        <v>17.359919999999999</v>
      </c>
      <c r="S144" s="143">
        <v>0</v>
      </c>
      <c r="T144" s="144">
        <f>S144*H144</f>
        <v>0</v>
      </c>
      <c r="AR144" s="145" t="s">
        <v>157</v>
      </c>
      <c r="AT144" s="145" t="s">
        <v>154</v>
      </c>
      <c r="AU144" s="145" t="s">
        <v>105</v>
      </c>
      <c r="AY144" s="15" t="s">
        <v>106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5" t="s">
        <v>105</v>
      </c>
      <c r="BK144" s="146">
        <f>ROUND(I144*H144,2)</f>
        <v>0</v>
      </c>
      <c r="BL144" s="15" t="s">
        <v>113</v>
      </c>
      <c r="BM144" s="145" t="s">
        <v>168</v>
      </c>
    </row>
    <row r="145" spans="2:65" s="1" customFormat="1" ht="24.15" customHeight="1">
      <c r="B145" s="132"/>
      <c r="C145" s="133" t="s">
        <v>169</v>
      </c>
      <c r="D145" s="133" t="s">
        <v>109</v>
      </c>
      <c r="E145" s="134" t="s">
        <v>170</v>
      </c>
      <c r="F145" s="135" t="s">
        <v>171</v>
      </c>
      <c r="G145" s="136" t="s">
        <v>141</v>
      </c>
      <c r="H145" s="137">
        <v>58.500999999999998</v>
      </c>
      <c r="I145" s="138"/>
      <c r="J145" s="139">
        <f>ROUND(I145*H145,2)</f>
        <v>0</v>
      </c>
      <c r="K145" s="140"/>
      <c r="L145" s="30"/>
      <c r="M145" s="173" t="s">
        <v>1</v>
      </c>
      <c r="N145" s="174" t="s">
        <v>41</v>
      </c>
      <c r="O145" s="175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AR145" s="145" t="s">
        <v>113</v>
      </c>
      <c r="AT145" s="145" t="s">
        <v>109</v>
      </c>
      <c r="AU145" s="145" t="s">
        <v>105</v>
      </c>
      <c r="AY145" s="15" t="s">
        <v>106</v>
      </c>
      <c r="BE145" s="146">
        <f>IF(N145="základná",J145,0)</f>
        <v>0</v>
      </c>
      <c r="BF145" s="146">
        <f>IF(N145="znížená",J145,0)</f>
        <v>0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5" t="s">
        <v>105</v>
      </c>
      <c r="BK145" s="146">
        <f>ROUND(I145*H145,2)</f>
        <v>0</v>
      </c>
      <c r="BL145" s="15" t="s">
        <v>113</v>
      </c>
      <c r="BM145" s="145" t="s">
        <v>172</v>
      </c>
    </row>
    <row r="146" spans="2:65" s="1" customFormat="1" ht="6.9" customHeight="1"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30"/>
    </row>
  </sheetData>
  <autoFilter ref="C114:K145" xr:uid="{00000000-0009-0000-0000-000001000000}"/>
  <mergeCells count="6">
    <mergeCell ref="L2:V2"/>
    <mergeCell ref="E7:H7"/>
    <mergeCell ref="E16:H16"/>
    <mergeCell ref="E25:H25"/>
    <mergeCell ref="E85:H85"/>
    <mergeCell ref="E107:H10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PA4-2752024 - Šoporňa - R...</vt:lpstr>
      <vt:lpstr>'PA4-2752024 - Šoporňa - R...'!Názvy_tlače</vt:lpstr>
      <vt:lpstr>'Rekapitulácia stavby'!Názvy_tlače</vt:lpstr>
      <vt:lpstr>'PA4-2752024 - Šoporňa - R...'!Oblasť_tlače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LAPTOP-3A8T06HO\Ladislav Ondrušek</dc:creator>
  <cp:lastModifiedBy>AGE Ondrusek</cp:lastModifiedBy>
  <dcterms:created xsi:type="dcterms:W3CDTF">2024-05-27T04:31:52Z</dcterms:created>
  <dcterms:modified xsi:type="dcterms:W3CDTF">2024-05-27T04:32:39Z</dcterms:modified>
</cp:coreProperties>
</file>