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csobo\Documents\SYNOLOGY\vadkelet\VO 2024\Slovenský červený kríž RS\"/>
    </mc:Choice>
  </mc:AlternateContent>
  <xr:revisionPtr revIDLastSave="0" documentId="13_ncr:1_{E1479A68-5607-4CC9-95F0-B35D1304EC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04-06-1-2023 - Vlastný ob..." sheetId="2" r:id="rId2"/>
  </sheets>
  <definedNames>
    <definedName name="_xlnm._FilterDatabase" localSheetId="1" hidden="1">'04-06-1-2023 - Vlastný ob...'!$C$133:$L$430</definedName>
    <definedName name="_xlnm.Print_Titles" localSheetId="1">'04-06-1-2023 - Vlastný ob...'!$133:$133</definedName>
    <definedName name="_xlnm.Print_Titles" localSheetId="0">'Rekapitulácia stavby'!$92:$92</definedName>
    <definedName name="_xlnm.Print_Area" localSheetId="1">'04-06-1-2023 - Vlastný ob...'!$C$4:$K$76,'04-06-1-2023 - Vlastný ob...'!$C$82:$K$115,'04-06-1-2023 - Vlastný ob...'!$C$121:$K$430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K37" i="2" l="1"/>
  <c r="K36" i="2"/>
  <c r="AY95" i="1" s="1"/>
  <c r="K35" i="2"/>
  <c r="AX95" i="1"/>
  <c r="BJ430" i="2"/>
  <c r="BI430" i="2"/>
  <c r="BH430" i="2"/>
  <c r="BF430" i="2"/>
  <c r="U430" i="2"/>
  <c r="S430" i="2"/>
  <c r="Q430" i="2"/>
  <c r="BJ429" i="2"/>
  <c r="BI429" i="2"/>
  <c r="BH429" i="2"/>
  <c r="BF429" i="2"/>
  <c r="U429" i="2"/>
  <c r="S429" i="2"/>
  <c r="Q429" i="2"/>
  <c r="BJ428" i="2"/>
  <c r="BI428" i="2"/>
  <c r="BH428" i="2"/>
  <c r="BF428" i="2"/>
  <c r="U428" i="2"/>
  <c r="S428" i="2"/>
  <c r="Q428" i="2"/>
  <c r="BJ427" i="2"/>
  <c r="BI427" i="2"/>
  <c r="BH427" i="2"/>
  <c r="BF427" i="2"/>
  <c r="U427" i="2"/>
  <c r="S427" i="2"/>
  <c r="Q427" i="2"/>
  <c r="BJ426" i="2"/>
  <c r="BI426" i="2"/>
  <c r="BH426" i="2"/>
  <c r="BF426" i="2"/>
  <c r="U426" i="2"/>
  <c r="S426" i="2"/>
  <c r="Q426" i="2"/>
  <c r="BJ425" i="2"/>
  <c r="BI425" i="2"/>
  <c r="BH425" i="2"/>
  <c r="BF425" i="2"/>
  <c r="U425" i="2"/>
  <c r="S425" i="2"/>
  <c r="Q425" i="2"/>
  <c r="BJ424" i="2"/>
  <c r="BI424" i="2"/>
  <c r="BH424" i="2"/>
  <c r="BF424" i="2"/>
  <c r="U424" i="2"/>
  <c r="S424" i="2"/>
  <c r="Q424" i="2"/>
  <c r="BJ423" i="2"/>
  <c r="BI423" i="2"/>
  <c r="BH423" i="2"/>
  <c r="BF423" i="2"/>
  <c r="U423" i="2"/>
  <c r="S423" i="2"/>
  <c r="Q423" i="2"/>
  <c r="BJ422" i="2"/>
  <c r="BI422" i="2"/>
  <c r="BH422" i="2"/>
  <c r="BF422" i="2"/>
  <c r="U422" i="2"/>
  <c r="S422" i="2"/>
  <c r="Q422" i="2"/>
  <c r="BJ421" i="2"/>
  <c r="BI421" i="2"/>
  <c r="BH421" i="2"/>
  <c r="BF421" i="2"/>
  <c r="U421" i="2"/>
  <c r="S421" i="2"/>
  <c r="Q421" i="2"/>
  <c r="BJ420" i="2"/>
  <c r="BI420" i="2"/>
  <c r="BH420" i="2"/>
  <c r="BF420" i="2"/>
  <c r="U420" i="2"/>
  <c r="S420" i="2"/>
  <c r="Q420" i="2"/>
  <c r="BJ419" i="2"/>
  <c r="BI419" i="2"/>
  <c r="BH419" i="2"/>
  <c r="BF419" i="2"/>
  <c r="U419" i="2"/>
  <c r="S419" i="2"/>
  <c r="Q419" i="2"/>
  <c r="BJ418" i="2"/>
  <c r="BI418" i="2"/>
  <c r="BH418" i="2"/>
  <c r="BF418" i="2"/>
  <c r="U418" i="2"/>
  <c r="S418" i="2"/>
  <c r="Q418" i="2"/>
  <c r="BJ417" i="2"/>
  <c r="BI417" i="2"/>
  <c r="BH417" i="2"/>
  <c r="BF417" i="2"/>
  <c r="U417" i="2"/>
  <c r="S417" i="2"/>
  <c r="Q417" i="2"/>
  <c r="BJ416" i="2"/>
  <c r="BI416" i="2"/>
  <c r="BH416" i="2"/>
  <c r="BF416" i="2"/>
  <c r="U416" i="2"/>
  <c r="S416" i="2"/>
  <c r="Q416" i="2"/>
  <c r="BJ415" i="2"/>
  <c r="BI415" i="2"/>
  <c r="BH415" i="2"/>
  <c r="BF415" i="2"/>
  <c r="U415" i="2"/>
  <c r="S415" i="2"/>
  <c r="Q415" i="2"/>
  <c r="BJ414" i="2"/>
  <c r="BI414" i="2"/>
  <c r="BH414" i="2"/>
  <c r="BF414" i="2"/>
  <c r="U414" i="2"/>
  <c r="S414" i="2"/>
  <c r="Q414" i="2"/>
  <c r="BJ413" i="2"/>
  <c r="BI413" i="2"/>
  <c r="BH413" i="2"/>
  <c r="BF413" i="2"/>
  <c r="U413" i="2"/>
  <c r="S413" i="2"/>
  <c r="Q413" i="2"/>
  <c r="BJ412" i="2"/>
  <c r="BI412" i="2"/>
  <c r="BH412" i="2"/>
  <c r="BF412" i="2"/>
  <c r="U412" i="2"/>
  <c r="S412" i="2"/>
  <c r="Q412" i="2"/>
  <c r="BJ411" i="2"/>
  <c r="BI411" i="2"/>
  <c r="BH411" i="2"/>
  <c r="BF411" i="2"/>
  <c r="U411" i="2"/>
  <c r="S411" i="2"/>
  <c r="Q411" i="2"/>
  <c r="BJ410" i="2"/>
  <c r="BI410" i="2"/>
  <c r="BH410" i="2"/>
  <c r="BF410" i="2"/>
  <c r="U410" i="2"/>
  <c r="S410" i="2"/>
  <c r="Q410" i="2"/>
  <c r="BJ409" i="2"/>
  <c r="BI409" i="2"/>
  <c r="BH409" i="2"/>
  <c r="BF409" i="2"/>
  <c r="U409" i="2"/>
  <c r="S409" i="2"/>
  <c r="Q409" i="2"/>
  <c r="BJ408" i="2"/>
  <c r="BI408" i="2"/>
  <c r="BH408" i="2"/>
  <c r="BF408" i="2"/>
  <c r="U408" i="2"/>
  <c r="S408" i="2"/>
  <c r="Q408" i="2"/>
  <c r="BJ407" i="2"/>
  <c r="BI407" i="2"/>
  <c r="BH407" i="2"/>
  <c r="BF407" i="2"/>
  <c r="U407" i="2"/>
  <c r="S407" i="2"/>
  <c r="Q407" i="2"/>
  <c r="BJ406" i="2"/>
  <c r="BI406" i="2"/>
  <c r="BH406" i="2"/>
  <c r="BF406" i="2"/>
  <c r="U406" i="2"/>
  <c r="S406" i="2"/>
  <c r="Q406" i="2"/>
  <c r="BJ405" i="2"/>
  <c r="BI405" i="2"/>
  <c r="BH405" i="2"/>
  <c r="BF405" i="2"/>
  <c r="U405" i="2"/>
  <c r="S405" i="2"/>
  <c r="Q405" i="2"/>
  <c r="BJ404" i="2"/>
  <c r="BI404" i="2"/>
  <c r="BH404" i="2"/>
  <c r="BF404" i="2"/>
  <c r="U404" i="2"/>
  <c r="S404" i="2"/>
  <c r="Q404" i="2"/>
  <c r="BJ403" i="2"/>
  <c r="BI403" i="2"/>
  <c r="BH403" i="2"/>
  <c r="BF403" i="2"/>
  <c r="U403" i="2"/>
  <c r="S403" i="2"/>
  <c r="Q403" i="2"/>
  <c r="BJ402" i="2"/>
  <c r="BI402" i="2"/>
  <c r="BH402" i="2"/>
  <c r="BF402" i="2"/>
  <c r="U402" i="2"/>
  <c r="S402" i="2"/>
  <c r="Q402" i="2"/>
  <c r="BJ401" i="2"/>
  <c r="BI401" i="2"/>
  <c r="BH401" i="2"/>
  <c r="BF401" i="2"/>
  <c r="U401" i="2"/>
  <c r="S401" i="2"/>
  <c r="Q401" i="2"/>
  <c r="BJ400" i="2"/>
  <c r="BI400" i="2"/>
  <c r="BH400" i="2"/>
  <c r="BF400" i="2"/>
  <c r="U400" i="2"/>
  <c r="S400" i="2"/>
  <c r="Q400" i="2"/>
  <c r="BJ399" i="2"/>
  <c r="BI399" i="2"/>
  <c r="BH399" i="2"/>
  <c r="BF399" i="2"/>
  <c r="U399" i="2"/>
  <c r="S399" i="2"/>
  <c r="Q399" i="2"/>
  <c r="BJ398" i="2"/>
  <c r="BI398" i="2"/>
  <c r="BH398" i="2"/>
  <c r="BF398" i="2"/>
  <c r="U398" i="2"/>
  <c r="S398" i="2"/>
  <c r="Q398" i="2"/>
  <c r="BJ397" i="2"/>
  <c r="BI397" i="2"/>
  <c r="BH397" i="2"/>
  <c r="BF397" i="2"/>
  <c r="U397" i="2"/>
  <c r="S397" i="2"/>
  <c r="Q397" i="2"/>
  <c r="BJ396" i="2"/>
  <c r="BI396" i="2"/>
  <c r="BH396" i="2"/>
  <c r="BF396" i="2"/>
  <c r="U396" i="2"/>
  <c r="S396" i="2"/>
  <c r="Q396" i="2"/>
  <c r="BJ395" i="2"/>
  <c r="BI395" i="2"/>
  <c r="BH395" i="2"/>
  <c r="BF395" i="2"/>
  <c r="U395" i="2"/>
  <c r="S395" i="2"/>
  <c r="Q395" i="2"/>
  <c r="BJ394" i="2"/>
  <c r="BI394" i="2"/>
  <c r="BH394" i="2"/>
  <c r="BF394" i="2"/>
  <c r="U394" i="2"/>
  <c r="S394" i="2"/>
  <c r="Q394" i="2"/>
  <c r="BJ393" i="2"/>
  <c r="BI393" i="2"/>
  <c r="BH393" i="2"/>
  <c r="BF393" i="2"/>
  <c r="U393" i="2"/>
  <c r="S393" i="2"/>
  <c r="Q393" i="2"/>
  <c r="BJ392" i="2"/>
  <c r="BI392" i="2"/>
  <c r="BH392" i="2"/>
  <c r="BF392" i="2"/>
  <c r="U392" i="2"/>
  <c r="S392" i="2"/>
  <c r="Q392" i="2"/>
  <c r="BJ391" i="2"/>
  <c r="BI391" i="2"/>
  <c r="BH391" i="2"/>
  <c r="BF391" i="2"/>
  <c r="U391" i="2"/>
  <c r="S391" i="2"/>
  <c r="Q391" i="2"/>
  <c r="BJ390" i="2"/>
  <c r="BI390" i="2"/>
  <c r="BH390" i="2"/>
  <c r="BF390" i="2"/>
  <c r="U390" i="2"/>
  <c r="S390" i="2"/>
  <c r="Q390" i="2"/>
  <c r="BJ389" i="2"/>
  <c r="BI389" i="2"/>
  <c r="BH389" i="2"/>
  <c r="BF389" i="2"/>
  <c r="U389" i="2"/>
  <c r="S389" i="2"/>
  <c r="Q389" i="2"/>
  <c r="BJ388" i="2"/>
  <c r="BI388" i="2"/>
  <c r="BH388" i="2"/>
  <c r="BF388" i="2"/>
  <c r="U388" i="2"/>
  <c r="S388" i="2"/>
  <c r="Q388" i="2"/>
  <c r="BJ387" i="2"/>
  <c r="BI387" i="2"/>
  <c r="BH387" i="2"/>
  <c r="BF387" i="2"/>
  <c r="U387" i="2"/>
  <c r="S387" i="2"/>
  <c r="Q387" i="2"/>
  <c r="BJ386" i="2"/>
  <c r="BI386" i="2"/>
  <c r="BH386" i="2"/>
  <c r="BF386" i="2"/>
  <c r="U386" i="2"/>
  <c r="S386" i="2"/>
  <c r="Q386" i="2"/>
  <c r="BJ385" i="2"/>
  <c r="BI385" i="2"/>
  <c r="BH385" i="2"/>
  <c r="BF385" i="2"/>
  <c r="U385" i="2"/>
  <c r="S385" i="2"/>
  <c r="Q385" i="2"/>
  <c r="BJ384" i="2"/>
  <c r="BI384" i="2"/>
  <c r="BH384" i="2"/>
  <c r="BF384" i="2"/>
  <c r="U384" i="2"/>
  <c r="S384" i="2"/>
  <c r="Q384" i="2"/>
  <c r="BJ383" i="2"/>
  <c r="BI383" i="2"/>
  <c r="BH383" i="2"/>
  <c r="BF383" i="2"/>
  <c r="U383" i="2"/>
  <c r="S383" i="2"/>
  <c r="Q383" i="2"/>
  <c r="BJ382" i="2"/>
  <c r="BI382" i="2"/>
  <c r="BH382" i="2"/>
  <c r="BF382" i="2"/>
  <c r="U382" i="2"/>
  <c r="S382" i="2"/>
  <c r="Q382" i="2"/>
  <c r="BJ381" i="2"/>
  <c r="BI381" i="2"/>
  <c r="BH381" i="2"/>
  <c r="BF381" i="2"/>
  <c r="U381" i="2"/>
  <c r="S381" i="2"/>
  <c r="Q381" i="2"/>
  <c r="BJ380" i="2"/>
  <c r="BI380" i="2"/>
  <c r="BH380" i="2"/>
  <c r="BF380" i="2"/>
  <c r="U380" i="2"/>
  <c r="S380" i="2"/>
  <c r="Q380" i="2"/>
  <c r="BJ379" i="2"/>
  <c r="BI379" i="2"/>
  <c r="BH379" i="2"/>
  <c r="BF379" i="2"/>
  <c r="U379" i="2"/>
  <c r="S379" i="2"/>
  <c r="Q379" i="2"/>
  <c r="BJ378" i="2"/>
  <c r="BI378" i="2"/>
  <c r="BH378" i="2"/>
  <c r="BF378" i="2"/>
  <c r="U378" i="2"/>
  <c r="S378" i="2"/>
  <c r="Q378" i="2"/>
  <c r="BJ377" i="2"/>
  <c r="BI377" i="2"/>
  <c r="BH377" i="2"/>
  <c r="BF377" i="2"/>
  <c r="U377" i="2"/>
  <c r="S377" i="2"/>
  <c r="Q377" i="2"/>
  <c r="BJ376" i="2"/>
  <c r="BI376" i="2"/>
  <c r="BH376" i="2"/>
  <c r="BF376" i="2"/>
  <c r="U376" i="2"/>
  <c r="S376" i="2"/>
  <c r="Q376" i="2"/>
  <c r="BJ375" i="2"/>
  <c r="BI375" i="2"/>
  <c r="BH375" i="2"/>
  <c r="BF375" i="2"/>
  <c r="U375" i="2"/>
  <c r="S375" i="2"/>
  <c r="Q375" i="2"/>
  <c r="BJ374" i="2"/>
  <c r="BI374" i="2"/>
  <c r="BH374" i="2"/>
  <c r="BF374" i="2"/>
  <c r="U374" i="2"/>
  <c r="S374" i="2"/>
  <c r="Q374" i="2"/>
  <c r="BJ373" i="2"/>
  <c r="BI373" i="2"/>
  <c r="BH373" i="2"/>
  <c r="BF373" i="2"/>
  <c r="U373" i="2"/>
  <c r="S373" i="2"/>
  <c r="Q373" i="2"/>
  <c r="BJ372" i="2"/>
  <c r="BI372" i="2"/>
  <c r="BH372" i="2"/>
  <c r="BF372" i="2"/>
  <c r="U372" i="2"/>
  <c r="S372" i="2"/>
  <c r="Q372" i="2"/>
  <c r="BJ371" i="2"/>
  <c r="BI371" i="2"/>
  <c r="BH371" i="2"/>
  <c r="BF371" i="2"/>
  <c r="U371" i="2"/>
  <c r="S371" i="2"/>
  <c r="Q371" i="2"/>
  <c r="BJ370" i="2"/>
  <c r="BI370" i="2"/>
  <c r="BH370" i="2"/>
  <c r="BF370" i="2"/>
  <c r="U370" i="2"/>
  <c r="S370" i="2"/>
  <c r="Q370" i="2"/>
  <c r="BJ369" i="2"/>
  <c r="BI369" i="2"/>
  <c r="BH369" i="2"/>
  <c r="BF369" i="2"/>
  <c r="U369" i="2"/>
  <c r="S369" i="2"/>
  <c r="Q369" i="2"/>
  <c r="BJ368" i="2"/>
  <c r="BI368" i="2"/>
  <c r="BH368" i="2"/>
  <c r="BF368" i="2"/>
  <c r="U368" i="2"/>
  <c r="S368" i="2"/>
  <c r="Q368" i="2"/>
  <c r="BJ367" i="2"/>
  <c r="BI367" i="2"/>
  <c r="BH367" i="2"/>
  <c r="BF367" i="2"/>
  <c r="U367" i="2"/>
  <c r="S367" i="2"/>
  <c r="Q367" i="2"/>
  <c r="BJ366" i="2"/>
  <c r="BI366" i="2"/>
  <c r="BH366" i="2"/>
  <c r="BF366" i="2"/>
  <c r="U366" i="2"/>
  <c r="S366" i="2"/>
  <c r="Q366" i="2"/>
  <c r="BJ365" i="2"/>
  <c r="BI365" i="2"/>
  <c r="BH365" i="2"/>
  <c r="BF365" i="2"/>
  <c r="U365" i="2"/>
  <c r="S365" i="2"/>
  <c r="Q365" i="2"/>
  <c r="BJ364" i="2"/>
  <c r="BI364" i="2"/>
  <c r="BH364" i="2"/>
  <c r="BF364" i="2"/>
  <c r="U364" i="2"/>
  <c r="S364" i="2"/>
  <c r="Q364" i="2"/>
  <c r="BJ363" i="2"/>
  <c r="BI363" i="2"/>
  <c r="BH363" i="2"/>
  <c r="BF363" i="2"/>
  <c r="U363" i="2"/>
  <c r="S363" i="2"/>
  <c r="Q363" i="2"/>
  <c r="BJ362" i="2"/>
  <c r="BI362" i="2"/>
  <c r="BH362" i="2"/>
  <c r="BF362" i="2"/>
  <c r="U362" i="2"/>
  <c r="S362" i="2"/>
  <c r="Q362" i="2"/>
  <c r="BJ361" i="2"/>
  <c r="BI361" i="2"/>
  <c r="BH361" i="2"/>
  <c r="BF361" i="2"/>
  <c r="U361" i="2"/>
  <c r="S361" i="2"/>
  <c r="Q361" i="2"/>
  <c r="BJ360" i="2"/>
  <c r="BI360" i="2"/>
  <c r="BH360" i="2"/>
  <c r="BF360" i="2"/>
  <c r="U360" i="2"/>
  <c r="S360" i="2"/>
  <c r="Q360" i="2"/>
  <c r="BJ359" i="2"/>
  <c r="BI359" i="2"/>
  <c r="BH359" i="2"/>
  <c r="BF359" i="2"/>
  <c r="U359" i="2"/>
  <c r="S359" i="2"/>
  <c r="Q359" i="2"/>
  <c r="BJ358" i="2"/>
  <c r="BI358" i="2"/>
  <c r="BH358" i="2"/>
  <c r="BF358" i="2"/>
  <c r="U358" i="2"/>
  <c r="S358" i="2"/>
  <c r="Q358" i="2"/>
  <c r="BJ357" i="2"/>
  <c r="BI357" i="2"/>
  <c r="BH357" i="2"/>
  <c r="BF357" i="2"/>
  <c r="U357" i="2"/>
  <c r="S357" i="2"/>
  <c r="Q357" i="2"/>
  <c r="BJ356" i="2"/>
  <c r="BI356" i="2"/>
  <c r="BH356" i="2"/>
  <c r="BF356" i="2"/>
  <c r="U356" i="2"/>
  <c r="S356" i="2"/>
  <c r="Q356" i="2"/>
  <c r="BJ355" i="2"/>
  <c r="BI355" i="2"/>
  <c r="BH355" i="2"/>
  <c r="BF355" i="2"/>
  <c r="U355" i="2"/>
  <c r="S355" i="2"/>
  <c r="Q355" i="2"/>
  <c r="BJ354" i="2"/>
  <c r="BI354" i="2"/>
  <c r="BH354" i="2"/>
  <c r="BF354" i="2"/>
  <c r="U354" i="2"/>
  <c r="S354" i="2"/>
  <c r="Q354" i="2"/>
  <c r="BJ353" i="2"/>
  <c r="BI353" i="2"/>
  <c r="BH353" i="2"/>
  <c r="BF353" i="2"/>
  <c r="U353" i="2"/>
  <c r="S353" i="2"/>
  <c r="Q353" i="2"/>
  <c r="BJ352" i="2"/>
  <c r="BI352" i="2"/>
  <c r="BH352" i="2"/>
  <c r="BF352" i="2"/>
  <c r="U352" i="2"/>
  <c r="S352" i="2"/>
  <c r="Q352" i="2"/>
  <c r="BJ351" i="2"/>
  <c r="BI351" i="2"/>
  <c r="BH351" i="2"/>
  <c r="BF351" i="2"/>
  <c r="U351" i="2"/>
  <c r="S351" i="2"/>
  <c r="Q351" i="2"/>
  <c r="BJ350" i="2"/>
  <c r="BI350" i="2"/>
  <c r="BH350" i="2"/>
  <c r="BF350" i="2"/>
  <c r="U350" i="2"/>
  <c r="S350" i="2"/>
  <c r="Q350" i="2"/>
  <c r="BJ349" i="2"/>
  <c r="BI349" i="2"/>
  <c r="BH349" i="2"/>
  <c r="BF349" i="2"/>
  <c r="U349" i="2"/>
  <c r="S349" i="2"/>
  <c r="Q349" i="2"/>
  <c r="BJ348" i="2"/>
  <c r="BI348" i="2"/>
  <c r="BH348" i="2"/>
  <c r="BF348" i="2"/>
  <c r="U348" i="2"/>
  <c r="S348" i="2"/>
  <c r="Q348" i="2"/>
  <c r="BJ347" i="2"/>
  <c r="BI347" i="2"/>
  <c r="BH347" i="2"/>
  <c r="BF347" i="2"/>
  <c r="U347" i="2"/>
  <c r="S347" i="2"/>
  <c r="Q347" i="2"/>
  <c r="BJ344" i="2"/>
  <c r="BI344" i="2"/>
  <c r="BH344" i="2"/>
  <c r="BF344" i="2"/>
  <c r="U344" i="2"/>
  <c r="S344" i="2"/>
  <c r="Q344" i="2"/>
  <c r="BJ338" i="2"/>
  <c r="BI338" i="2"/>
  <c r="BH338" i="2"/>
  <c r="BF338" i="2"/>
  <c r="U338" i="2"/>
  <c r="S338" i="2"/>
  <c r="Q338" i="2"/>
  <c r="BJ335" i="2"/>
  <c r="BI335" i="2"/>
  <c r="BH335" i="2"/>
  <c r="BF335" i="2"/>
  <c r="U335" i="2"/>
  <c r="S335" i="2"/>
  <c r="Q335" i="2"/>
  <c r="BJ332" i="2"/>
  <c r="BI332" i="2"/>
  <c r="BH332" i="2"/>
  <c r="BF332" i="2"/>
  <c r="U332" i="2"/>
  <c r="U331" i="2" s="1"/>
  <c r="S332" i="2"/>
  <c r="S331" i="2" s="1"/>
  <c r="Q332" i="2"/>
  <c r="Q331" i="2" s="1"/>
  <c r="BJ330" i="2"/>
  <c r="BI330" i="2"/>
  <c r="BH330" i="2"/>
  <c r="BF330" i="2"/>
  <c r="U330" i="2"/>
  <c r="S330" i="2"/>
  <c r="Q330" i="2"/>
  <c r="BJ328" i="2"/>
  <c r="BI328" i="2"/>
  <c r="BH328" i="2"/>
  <c r="BF328" i="2"/>
  <c r="U328" i="2"/>
  <c r="S328" i="2"/>
  <c r="Q328" i="2"/>
  <c r="BJ322" i="2"/>
  <c r="BI322" i="2"/>
  <c r="BH322" i="2"/>
  <c r="BF322" i="2"/>
  <c r="U322" i="2"/>
  <c r="S322" i="2"/>
  <c r="Q322" i="2"/>
  <c r="BJ318" i="2"/>
  <c r="BI318" i="2"/>
  <c r="BH318" i="2"/>
  <c r="BF318" i="2"/>
  <c r="U318" i="2"/>
  <c r="S318" i="2"/>
  <c r="Q318" i="2"/>
  <c r="BJ315" i="2"/>
  <c r="BI315" i="2"/>
  <c r="BH315" i="2"/>
  <c r="BF315" i="2"/>
  <c r="U315" i="2"/>
  <c r="S315" i="2"/>
  <c r="Q315" i="2"/>
  <c r="BJ313" i="2"/>
  <c r="BI313" i="2"/>
  <c r="BH313" i="2"/>
  <c r="BF313" i="2"/>
  <c r="U313" i="2"/>
  <c r="S313" i="2"/>
  <c r="Q313" i="2"/>
  <c r="BJ312" i="2"/>
  <c r="BI312" i="2"/>
  <c r="BH312" i="2"/>
  <c r="BF312" i="2"/>
  <c r="U312" i="2"/>
  <c r="S312" i="2"/>
  <c r="Q312" i="2"/>
  <c r="BJ309" i="2"/>
  <c r="BI309" i="2"/>
  <c r="BH309" i="2"/>
  <c r="BF309" i="2"/>
  <c r="U309" i="2"/>
  <c r="S309" i="2"/>
  <c r="Q309" i="2"/>
  <c r="BJ307" i="2"/>
  <c r="BI307" i="2"/>
  <c r="BH307" i="2"/>
  <c r="BF307" i="2"/>
  <c r="U307" i="2"/>
  <c r="S307" i="2"/>
  <c r="Q307" i="2"/>
  <c r="BJ303" i="2"/>
  <c r="BI303" i="2"/>
  <c r="BH303" i="2"/>
  <c r="BF303" i="2"/>
  <c r="U303" i="2"/>
  <c r="S303" i="2"/>
  <c r="Q303" i="2"/>
  <c r="BJ301" i="2"/>
  <c r="BI301" i="2"/>
  <c r="BH301" i="2"/>
  <c r="BF301" i="2"/>
  <c r="U301" i="2"/>
  <c r="S301" i="2"/>
  <c r="Q301" i="2"/>
  <c r="BJ300" i="2"/>
  <c r="BI300" i="2"/>
  <c r="BH300" i="2"/>
  <c r="BF300" i="2"/>
  <c r="U300" i="2"/>
  <c r="S300" i="2"/>
  <c r="Q300" i="2"/>
  <c r="BJ296" i="2"/>
  <c r="BI296" i="2"/>
  <c r="BH296" i="2"/>
  <c r="BF296" i="2"/>
  <c r="U296" i="2"/>
  <c r="U295" i="2" s="1"/>
  <c r="S296" i="2"/>
  <c r="S295" i="2" s="1"/>
  <c r="Q296" i="2"/>
  <c r="Q295" i="2" s="1"/>
  <c r="BJ294" i="2"/>
  <c r="BI294" i="2"/>
  <c r="BH294" i="2"/>
  <c r="BF294" i="2"/>
  <c r="U294" i="2"/>
  <c r="S294" i="2"/>
  <c r="Q294" i="2"/>
  <c r="BJ293" i="2"/>
  <c r="BI293" i="2"/>
  <c r="BH293" i="2"/>
  <c r="BF293" i="2"/>
  <c r="U293" i="2"/>
  <c r="S293" i="2"/>
  <c r="Q293" i="2"/>
  <c r="BJ292" i="2"/>
  <c r="BI292" i="2"/>
  <c r="BH292" i="2"/>
  <c r="BF292" i="2"/>
  <c r="U292" i="2"/>
  <c r="S292" i="2"/>
  <c r="Q292" i="2"/>
  <c r="BJ291" i="2"/>
  <c r="BI291" i="2"/>
  <c r="BH291" i="2"/>
  <c r="BF291" i="2"/>
  <c r="U291" i="2"/>
  <c r="S291" i="2"/>
  <c r="Q291" i="2"/>
  <c r="BJ290" i="2"/>
  <c r="BI290" i="2"/>
  <c r="BH290" i="2"/>
  <c r="BF290" i="2"/>
  <c r="U290" i="2"/>
  <c r="S290" i="2"/>
  <c r="Q290" i="2"/>
  <c r="BJ289" i="2"/>
  <c r="BI289" i="2"/>
  <c r="BH289" i="2"/>
  <c r="BF289" i="2"/>
  <c r="U289" i="2"/>
  <c r="S289" i="2"/>
  <c r="Q289" i="2"/>
  <c r="BJ288" i="2"/>
  <c r="BI288" i="2"/>
  <c r="BH288" i="2"/>
  <c r="BF288" i="2"/>
  <c r="U288" i="2"/>
  <c r="S288" i="2"/>
  <c r="Q288" i="2"/>
  <c r="BJ287" i="2"/>
  <c r="BI287" i="2"/>
  <c r="BH287" i="2"/>
  <c r="BF287" i="2"/>
  <c r="U287" i="2"/>
  <c r="S287" i="2"/>
  <c r="Q287" i="2"/>
  <c r="BJ284" i="2"/>
  <c r="BI284" i="2"/>
  <c r="BH284" i="2"/>
  <c r="BF284" i="2"/>
  <c r="U284" i="2"/>
  <c r="S284" i="2"/>
  <c r="Q284" i="2"/>
  <c r="BJ283" i="2"/>
  <c r="BI283" i="2"/>
  <c r="BH283" i="2"/>
  <c r="BF283" i="2"/>
  <c r="U283" i="2"/>
  <c r="S283" i="2"/>
  <c r="Q283" i="2"/>
  <c r="BJ281" i="2"/>
  <c r="BI281" i="2"/>
  <c r="BH281" i="2"/>
  <c r="BF281" i="2"/>
  <c r="U281" i="2"/>
  <c r="S281" i="2"/>
  <c r="Q281" i="2"/>
  <c r="BJ280" i="2"/>
  <c r="BI280" i="2"/>
  <c r="BH280" i="2"/>
  <c r="BF280" i="2"/>
  <c r="U280" i="2"/>
  <c r="S280" i="2"/>
  <c r="Q280" i="2"/>
  <c r="BJ278" i="2"/>
  <c r="BI278" i="2"/>
  <c r="BH278" i="2"/>
  <c r="BF278" i="2"/>
  <c r="U278" i="2"/>
  <c r="S278" i="2"/>
  <c r="Q278" i="2"/>
  <c r="BJ276" i="2"/>
  <c r="BI276" i="2"/>
  <c r="BH276" i="2"/>
  <c r="BF276" i="2"/>
  <c r="U276" i="2"/>
  <c r="S276" i="2"/>
  <c r="Q276" i="2"/>
  <c r="BJ274" i="2"/>
  <c r="BI274" i="2"/>
  <c r="BH274" i="2"/>
  <c r="BF274" i="2"/>
  <c r="U274" i="2"/>
  <c r="S274" i="2"/>
  <c r="Q274" i="2"/>
  <c r="BJ272" i="2"/>
  <c r="BI272" i="2"/>
  <c r="BH272" i="2"/>
  <c r="BF272" i="2"/>
  <c r="U272" i="2"/>
  <c r="S272" i="2"/>
  <c r="Q272" i="2"/>
  <c r="BJ269" i="2"/>
  <c r="BI269" i="2"/>
  <c r="BH269" i="2"/>
  <c r="BF269" i="2"/>
  <c r="U269" i="2"/>
  <c r="S269" i="2"/>
  <c r="Q269" i="2"/>
  <c r="BJ267" i="2"/>
  <c r="BI267" i="2"/>
  <c r="BH267" i="2"/>
  <c r="BF267" i="2"/>
  <c r="U267" i="2"/>
  <c r="S267" i="2"/>
  <c r="Q267" i="2"/>
  <c r="BJ265" i="2"/>
  <c r="BI265" i="2"/>
  <c r="BH265" i="2"/>
  <c r="BF265" i="2"/>
  <c r="U265" i="2"/>
  <c r="S265" i="2"/>
  <c r="Q265" i="2"/>
  <c r="BJ264" i="2"/>
  <c r="BI264" i="2"/>
  <c r="BH264" i="2"/>
  <c r="BF264" i="2"/>
  <c r="U264" i="2"/>
  <c r="S264" i="2"/>
  <c r="Q264" i="2"/>
  <c r="BJ263" i="2"/>
  <c r="BI263" i="2"/>
  <c r="BH263" i="2"/>
  <c r="BF263" i="2"/>
  <c r="U263" i="2"/>
  <c r="S263" i="2"/>
  <c r="Q263" i="2"/>
  <c r="BJ261" i="2"/>
  <c r="BI261" i="2"/>
  <c r="BH261" i="2"/>
  <c r="BF261" i="2"/>
  <c r="U261" i="2"/>
  <c r="S261" i="2"/>
  <c r="Q261" i="2"/>
  <c r="BJ260" i="2"/>
  <c r="BI260" i="2"/>
  <c r="BH260" i="2"/>
  <c r="BF260" i="2"/>
  <c r="U260" i="2"/>
  <c r="S260" i="2"/>
  <c r="Q260" i="2"/>
  <c r="BJ258" i="2"/>
  <c r="BI258" i="2"/>
  <c r="BH258" i="2"/>
  <c r="BF258" i="2"/>
  <c r="U258" i="2"/>
  <c r="S258" i="2"/>
  <c r="Q258" i="2"/>
  <c r="BJ257" i="2"/>
  <c r="BI257" i="2"/>
  <c r="BH257" i="2"/>
  <c r="BF257" i="2"/>
  <c r="U257" i="2"/>
  <c r="S257" i="2"/>
  <c r="Q257" i="2"/>
  <c r="BJ256" i="2"/>
  <c r="BI256" i="2"/>
  <c r="BH256" i="2"/>
  <c r="BF256" i="2"/>
  <c r="U256" i="2"/>
  <c r="S256" i="2"/>
  <c r="Q256" i="2"/>
  <c r="BJ255" i="2"/>
  <c r="BI255" i="2"/>
  <c r="BH255" i="2"/>
  <c r="BF255" i="2"/>
  <c r="U255" i="2"/>
  <c r="S255" i="2"/>
  <c r="Q255" i="2"/>
  <c r="BJ253" i="2"/>
  <c r="BI253" i="2"/>
  <c r="BH253" i="2"/>
  <c r="BF253" i="2"/>
  <c r="U253" i="2"/>
  <c r="S253" i="2"/>
  <c r="Q253" i="2"/>
  <c r="BJ252" i="2"/>
  <c r="BI252" i="2"/>
  <c r="BH252" i="2"/>
  <c r="BF252" i="2"/>
  <c r="U252" i="2"/>
  <c r="S252" i="2"/>
  <c r="Q252" i="2"/>
  <c r="BJ249" i="2"/>
  <c r="BI249" i="2"/>
  <c r="BH249" i="2"/>
  <c r="BF249" i="2"/>
  <c r="U249" i="2"/>
  <c r="S249" i="2"/>
  <c r="Q249" i="2"/>
  <c r="BJ247" i="2"/>
  <c r="BI247" i="2"/>
  <c r="BH247" i="2"/>
  <c r="BF247" i="2"/>
  <c r="U247" i="2"/>
  <c r="S247" i="2"/>
  <c r="Q247" i="2"/>
  <c r="BJ246" i="2"/>
  <c r="BI246" i="2"/>
  <c r="BH246" i="2"/>
  <c r="BF246" i="2"/>
  <c r="U246" i="2"/>
  <c r="S246" i="2"/>
  <c r="Q246" i="2"/>
  <c r="BJ245" i="2"/>
  <c r="BI245" i="2"/>
  <c r="BH245" i="2"/>
  <c r="BF245" i="2"/>
  <c r="U245" i="2"/>
  <c r="S245" i="2"/>
  <c r="Q245" i="2"/>
  <c r="BJ244" i="2"/>
  <c r="BI244" i="2"/>
  <c r="BH244" i="2"/>
  <c r="BF244" i="2"/>
  <c r="U244" i="2"/>
  <c r="S244" i="2"/>
  <c r="Q244" i="2"/>
  <c r="BJ243" i="2"/>
  <c r="BI243" i="2"/>
  <c r="BH243" i="2"/>
  <c r="BF243" i="2"/>
  <c r="U243" i="2"/>
  <c r="S243" i="2"/>
  <c r="Q243" i="2"/>
  <c r="BJ242" i="2"/>
  <c r="BI242" i="2"/>
  <c r="BH242" i="2"/>
  <c r="BF242" i="2"/>
  <c r="U242" i="2"/>
  <c r="S242" i="2"/>
  <c r="Q242" i="2"/>
  <c r="BJ241" i="2"/>
  <c r="BI241" i="2"/>
  <c r="BH241" i="2"/>
  <c r="BF241" i="2"/>
  <c r="U241" i="2"/>
  <c r="S241" i="2"/>
  <c r="Q241" i="2"/>
  <c r="BJ240" i="2"/>
  <c r="BI240" i="2"/>
  <c r="BH240" i="2"/>
  <c r="BF240" i="2"/>
  <c r="U240" i="2"/>
  <c r="S240" i="2"/>
  <c r="Q240" i="2"/>
  <c r="BJ239" i="2"/>
  <c r="BI239" i="2"/>
  <c r="BH239" i="2"/>
  <c r="BF239" i="2"/>
  <c r="U239" i="2"/>
  <c r="S239" i="2"/>
  <c r="Q239" i="2"/>
  <c r="BJ238" i="2"/>
  <c r="BI238" i="2"/>
  <c r="BH238" i="2"/>
  <c r="BF238" i="2"/>
  <c r="U238" i="2"/>
  <c r="S238" i="2"/>
  <c r="Q238" i="2"/>
  <c r="BJ237" i="2"/>
  <c r="BI237" i="2"/>
  <c r="BH237" i="2"/>
  <c r="BF237" i="2"/>
  <c r="U237" i="2"/>
  <c r="S237" i="2"/>
  <c r="Q237" i="2"/>
  <c r="BJ236" i="2"/>
  <c r="BI236" i="2"/>
  <c r="BH236" i="2"/>
  <c r="BF236" i="2"/>
  <c r="U236" i="2"/>
  <c r="S236" i="2"/>
  <c r="Q236" i="2"/>
  <c r="BJ235" i="2"/>
  <c r="BI235" i="2"/>
  <c r="BH235" i="2"/>
  <c r="BF235" i="2"/>
  <c r="U235" i="2"/>
  <c r="S235" i="2"/>
  <c r="Q235" i="2"/>
  <c r="BJ234" i="2"/>
  <c r="BI234" i="2"/>
  <c r="BH234" i="2"/>
  <c r="BF234" i="2"/>
  <c r="U234" i="2"/>
  <c r="S234" i="2"/>
  <c r="Q234" i="2"/>
  <c r="BJ233" i="2"/>
  <c r="BI233" i="2"/>
  <c r="BH233" i="2"/>
  <c r="BF233" i="2"/>
  <c r="U233" i="2"/>
  <c r="S233" i="2"/>
  <c r="Q233" i="2"/>
  <c r="BJ232" i="2"/>
  <c r="BI232" i="2"/>
  <c r="BH232" i="2"/>
  <c r="BF232" i="2"/>
  <c r="U232" i="2"/>
  <c r="S232" i="2"/>
  <c r="Q232" i="2"/>
  <c r="BJ231" i="2"/>
  <c r="BI231" i="2"/>
  <c r="BH231" i="2"/>
  <c r="BF231" i="2"/>
  <c r="U231" i="2"/>
  <c r="S231" i="2"/>
  <c r="Q231" i="2"/>
  <c r="BJ230" i="2"/>
  <c r="BI230" i="2"/>
  <c r="BH230" i="2"/>
  <c r="BF230" i="2"/>
  <c r="U230" i="2"/>
  <c r="S230" i="2"/>
  <c r="Q230" i="2"/>
  <c r="BJ229" i="2"/>
  <c r="BI229" i="2"/>
  <c r="BH229" i="2"/>
  <c r="BF229" i="2"/>
  <c r="U229" i="2"/>
  <c r="S229" i="2"/>
  <c r="Q229" i="2"/>
  <c r="BJ228" i="2"/>
  <c r="BI228" i="2"/>
  <c r="BH228" i="2"/>
  <c r="BF228" i="2"/>
  <c r="U228" i="2"/>
  <c r="S228" i="2"/>
  <c r="Q228" i="2"/>
  <c r="BJ227" i="2"/>
  <c r="BI227" i="2"/>
  <c r="BH227" i="2"/>
  <c r="BF227" i="2"/>
  <c r="U227" i="2"/>
  <c r="S227" i="2"/>
  <c r="Q227" i="2"/>
  <c r="BJ226" i="2"/>
  <c r="BI226" i="2"/>
  <c r="BH226" i="2"/>
  <c r="BF226" i="2"/>
  <c r="U226" i="2"/>
  <c r="S226" i="2"/>
  <c r="Q226" i="2"/>
  <c r="BJ225" i="2"/>
  <c r="BI225" i="2"/>
  <c r="BH225" i="2"/>
  <c r="BF225" i="2"/>
  <c r="U225" i="2"/>
  <c r="S225" i="2"/>
  <c r="Q225" i="2"/>
  <c r="BJ224" i="2"/>
  <c r="BI224" i="2"/>
  <c r="BH224" i="2"/>
  <c r="BF224" i="2"/>
  <c r="U224" i="2"/>
  <c r="S224" i="2"/>
  <c r="Q224" i="2"/>
  <c r="BJ223" i="2"/>
  <c r="BI223" i="2"/>
  <c r="BH223" i="2"/>
  <c r="BF223" i="2"/>
  <c r="U223" i="2"/>
  <c r="S223" i="2"/>
  <c r="Q223" i="2"/>
  <c r="BJ222" i="2"/>
  <c r="BI222" i="2"/>
  <c r="BH222" i="2"/>
  <c r="BF222" i="2"/>
  <c r="U222" i="2"/>
  <c r="S222" i="2"/>
  <c r="Q222" i="2"/>
  <c r="BJ221" i="2"/>
  <c r="BI221" i="2"/>
  <c r="BH221" i="2"/>
  <c r="BF221" i="2"/>
  <c r="U221" i="2"/>
  <c r="S221" i="2"/>
  <c r="Q221" i="2"/>
  <c r="BJ220" i="2"/>
  <c r="BI220" i="2"/>
  <c r="BH220" i="2"/>
  <c r="BF220" i="2"/>
  <c r="U220" i="2"/>
  <c r="S220" i="2"/>
  <c r="Q220" i="2"/>
  <c r="BJ218" i="2"/>
  <c r="BI218" i="2"/>
  <c r="BH218" i="2"/>
  <c r="BF218" i="2"/>
  <c r="U218" i="2"/>
  <c r="S218" i="2"/>
  <c r="Q218" i="2"/>
  <c r="BJ217" i="2"/>
  <c r="BI217" i="2"/>
  <c r="BH217" i="2"/>
  <c r="BF217" i="2"/>
  <c r="U217" i="2"/>
  <c r="S217" i="2"/>
  <c r="Q217" i="2"/>
  <c r="BJ215" i="2"/>
  <c r="BI215" i="2"/>
  <c r="BH215" i="2"/>
  <c r="BF215" i="2"/>
  <c r="U215" i="2"/>
  <c r="S215" i="2"/>
  <c r="Q215" i="2"/>
  <c r="BJ214" i="2"/>
  <c r="BI214" i="2"/>
  <c r="BH214" i="2"/>
  <c r="BF214" i="2"/>
  <c r="U214" i="2"/>
  <c r="S214" i="2"/>
  <c r="Q214" i="2"/>
  <c r="BJ213" i="2"/>
  <c r="BI213" i="2"/>
  <c r="BH213" i="2"/>
  <c r="BF213" i="2"/>
  <c r="U213" i="2"/>
  <c r="S213" i="2"/>
  <c r="Q213" i="2"/>
  <c r="BJ212" i="2"/>
  <c r="BI212" i="2"/>
  <c r="BH212" i="2"/>
  <c r="BF212" i="2"/>
  <c r="U212" i="2"/>
  <c r="S212" i="2"/>
  <c r="Q212" i="2"/>
  <c r="BJ211" i="2"/>
  <c r="BI211" i="2"/>
  <c r="BH211" i="2"/>
  <c r="BF211" i="2"/>
  <c r="U211" i="2"/>
  <c r="S211" i="2"/>
  <c r="Q211" i="2"/>
  <c r="BJ210" i="2"/>
  <c r="BI210" i="2"/>
  <c r="BH210" i="2"/>
  <c r="BF210" i="2"/>
  <c r="U210" i="2"/>
  <c r="S210" i="2"/>
  <c r="Q210" i="2"/>
  <c r="BJ209" i="2"/>
  <c r="BI209" i="2"/>
  <c r="BH209" i="2"/>
  <c r="BF209" i="2"/>
  <c r="U209" i="2"/>
  <c r="S209" i="2"/>
  <c r="Q209" i="2"/>
  <c r="BJ208" i="2"/>
  <c r="BI208" i="2"/>
  <c r="BH208" i="2"/>
  <c r="BF208" i="2"/>
  <c r="U208" i="2"/>
  <c r="S208" i="2"/>
  <c r="Q208" i="2"/>
  <c r="BJ207" i="2"/>
  <c r="BI207" i="2"/>
  <c r="BH207" i="2"/>
  <c r="BF207" i="2"/>
  <c r="U207" i="2"/>
  <c r="S207" i="2"/>
  <c r="Q207" i="2"/>
  <c r="BJ206" i="2"/>
  <c r="BI206" i="2"/>
  <c r="BH206" i="2"/>
  <c r="BF206" i="2"/>
  <c r="U206" i="2"/>
  <c r="S206" i="2"/>
  <c r="Q206" i="2"/>
  <c r="BJ205" i="2"/>
  <c r="BI205" i="2"/>
  <c r="BH205" i="2"/>
  <c r="BF205" i="2"/>
  <c r="U205" i="2"/>
  <c r="S205" i="2"/>
  <c r="Q205" i="2"/>
  <c r="BJ204" i="2"/>
  <c r="BI204" i="2"/>
  <c r="BH204" i="2"/>
  <c r="BF204" i="2"/>
  <c r="U204" i="2"/>
  <c r="S204" i="2"/>
  <c r="Q204" i="2"/>
  <c r="BJ203" i="2"/>
  <c r="BI203" i="2"/>
  <c r="BH203" i="2"/>
  <c r="BF203" i="2"/>
  <c r="U203" i="2"/>
  <c r="S203" i="2"/>
  <c r="Q203" i="2"/>
  <c r="BJ202" i="2"/>
  <c r="BI202" i="2"/>
  <c r="BH202" i="2"/>
  <c r="BF202" i="2"/>
  <c r="U202" i="2"/>
  <c r="S202" i="2"/>
  <c r="Q202" i="2"/>
  <c r="BJ201" i="2"/>
  <c r="BI201" i="2"/>
  <c r="BH201" i="2"/>
  <c r="BF201" i="2"/>
  <c r="U201" i="2"/>
  <c r="S201" i="2"/>
  <c r="Q201" i="2"/>
  <c r="BJ200" i="2"/>
  <c r="BI200" i="2"/>
  <c r="BH200" i="2"/>
  <c r="BF200" i="2"/>
  <c r="U200" i="2"/>
  <c r="S200" i="2"/>
  <c r="Q200" i="2"/>
  <c r="BJ199" i="2"/>
  <c r="BI199" i="2"/>
  <c r="BH199" i="2"/>
  <c r="BF199" i="2"/>
  <c r="U199" i="2"/>
  <c r="S199" i="2"/>
  <c r="Q199" i="2"/>
  <c r="BJ198" i="2"/>
  <c r="BI198" i="2"/>
  <c r="BH198" i="2"/>
  <c r="BF198" i="2"/>
  <c r="U198" i="2"/>
  <c r="S198" i="2"/>
  <c r="Q198" i="2"/>
  <c r="BJ197" i="2"/>
  <c r="BI197" i="2"/>
  <c r="BH197" i="2"/>
  <c r="BF197" i="2"/>
  <c r="U197" i="2"/>
  <c r="S197" i="2"/>
  <c r="Q197" i="2"/>
  <c r="BJ196" i="2"/>
  <c r="BI196" i="2"/>
  <c r="BH196" i="2"/>
  <c r="BF196" i="2"/>
  <c r="U196" i="2"/>
  <c r="S196" i="2"/>
  <c r="Q196" i="2"/>
  <c r="BJ195" i="2"/>
  <c r="BI195" i="2"/>
  <c r="BH195" i="2"/>
  <c r="BF195" i="2"/>
  <c r="U195" i="2"/>
  <c r="S195" i="2"/>
  <c r="Q195" i="2"/>
  <c r="BJ194" i="2"/>
  <c r="BI194" i="2"/>
  <c r="BH194" i="2"/>
  <c r="BF194" i="2"/>
  <c r="U194" i="2"/>
  <c r="S194" i="2"/>
  <c r="Q194" i="2"/>
  <c r="BJ193" i="2"/>
  <c r="BI193" i="2"/>
  <c r="BH193" i="2"/>
  <c r="BF193" i="2"/>
  <c r="U193" i="2"/>
  <c r="S193" i="2"/>
  <c r="Q193" i="2"/>
  <c r="BJ192" i="2"/>
  <c r="BI192" i="2"/>
  <c r="BH192" i="2"/>
  <c r="BF192" i="2"/>
  <c r="U192" i="2"/>
  <c r="S192" i="2"/>
  <c r="Q192" i="2"/>
  <c r="BJ189" i="2"/>
  <c r="BI189" i="2"/>
  <c r="BH189" i="2"/>
  <c r="BF189" i="2"/>
  <c r="U189" i="2"/>
  <c r="S189" i="2"/>
  <c r="Q189" i="2"/>
  <c r="BJ188" i="2"/>
  <c r="BI188" i="2"/>
  <c r="BH188" i="2"/>
  <c r="BF188" i="2"/>
  <c r="U188" i="2"/>
  <c r="S188" i="2"/>
  <c r="Q188" i="2"/>
  <c r="BJ187" i="2"/>
  <c r="BI187" i="2"/>
  <c r="BH187" i="2"/>
  <c r="BF187" i="2"/>
  <c r="U187" i="2"/>
  <c r="S187" i="2"/>
  <c r="Q187" i="2"/>
  <c r="BJ184" i="2"/>
  <c r="BI184" i="2"/>
  <c r="BH184" i="2"/>
  <c r="BF184" i="2"/>
  <c r="U184" i="2"/>
  <c r="S184" i="2"/>
  <c r="Q184" i="2"/>
  <c r="BJ175" i="2"/>
  <c r="BI175" i="2"/>
  <c r="BH175" i="2"/>
  <c r="BF175" i="2"/>
  <c r="U175" i="2"/>
  <c r="S175" i="2"/>
  <c r="Q175" i="2"/>
  <c r="BJ174" i="2"/>
  <c r="BI174" i="2"/>
  <c r="BH174" i="2"/>
  <c r="BF174" i="2"/>
  <c r="U174" i="2"/>
  <c r="S174" i="2"/>
  <c r="Q174" i="2"/>
  <c r="BJ158" i="2"/>
  <c r="BI158" i="2"/>
  <c r="BH158" i="2"/>
  <c r="BF158" i="2"/>
  <c r="U158" i="2"/>
  <c r="S158" i="2"/>
  <c r="Q158" i="2"/>
  <c r="BJ155" i="2"/>
  <c r="BI155" i="2"/>
  <c r="BH155" i="2"/>
  <c r="BF155" i="2"/>
  <c r="U155" i="2"/>
  <c r="S155" i="2"/>
  <c r="Q155" i="2"/>
  <c r="BJ152" i="2"/>
  <c r="BI152" i="2"/>
  <c r="BH152" i="2"/>
  <c r="BF152" i="2"/>
  <c r="U152" i="2"/>
  <c r="S152" i="2"/>
  <c r="Q152" i="2"/>
  <c r="BJ145" i="2"/>
  <c r="BI145" i="2"/>
  <c r="BH145" i="2"/>
  <c r="BF145" i="2"/>
  <c r="U145" i="2"/>
  <c r="S145" i="2"/>
  <c r="Q145" i="2"/>
  <c r="BJ144" i="2"/>
  <c r="BI144" i="2"/>
  <c r="BH144" i="2"/>
  <c r="BF144" i="2"/>
  <c r="U144" i="2"/>
  <c r="S144" i="2"/>
  <c r="Q144" i="2"/>
  <c r="BJ143" i="2"/>
  <c r="BI143" i="2"/>
  <c r="BH143" i="2"/>
  <c r="BF143" i="2"/>
  <c r="U143" i="2"/>
  <c r="S143" i="2"/>
  <c r="Q143" i="2"/>
  <c r="BJ137" i="2"/>
  <c r="BI137" i="2"/>
  <c r="BH137" i="2"/>
  <c r="BF137" i="2"/>
  <c r="U137" i="2"/>
  <c r="S137" i="2"/>
  <c r="Q137" i="2"/>
  <c r="K130" i="2"/>
  <c r="F130" i="2"/>
  <c r="F128" i="2"/>
  <c r="E126" i="2"/>
  <c r="K91" i="2"/>
  <c r="F91" i="2"/>
  <c r="F89" i="2"/>
  <c r="E87" i="2"/>
  <c r="K24" i="2"/>
  <c r="E24" i="2"/>
  <c r="K92" i="2"/>
  <c r="K23" i="2"/>
  <c r="K18" i="2"/>
  <c r="E18" i="2"/>
  <c r="F131" i="2" s="1"/>
  <c r="K17" i="2"/>
  <c r="K12" i="2"/>
  <c r="K128" i="2" s="1"/>
  <c r="E7" i="2"/>
  <c r="E124" i="2" s="1"/>
  <c r="L90" i="1"/>
  <c r="AM90" i="1"/>
  <c r="AM89" i="1"/>
  <c r="L89" i="1"/>
  <c r="AM87" i="1"/>
  <c r="L87" i="1"/>
  <c r="L85" i="1"/>
  <c r="L84" i="1"/>
  <c r="K396" i="2"/>
  <c r="K371" i="2"/>
  <c r="BL301" i="2"/>
  <c r="K239" i="2"/>
  <c r="BL205" i="2"/>
  <c r="BL188" i="2"/>
  <c r="K394" i="2"/>
  <c r="BL354" i="2"/>
  <c r="K296" i="2"/>
  <c r="K242" i="2"/>
  <c r="K218" i="2"/>
  <c r="BL200" i="2"/>
  <c r="BL400" i="2"/>
  <c r="BL382" i="2"/>
  <c r="BL335" i="2"/>
  <c r="BL281" i="2"/>
  <c r="BL230" i="2"/>
  <c r="BL426" i="2"/>
  <c r="K406" i="2"/>
  <c r="BL379" i="2"/>
  <c r="BL344" i="2"/>
  <c r="BL294" i="2"/>
  <c r="BL237" i="2"/>
  <c r="K212" i="2"/>
  <c r="K198" i="2"/>
  <c r="K425" i="2"/>
  <c r="K401" i="2"/>
  <c r="K377" i="2"/>
  <c r="BL355" i="2"/>
  <c r="BL292" i="2"/>
  <c r="K258" i="2"/>
  <c r="K226" i="2"/>
  <c r="K210" i="2"/>
  <c r="BL423" i="2"/>
  <c r="K374" i="2"/>
  <c r="BL350" i="2"/>
  <c r="K287" i="2"/>
  <c r="BL239" i="2"/>
  <c r="K225" i="2"/>
  <c r="BL187" i="2"/>
  <c r="BL391" i="2"/>
  <c r="BL315" i="2"/>
  <c r="K281" i="2"/>
  <c r="K237" i="2"/>
  <c r="K201" i="2"/>
  <c r="BL189" i="2"/>
  <c r="BL419" i="2"/>
  <c r="K400" i="2"/>
  <c r="BL375" i="2"/>
  <c r="K357" i="2"/>
  <c r="K276" i="2"/>
  <c r="BL226" i="2"/>
  <c r="BL143" i="2"/>
  <c r="K427" i="2"/>
  <c r="K388" i="2"/>
  <c r="BL373" i="2"/>
  <c r="K356" i="2"/>
  <c r="BL284" i="2"/>
  <c r="K249" i="2"/>
  <c r="BL217" i="2"/>
  <c r="BL174" i="2"/>
  <c r="BL405" i="2"/>
  <c r="K360" i="2"/>
  <c r="K301" i="2"/>
  <c r="K256" i="2"/>
  <c r="K221" i="2"/>
  <c r="BL206" i="2"/>
  <c r="BL416" i="2"/>
  <c r="BL399" i="2"/>
  <c r="K363" i="2"/>
  <c r="K307" i="2"/>
  <c r="K263" i="2"/>
  <c r="K234" i="2"/>
  <c r="BL196" i="2"/>
  <c r="K419" i="2"/>
  <c r="K405" i="2"/>
  <c r="K385" i="2"/>
  <c r="K373" i="2"/>
  <c r="K322" i="2"/>
  <c r="BL260" i="2"/>
  <c r="K224" i="2"/>
  <c r="BL208" i="2"/>
  <c r="K144" i="2"/>
  <c r="K422" i="2"/>
  <c r="BL398" i="2"/>
  <c r="BL356" i="2"/>
  <c r="BL296" i="2"/>
  <c r="K264" i="2"/>
  <c r="K231" i="2"/>
  <c r="K203" i="2"/>
  <c r="K175" i="2"/>
  <c r="BL378" i="2"/>
  <c r="BL371" i="2"/>
  <c r="K338" i="2"/>
  <c r="K235" i="2"/>
  <c r="K211" i="2"/>
  <c r="K143" i="2"/>
  <c r="BL403" i="2"/>
  <c r="BL363" i="2"/>
  <c r="K294" i="2"/>
  <c r="K269" i="2"/>
  <c r="BL244" i="2"/>
  <c r="K227" i="2"/>
  <c r="BL198" i="2"/>
  <c r="K158" i="2"/>
  <c r="K429" i="2"/>
  <c r="K417" i="2"/>
  <c r="BL401" i="2"/>
  <c r="BL389" i="2"/>
  <c r="K361" i="2"/>
  <c r="K315" i="2"/>
  <c r="K257" i="2"/>
  <c r="K243" i="2"/>
  <c r="K206" i="2"/>
  <c r="BL415" i="2"/>
  <c r="BL387" i="2"/>
  <c r="K372" i="2"/>
  <c r="K349" i="2"/>
  <c r="BL263" i="2"/>
  <c r="BL220" i="2"/>
  <c r="BL193" i="2"/>
  <c r="BL412" i="2"/>
  <c r="K376" i="2"/>
  <c r="BL312" i="2"/>
  <c r="BL274" i="2"/>
  <c r="BL238" i="2"/>
  <c r="K213" i="2"/>
  <c r="K184" i="2"/>
  <c r="K409" i="2"/>
  <c r="BL393" i="2"/>
  <c r="K347" i="2"/>
  <c r="BL287" i="2"/>
  <c r="BL247" i="2"/>
  <c r="BL209" i="2"/>
  <c r="K410" i="2"/>
  <c r="BL383" i="2"/>
  <c r="BL359" i="2"/>
  <c r="BL313" i="2"/>
  <c r="BL240" i="2"/>
  <c r="K214" i="2"/>
  <c r="BL195" i="2"/>
  <c r="BL417" i="2"/>
  <c r="K390" i="2"/>
  <c r="BL364" i="2"/>
  <c r="K352" i="2"/>
  <c r="K288" i="2"/>
  <c r="BL249" i="2"/>
  <c r="K233" i="2"/>
  <c r="BL201" i="2"/>
  <c r="BL158" i="2"/>
  <c r="K404" i="2"/>
  <c r="BL372" i="2"/>
  <c r="BL330" i="2"/>
  <c r="K274" i="2"/>
  <c r="BL234" i="2"/>
  <c r="BL204" i="2"/>
  <c r="BL429" i="2"/>
  <c r="BL386" i="2"/>
  <c r="K367" i="2"/>
  <c r="K312" i="2"/>
  <c r="K284" i="2"/>
  <c r="BL258" i="2"/>
  <c r="K207" i="2"/>
  <c r="BL175" i="2"/>
  <c r="BL428" i="2"/>
  <c r="BL406" i="2"/>
  <c r="BL390" i="2"/>
  <c r="BL370" i="2"/>
  <c r="BL351" i="2"/>
  <c r="BL252" i="2"/>
  <c r="BL210" i="2"/>
  <c r="BL410" i="2"/>
  <c r="K379" i="2"/>
  <c r="BL353" i="2"/>
  <c r="BL291" i="2"/>
  <c r="K222" i="2"/>
  <c r="BL202" i="2"/>
  <c r="BL422" i="2"/>
  <c r="BL369" i="2"/>
  <c r="K335" i="2"/>
  <c r="BL278" i="2"/>
  <c r="K240" i="2"/>
  <c r="BL211" i="2"/>
  <c r="BL420" i="2"/>
  <c r="BL395" i="2"/>
  <c r="K351" i="2"/>
  <c r="K291" i="2"/>
  <c r="K252" i="2"/>
  <c r="BL203" i="2"/>
  <c r="K418" i="2"/>
  <c r="K387" i="2"/>
  <c r="K369" i="2"/>
  <c r="BL309" i="2"/>
  <c r="BL246" i="2"/>
  <c r="K217" i="2"/>
  <c r="K192" i="2"/>
  <c r="BL418" i="2"/>
  <c r="K384" i="2"/>
  <c r="K293" i="2"/>
  <c r="BL261" i="2"/>
  <c r="K244" i="2"/>
  <c r="BL218" i="2"/>
  <c r="K174" i="2"/>
  <c r="K391" i="2"/>
  <c r="K358" i="2"/>
  <c r="K313" i="2"/>
  <c r="K267" i="2"/>
  <c r="K230" i="2"/>
  <c r="BL145" i="2"/>
  <c r="K415" i="2"/>
  <c r="BL385" i="2"/>
  <c r="BL348" i="2"/>
  <c r="K289" i="2"/>
  <c r="BL253" i="2"/>
  <c r="K229" i="2"/>
  <c r="K194" i="2"/>
  <c r="K145" i="2"/>
  <c r="BL427" i="2"/>
  <c r="BL404" i="2"/>
  <c r="K395" i="2"/>
  <c r="BL368" i="2"/>
  <c r="BL347" i="2"/>
  <c r="BL267" i="2"/>
  <c r="BL242" i="2"/>
  <c r="K188" i="2"/>
  <c r="K416" i="2"/>
  <c r="BL394" i="2"/>
  <c r="K382" i="2"/>
  <c r="K368" i="2"/>
  <c r="K318" i="2"/>
  <c r="K265" i="2"/>
  <c r="BL231" i="2"/>
  <c r="BL197" i="2"/>
  <c r="BL407" i="2"/>
  <c r="K362" i="2"/>
  <c r="BL328" i="2"/>
  <c r="BL289" i="2"/>
  <c r="K223" i="2"/>
  <c r="K208" i="2"/>
  <c r="K421" i="2"/>
  <c r="BL408" i="2"/>
  <c r="K386" i="2"/>
  <c r="K344" i="2"/>
  <c r="K255" i="2"/>
  <c r="BL227" i="2"/>
  <c r="K423" i="2"/>
  <c r="K402" i="2"/>
  <c r="BL377" i="2"/>
  <c r="BL332" i="2"/>
  <c r="K283" i="2"/>
  <c r="BL225" i="2"/>
  <c r="K209" i="2"/>
  <c r="K187" i="2"/>
  <c r="K414" i="2"/>
  <c r="K389" i="2"/>
  <c r="BL361" i="2"/>
  <c r="K309" i="2"/>
  <c r="BL256" i="2"/>
  <c r="K236" i="2"/>
  <c r="BL212" i="2"/>
  <c r="BL194" i="2"/>
  <c r="BL411" i="2"/>
  <c r="K375" i="2"/>
  <c r="K348" i="2"/>
  <c r="K292" i="2"/>
  <c r="BL243" i="2"/>
  <c r="K205" i="2"/>
  <c r="BL424" i="2"/>
  <c r="BL381" i="2"/>
  <c r="K354" i="2"/>
  <c r="K290" i="2"/>
  <c r="K261" i="2"/>
  <c r="K215" i="2"/>
  <c r="BL184" i="2"/>
  <c r="BL430" i="2"/>
  <c r="K420" i="2"/>
  <c r="BL397" i="2"/>
  <c r="K383" i="2"/>
  <c r="BL352" i="2"/>
  <c r="K303" i="2"/>
  <c r="K245" i="2"/>
  <c r="BL207" i="2"/>
  <c r="K398" i="2"/>
  <c r="K381" i="2"/>
  <c r="BL365" i="2"/>
  <c r="K330" i="2"/>
  <c r="K272" i="2"/>
  <c r="K228" i="2"/>
  <c r="BL192" i="2"/>
  <c r="K413" i="2"/>
  <c r="K392" i="2"/>
  <c r="K350" i="2"/>
  <c r="BL307" i="2"/>
  <c r="BL269" i="2"/>
  <c r="BL235" i="2"/>
  <c r="BL215" i="2"/>
  <c r="K196" i="2"/>
  <c r="K411" i="2"/>
  <c r="K397" i="2"/>
  <c r="BL360" i="2"/>
  <c r="BL300" i="2"/>
  <c r="K260" i="2"/>
  <c r="K232" i="2"/>
  <c r="K189" i="2"/>
  <c r="K412" i="2"/>
  <c r="BL392" i="2"/>
  <c r="K364" i="2"/>
  <c r="BL318" i="2"/>
  <c r="BL280" i="2"/>
  <c r="BL223" i="2"/>
  <c r="K202" i="2"/>
  <c r="BL137" i="2"/>
  <c r="BL409" i="2"/>
  <c r="K370" i="2"/>
  <c r="K353" i="2"/>
  <c r="K328" i="2"/>
  <c r="BL283" i="2"/>
  <c r="K246" i="2"/>
  <c r="BL224" i="2"/>
  <c r="BL199" i="2"/>
  <c r="AS94" i="1"/>
  <c r="BL376" i="2"/>
  <c r="BL357" i="2"/>
  <c r="BL288" i="2"/>
  <c r="K241" i="2"/>
  <c r="BL229" i="2"/>
  <c r="K195" i="2"/>
  <c r="BL425" i="2"/>
  <c r="K408" i="2"/>
  <c r="BL366" i="2"/>
  <c r="BL303" i="2"/>
  <c r="BL264" i="2"/>
  <c r="BL241" i="2"/>
  <c r="BL214" i="2"/>
  <c r="K193" i="2"/>
  <c r="K152" i="2"/>
  <c r="BL421" i="2"/>
  <c r="BL402" i="2"/>
  <c r="K365" i="2"/>
  <c r="BL293" i="2"/>
  <c r="K253" i="2"/>
  <c r="BL236" i="2"/>
  <c r="K428" i="2"/>
  <c r="K393" i="2"/>
  <c r="K378" i="2"/>
  <c r="BL362" i="2"/>
  <c r="K280" i="2"/>
  <c r="BL233" i="2"/>
  <c r="K204" i="2"/>
  <c r="K426" i="2"/>
  <c r="K366" i="2"/>
  <c r="BL349" i="2"/>
  <c r="K247" i="2"/>
  <c r="K220" i="2"/>
  <c r="BL155" i="2"/>
  <c r="K403" i="2"/>
  <c r="BL374" i="2"/>
  <c r="BL322" i="2"/>
  <c r="BL265" i="2"/>
  <c r="BL245" i="2"/>
  <c r="K137" i="2"/>
  <c r="K407" i="2"/>
  <c r="BL380" i="2"/>
  <c r="K355" i="2"/>
  <c r="K278" i="2"/>
  <c r="BL228" i="2"/>
  <c r="K200" i="2"/>
  <c r="K424" i="2"/>
  <c r="BL396" i="2"/>
  <c r="BL367" i="2"/>
  <c r="K332" i="2"/>
  <c r="BL276" i="2"/>
  <c r="K238" i="2"/>
  <c r="BL222" i="2"/>
  <c r="K197" i="2"/>
  <c r="BL152" i="2"/>
  <c r="BL384" i="2"/>
  <c r="K359" i="2"/>
  <c r="K300" i="2"/>
  <c r="BL257" i="2"/>
  <c r="BL221" i="2"/>
  <c r="BL144" i="2"/>
  <c r="BL414" i="2"/>
  <c r="K380" i="2"/>
  <c r="BL338" i="2"/>
  <c r="BL272" i="2"/>
  <c r="BL255" i="2"/>
  <c r="BL232" i="2"/>
  <c r="K199" i="2"/>
  <c r="K155" i="2"/>
  <c r="K430" i="2"/>
  <c r="BL413" i="2"/>
  <c r="K399" i="2"/>
  <c r="BL388" i="2"/>
  <c r="BL358" i="2"/>
  <c r="BL290" i="2"/>
  <c r="BL213" i="2"/>
  <c r="S136" i="2" l="1"/>
  <c r="BL219" i="2"/>
  <c r="K219" i="2" s="1"/>
  <c r="K103" i="2" s="1"/>
  <c r="Q136" i="2"/>
  <c r="Q191" i="2"/>
  <c r="Q248" i="2"/>
  <c r="U151" i="2"/>
  <c r="Q219" i="2"/>
  <c r="S268" i="2"/>
  <c r="S151" i="2"/>
  <c r="S219" i="2"/>
  <c r="BL268" i="2"/>
  <c r="K268" i="2"/>
  <c r="K105" i="2" s="1"/>
  <c r="S273" i="2"/>
  <c r="BL321" i="2"/>
  <c r="K321" i="2" s="1"/>
  <c r="K110" i="2" s="1"/>
  <c r="U136" i="2"/>
  <c r="U191" i="2"/>
  <c r="S216" i="2"/>
  <c r="S248" i="2"/>
  <c r="Q273" i="2"/>
  <c r="Q299" i="2"/>
  <c r="S314" i="2"/>
  <c r="S321" i="2"/>
  <c r="U334" i="2"/>
  <c r="BL346" i="2"/>
  <c r="BL345" i="2" s="1"/>
  <c r="K345" i="2" s="1"/>
  <c r="K113" i="2" s="1"/>
  <c r="BL151" i="2"/>
  <c r="K151" i="2" s="1"/>
  <c r="K99" i="2" s="1"/>
  <c r="S191" i="2"/>
  <c r="Q216" i="2"/>
  <c r="U248" i="2"/>
  <c r="BL273" i="2"/>
  <c r="K273" i="2" s="1"/>
  <c r="K106" i="2" s="1"/>
  <c r="S299" i="2"/>
  <c r="Q314" i="2"/>
  <c r="Q334" i="2"/>
  <c r="Q346" i="2"/>
  <c r="Q345" i="2" s="1"/>
  <c r="BL136" i="2"/>
  <c r="K136" i="2" s="1"/>
  <c r="K98" i="2" s="1"/>
  <c r="BL191" i="2"/>
  <c r="K191" i="2" s="1"/>
  <c r="K101" i="2" s="1"/>
  <c r="U219" i="2"/>
  <c r="U273" i="2"/>
  <c r="U299" i="2"/>
  <c r="U314" i="2"/>
  <c r="U321" i="2"/>
  <c r="S334" i="2"/>
  <c r="S346" i="2"/>
  <c r="S345" i="2" s="1"/>
  <c r="Q151" i="2"/>
  <c r="BL216" i="2"/>
  <c r="K216" i="2" s="1"/>
  <c r="K102" i="2" s="1"/>
  <c r="U216" i="2"/>
  <c r="BL248" i="2"/>
  <c r="K248" i="2" s="1"/>
  <c r="K104" i="2" s="1"/>
  <c r="Q268" i="2"/>
  <c r="U268" i="2"/>
  <c r="BL299" i="2"/>
  <c r="K299" i="2"/>
  <c r="K108" i="2" s="1"/>
  <c r="BL314" i="2"/>
  <c r="K314" i="2" s="1"/>
  <c r="K109" i="2" s="1"/>
  <c r="Q321" i="2"/>
  <c r="BL334" i="2"/>
  <c r="K334" i="2"/>
  <c r="K112" i="2" s="1"/>
  <c r="U346" i="2"/>
  <c r="U345" i="2" s="1"/>
  <c r="BL295" i="2"/>
  <c r="K295" i="2"/>
  <c r="K107" i="2" s="1"/>
  <c r="BL331" i="2"/>
  <c r="K331" i="2"/>
  <c r="K111" i="2"/>
  <c r="F92" i="2"/>
  <c r="BG175" i="2"/>
  <c r="BG192" i="2"/>
  <c r="BG195" i="2"/>
  <c r="BG196" i="2"/>
  <c r="BG215" i="2"/>
  <c r="BG218" i="2"/>
  <c r="BG229" i="2"/>
  <c r="BG233" i="2"/>
  <c r="BG234" i="2"/>
  <c r="BG238" i="2"/>
  <c r="BG240" i="2"/>
  <c r="BG246" i="2"/>
  <c r="BG247" i="2"/>
  <c r="BG261" i="2"/>
  <c r="BG278" i="2"/>
  <c r="BG328" i="2"/>
  <c r="BG330" i="2"/>
  <c r="BG335" i="2"/>
  <c r="BG349" i="2"/>
  <c r="BG363" i="2"/>
  <c r="BG366" i="2"/>
  <c r="BG371" i="2"/>
  <c r="BG376" i="2"/>
  <c r="BG386" i="2"/>
  <c r="BG391" i="2"/>
  <c r="BG392" i="2"/>
  <c r="BG393" i="2"/>
  <c r="BG398" i="2"/>
  <c r="BG407" i="2"/>
  <c r="BG411" i="2"/>
  <c r="BG415" i="2"/>
  <c r="BG429" i="2"/>
  <c r="BG430" i="2"/>
  <c r="E85" i="2"/>
  <c r="BG137" i="2"/>
  <c r="BG202" i="2"/>
  <c r="BG203" i="2"/>
  <c r="BG213" i="2"/>
  <c r="BG221" i="2"/>
  <c r="BG230" i="2"/>
  <c r="BG292" i="2"/>
  <c r="BG300" i="2"/>
  <c r="BG318" i="2"/>
  <c r="BG332" i="2"/>
  <c r="BG359" i="2"/>
  <c r="BG361" i="2"/>
  <c r="BG383" i="2"/>
  <c r="BG388" i="2"/>
  <c r="BG401" i="2"/>
  <c r="BG409" i="2"/>
  <c r="BG422" i="2"/>
  <c r="K89" i="2"/>
  <c r="BG155" i="2"/>
  <c r="BG158" i="2"/>
  <c r="BG189" i="2"/>
  <c r="BG197" i="2"/>
  <c r="BG201" i="2"/>
  <c r="BG207" i="2"/>
  <c r="BG212" i="2"/>
  <c r="BG217" i="2"/>
  <c r="BG222" i="2"/>
  <c r="BG223" i="2"/>
  <c r="BG227" i="2"/>
  <c r="BG232" i="2"/>
  <c r="BG264" i="2"/>
  <c r="BG269" i="2"/>
  <c r="BG294" i="2"/>
  <c r="BG307" i="2"/>
  <c r="BG353" i="2"/>
  <c r="BG360" i="2"/>
  <c r="BG362" i="2"/>
  <c r="BG367" i="2"/>
  <c r="BG382" i="2"/>
  <c r="BG387" i="2"/>
  <c r="BG405" i="2"/>
  <c r="BG416" i="2"/>
  <c r="BG425" i="2"/>
  <c r="BG427" i="2"/>
  <c r="K131" i="2"/>
  <c r="BG143" i="2"/>
  <c r="BG187" i="2"/>
  <c r="BG188" i="2"/>
  <c r="BG204" i="2"/>
  <c r="BG205" i="2"/>
  <c r="BG208" i="2"/>
  <c r="BG214" i="2"/>
  <c r="BG239" i="2"/>
  <c r="BG242" i="2"/>
  <c r="BG255" i="2"/>
  <c r="BG272" i="2"/>
  <c r="BG280" i="2"/>
  <c r="BG284" i="2"/>
  <c r="BG301" i="2"/>
  <c r="BG312" i="2"/>
  <c r="BG313" i="2"/>
  <c r="BG338" i="2"/>
  <c r="BG348" i="2"/>
  <c r="BG368" i="2"/>
  <c r="BG372" i="2"/>
  <c r="BG373" i="2"/>
  <c r="BG374" i="2"/>
  <c r="BG394" i="2"/>
  <c r="BG399" i="2"/>
  <c r="BG402" i="2"/>
  <c r="BG404" i="2"/>
  <c r="BG410" i="2"/>
  <c r="BG428" i="2"/>
  <c r="BG145" i="2"/>
  <c r="BG206" i="2"/>
  <c r="BG235" i="2"/>
  <c r="BG243" i="2"/>
  <c r="BG244" i="2"/>
  <c r="BG256" i="2"/>
  <c r="BG265" i="2"/>
  <c r="BG267" i="2"/>
  <c r="BG289" i="2"/>
  <c r="BG303" i="2"/>
  <c r="BG350" i="2"/>
  <c r="BG352" i="2"/>
  <c r="BG356" i="2"/>
  <c r="BG357" i="2"/>
  <c r="BG358" i="2"/>
  <c r="BG389" i="2"/>
  <c r="BG395" i="2"/>
  <c r="BG403" i="2"/>
  <c r="BG408" i="2"/>
  <c r="BG413" i="2"/>
  <c r="BG152" i="2"/>
  <c r="BG184" i="2"/>
  <c r="BG193" i="2"/>
  <c r="BG200" i="2"/>
  <c r="BG220" i="2"/>
  <c r="BG225" i="2"/>
  <c r="BG274" i="2"/>
  <c r="BG293" i="2"/>
  <c r="BG315" i="2"/>
  <c r="BG354" i="2"/>
  <c r="BG355" i="2"/>
  <c r="BG365" i="2"/>
  <c r="BG370" i="2"/>
  <c r="BG378" i="2"/>
  <c r="BG396" i="2"/>
  <c r="BG397" i="2"/>
  <c r="BG406" i="2"/>
  <c r="BG412" i="2"/>
  <c r="BG414" i="2"/>
  <c r="BG418" i="2"/>
  <c r="BG426" i="2"/>
  <c r="BG144" i="2"/>
  <c r="BG174" i="2"/>
  <c r="BG194" i="2"/>
  <c r="BG198" i="2"/>
  <c r="BG209" i="2"/>
  <c r="BG224" i="2"/>
  <c r="BG226" i="2"/>
  <c r="BG228" i="2"/>
  <c r="BG231" i="2"/>
  <c r="BG245" i="2"/>
  <c r="BG249" i="2"/>
  <c r="BG252" i="2"/>
  <c r="BG258" i="2"/>
  <c r="BG263" i="2"/>
  <c r="BG283" i="2"/>
  <c r="BG290" i="2"/>
  <c r="BG291" i="2"/>
  <c r="BG347" i="2"/>
  <c r="BG364" i="2"/>
  <c r="BG377" i="2"/>
  <c r="BG379" i="2"/>
  <c r="BG380" i="2"/>
  <c r="BG381" i="2"/>
  <c r="BG384" i="2"/>
  <c r="BG390" i="2"/>
  <c r="BG423" i="2"/>
  <c r="BG199" i="2"/>
  <c r="BG210" i="2"/>
  <c r="BG211" i="2"/>
  <c r="BG236" i="2"/>
  <c r="BG237" i="2"/>
  <c r="BG241" i="2"/>
  <c r="BG253" i="2"/>
  <c r="BG257" i="2"/>
  <c r="BG260" i="2"/>
  <c r="BG276" i="2"/>
  <c r="BG281" i="2"/>
  <c r="BG287" i="2"/>
  <c r="BG288" i="2"/>
  <c r="BG296" i="2"/>
  <c r="BG309" i="2"/>
  <c r="BG322" i="2"/>
  <c r="BG344" i="2"/>
  <c r="BG351" i="2"/>
  <c r="BG369" i="2"/>
  <c r="BG375" i="2"/>
  <c r="BG385" i="2"/>
  <c r="BG400" i="2"/>
  <c r="BG417" i="2"/>
  <c r="BG419" i="2"/>
  <c r="BG420" i="2"/>
  <c r="BG421" i="2"/>
  <c r="BG424" i="2"/>
  <c r="F33" i="2"/>
  <c r="AZ95" i="1" s="1"/>
  <c r="AZ94" i="1" s="1"/>
  <c r="W29" i="1" s="1"/>
  <c r="F36" i="2"/>
  <c r="BC95" i="1" s="1"/>
  <c r="BC94" i="1" s="1"/>
  <c r="W32" i="1" s="1"/>
  <c r="F35" i="2"/>
  <c r="BB95" i="1" s="1"/>
  <c r="BB94" i="1" s="1"/>
  <c r="AX94" i="1" s="1"/>
  <c r="F37" i="2"/>
  <c r="BD95" i="1" s="1"/>
  <c r="BD94" i="1" s="1"/>
  <c r="W33" i="1" s="1"/>
  <c r="K33" i="2"/>
  <c r="AV95" i="1" s="1"/>
  <c r="U135" i="2" l="1"/>
  <c r="Q135" i="2"/>
  <c r="U190" i="2"/>
  <c r="U134" i="2" s="1"/>
  <c r="Q190" i="2"/>
  <c r="S190" i="2"/>
  <c r="S135" i="2"/>
  <c r="BL190" i="2"/>
  <c r="K190" i="2" s="1"/>
  <c r="K100" i="2" s="1"/>
  <c r="BL135" i="2"/>
  <c r="K135" i="2" s="1"/>
  <c r="K97" i="2" s="1"/>
  <c r="K346" i="2"/>
  <c r="K114" i="2" s="1"/>
  <c r="F34" i="2"/>
  <c r="BA95" i="1" s="1"/>
  <c r="BA94" i="1" s="1"/>
  <c r="AW94" i="1" s="1"/>
  <c r="AK30" i="1" s="1"/>
  <c r="K34" i="2"/>
  <c r="AW95" i="1" s="1"/>
  <c r="AT95" i="1" s="1"/>
  <c r="AV94" i="1"/>
  <c r="AK29" i="1" s="1"/>
  <c r="W31" i="1"/>
  <c r="AY94" i="1"/>
  <c r="S134" i="2" l="1"/>
  <c r="Q134" i="2"/>
  <c r="AU95" i="1" s="1"/>
  <c r="AU94" i="1" s="1"/>
  <c r="BL134" i="2"/>
  <c r="K134" i="2" s="1"/>
  <c r="K96" i="2" s="1"/>
  <c r="AT94" i="1"/>
  <c r="W30" i="1"/>
  <c r="K30" i="2" l="1"/>
  <c r="AG95" i="1" s="1"/>
  <c r="AG94" i="1" s="1"/>
  <c r="AK26" i="1" s="1"/>
  <c r="AK35" i="1" s="1"/>
  <c r="AN94" i="1" l="1"/>
  <c r="K39" i="2"/>
  <c r="AN95" i="1"/>
</calcChain>
</file>

<file path=xl/sharedStrings.xml><?xml version="1.0" encoding="utf-8"?>
<sst xmlns="http://schemas.openxmlformats.org/spreadsheetml/2006/main" count="3905" uniqueCount="1003">
  <si>
    <t>Export Komplet</t>
  </si>
  <si>
    <t/>
  </si>
  <si>
    <t>2.0</t>
  </si>
  <si>
    <t>False</t>
  </si>
  <si>
    <t>{3aa67f96-c3d0-4f82-b733-d2849abc7c07}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</si>
  <si>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</si>
  <si>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</si>
  <si>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</si>
  <si>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</si>
  <si>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</si>
  <si>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</si>
  <si>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04-06/2023</t>
  </si>
  <si>
    <t>Stavba:</t>
  </si>
  <si>
    <t>Rekonštrukcia skladových priestorov SČK územného spolku Rimavská Sobota</t>
  </si>
  <si>
    <t>JKSO:</t>
  </si>
  <si>
    <t>KS:</t>
  </si>
  <si>
    <t>Miesto:</t>
  </si>
  <si>
    <t>Rimavská Sobota</t>
  </si>
  <si>
    <t>Dátum:</t>
  </si>
  <si>
    <t>Objednávateľ:</t>
  </si>
  <si>
    <t>IČO:</t>
  </si>
  <si>
    <t>SČK územný spolok Rimavská Sobota</t>
  </si>
  <si>
    <t>IČ DPH:</t>
  </si>
  <si>
    <t>Zhotoviteľ:</t>
  </si>
  <si>
    <t xml:space="preserve"> </t>
  </si>
  <si>
    <t>Projektant:</t>
  </si>
  <si>
    <t>STAVOMAT RS s.r.o., Rimavská Sobota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</si>
  <si>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</si>
  <si>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</si>
  <si>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</si>
  <si>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</si>
  <si>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</si>
  <si>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</si>
  <si>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</si>
  <si>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</si>
  <si>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</si>
  <si>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</si>
  <si>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</si>
  <si>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</si>
  <si>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</si>
  <si>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</si>
  <si>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</si>
  <si>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</si>
  <si>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</si>
  <si>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</si>
  <si>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</si>
  <si>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</si>
  <si>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</si>
  <si>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</si>
  <si>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</si>
  <si>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</si>
  <si>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</si>
  <si>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</si>
  <si>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</si>
  <si>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</si>
  <si>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</si>
  <si>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</si>
  <si>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</si>
  <si>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</si>
  <si>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</si>
  <si>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</si>
  <si>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</si>
  <si>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</si>
  <si>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</si>
  <si>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</si>
  <si>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</si>
  <si>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</si>
  <si>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</si>
  <si>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</si>
  <si>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</si>
  <si>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</si>
  <si>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</si>
  <si>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</si>
  <si>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</si>
  <si>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</si>
  <si>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</si>
  <si>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04-06-1/2023</t>
  </si>
  <si>
    <t>Vlastný objekt</t>
  </si>
  <si>
    <t>STA</t>
  </si>
  <si>
    <t>1</t>
  </si>
  <si>
    <t>{472410a1-330a-4777-8141-3b951c477efd}</t>
  </si>
  <si>
    <t>KRYCÍ LIST ROZPOČTU</t>
  </si>
  <si>
    <t>Objekt:</t>
  </si>
  <si>
    <t>04-06-1/2023 - Vlastný objekt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</si>
  <si>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</si>
  <si>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</si>
  <si>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</si>
  <si>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</si>
  <si>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</si>
  <si>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</si>
  <si>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</si>
  <si>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</si>
  <si>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>PSV - Práce a dodávky PSV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</si>
  <si>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</si>
  <si>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</si>
  <si>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</si>
  <si>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</si>
  <si>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</si>
  <si>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</si>
  <si>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</si>
  <si>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</si>
  <si>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</si>
  <si>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</si>
  <si>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</si>
  <si>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</si>
  <si>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</si>
  <si>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</si>
  <si>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</si>
  <si>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</si>
  <si>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</si>
  <si>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</si>
  <si>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</si>
  <si>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</si>
  <si>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</si>
  <si>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</si>
  <si>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</si>
  <si>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</si>
  <si>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</si>
  <si>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</si>
  <si>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</si>
  <si>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</si>
  <si>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</si>
  <si>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</si>
  <si>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</si>
  <si>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</si>
  <si>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311231124.S</t>
  </si>
  <si>
    <t>Murivo výplňové (m3) z tehál pálených plných rozmeru 290x140x65 mm, na maltu MVC</t>
  </si>
  <si>
    <t>m3</t>
  </si>
  <si>
    <t>4</t>
  </si>
  <si>
    <t>2</t>
  </si>
  <si>
    <t>1351579657</t>
  </si>
  <si>
    <t>VV</t>
  </si>
  <si>
    <t>suterén</t>
  </si>
  <si>
    <t>0,8*0,4*0,45</t>
  </si>
  <si>
    <t>prízemie</t>
  </si>
  <si>
    <t>1,0*2,2*0,35+0,38*0,8*0,35</t>
  </si>
  <si>
    <t>Súčet</t>
  </si>
  <si>
    <t>317161121.S</t>
  </si>
  <si>
    <t>Pórobetónový preklad nenosný šírky 100 mm, výšky 250 mm, dĺžky 1000 mm</t>
  </si>
  <si>
    <t>ks</t>
  </si>
  <si>
    <t>62953451</t>
  </si>
  <si>
    <t>317161122.S</t>
  </si>
  <si>
    <t>Pórobetónový preklad nenosný šírky 100 mm, výšky 250 mm, dĺžky 1200 mm</t>
  </si>
  <si>
    <t>1272356937</t>
  </si>
  <si>
    <t>342272031.S</t>
  </si>
  <si>
    <t>Priečky z pórobetónových tvárnic hladkých s objemovou hmotnosťou do 600 kg/m3 hrúbky 100 mm</t>
  </si>
  <si>
    <t>m2</t>
  </si>
  <si>
    <t>-1165499981</t>
  </si>
  <si>
    <t>(5,0+3,1+2,2+1,2*2+0,95+0,5)*3,325</t>
  </si>
  <si>
    <t>odpočet otvorov</t>
  </si>
  <si>
    <t>-(0,6*2,02*4+1,0*2,02)</t>
  </si>
  <si>
    <t>6</t>
  </si>
  <si>
    <t>Úpravy povrchov, podlahy, osadenie</t>
  </si>
  <si>
    <t>5</t>
  </si>
  <si>
    <t>611460121.S</t>
  </si>
  <si>
    <t>Príprava vnútorného podkladu stropov penetráciou základnou</t>
  </si>
  <si>
    <t>5997107</t>
  </si>
  <si>
    <t>26,0+6,13+10,4+18,3+15,68+12,77</t>
  </si>
  <si>
    <t>611460383.S</t>
  </si>
  <si>
    <t>Vnútorná omietka stropov vápennocementová štuková (jemná), hr. 3 mm</t>
  </si>
  <si>
    <t>1619998466</t>
  </si>
  <si>
    <t>89,28</t>
  </si>
  <si>
    <t>7</t>
  </si>
  <si>
    <t>612460121.S</t>
  </si>
  <si>
    <t>Príprava vnútorného podkladu stien penetráciou základnou</t>
  </si>
  <si>
    <t>1609330707</t>
  </si>
  <si>
    <t xml:space="preserve">prízemie  </t>
  </si>
  <si>
    <t>m.č. 101,103,104,105,106</t>
  </si>
  <si>
    <t>(2*(2,95+1,8)+2*(1,8+2,2)+2*(1,1+1,2)+2*(1,65+0,9)+2*(1,35+0,9)+2*(0,9*1,2)*2+2*(1,9+1,55))*(3,325-1,5)</t>
  </si>
  <si>
    <t>2*(3,0+1,55)*3,325</t>
  </si>
  <si>
    <t>-(0,8*0,52+0,5*0,6+1,15*2,0+1,0*2,02+1,0*0,52+1,0*0,6+0,7*2,02+0,7*0,52*7+0,75*1,825+1,0*0,6*2+1,1*0,6)</t>
  </si>
  <si>
    <t>obklady</t>
  </si>
  <si>
    <t>46,765</t>
  </si>
  <si>
    <t>Medzisúčet</t>
  </si>
  <si>
    <t>ostatne miestnosti</t>
  </si>
  <si>
    <t>(2*(5,9+6,45)+2*(5,0+5,0)+2*(2,6+5,9)+2*(1,9+3,95)+2*(1,8+2,85)+2*(0,95+2,95)*2+2*(5,3+5,45)+2*(5,4+5,9)+2*(9,5+2,1)+2*(2,65+5,0)+2*(3,3+5,0))*3,4</t>
  </si>
  <si>
    <t>-(2,4*1,45*2+1,45*1,45+0,6*0,9+1,0*2,05+1,7*2,1+0,6*2,1*2+1,0*2,1+2,0*2,1*2+1,3*3,15+1,7*2,1+1,1*2,1*2+1,0*2,1*2+1,2*3,15+0,5*2,1+0,6*2,1+1,5*1,45)</t>
  </si>
  <si>
    <t>-(0,9*2,02*4+1,2*2,5*2+0,7*2,02+1,0*2,2+0,8*2,02+1,2*2,5+1,0*2,2+1,2*2,5)</t>
  </si>
  <si>
    <t>8</t>
  </si>
  <si>
    <t>612460241.S</t>
  </si>
  <si>
    <t>Vnútorná omietka stien vápennocementová jadrová (hrubá), hr. 10 mm</t>
  </si>
  <si>
    <t>-1736408220</t>
  </si>
  <si>
    <t>9</t>
  </si>
  <si>
    <t>612460383.S</t>
  </si>
  <si>
    <t>Vnútorná omietka stien vápennocementová štuková (jemná), hr. 3 mm</t>
  </si>
  <si>
    <t>911198563</t>
  </si>
  <si>
    <t xml:space="preserve">hyg. zar. </t>
  </si>
  <si>
    <t>142,005</t>
  </si>
  <si>
    <t>-46,765</t>
  </si>
  <si>
    <t>ostatné miestnosti</t>
  </si>
  <si>
    <t>591,805</t>
  </si>
  <si>
    <t>10</t>
  </si>
  <si>
    <t>612465117.S</t>
  </si>
  <si>
    <t>Vnútorný sanačný systém stien, sanačný prednástrek cementový odvlhčovací špeciálny, krytie 100%</t>
  </si>
  <si>
    <t>550402554</t>
  </si>
  <si>
    <t>202,5</t>
  </si>
  <si>
    <t>11</t>
  </si>
  <si>
    <t>612465153.S</t>
  </si>
  <si>
    <t>Vnútorný sanačný systém stien s obsahom cementu, jadrová omietka odvlhčovacia, hr. 20 mm</t>
  </si>
  <si>
    <t>1947509352</t>
  </si>
  <si>
    <t>12</t>
  </si>
  <si>
    <t>612465203.S</t>
  </si>
  <si>
    <t>Vnútorný sanačný systém stien s obsahom cementu, štuková omietka, hr. 3 mm</t>
  </si>
  <si>
    <t>667732931</t>
  </si>
  <si>
    <t>13</t>
  </si>
  <si>
    <t>612481119.S</t>
  </si>
  <si>
    <t>Potiahnutie vnútorných stien sklotextilnou mriežkou s celoplošným prilepením</t>
  </si>
  <si>
    <t>1430915197</t>
  </si>
  <si>
    <t>PSV</t>
  </si>
  <si>
    <t>Práce a dodávky PSV</t>
  </si>
  <si>
    <t>721</t>
  </si>
  <si>
    <t>Zdravotechnika - vnútorná kanalizácia</t>
  </si>
  <si>
    <t>145</t>
  </si>
  <si>
    <t>721172013.S</t>
  </si>
  <si>
    <t>Potrubie odpadové HT z PP, vodorovné DN 110</t>
  </si>
  <si>
    <t>m</t>
  </si>
  <si>
    <t>16</t>
  </si>
  <si>
    <t>1461318986</t>
  </si>
  <si>
    <t>146</t>
  </si>
  <si>
    <t>721172014.S</t>
  </si>
  <si>
    <t>Potrubie odpadové HT z PP, vodorovné DN 125</t>
  </si>
  <si>
    <t>-1051915320</t>
  </si>
  <si>
    <t>147</t>
  </si>
  <si>
    <t>721172022.S</t>
  </si>
  <si>
    <t>Potrubie odpadové HT z PP, zvislé DN 75</t>
  </si>
  <si>
    <t>-383154917</t>
  </si>
  <si>
    <t>148</t>
  </si>
  <si>
    <t>721172023.S</t>
  </si>
  <si>
    <t>Potrubie odpadové HT z PP, zvislé DN 110</t>
  </si>
  <si>
    <t>1919867235</t>
  </si>
  <si>
    <t>149</t>
  </si>
  <si>
    <t>721172033.S</t>
  </si>
  <si>
    <t>Potrubie odpadové HT z PP, pripojovacie DN 50</t>
  </si>
  <si>
    <t>-1486756448</t>
  </si>
  <si>
    <t>150</t>
  </si>
  <si>
    <t>721172035.S</t>
  </si>
  <si>
    <t>Potrubie odpadové HT z PP, pripojovacie DN 110</t>
  </si>
  <si>
    <t>411151634</t>
  </si>
  <si>
    <t>151</t>
  </si>
  <si>
    <t>721172393.S</t>
  </si>
  <si>
    <t>Montáž vetracej hlavice pre HT potrubie DN 100</t>
  </si>
  <si>
    <t>1180693397</t>
  </si>
  <si>
    <t>152</t>
  </si>
  <si>
    <t>M</t>
  </si>
  <si>
    <t>429720001200.S</t>
  </si>
  <si>
    <t>Hlavica vetracia HT DN 100, PP systém pre rozvod vnútorného odpadu</t>
  </si>
  <si>
    <t>32</t>
  </si>
  <si>
    <t>31606019</t>
  </si>
  <si>
    <t>153</t>
  </si>
  <si>
    <t>721172448.S</t>
  </si>
  <si>
    <t>Montáž kolena pre odhlučnené potrubia DN 75</t>
  </si>
  <si>
    <t>-1044644792</t>
  </si>
  <si>
    <t>154</t>
  </si>
  <si>
    <t>286540056400.S</t>
  </si>
  <si>
    <t>Koleno odhlučnené DN 75, tichý odpadový systém</t>
  </si>
  <si>
    <t>-775934459</t>
  </si>
  <si>
    <t>155</t>
  </si>
  <si>
    <t>721172451.S</t>
  </si>
  <si>
    <t>Montáž kolena pre odhlučnené potrubia DN 110</t>
  </si>
  <si>
    <t>-922069977</t>
  </si>
  <si>
    <t>156</t>
  </si>
  <si>
    <t>286540056900.S</t>
  </si>
  <si>
    <t>Koleno odhlučnené DN 110, tichý odpadový systém</t>
  </si>
  <si>
    <t>-1695922044</t>
  </si>
  <si>
    <t>157</t>
  </si>
  <si>
    <t>721172454.S</t>
  </si>
  <si>
    <t>Montáž kolena pre odhlučnené potrubia DN 125</t>
  </si>
  <si>
    <t>1117819497</t>
  </si>
  <si>
    <t>158</t>
  </si>
  <si>
    <t>286540057700.S</t>
  </si>
  <si>
    <t>Koleno odhlučnené DN 125, tichý odpadový systém</t>
  </si>
  <si>
    <t>853676626</t>
  </si>
  <si>
    <t>159</t>
  </si>
  <si>
    <t>721172475.S</t>
  </si>
  <si>
    <t>Montáž odbočky pre odhlučnené potrubia DN 125</t>
  </si>
  <si>
    <t>1148129885</t>
  </si>
  <si>
    <t>160</t>
  </si>
  <si>
    <t>286540105200.S</t>
  </si>
  <si>
    <t>Odbočka odhlučnená DN 125, tichý odpadový systém</t>
  </si>
  <si>
    <t>2020375705</t>
  </si>
  <si>
    <t>161</t>
  </si>
  <si>
    <t>721172490.S</t>
  </si>
  <si>
    <t>Montáž redukcie pre odhlučnené potrubia DN 110</t>
  </si>
  <si>
    <t>528417365</t>
  </si>
  <si>
    <t>162</t>
  </si>
  <si>
    <t>286540082500.S</t>
  </si>
  <si>
    <t>Redukcia odhlučnená PP DN 110/70, tichý odpadový systém</t>
  </si>
  <si>
    <t>-1699441050</t>
  </si>
  <si>
    <t>163</t>
  </si>
  <si>
    <t>721172493.S</t>
  </si>
  <si>
    <t>Montáž redukcie pre odhlučnené potrubia DN 125</t>
  </si>
  <si>
    <t>-494408283</t>
  </si>
  <si>
    <t>164</t>
  </si>
  <si>
    <t>286540082600.S</t>
  </si>
  <si>
    <t>Redukcia odhlučnená PP DN 125/100, tichý odpadový systém</t>
  </si>
  <si>
    <t>-932131396</t>
  </si>
  <si>
    <t>165</t>
  </si>
  <si>
    <t>721194105.S</t>
  </si>
  <si>
    <t>Zriadenie prípojky na potrubí vyvedenie a upevnenie odpadových výpustiek D 50 mm</t>
  </si>
  <si>
    <t>2017425859</t>
  </si>
  <si>
    <t>166</t>
  </si>
  <si>
    <t>721194109.S</t>
  </si>
  <si>
    <t>Zriadenie prípojky na potrubí vyvedenie a upevnenie odpadových výpustiek D 110 mm</t>
  </si>
  <si>
    <t>89739790</t>
  </si>
  <si>
    <t>167</t>
  </si>
  <si>
    <t>721290111.S</t>
  </si>
  <si>
    <t>Ostatné - skúška tesnosti kanalizácie v objektoch vodou do DN 125</t>
  </si>
  <si>
    <t>1842552837</t>
  </si>
  <si>
    <t>168</t>
  </si>
  <si>
    <t>998721202.S</t>
  </si>
  <si>
    <t>Presun hmôt pre vnútornú kanalizáciu v objektoch výšky nad 6 do 12 m</t>
  </si>
  <si>
    <t>%</t>
  </si>
  <si>
    <t>1323212473</t>
  </si>
  <si>
    <t>722</t>
  </si>
  <si>
    <t>Zdravotechnika - vnútorný vodovod</t>
  </si>
  <si>
    <t>169</t>
  </si>
  <si>
    <t>722171130.S</t>
  </si>
  <si>
    <t>Plasthliníkové potrubie v tyčiach spájané lisovaním d 16 mm</t>
  </si>
  <si>
    <t>-1770294707</t>
  </si>
  <si>
    <t>172</t>
  </si>
  <si>
    <t>998722202.S</t>
  </si>
  <si>
    <t>Presun hmôt pre vnútorný vodovod v objektoch výšky nad 6 do 12 m</t>
  </si>
  <si>
    <t>-787372230</t>
  </si>
  <si>
    <t>725</t>
  </si>
  <si>
    <t>Zdravotechnika - zariaďovacie predmety</t>
  </si>
  <si>
    <t>173</t>
  </si>
  <si>
    <t>725119307.S</t>
  </si>
  <si>
    <t>Montáž záchodovej misy keramickej kombinovanej s rovným odpadom</t>
  </si>
  <si>
    <t>1531387080</t>
  </si>
  <si>
    <t>174</t>
  </si>
  <si>
    <t>642340000600.S</t>
  </si>
  <si>
    <t>Misa záchodová keramická kombinovaná s vodorovným odpadom</t>
  </si>
  <si>
    <t>-687280795</t>
  </si>
  <si>
    <t>175</t>
  </si>
  <si>
    <t>551620020600.S</t>
  </si>
  <si>
    <t>Koleno pripojovacie k WC DN 110, s otočným kĺbom nastaviteľným 0 - 90°, manžetové tesnenie, pre keramiku, PP</t>
  </si>
  <si>
    <t>1839397068</t>
  </si>
  <si>
    <t>176</t>
  </si>
  <si>
    <t>725129210.S</t>
  </si>
  <si>
    <t>Montáž pisoáru keramického s automatickým splachovaním</t>
  </si>
  <si>
    <t>-1652536424</t>
  </si>
  <si>
    <t>177</t>
  </si>
  <si>
    <t>642510000200.S</t>
  </si>
  <si>
    <t>Pisoár so senzorom keramický</t>
  </si>
  <si>
    <t>-1363622760</t>
  </si>
  <si>
    <t>178</t>
  </si>
  <si>
    <t>725219401.S</t>
  </si>
  <si>
    <t>Montáž umývadla keramického na skrutky do muriva, bez výtokovej armatúry</t>
  </si>
  <si>
    <t>-169564629</t>
  </si>
  <si>
    <t>179</t>
  </si>
  <si>
    <t>642110004300.S</t>
  </si>
  <si>
    <t>Umývadlo keramické bežný typ</t>
  </si>
  <si>
    <t>-974121806</t>
  </si>
  <si>
    <t>180</t>
  </si>
  <si>
    <t>725291112.S</t>
  </si>
  <si>
    <t>Montáž záchodového sedadla s poklopom</t>
  </si>
  <si>
    <t>-1513543855</t>
  </si>
  <si>
    <t>181</t>
  </si>
  <si>
    <t>554330000300.S</t>
  </si>
  <si>
    <t>Záchodové sedadlo plastové s poklopom</t>
  </si>
  <si>
    <t>-1083424687</t>
  </si>
  <si>
    <t>182</t>
  </si>
  <si>
    <t>725319111.S</t>
  </si>
  <si>
    <t>Montáž kuchynských drezov jednoduchých, hranatých s rozmerom do 400x400 mm, bez výtokových armatúr</t>
  </si>
  <si>
    <t>-255310097</t>
  </si>
  <si>
    <t>183</t>
  </si>
  <si>
    <t>552310000200.S</t>
  </si>
  <si>
    <t>Kuchynský drez nerezový na zapustenie do dosky 400x400 mm</t>
  </si>
  <si>
    <t>-680010190</t>
  </si>
  <si>
    <t>184</t>
  </si>
  <si>
    <t>725333360.S</t>
  </si>
  <si>
    <t>Montáž výlevky keramickej voľne stojacej bez výtokovej armatúry</t>
  </si>
  <si>
    <t>869014593</t>
  </si>
  <si>
    <t>185</t>
  </si>
  <si>
    <t>642710000100.S</t>
  </si>
  <si>
    <t>Výlevka stojatá keramická s plastovou mrežou</t>
  </si>
  <si>
    <t>-1729824294</t>
  </si>
  <si>
    <t>186</t>
  </si>
  <si>
    <t>725819401.S</t>
  </si>
  <si>
    <t>Montáž ventilu rohového s pripojovacou rúrkou G 1/2</t>
  </si>
  <si>
    <t>662507159</t>
  </si>
  <si>
    <t>187</t>
  </si>
  <si>
    <t>551410000500.S</t>
  </si>
  <si>
    <t>Ventil rohový RDL 80 1/2"</t>
  </si>
  <si>
    <t>681792974</t>
  </si>
  <si>
    <t>188</t>
  </si>
  <si>
    <t>552270000400.S</t>
  </si>
  <si>
    <t>Hadica flexi nerezová 1/2", dĺ. 500 mm, priemyselná pripojovacia pre vykurovanie, chladenie, sanitu</t>
  </si>
  <si>
    <t>1692297817</t>
  </si>
  <si>
    <t>189</t>
  </si>
  <si>
    <t>725829601.S</t>
  </si>
  <si>
    <t>Montáž batérie umývadlovej a drezovej stojankovej, pákovej alebo klasickej s mechanickým ovládaním</t>
  </si>
  <si>
    <t>-55318623</t>
  </si>
  <si>
    <t>190</t>
  </si>
  <si>
    <t>551450003800.S</t>
  </si>
  <si>
    <t>Batéria umývadlová stojanková páková</t>
  </si>
  <si>
    <t>1294461138</t>
  </si>
  <si>
    <t>191</t>
  </si>
  <si>
    <t>725829801.S</t>
  </si>
  <si>
    <t>Montáž batérie výlevkovej nástennej pákovej alebo klasickej s mechanickým ovládaním</t>
  </si>
  <si>
    <t>1588600086</t>
  </si>
  <si>
    <t>192</t>
  </si>
  <si>
    <t>551450003500.S</t>
  </si>
  <si>
    <t>Batéria umývadlová nástenná páková</t>
  </si>
  <si>
    <t>-699223915</t>
  </si>
  <si>
    <t>193</t>
  </si>
  <si>
    <t>1360512311</t>
  </si>
  <si>
    <t>194</t>
  </si>
  <si>
    <t>725869302.S</t>
  </si>
  <si>
    <t>Montáž zápachovej uzávierky pre zariaďovacie predmety, umývadlovej do D 50 mm (podomietková)</t>
  </si>
  <si>
    <t>260320194</t>
  </si>
  <si>
    <t>195</t>
  </si>
  <si>
    <t>551620005600.S</t>
  </si>
  <si>
    <t>Zápachová uzávierka - sifón pre umývadlá DN 50</t>
  </si>
  <si>
    <t>117868738</t>
  </si>
  <si>
    <t>196</t>
  </si>
  <si>
    <t>725869311.S</t>
  </si>
  <si>
    <t>Montáž zápachovej uzávierky pre zariaďovacie predmety, drezovej do D 50 mm (pre jeden drez)</t>
  </si>
  <si>
    <t>-789189777</t>
  </si>
  <si>
    <t>197</t>
  </si>
  <si>
    <t>551620007100.S</t>
  </si>
  <si>
    <t>Zápachová uzávierka- sifón pre jednodielne drezy DN 50</t>
  </si>
  <si>
    <t>-1235964476</t>
  </si>
  <si>
    <t>198</t>
  </si>
  <si>
    <t>725869371.S</t>
  </si>
  <si>
    <t>Montáž zápachovej uzávierky pre zariaďovacie predmety, pisoárovej do D 50 mm</t>
  </si>
  <si>
    <t>-616019907</t>
  </si>
  <si>
    <t>199</t>
  </si>
  <si>
    <t>551620011000.S</t>
  </si>
  <si>
    <t>Zápachová uzávierka - sifón pre pisoáre DN 50</t>
  </si>
  <si>
    <t>-1909757813</t>
  </si>
  <si>
    <t>200</t>
  </si>
  <si>
    <t>998725202.S</t>
  </si>
  <si>
    <t>Presun hmôt pre zariaďovacie predmety v objektoch výšky nad 6 do 12 m</t>
  </si>
  <si>
    <t>-1927991581</t>
  </si>
  <si>
    <t>762</t>
  </si>
  <si>
    <t>Konštrukcie tesárske</t>
  </si>
  <si>
    <t>14</t>
  </si>
  <si>
    <t>762331813.S</t>
  </si>
  <si>
    <t>Demontáž viazaných konštrukcií krovov so sklonom do 60°, prierezovej plochy 224 - 288 cm2, -0,02400 t</t>
  </si>
  <si>
    <t>645813423</t>
  </si>
  <si>
    <t>odhad 6,0 m3 o rozmere 150x150 mm</t>
  </si>
  <si>
    <t>6,0/0,0225</t>
  </si>
  <si>
    <t>15</t>
  </si>
  <si>
    <t>762332130.S</t>
  </si>
  <si>
    <t>Montáž viazaných konštrukcií krovov striech z reziva priemernej plochy 224 - 288 cm2</t>
  </si>
  <si>
    <t>1977874891</t>
  </si>
  <si>
    <t>605470000400.S</t>
  </si>
  <si>
    <t>Hranoly drevené zo smreku, nehobľované, masív, sušené 14±2%, triedy 3A STN 480055, bez defektov, hniloby, hrčí</t>
  </si>
  <si>
    <t>1876424910</t>
  </si>
  <si>
    <t>266,667*0,15*0,15</t>
  </si>
  <si>
    <t>17</t>
  </si>
  <si>
    <t>762341013.S</t>
  </si>
  <si>
    <t>Montáž debnenia zložitých striech, na krokvy a kontralaty z dosiek s vetracou medzerou</t>
  </si>
  <si>
    <t>1546855325</t>
  </si>
  <si>
    <t>18</t>
  </si>
  <si>
    <t>607260000450.S</t>
  </si>
  <si>
    <t>Doska OSB nebrúsená hr. 25 mm</t>
  </si>
  <si>
    <t>2054673958</t>
  </si>
  <si>
    <t>19</t>
  </si>
  <si>
    <t>762341202.S</t>
  </si>
  <si>
    <t>Montáž latovania zložitých striech pre sklon do 60°</t>
  </si>
  <si>
    <t>765775980</t>
  </si>
  <si>
    <t>605430000203.S</t>
  </si>
  <si>
    <t>Laty a lišty z mäkkého reziva neopracované omietané impregnované akosť I</t>
  </si>
  <si>
    <t>2119541130</t>
  </si>
  <si>
    <t>1545,455*0,0022 'Prepočítané koeficientom množstva</t>
  </si>
  <si>
    <t>21</t>
  </si>
  <si>
    <t>762341253.S</t>
  </si>
  <si>
    <t>Montáž kontralát pre sklon nad 35°</t>
  </si>
  <si>
    <t>1655883580</t>
  </si>
  <si>
    <t>22</t>
  </si>
  <si>
    <t>400827111</t>
  </si>
  <si>
    <t>648,148148148148*0,0027 'Prepočítané koeficientom množstva</t>
  </si>
  <si>
    <t>23</t>
  </si>
  <si>
    <t>762341811.S</t>
  </si>
  <si>
    <t>Demontáž debnenia striech rovných, oblúkových do 60° z dosiek hrubých, hobľovaných, -0,01600 t</t>
  </si>
  <si>
    <t>-1890010589</t>
  </si>
  <si>
    <t>24</t>
  </si>
  <si>
    <t>762342811.S</t>
  </si>
  <si>
    <t>Demontáž latovania striech so sklonom do 60° pri osovej vzdialenosti lát do 0,22 m, -0,00700 t</t>
  </si>
  <si>
    <t>-677242646</t>
  </si>
  <si>
    <t>25</t>
  </si>
  <si>
    <t>762395000.S</t>
  </si>
  <si>
    <t>Spojovacie prostriedky pre viazané konštrukcie krovov, debnenie a laťovanie, nadstrešné konštr., spádové kliny - svorky, dosky, klince, pásová oceľ, vruty</t>
  </si>
  <si>
    <t>326874949</t>
  </si>
  <si>
    <t>6,0+350,0*0,025+3,4+1,75</t>
  </si>
  <si>
    <t>26</t>
  </si>
  <si>
    <t>998762202.S</t>
  </si>
  <si>
    <t>Presun hmôt pre konštrukcie tesárske v objektoch výšky do 12 m</t>
  </si>
  <si>
    <t>-771463660</t>
  </si>
  <si>
    <t>763</t>
  </si>
  <si>
    <t>Konštrukcie - drevostavby</t>
  </si>
  <si>
    <t>27</t>
  </si>
  <si>
    <t>763138221.S</t>
  </si>
  <si>
    <t>Podhľad SDK závesný na dvojúrovňovej oceľovej podkonštrukcií CD+UD, doska protipožiarna DF 12.5 mm</t>
  </si>
  <si>
    <t>1632161410</t>
  </si>
  <si>
    <t>5,31+13,2+4,75+3,96+4,13+4,95+16,5+20,75+34,55+19,95+42,24+10,64+25,0+37,8</t>
  </si>
  <si>
    <t>28</t>
  </si>
  <si>
    <t>998763201.S</t>
  </si>
  <si>
    <t>Presun hmôt pre drevostavby v objektoch výšky do 12 m</t>
  </si>
  <si>
    <t>513257860</t>
  </si>
  <si>
    <t>764</t>
  </si>
  <si>
    <t>Konštrukcie klampiarske</t>
  </si>
  <si>
    <t>29</t>
  </si>
  <si>
    <t>764171242.S</t>
  </si>
  <si>
    <t>Úžľabie s tesnením pozink farebný, r.š. do 500 mm, sklon strechy od 30° do 45°</t>
  </si>
  <si>
    <t>-1370555921</t>
  </si>
  <si>
    <t>4,5*2+6,5</t>
  </si>
  <si>
    <t>30</t>
  </si>
  <si>
    <t>764171255.S</t>
  </si>
  <si>
    <t>Hrebenáč oblý s prevetrávacím pásom pozink farebný, r.š. do 410 mm, sklon strechy od 30° od 45°</t>
  </si>
  <si>
    <t>-2004033305</t>
  </si>
  <si>
    <t>8,0*2+6,6*2+3,0+3,5</t>
  </si>
  <si>
    <t>31</t>
  </si>
  <si>
    <t>764171258.S</t>
  </si>
  <si>
    <t>Nárožie oblé s prevetrávacím pásom pozink farebný, r.š. do 410 mm, sklon strechy od 30° od 45°</t>
  </si>
  <si>
    <t>203458656</t>
  </si>
  <si>
    <t>4,5*2+6,5*5+4,0*4</t>
  </si>
  <si>
    <t>764171267.S</t>
  </si>
  <si>
    <t>Lapač snehu sedlový pozink farebný, r.š. do 307 mm, sklon strechy od 30° do 45°</t>
  </si>
  <si>
    <t>2132606174</t>
  </si>
  <si>
    <t>33</t>
  </si>
  <si>
    <t>764171271.S</t>
  </si>
  <si>
    <t>Lemovanie komína na ploche z PZf plechu</t>
  </si>
  <si>
    <t>93062291</t>
  </si>
  <si>
    <t>3,2</t>
  </si>
  <si>
    <t>34</t>
  </si>
  <si>
    <t>764171302.S</t>
  </si>
  <si>
    <t>Krytina falcovaná pozink farebný, sklon strechy nad 30° do 45°</t>
  </si>
  <si>
    <t>-1706552939</t>
  </si>
  <si>
    <t>35</t>
  </si>
  <si>
    <t>764311822.S</t>
  </si>
  <si>
    <t>Demontáž krytiny hladkej strešnej z tabúľ 2000 x 1000 mm, so sklonom do 30st.,  -0,00732t</t>
  </si>
  <si>
    <t>856103360</t>
  </si>
  <si>
    <t>odhad 20%</t>
  </si>
  <si>
    <t>350,0*0,2</t>
  </si>
  <si>
    <t>36</t>
  </si>
  <si>
    <t>764311891.S</t>
  </si>
  <si>
    <t>Demontáž krytiny hladkej strešnej, príplatok za sklon nad 30° do 45°</t>
  </si>
  <si>
    <t>957574430</t>
  </si>
  <si>
    <t>37</t>
  </si>
  <si>
    <t>764751113.S</t>
  </si>
  <si>
    <t>Zvodová rúra kruhová pozink farebný vrátane príslušenstva, priemer 120 mm</t>
  </si>
  <si>
    <t>878592308</t>
  </si>
  <si>
    <t>38</t>
  </si>
  <si>
    <t>764751133.S</t>
  </si>
  <si>
    <t>Koleno zvodovej rúry pozink farebný, priemer 120 mm</t>
  </si>
  <si>
    <t>1706830181</t>
  </si>
  <si>
    <t>39</t>
  </si>
  <si>
    <t>764751143.S</t>
  </si>
  <si>
    <t>Koleno výtokové zvodovej rúry pozink farebný, priemer 120 mm</t>
  </si>
  <si>
    <t>-760032795</t>
  </si>
  <si>
    <t>40</t>
  </si>
  <si>
    <t>764761122.S</t>
  </si>
  <si>
    <t>Žľab pododkvapový polkruhový pozink farebný vrátane čela, hákov, rohov, kútov, r.š. 330 mm</t>
  </si>
  <si>
    <t>1725591417</t>
  </si>
  <si>
    <t>41</t>
  </si>
  <si>
    <t>764761233.S</t>
  </si>
  <si>
    <t>Kotlík žľabový oválny pozink farebný, rozmer (r.š./D) 300/120 mm</t>
  </si>
  <si>
    <t>634777869</t>
  </si>
  <si>
    <t>42</t>
  </si>
  <si>
    <t>764900002.S</t>
  </si>
  <si>
    <t>Kontaktná paropriepustná fólia pod strešnú krytinu, plošná hmotnosť 140 g/m2</t>
  </si>
  <si>
    <t>1034611138</t>
  </si>
  <si>
    <t>43</t>
  </si>
  <si>
    <t>998764202.S</t>
  </si>
  <si>
    <t>Presun hmôt pre konštrukcie klampiarske v objektoch výšky nad 6 do 12 m</t>
  </si>
  <si>
    <t>931366799</t>
  </si>
  <si>
    <t>765</t>
  </si>
  <si>
    <t>Konštrukcie - krytiny tvrdé</t>
  </si>
  <si>
    <t>44</t>
  </si>
  <si>
    <t>765321811.S</t>
  </si>
  <si>
    <t>Demontáž azbestocementovej krytiny zo štvorcov alebo šablón do sutiny, na latovaní, sklon do 45°, -0,01300 t</t>
  </si>
  <si>
    <t>1389026598</t>
  </si>
  <si>
    <t>odhad 80%</t>
  </si>
  <si>
    <t>350,0*0,8</t>
  </si>
  <si>
    <t>771</t>
  </si>
  <si>
    <t>Podlahy z dlaždíc</t>
  </si>
  <si>
    <t>45</t>
  </si>
  <si>
    <t>771411004.S</t>
  </si>
  <si>
    <t>Montáž soklíkov z obkladačiek do malty veľ. 300 x 80 mm</t>
  </si>
  <si>
    <t>1696398306</t>
  </si>
  <si>
    <t>46</t>
  </si>
  <si>
    <t>597740001910.S</t>
  </si>
  <si>
    <t>Dlaždice keramické, lxvxhr 298x298x9 mm, gresové neglazované</t>
  </si>
  <si>
    <t>-365940949</t>
  </si>
  <si>
    <t>19,65*0,08</t>
  </si>
  <si>
    <t>47</t>
  </si>
  <si>
    <t>771541115.S</t>
  </si>
  <si>
    <t>Montáž podláh z dlaždíc gres kladených do tmelu veľ. 300 x 300 mm</t>
  </si>
  <si>
    <t>-1816807389</t>
  </si>
  <si>
    <t>m.č. 101,102,104,105,106</t>
  </si>
  <si>
    <t>5,31+13,2+4,75+3,96+4,13+4,95</t>
  </si>
  <si>
    <t>48</t>
  </si>
  <si>
    <t>437227971</t>
  </si>
  <si>
    <t>36,3*1,04 'Prepočítané koeficientom množstva</t>
  </si>
  <si>
    <t>49</t>
  </si>
  <si>
    <t>771541215.S</t>
  </si>
  <si>
    <t>Montáž podláh z dlaždíc gres kladených do tmelu flexibil. mrazuvzdorného veľ. 300 x 300 mm</t>
  </si>
  <si>
    <t>1862246660</t>
  </si>
  <si>
    <t>m.č. 107</t>
  </si>
  <si>
    <t>16,0</t>
  </si>
  <si>
    <t>50</t>
  </si>
  <si>
    <t>597740000900.S</t>
  </si>
  <si>
    <t>Dlaždice keramické s protišmykovým povrchom, lxv 300x300 mm</t>
  </si>
  <si>
    <t>-1800536064</t>
  </si>
  <si>
    <t>51</t>
  </si>
  <si>
    <t>998771202.S</t>
  </si>
  <si>
    <t>Presun hmôt pre podlahy z dlaždíc v objektoch výšky nad 6 do 12 m</t>
  </si>
  <si>
    <t>-518226053</t>
  </si>
  <si>
    <t>776</t>
  </si>
  <si>
    <t>Podlahy povlakové</t>
  </si>
  <si>
    <t>52</t>
  </si>
  <si>
    <t>776401800.S</t>
  </si>
  <si>
    <t>Demontáž soklíkov alebo líšt</t>
  </si>
  <si>
    <t>-194071894</t>
  </si>
  <si>
    <t>2*(5,0+3,85)-0,9+2*(2,65+5,0)-1,2</t>
  </si>
  <si>
    <t>53</t>
  </si>
  <si>
    <t>776511820.S</t>
  </si>
  <si>
    <t>Odstránenie povlakových podláh z nášľapnej plochy lepených s podložkou,  -0,00100t</t>
  </si>
  <si>
    <t>-861860239</t>
  </si>
  <si>
    <t>18,74+13,2</t>
  </si>
  <si>
    <t>781</t>
  </si>
  <si>
    <t>Obklady</t>
  </si>
  <si>
    <t>54</t>
  </si>
  <si>
    <t>781445217.S</t>
  </si>
  <si>
    <t>Montáž obkladov vnútor. stien z obkladačiek kladených do tmelu flexibilného veľ. 300x600 mm</t>
  </si>
  <si>
    <t>1933917159</t>
  </si>
  <si>
    <t>m.č.101,104,105,106</t>
  </si>
  <si>
    <t>(2*(1,8+2,95)+2*(2,2+1,8)+2*(1,1+1,2)+2*(1,65+0,9)+2*(0,9+1,2)*2+2*(1,55*1,9))*1,5</t>
  </si>
  <si>
    <t>-(0,8*1,5+0,5*0,6+1,0*1,5+1,0*0,6+0,7*1,5*3+0,7*1,5*2+1,0*0,6+0,7*1,5*5+1,1*0,7)</t>
  </si>
  <si>
    <t>55</t>
  </si>
  <si>
    <t>597640001800.S</t>
  </si>
  <si>
    <t>Obkladačky keramické lxvxhr 298x598x10 mm</t>
  </si>
  <si>
    <t>-1420487403</t>
  </si>
  <si>
    <t>46,765*1,06 'Prepočítané koeficientom množstva</t>
  </si>
  <si>
    <t>56</t>
  </si>
  <si>
    <t>998781202.S</t>
  </si>
  <si>
    <t>Presun hmôt pre obklady keramické v objektoch výšky nad 6 do 12 m</t>
  </si>
  <si>
    <t>-96225696</t>
  </si>
  <si>
    <t>783</t>
  </si>
  <si>
    <t>Nátery</t>
  </si>
  <si>
    <t>57</t>
  </si>
  <si>
    <t>783782404.S</t>
  </si>
  <si>
    <t>Nátery tesárskych konštrukcií, povrchová impregnácia proti drevokaznému hmyzu, hubám a plesniam, jednonásobná</t>
  </si>
  <si>
    <t>446592024</t>
  </si>
  <si>
    <t>0,15*4*266,667</t>
  </si>
  <si>
    <t>784</t>
  </si>
  <si>
    <t>Maľby</t>
  </si>
  <si>
    <t>58</t>
  </si>
  <si>
    <t>784402801.S</t>
  </si>
  <si>
    <t>Odstránenie malieb oškrabaním, výšky do 3,80 m, -0,0003 t</t>
  </si>
  <si>
    <t>-1987420142</t>
  </si>
  <si>
    <t>59</t>
  </si>
  <si>
    <t>784452271.S</t>
  </si>
  <si>
    <t>Maľby z maliarskych zmesí na vodnej báze, ručne nanášané dvojnásobné základné na podklad jemnozrnný výšky do 3,80 m</t>
  </si>
  <si>
    <t>920627728</t>
  </si>
  <si>
    <t>strop</t>
  </si>
  <si>
    <t>89,28+243,73</t>
  </si>
  <si>
    <t>steny</t>
  </si>
  <si>
    <t>687,045+202,5</t>
  </si>
  <si>
    <t>60</t>
  </si>
  <si>
    <t>784452371.S</t>
  </si>
  <si>
    <t>Maľby z maliarskych zmesí na vodnej báze, ručne nanášané tónované dvojnásobné na jemnozrnný podklad výšky do 3,80 m</t>
  </si>
  <si>
    <t>-1836007193</t>
  </si>
  <si>
    <t>Práce a dodávky M</t>
  </si>
  <si>
    <t>21-M</t>
  </si>
  <si>
    <t>Elektromontáže</t>
  </si>
  <si>
    <t>61</t>
  </si>
  <si>
    <t>210010326.S</t>
  </si>
  <si>
    <t>Krabica (KR 97/L kruhová) do dutých stien odbočná s viečkom, svorkovnicou vrátane zapojenia</t>
  </si>
  <si>
    <t>64</t>
  </si>
  <si>
    <t>-472298779</t>
  </si>
  <si>
    <t>62</t>
  </si>
  <si>
    <t>345410014930.S</t>
  </si>
  <si>
    <t>Krabica odbočná KR 97/5 s viečkom KO 97 V a svorkovnicou SP - 96, z PVC</t>
  </si>
  <si>
    <t>128</t>
  </si>
  <si>
    <t>811667699</t>
  </si>
  <si>
    <t>63</t>
  </si>
  <si>
    <t>210010353.S</t>
  </si>
  <si>
    <t>Krabicová rozvodka z lisovaného izolantu vrátane ukončenia káblov a zapojenia vodičov typ 6454-30 do 10</t>
  </si>
  <si>
    <t>1568746684</t>
  </si>
  <si>
    <t>345410011000.S</t>
  </si>
  <si>
    <t>Krabica kovová rozvodná s viečkom a ochrannou svorkou 7116 B P16, IP 54</t>
  </si>
  <si>
    <t>432351298</t>
  </si>
  <si>
    <t>65</t>
  </si>
  <si>
    <t>210100003.S</t>
  </si>
  <si>
    <t>Ukončenie vodičov v rozvádzač. vrátane zapojenia a vodičovej koncovky do 16 mm2</t>
  </si>
  <si>
    <t>2092738286</t>
  </si>
  <si>
    <t>66</t>
  </si>
  <si>
    <t>345720002700.S</t>
  </si>
  <si>
    <t>Dutinka lisovacia DI 4-10 izolovaná</t>
  </si>
  <si>
    <t>-87754320</t>
  </si>
  <si>
    <t>67</t>
  </si>
  <si>
    <t>354310018500.S</t>
  </si>
  <si>
    <t>Káblové oko medené lisovacie CU 10x10 KU-L</t>
  </si>
  <si>
    <t>-723345960</t>
  </si>
  <si>
    <t>68</t>
  </si>
  <si>
    <t>210110021.S</t>
  </si>
  <si>
    <t>Jednopólový spínač - radenie 1, zapustená montáž IP 44, vrátane zapojenia</t>
  </si>
  <si>
    <t>-1214489200</t>
  </si>
  <si>
    <t>69</t>
  </si>
  <si>
    <t>345340007925.S</t>
  </si>
  <si>
    <t>Spínač jednopólový pre zapustenú montáž, radenie č.1, IP44</t>
  </si>
  <si>
    <t>1293973171</t>
  </si>
  <si>
    <t>70</t>
  </si>
  <si>
    <t>210110023.S</t>
  </si>
  <si>
    <t>Sériový spínač - radenie 5, zapustená montáž IP 44, vrátane zapojenia</t>
  </si>
  <si>
    <t>-941759536</t>
  </si>
  <si>
    <t>71</t>
  </si>
  <si>
    <t>345330002965.S</t>
  </si>
  <si>
    <t>Prepínač pre zapustenú montáž, bezšr., radenie 5, IP44</t>
  </si>
  <si>
    <t>921090782</t>
  </si>
  <si>
    <t>72</t>
  </si>
  <si>
    <t>210110024.S</t>
  </si>
  <si>
    <t>Striedavý prepínač - radenie 6, zapustená montáž IP 44, vrátane zapojenia</t>
  </si>
  <si>
    <t>-644350435</t>
  </si>
  <si>
    <t>73</t>
  </si>
  <si>
    <t>345330002970.S</t>
  </si>
  <si>
    <t>Prepínač pre zapustenú montáž, bezšr., radenie 6, IP44</t>
  </si>
  <si>
    <t>1304622808</t>
  </si>
  <si>
    <t>74</t>
  </si>
  <si>
    <t>210110025.S</t>
  </si>
  <si>
    <t>Krížový prepínač - radenie 7, zapustená montáž IP 44, vrátane zapojenia</t>
  </si>
  <si>
    <t>-1222128592</t>
  </si>
  <si>
    <t>75</t>
  </si>
  <si>
    <t>345330002955.S</t>
  </si>
  <si>
    <t>Prepínač pre zapustenú montáž, radenie 7, IP44</t>
  </si>
  <si>
    <t>-1841249731</t>
  </si>
  <si>
    <t>76</t>
  </si>
  <si>
    <t>210110043.S</t>
  </si>
  <si>
    <t>Spínač polozapustený a zapustený vrátane zapojenia sériový - radenie 5</t>
  </si>
  <si>
    <t>-2123769754</t>
  </si>
  <si>
    <t>77</t>
  </si>
  <si>
    <t>345340007955.S</t>
  </si>
  <si>
    <t>Spínač sériový polozapustený a zapustený, radenie č.5A</t>
  </si>
  <si>
    <t>963413297</t>
  </si>
  <si>
    <t>78</t>
  </si>
  <si>
    <t>345350004320.S</t>
  </si>
  <si>
    <t>Rámik jednoduchý pre spínače a zásuvky</t>
  </si>
  <si>
    <t>-558523359</t>
  </si>
  <si>
    <t>79</t>
  </si>
  <si>
    <t>210111011.S</t>
  </si>
  <si>
    <t>Domová zásuvka polozapustená alebo zapustená 250 V / 16A, vrátane zapojenia 2P + PE</t>
  </si>
  <si>
    <t>-2125483629</t>
  </si>
  <si>
    <t>80</t>
  </si>
  <si>
    <t>-1948096940</t>
  </si>
  <si>
    <t>81</t>
  </si>
  <si>
    <t>345520000430.S</t>
  </si>
  <si>
    <t>Zásuvka jednonásobná polozapustená, radenie 2P+PE, komplet</t>
  </si>
  <si>
    <t>1219075293</t>
  </si>
  <si>
    <t>82</t>
  </si>
  <si>
    <t>210111012.S</t>
  </si>
  <si>
    <t>Domová zásuvka polozapustená alebo zapustená, 10/16 A 250 V 2P + Z 2 x zapojenie</t>
  </si>
  <si>
    <t>-1479727636</t>
  </si>
  <si>
    <t>83</t>
  </si>
  <si>
    <t>345520000450.S</t>
  </si>
  <si>
    <t>Zásuvka dvojnásobná polozapustená, radenie 2x(2P+PE), komplet</t>
  </si>
  <si>
    <t>-449160084</t>
  </si>
  <si>
    <t>84</t>
  </si>
  <si>
    <t>210193075.S</t>
  </si>
  <si>
    <t>Domova rozvodnica do 96 M pre zapustenú montáž bez sekacích prác</t>
  </si>
  <si>
    <t>-36360650</t>
  </si>
  <si>
    <t>85</t>
  </si>
  <si>
    <t>357150000500.S.1</t>
  </si>
  <si>
    <t>Rozvádzač RH</t>
  </si>
  <si>
    <t>-1998980510</t>
  </si>
  <si>
    <t>86</t>
  </si>
  <si>
    <t>210201080.S</t>
  </si>
  <si>
    <t>Zapojenie LED svietidla IP20, stropného - nástenného</t>
  </si>
  <si>
    <t>-674806490</t>
  </si>
  <si>
    <t>87</t>
  </si>
  <si>
    <t>348140003474.S</t>
  </si>
  <si>
    <t>LED svietidlo interiérové stropné 1x18W, IP20, 4000 K, rozmer d 280x113 mm</t>
  </si>
  <si>
    <t>-785567746</t>
  </si>
  <si>
    <t>88</t>
  </si>
  <si>
    <t>210203041.S</t>
  </si>
  <si>
    <t>Montáž a zapojenie nástenného LED svietidla stmievatelného 12-30 W</t>
  </si>
  <si>
    <t>1334990558</t>
  </si>
  <si>
    <t>89</t>
  </si>
  <si>
    <t>348120002300.S.1</t>
  </si>
  <si>
    <t>LED svietidlo štvorcové, 18W stmievateľné</t>
  </si>
  <si>
    <t>-1189067844</t>
  </si>
  <si>
    <t>90</t>
  </si>
  <si>
    <t>210220001.S</t>
  </si>
  <si>
    <t>Uzemňovacie vedenie na povrchu FeZn drôt zvodový Ø 8-10</t>
  </si>
  <si>
    <t>1718521576</t>
  </si>
  <si>
    <t>91</t>
  </si>
  <si>
    <t>354410054700.S</t>
  </si>
  <si>
    <t>Drôt bleskozvodový FeZn, d 8 mm</t>
  </si>
  <si>
    <t>kg</t>
  </si>
  <si>
    <t>1075275927</t>
  </si>
  <si>
    <t>92</t>
  </si>
  <si>
    <t>210220004.S</t>
  </si>
  <si>
    <t>Uzemňovacie vedenie na povrchu lano FeZn 35, 50, 70 mm2</t>
  </si>
  <si>
    <t>-2040321219</t>
  </si>
  <si>
    <t>93</t>
  </si>
  <si>
    <t>354410055100.S</t>
  </si>
  <si>
    <t>Lano uzemňovacie FeZn 70 mm2</t>
  </si>
  <si>
    <t>-394733912</t>
  </si>
  <si>
    <t>94</t>
  </si>
  <si>
    <t>210220031.S</t>
  </si>
  <si>
    <t>Ekvipotenciálna svorkovnica EPS 2 v krabici KO 125 E</t>
  </si>
  <si>
    <t>-1321709873</t>
  </si>
  <si>
    <t>95</t>
  </si>
  <si>
    <t>345410000400.S</t>
  </si>
  <si>
    <t>Krabica odbočná z PVC s viečkom pod omietku KO 125 E</t>
  </si>
  <si>
    <t>1949958381</t>
  </si>
  <si>
    <t>96</t>
  </si>
  <si>
    <t>345610005100.S</t>
  </si>
  <si>
    <t>Svorkovnica ekvipotencionálna EPS 2, z PP</t>
  </si>
  <si>
    <t>875419268</t>
  </si>
  <si>
    <t>97</t>
  </si>
  <si>
    <t>210220050.S</t>
  </si>
  <si>
    <t>Označenie zvodov číselnými štítkami</t>
  </si>
  <si>
    <t>-647832412</t>
  </si>
  <si>
    <t>98</t>
  </si>
  <si>
    <t>354410064700.S</t>
  </si>
  <si>
    <t>Štítok orientačný nerezový na zvody 0</t>
  </si>
  <si>
    <t>-1701287591</t>
  </si>
  <si>
    <t>99</t>
  </si>
  <si>
    <t>210220101.S</t>
  </si>
  <si>
    <t>Podpery vedenia FeZn na plochú strechu PV21</t>
  </si>
  <si>
    <t>-911639794</t>
  </si>
  <si>
    <t>100</t>
  </si>
  <si>
    <t>354410034800.S</t>
  </si>
  <si>
    <t>Podpera vedenia FeZn na ploché strechy označenie PV 21 oceľ</t>
  </si>
  <si>
    <t>1128328232</t>
  </si>
  <si>
    <t>101</t>
  </si>
  <si>
    <t>354410034900.S</t>
  </si>
  <si>
    <t>Podložka plastová k podpere vedenia FeZn označenie podložka k PV 21</t>
  </si>
  <si>
    <t>1320349688</t>
  </si>
  <si>
    <t>102</t>
  </si>
  <si>
    <t>210220102.S</t>
  </si>
  <si>
    <t>Podpery vedenia FeZn na vrchol krovu PV15 A-F +UNI</t>
  </si>
  <si>
    <t>1633787744</t>
  </si>
  <si>
    <t>103</t>
  </si>
  <si>
    <t>354410033000.S</t>
  </si>
  <si>
    <t>Podpera vedenia FeZn na vrchol krovu označenie PV 15 A</t>
  </si>
  <si>
    <t>-1283225952</t>
  </si>
  <si>
    <t>104</t>
  </si>
  <si>
    <t>210220104.S</t>
  </si>
  <si>
    <t>Podpery vedenia FeZn na plechové strechy PV23, PV24</t>
  </si>
  <si>
    <t>337484750</t>
  </si>
  <si>
    <t>105</t>
  </si>
  <si>
    <t>354410037300.S</t>
  </si>
  <si>
    <t>Podpera vedenia FeZn na plechové strechy označenie PV 23</t>
  </si>
  <si>
    <t>-1277420290</t>
  </si>
  <si>
    <t>106</t>
  </si>
  <si>
    <t>354410067000.S</t>
  </si>
  <si>
    <t>Tesniaci set</t>
  </si>
  <si>
    <t>-349886579</t>
  </si>
  <si>
    <t>107</t>
  </si>
  <si>
    <t>210220107.S</t>
  </si>
  <si>
    <t>Podpery vedenia FeZn PV17 na zateplené fasády</t>
  </si>
  <si>
    <t>-274334187</t>
  </si>
  <si>
    <t>108</t>
  </si>
  <si>
    <t>311310008520.S</t>
  </si>
  <si>
    <t>Hmoždinka 12x160 rámová KPR</t>
  </si>
  <si>
    <t>2067549021</t>
  </si>
  <si>
    <t>109</t>
  </si>
  <si>
    <t>354410034000.S</t>
  </si>
  <si>
    <t>Podpera vedenia FeZn na zateplené fasády označenie PV 17-1</t>
  </si>
  <si>
    <t>-1203065538</t>
  </si>
  <si>
    <t>110</t>
  </si>
  <si>
    <t>210220204.S</t>
  </si>
  <si>
    <t>Zachytávacia tyč FeZn bez osadenia JP 10, JP 15, JP 20</t>
  </si>
  <si>
    <t>1187371580</t>
  </si>
  <si>
    <t>111</t>
  </si>
  <si>
    <t>354410023000.S</t>
  </si>
  <si>
    <t>Tyč zachytávacia FeZn na upevnenie do muriva označenie JP 10</t>
  </si>
  <si>
    <t>1111788062</t>
  </si>
  <si>
    <t>112</t>
  </si>
  <si>
    <t>210220220.S</t>
  </si>
  <si>
    <t>Držiak zachytávacej tyče FeZn DJ1-8</t>
  </si>
  <si>
    <t>-1157993045</t>
  </si>
  <si>
    <t>113</t>
  </si>
  <si>
    <t>354410024000.S</t>
  </si>
  <si>
    <t>Držiak FeZn dolný zachytávacej tyče na krov označenie DJ 4 d</t>
  </si>
  <si>
    <t>1671959356</t>
  </si>
  <si>
    <t>114</t>
  </si>
  <si>
    <t>354410023800.S</t>
  </si>
  <si>
    <t>Držiak FeZn zachytávacej tyče na upevnenie do muriva označenie DJ 1</t>
  </si>
  <si>
    <t>-411706182</t>
  </si>
  <si>
    <t>115</t>
  </si>
  <si>
    <t>354410024100.S</t>
  </si>
  <si>
    <t>Držiak FeZn horný zachytávacej tyče na krov označenie DJ 4 h</t>
  </si>
  <si>
    <t>-1879881359</t>
  </si>
  <si>
    <t>116</t>
  </si>
  <si>
    <t>210220230.S</t>
  </si>
  <si>
    <t>Ochranná strieška FeZn</t>
  </si>
  <si>
    <t>-713698052</t>
  </si>
  <si>
    <t>117</t>
  </si>
  <si>
    <t>354410024900.S</t>
  </si>
  <si>
    <t>Strieška FeZn ochranná horná označenie OS 01</t>
  </si>
  <si>
    <t>-343857746</t>
  </si>
  <si>
    <t>118</t>
  </si>
  <si>
    <t>210220240.S</t>
  </si>
  <si>
    <t>Svorka FeZn k zachytávacej, uzemňovacej tyči  SJ</t>
  </si>
  <si>
    <t>-2081110101</t>
  </si>
  <si>
    <t>119</t>
  </si>
  <si>
    <t>354410001700.S</t>
  </si>
  <si>
    <t>Svorka FeZn k uzemňovacej tyči označenie SJ 02</t>
  </si>
  <si>
    <t>-1290025097</t>
  </si>
  <si>
    <t>120</t>
  </si>
  <si>
    <t>436663487</t>
  </si>
  <si>
    <t>121</t>
  </si>
  <si>
    <t>354410001500.S</t>
  </si>
  <si>
    <t>Svorka FeZn k uzemňovacej tyči označenie SJ 01</t>
  </si>
  <si>
    <t>-151074986</t>
  </si>
  <si>
    <t>122</t>
  </si>
  <si>
    <t>210220243.S</t>
  </si>
  <si>
    <t>Svorka FeZn spojovacia SS</t>
  </si>
  <si>
    <t>1072052285</t>
  </si>
  <si>
    <t>123</t>
  </si>
  <si>
    <t>354410003400.S</t>
  </si>
  <si>
    <t>Svorka FeZn spojovacia označenie SS 2 skrutky s príložkou</t>
  </si>
  <si>
    <t>-1862767518</t>
  </si>
  <si>
    <t>124</t>
  </si>
  <si>
    <t>210220246.S</t>
  </si>
  <si>
    <t>Svorka FeZn na odkvapový žľab SO</t>
  </si>
  <si>
    <t>-1169152594</t>
  </si>
  <si>
    <t>125</t>
  </si>
  <si>
    <t>354410004200.S</t>
  </si>
  <si>
    <t>Svorka FeZn odkvapová označenie SO</t>
  </si>
  <si>
    <t>286655709</t>
  </si>
  <si>
    <t>126</t>
  </si>
  <si>
    <t>210220247.S</t>
  </si>
  <si>
    <t>Svorka FeZn skúšobná SZ</t>
  </si>
  <si>
    <t>-667248824</t>
  </si>
  <si>
    <t>127</t>
  </si>
  <si>
    <t>354410004300.S</t>
  </si>
  <si>
    <t>Svorka FeZn skúšobná označenie SZ</t>
  </si>
  <si>
    <t>-1910681479</t>
  </si>
  <si>
    <t>210220253.S</t>
  </si>
  <si>
    <t>Svorka FeZn uzemňovacia SR03</t>
  </si>
  <si>
    <t>1210138001</t>
  </si>
  <si>
    <t>129</t>
  </si>
  <si>
    <t>354410000900.S</t>
  </si>
  <si>
    <t>Svorka FeZn uzemňovacia označenie SR 03 A</t>
  </si>
  <si>
    <t>713842223</t>
  </si>
  <si>
    <t>130</t>
  </si>
  <si>
    <t>210220260.S</t>
  </si>
  <si>
    <t>Ochranný uholník FeZn OU</t>
  </si>
  <si>
    <t>1558758536</t>
  </si>
  <si>
    <t>131</t>
  </si>
  <si>
    <t>354410053400.S</t>
  </si>
  <si>
    <t>Uholník ochranný FeZn označenie OU 2 m</t>
  </si>
  <si>
    <t>-250982721</t>
  </si>
  <si>
    <t>132</t>
  </si>
  <si>
    <t>210220261.S</t>
  </si>
  <si>
    <t>Držiak ochranného uholníka FeZn do muriva DUZ</t>
  </si>
  <si>
    <t>-1128022538</t>
  </si>
  <si>
    <t>133</t>
  </si>
  <si>
    <t>354410053600.S</t>
  </si>
  <si>
    <t>Držiak FeZn ochranného uholníka do muriva označenie DUZ</t>
  </si>
  <si>
    <t>-856872502</t>
  </si>
  <si>
    <t>134</t>
  </si>
  <si>
    <t>210220280.S</t>
  </si>
  <si>
    <t>Uzemňovacia tyč FeZn ZT</t>
  </si>
  <si>
    <t>351043279</t>
  </si>
  <si>
    <t>135</t>
  </si>
  <si>
    <t>354410055700.S</t>
  </si>
  <si>
    <t>Tyč uzemňovacia FeZn označenie ZT 2 m</t>
  </si>
  <si>
    <t>1877325573</t>
  </si>
  <si>
    <t>136</t>
  </si>
  <si>
    <t>210800107.S</t>
  </si>
  <si>
    <t>Kábel medený uložený voľne CYKY 450/750 V 3x1,5</t>
  </si>
  <si>
    <t>-1421987858</t>
  </si>
  <si>
    <t>137</t>
  </si>
  <si>
    <t>341110000700.S</t>
  </si>
  <si>
    <t>Kábel medený CYKY-O 3x1,5 mm2</t>
  </si>
  <si>
    <t>-1320514250</t>
  </si>
  <si>
    <t>138</t>
  </si>
  <si>
    <t>210800108.S</t>
  </si>
  <si>
    <t>Kábel medený uložený voľne CYKY 450/750 V 3x2,5</t>
  </si>
  <si>
    <t>1691689295</t>
  </si>
  <si>
    <t>139</t>
  </si>
  <si>
    <t>341110000800.S</t>
  </si>
  <si>
    <t>Kábel medený CYKY-O 3x2,5 mm2</t>
  </si>
  <si>
    <t>613412945</t>
  </si>
  <si>
    <t>140</t>
  </si>
  <si>
    <t>210800123.S</t>
  </si>
  <si>
    <t>Kábel medený uložený voľne CYKY 450/750 V 5x10</t>
  </si>
  <si>
    <t>626186220</t>
  </si>
  <si>
    <t>141</t>
  </si>
  <si>
    <t>341110002300.S</t>
  </si>
  <si>
    <t>Kábel medený CYKY-J 5x10 mm2</t>
  </si>
  <si>
    <t>-1159367486</t>
  </si>
  <si>
    <t>142</t>
  </si>
  <si>
    <t>210800521.S</t>
  </si>
  <si>
    <t>Vodič medený uložený pevne H07V-U (CY) 450/750 V  16</t>
  </si>
  <si>
    <t>1599782229</t>
  </si>
  <si>
    <t>143</t>
  </si>
  <si>
    <t>341110012500.S</t>
  </si>
  <si>
    <t>Vodič medený H07V-U 16 mm2</t>
  </si>
  <si>
    <t>2002505430</t>
  </si>
  <si>
    <t>144</t>
  </si>
  <si>
    <t>998921201.S</t>
  </si>
  <si>
    <t>Presun hmôt pre montáž silnoprúdových rozvodov a zariadení v stavbe (objekte) výšky do 7 m</t>
  </si>
  <si>
    <t>-506118892</t>
  </si>
  <si>
    <t>Ekvivalentné riešenie v prípade, ak je uvedený konkrétny výrobok alebo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</si>
</sst>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7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167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9" sqref="AN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18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S4" s="17" t="s">
        <v>6</v>
      </c>
    </row>
    <row r="5" spans="1:74" ht="12" customHeight="1">
      <c r="B5" s="20"/>
      <c r="D5" s="23" t="s">
        <v>10</v>
      </c>
      <c r="K5" s="182" t="s">
        <v>11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20"/>
      <c r="BS5" s="17" t="s">
        <v>6</v>
      </c>
    </row>
    <row r="6" spans="1:74" ht="36.950000000000003" customHeight="1">
      <c r="B6" s="20"/>
      <c r="D6" s="25" t="s">
        <v>12</v>
      </c>
      <c r="K6" s="184" t="s">
        <v>13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20"/>
      <c r="BS6" s="17" t="s">
        <v>6</v>
      </c>
    </row>
    <row r="7" spans="1:74" ht="12" customHeight="1">
      <c r="B7" s="20"/>
      <c r="D7" s="26" t="s">
        <v>14</v>
      </c>
      <c r="K7" s="24" t="s">
        <v>1</v>
      </c>
      <c r="AK7" s="26" t="s">
        <v>15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16</v>
      </c>
      <c r="K8" s="24" t="s">
        <v>17</v>
      </c>
      <c r="AK8" s="26" t="s">
        <v>18</v>
      </c>
      <c r="AN8" s="24"/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19</v>
      </c>
      <c r="AK10" s="26" t="s">
        <v>20</v>
      </c>
      <c r="AN10" s="24" t="s">
        <v>1</v>
      </c>
      <c r="AR10" s="20"/>
      <c r="BS10" s="17" t="s">
        <v>6</v>
      </c>
    </row>
    <row r="11" spans="1:74" ht="18.399999999999999" customHeight="1">
      <c r="B11" s="20"/>
      <c r="E11" s="24" t="s">
        <v>21</v>
      </c>
      <c r="AK11" s="26" t="s">
        <v>22</v>
      </c>
      <c r="AN11" s="24" t="s">
        <v>1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23</v>
      </c>
      <c r="AK13" s="26" t="s">
        <v>20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24</v>
      </c>
      <c r="AK14" s="26" t="s">
        <v>22</v>
      </c>
      <c r="AN14" s="24" t="s">
        <v>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26" t="s">
        <v>25</v>
      </c>
      <c r="AK16" s="26" t="s">
        <v>20</v>
      </c>
      <c r="AN16" s="24" t="s">
        <v>1</v>
      </c>
      <c r="AR16" s="20"/>
      <c r="BS16" s="17" t="s">
        <v>3</v>
      </c>
    </row>
    <row r="17" spans="2:71" ht="18.399999999999999" customHeight="1">
      <c r="B17" s="20"/>
      <c r="E17" s="24" t="s">
        <v>26</v>
      </c>
      <c r="AK17" s="26" t="s">
        <v>22</v>
      </c>
      <c r="AN17" s="24" t="s">
        <v>1</v>
      </c>
      <c r="AR17" s="20"/>
      <c r="BS17" s="17" t="s">
        <v>27</v>
      </c>
    </row>
    <row r="18" spans="2:71" ht="6.95" customHeight="1">
      <c r="B18" s="20"/>
      <c r="AR18" s="20"/>
      <c r="BS18" s="17" t="s">
        <v>28</v>
      </c>
    </row>
    <row r="19" spans="2:71" ht="12" customHeight="1">
      <c r="B19" s="20"/>
      <c r="D19" s="26" t="s">
        <v>29</v>
      </c>
      <c r="AK19" s="26" t="s">
        <v>20</v>
      </c>
      <c r="AN19" s="24" t="s">
        <v>1</v>
      </c>
      <c r="AR19" s="20"/>
      <c r="BS19" s="17" t="s">
        <v>28</v>
      </c>
    </row>
    <row r="20" spans="2:71" ht="18.399999999999999" customHeight="1">
      <c r="B20" s="20"/>
      <c r="E20" s="24" t="s">
        <v>24</v>
      </c>
      <c r="AK20" s="26" t="s">
        <v>22</v>
      </c>
      <c r="AN20" s="24" t="s">
        <v>1</v>
      </c>
      <c r="AR20" s="20"/>
      <c r="BS20" s="17" t="s">
        <v>27</v>
      </c>
    </row>
    <row r="21" spans="2:71" ht="6.95" customHeight="1">
      <c r="B21" s="20"/>
      <c r="AR21" s="20"/>
    </row>
    <row r="22" spans="2:71" ht="12" customHeight="1">
      <c r="B22" s="20"/>
      <c r="D22" s="26" t="s">
        <v>30</v>
      </c>
      <c r="AR22" s="20"/>
    </row>
    <row r="23" spans="2:71" ht="16.5" customHeight="1">
      <c r="B23" s="20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86">
        <f>ROUND(AG94,2)</f>
        <v>0</v>
      </c>
      <c r="AL26" s="187"/>
      <c r="AM26" s="187"/>
      <c r="AN26" s="187"/>
      <c r="AO26" s="187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188" t="s">
        <v>32</v>
      </c>
      <c r="M28" s="188"/>
      <c r="N28" s="188"/>
      <c r="O28" s="188"/>
      <c r="P28" s="188"/>
      <c r="W28" s="188" t="s">
        <v>33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34</v>
      </c>
      <c r="AL28" s="188"/>
      <c r="AM28" s="188"/>
      <c r="AN28" s="188"/>
      <c r="AO28" s="188"/>
      <c r="AR28" s="29"/>
    </row>
    <row r="29" spans="2:71" s="2" customFormat="1" ht="14.45" customHeight="1">
      <c r="B29" s="33"/>
      <c r="D29" s="26" t="s">
        <v>35</v>
      </c>
      <c r="F29" s="34" t="s">
        <v>36</v>
      </c>
      <c r="L29" s="191">
        <v>0.2</v>
      </c>
      <c r="M29" s="190"/>
      <c r="N29" s="190"/>
      <c r="O29" s="190"/>
      <c r="P29" s="190"/>
      <c r="Q29" s="35"/>
      <c r="R29" s="35"/>
      <c r="S29" s="35"/>
      <c r="T29" s="35"/>
      <c r="U29" s="35"/>
      <c r="V29" s="35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5"/>
      <c r="AG29" s="35"/>
      <c r="AH29" s="35"/>
      <c r="AI29" s="35"/>
      <c r="AJ29" s="35"/>
      <c r="AK29" s="189">
        <f>ROUND(AV94, 2)</f>
        <v>0</v>
      </c>
      <c r="AL29" s="190"/>
      <c r="AM29" s="190"/>
      <c r="AN29" s="190"/>
      <c r="AO29" s="190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</row>
    <row r="30" spans="2:71" s="2" customFormat="1" ht="14.45" customHeight="1">
      <c r="B30" s="33"/>
      <c r="F30" s="34" t="s">
        <v>37</v>
      </c>
      <c r="L30" s="194">
        <v>0.2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3"/>
    </row>
    <row r="31" spans="2:71" s="2" customFormat="1" ht="14.45" hidden="1" customHeight="1">
      <c r="B31" s="33"/>
      <c r="F31" s="26" t="s">
        <v>38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3"/>
    </row>
    <row r="32" spans="2:71" s="2" customFormat="1" ht="14.45" hidden="1" customHeight="1">
      <c r="B32" s="33"/>
      <c r="F32" s="26" t="s">
        <v>39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3"/>
    </row>
    <row r="33" spans="2:52" s="2" customFormat="1" ht="14.45" hidden="1" customHeight="1">
      <c r="B33" s="33"/>
      <c r="F33" s="34" t="s">
        <v>40</v>
      </c>
      <c r="L33" s="191">
        <v>0</v>
      </c>
      <c r="M33" s="190"/>
      <c r="N33" s="190"/>
      <c r="O33" s="190"/>
      <c r="P33" s="190"/>
      <c r="Q33" s="35"/>
      <c r="R33" s="35"/>
      <c r="S33" s="35"/>
      <c r="T33" s="35"/>
      <c r="U33" s="35"/>
      <c r="V33" s="35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5"/>
      <c r="AG33" s="35"/>
      <c r="AH33" s="35"/>
      <c r="AI33" s="35"/>
      <c r="AJ33" s="35"/>
      <c r="AK33" s="189">
        <v>0</v>
      </c>
      <c r="AL33" s="190"/>
      <c r="AM33" s="190"/>
      <c r="AN33" s="190"/>
      <c r="AO33" s="190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</row>
    <row r="34" spans="2:52" s="1" customFormat="1" ht="6.95" customHeight="1">
      <c r="B34" s="29"/>
      <c r="AR34" s="29"/>
    </row>
    <row r="35" spans="2:52" s="1" customFormat="1" ht="25.9" customHeight="1">
      <c r="B35" s="29"/>
      <c r="C35" s="37"/>
      <c r="D35" s="38" t="s">
        <v>41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42</v>
      </c>
      <c r="U35" s="39"/>
      <c r="V35" s="39"/>
      <c r="W35" s="39"/>
      <c r="X35" s="195" t="s">
        <v>43</v>
      </c>
      <c r="Y35" s="196"/>
      <c r="Z35" s="196"/>
      <c r="AA35" s="196"/>
      <c r="AB35" s="196"/>
      <c r="AC35" s="39"/>
      <c r="AD35" s="39"/>
      <c r="AE35" s="39"/>
      <c r="AF35" s="39"/>
      <c r="AG35" s="39"/>
      <c r="AH35" s="39"/>
      <c r="AI35" s="39"/>
      <c r="AJ35" s="39"/>
      <c r="AK35" s="197">
        <f>SUM(AK26:AK33)</f>
        <v>0</v>
      </c>
      <c r="AL35" s="196"/>
      <c r="AM35" s="196"/>
      <c r="AN35" s="196"/>
      <c r="AO35" s="198"/>
      <c r="AP35" s="37"/>
      <c r="AQ35" s="37"/>
      <c r="AR35" s="29"/>
    </row>
    <row r="36" spans="2:52" s="1" customFormat="1" ht="6.95" customHeight="1">
      <c r="B36" s="29"/>
      <c r="AR36" s="29"/>
    </row>
    <row r="37" spans="2:52" s="1" customFormat="1" ht="14.45" customHeight="1">
      <c r="B37" s="29"/>
      <c r="AR37" s="29"/>
    </row>
    <row r="38" spans="2:52" ht="14.45" customHeight="1">
      <c r="B38" s="20"/>
      <c r="AR38" s="20"/>
    </row>
    <row r="39" spans="2:52" ht="14.45" customHeight="1">
      <c r="B39" s="20"/>
      <c r="AR39" s="20"/>
    </row>
    <row r="40" spans="2:52" ht="14.45" customHeight="1">
      <c r="B40" s="20"/>
      <c r="AR40" s="20"/>
    </row>
    <row r="41" spans="2:52" ht="14.45" customHeight="1">
      <c r="B41" s="20"/>
      <c r="AR41" s="20"/>
    </row>
    <row r="42" spans="2:52" ht="14.45" customHeight="1">
      <c r="B42" s="20"/>
      <c r="AR42" s="20"/>
    </row>
    <row r="43" spans="2:52" ht="14.45" customHeight="1">
      <c r="B43" s="20"/>
      <c r="AR43" s="20"/>
    </row>
    <row r="44" spans="2:52" ht="14.45" customHeight="1">
      <c r="B44" s="20"/>
      <c r="AR44" s="20"/>
    </row>
    <row r="45" spans="2:52" ht="14.45" customHeight="1">
      <c r="B45" s="20"/>
      <c r="AR45" s="20"/>
    </row>
    <row r="46" spans="2:52" ht="14.45" customHeight="1">
      <c r="B46" s="20"/>
      <c r="AR46" s="20"/>
    </row>
    <row r="47" spans="2:52" ht="14.45" customHeight="1">
      <c r="B47" s="20"/>
      <c r="AR47" s="20"/>
    </row>
    <row r="48" spans="2:52" ht="14.45" customHeight="1">
      <c r="B48" s="20"/>
      <c r="AR48" s="20"/>
    </row>
    <row r="49" spans="2:44" s="1" customFormat="1" ht="14.45" customHeight="1">
      <c r="B49" s="29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29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29"/>
      <c r="D60" s="43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46</v>
      </c>
      <c r="AI60" s="31"/>
      <c r="AJ60" s="31"/>
      <c r="AK60" s="31"/>
      <c r="AL60" s="31"/>
      <c r="AM60" s="43" t="s">
        <v>47</v>
      </c>
      <c r="AN60" s="31"/>
      <c r="AO60" s="31"/>
      <c r="AR60" s="29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29"/>
      <c r="D64" s="41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49</v>
      </c>
      <c r="AI64" s="42"/>
      <c r="AJ64" s="42"/>
      <c r="AK64" s="42"/>
      <c r="AL64" s="42"/>
      <c r="AM64" s="42"/>
      <c r="AN64" s="42"/>
      <c r="AO64" s="42"/>
      <c r="AR64" s="29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29"/>
      <c r="D75" s="43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46</v>
      </c>
      <c r="AI75" s="31"/>
      <c r="AJ75" s="31"/>
      <c r="AK75" s="31"/>
      <c r="AL75" s="31"/>
      <c r="AM75" s="43" t="s">
        <v>47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1" s="1" customFormat="1" ht="24.95" customHeight="1">
      <c r="B82" s="29"/>
      <c r="C82" s="21" t="s">
        <v>50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8"/>
      <c r="C84" s="26" t="s">
        <v>10</v>
      </c>
      <c r="L84" s="3" t="str">
        <f>K5</f>
        <v>04-06/2023</v>
      </c>
      <c r="AR84" s="48"/>
    </row>
    <row r="85" spans="1:91" s="4" customFormat="1" ht="36.950000000000003" customHeight="1">
      <c r="B85" s="49"/>
      <c r="C85" s="50" t="s">
        <v>12</v>
      </c>
      <c r="L85" s="199" t="str">
        <f>K6</f>
        <v>Rekonštrukcia skladových priestorov SČK územného spolku Rimavská Sobota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49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16</v>
      </c>
      <c r="L87" s="51" t="str">
        <f>IF(K8="","",K8)</f>
        <v>Rimavská Sobota</v>
      </c>
      <c r="AI87" s="26" t="s">
        <v>18</v>
      </c>
      <c r="AM87" s="201" t="str">
        <f>IF(AN8= "","",AN8)</f>
        <v/>
      </c>
      <c r="AN87" s="201"/>
      <c r="AR87" s="29"/>
    </row>
    <row r="88" spans="1:91" s="1" customFormat="1" ht="6.95" customHeight="1">
      <c r="B88" s="29"/>
      <c r="AR88" s="29"/>
    </row>
    <row r="89" spans="1:91" s="1" customFormat="1" ht="25.7" customHeight="1">
      <c r="B89" s="29"/>
      <c r="C89" s="26" t="s">
        <v>19</v>
      </c>
      <c r="L89" s="3" t="str">
        <f>IF(E11= "","",E11)</f>
        <v>SČK územný spolok Rimavská Sobota</v>
      </c>
      <c r="AI89" s="26" t="s">
        <v>25</v>
      </c>
      <c r="AM89" s="202" t="str">
        <f>IF(E17="","",E17)</f>
        <v>STAVOMAT RS s.r.o., Rimavská Sobota</v>
      </c>
      <c r="AN89" s="203"/>
      <c r="AO89" s="203"/>
      <c r="AP89" s="203"/>
      <c r="AR89" s="29"/>
      <c r="AS89" s="204" t="s">
        <v>51</v>
      </c>
      <c r="AT89" s="20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29"/>
      <c r="C90" s="26" t="s">
        <v>23</v>
      </c>
      <c r="L90" s="3" t="str">
        <f>IF(E14="","",E14)</f>
        <v xml:space="preserve"> </v>
      </c>
      <c r="AI90" s="26" t="s">
        <v>29</v>
      </c>
      <c r="AM90" s="202" t="str">
        <f>IF(E20="","",E20)</f>
        <v xml:space="preserve"> </v>
      </c>
      <c r="AN90" s="203"/>
      <c r="AO90" s="203"/>
      <c r="AP90" s="203"/>
      <c r="AR90" s="29"/>
      <c r="AS90" s="206"/>
      <c r="AT90" s="207"/>
      <c r="BD90" s="56"/>
    </row>
    <row r="91" spans="1:91" s="1" customFormat="1" ht="10.9" customHeight="1">
      <c r="B91" s="29"/>
      <c r="AR91" s="29"/>
      <c r="AS91" s="206"/>
      <c r="AT91" s="207"/>
      <c r="BD91" s="56"/>
    </row>
    <row r="92" spans="1:91" s="1" customFormat="1" ht="29.25" customHeight="1">
      <c r="B92" s="29"/>
      <c r="C92" s="208" t="s">
        <v>52</v>
      </c>
      <c r="D92" s="209"/>
      <c r="E92" s="209"/>
      <c r="F92" s="209"/>
      <c r="G92" s="209"/>
      <c r="H92" s="57"/>
      <c r="I92" s="210" t="s">
        <v>53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54</v>
      </c>
      <c r="AH92" s="209"/>
      <c r="AI92" s="209"/>
      <c r="AJ92" s="209"/>
      <c r="AK92" s="209"/>
      <c r="AL92" s="209"/>
      <c r="AM92" s="209"/>
      <c r="AN92" s="210" t="s">
        <v>55</v>
      </c>
      <c r="AO92" s="209"/>
      <c r="AP92" s="212"/>
      <c r="AQ92" s="58" t="s">
        <v>56</v>
      </c>
      <c r="AR92" s="29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1" s="1" customFormat="1" ht="10.9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6">
        <f>ROUND(AG95,2)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2889.5112100000001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70</v>
      </c>
      <c r="BT94" s="72" t="s">
        <v>71</v>
      </c>
      <c r="BU94" s="73" t="s">
        <v>72</v>
      </c>
      <c r="BV94" s="72" t="s">
        <v>73</v>
      </c>
      <c r="BW94" s="72" t="s">
        <v>4</v>
      </c>
      <c r="BX94" s="72" t="s">
        <v>74</v>
      </c>
      <c r="CL94" s="72" t="s">
        <v>1</v>
      </c>
    </row>
    <row r="95" spans="1:91" s="6" customFormat="1" ht="24.75" customHeight="1">
      <c r="A95" s="74" t="s">
        <v>75</v>
      </c>
      <c r="B95" s="75"/>
      <c r="C95" s="76"/>
      <c r="D95" s="215" t="s">
        <v>76</v>
      </c>
      <c r="E95" s="215"/>
      <c r="F95" s="215"/>
      <c r="G95" s="215"/>
      <c r="H95" s="215"/>
      <c r="I95" s="77"/>
      <c r="J95" s="215" t="s">
        <v>77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'04-06-1-2023 - Vlastný ob...'!K30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78" t="s">
        <v>78</v>
      </c>
      <c r="AR95" s="75"/>
      <c r="AS95" s="79">
        <v>0</v>
      </c>
      <c r="AT95" s="80">
        <f>ROUND(SUM(AV95:AW95),2)</f>
        <v>0</v>
      </c>
      <c r="AU95" s="81">
        <f>'04-06-1-2023 - Vlastný ob...'!Q134</f>
        <v>2889.5112108700005</v>
      </c>
      <c r="AV95" s="80">
        <f>'04-06-1-2023 - Vlastný ob...'!K33</f>
        <v>0</v>
      </c>
      <c r="AW95" s="80">
        <f>'04-06-1-2023 - Vlastný ob...'!K34</f>
        <v>0</v>
      </c>
      <c r="AX95" s="80">
        <f>'04-06-1-2023 - Vlastný ob...'!K35</f>
        <v>0</v>
      </c>
      <c r="AY95" s="80">
        <f>'04-06-1-2023 - Vlastný ob...'!K36</f>
        <v>0</v>
      </c>
      <c r="AZ95" s="80">
        <f>'04-06-1-2023 - Vlastný ob...'!F33</f>
        <v>0</v>
      </c>
      <c r="BA95" s="80">
        <f>'04-06-1-2023 - Vlastný ob...'!F34</f>
        <v>0</v>
      </c>
      <c r="BB95" s="80">
        <f>'04-06-1-2023 - Vlastný ob...'!F35</f>
        <v>0</v>
      </c>
      <c r="BC95" s="80">
        <f>'04-06-1-2023 - Vlastný ob...'!F36</f>
        <v>0</v>
      </c>
      <c r="BD95" s="82">
        <f>'04-06-1-2023 - Vlastný ob...'!F37</f>
        <v>0</v>
      </c>
      <c r="BT95" s="83" t="s">
        <v>79</v>
      </c>
      <c r="BV95" s="83" t="s">
        <v>73</v>
      </c>
      <c r="BW95" s="83" t="s">
        <v>80</v>
      </c>
      <c r="BX95" s="83" t="s">
        <v>4</v>
      </c>
      <c r="CL95" s="83" t="s">
        <v>1</v>
      </c>
      <c r="CM95" s="83" t="s">
        <v>71</v>
      </c>
    </row>
    <row r="96" spans="1:91" s="1" customFormat="1" ht="30" customHeight="1">
      <c r="B96" s="29"/>
      <c r="AR96" s="29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04-06-1-2023 - Vlastný ob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431"/>
  <sheetViews>
    <sheetView showGridLines="0" tabSelected="1" workbookViewId="0">
      <selection activeCell="G135" sqref="G13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7" width="50.832031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18" t="s">
        <v>5</v>
      </c>
      <c r="N2" s="183"/>
      <c r="O2" s="183"/>
      <c r="P2" s="183"/>
      <c r="Q2" s="183"/>
      <c r="R2" s="183"/>
      <c r="S2" s="183"/>
      <c r="T2" s="183"/>
      <c r="U2" s="183"/>
      <c r="V2" s="183"/>
      <c r="W2" s="183"/>
      <c r="AU2" s="17" t="s">
        <v>80</v>
      </c>
    </row>
    <row r="3" spans="2:47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71</v>
      </c>
    </row>
    <row r="4" spans="2:47" ht="24.95" customHeight="1">
      <c r="B4" s="20"/>
      <c r="D4" s="21" t="s">
        <v>81</v>
      </c>
      <c r="M4" s="20"/>
      <c r="N4" s="84" t="s">
        <v>9</v>
      </c>
      <c r="AU4" s="17" t="s">
        <v>3</v>
      </c>
    </row>
    <row r="5" spans="2:47" ht="6.95" customHeight="1">
      <c r="B5" s="20"/>
      <c r="M5" s="20"/>
    </row>
    <row r="6" spans="2:47" ht="12" customHeight="1">
      <c r="B6" s="20"/>
      <c r="D6" s="26" t="s">
        <v>12</v>
      </c>
      <c r="M6" s="20"/>
    </row>
    <row r="7" spans="2:47" ht="26.25" customHeight="1">
      <c r="B7" s="20"/>
      <c r="E7" s="219" t="str">
        <f>'Rekapitulácia stavby'!K6</f>
        <v>Rekonštrukcia skladových priestorov SČK územného spolku Rimavská Sobota</v>
      </c>
      <c r="F7" s="220"/>
      <c r="G7" s="220"/>
      <c r="H7" s="220"/>
      <c r="I7" s="220"/>
      <c r="M7" s="20"/>
    </row>
    <row r="8" spans="2:47" s="1" customFormat="1" ht="12" customHeight="1">
      <c r="B8" s="29"/>
      <c r="D8" s="26" t="s">
        <v>82</v>
      </c>
      <c r="M8" s="29"/>
    </row>
    <row r="9" spans="2:47" s="1" customFormat="1" ht="16.5" customHeight="1">
      <c r="B9" s="29"/>
      <c r="E9" s="199" t="s">
        <v>83</v>
      </c>
      <c r="F9" s="221"/>
      <c r="G9" s="221"/>
      <c r="H9" s="221"/>
      <c r="I9" s="221"/>
      <c r="M9" s="29"/>
    </row>
    <row r="10" spans="2:47" s="1" customFormat="1">
      <c r="B10" s="29"/>
      <c r="M10" s="29"/>
    </row>
    <row r="11" spans="2:47" s="1" customFormat="1" ht="12" customHeight="1">
      <c r="B11" s="29"/>
      <c r="D11" s="26" t="s">
        <v>14</v>
      </c>
      <c r="F11" s="24" t="s">
        <v>1</v>
      </c>
      <c r="G11" s="24"/>
      <c r="J11" s="26" t="s">
        <v>15</v>
      </c>
      <c r="K11" s="24" t="s">
        <v>1</v>
      </c>
      <c r="M11" s="29"/>
    </row>
    <row r="12" spans="2:47" s="1" customFormat="1" ht="12" customHeight="1">
      <c r="B12" s="29"/>
      <c r="D12" s="26" t="s">
        <v>16</v>
      </c>
      <c r="F12" s="24" t="s">
        <v>17</v>
      </c>
      <c r="G12" s="24"/>
      <c r="J12" s="26" t="s">
        <v>18</v>
      </c>
      <c r="K12" s="52">
        <f>'Rekapitulácia stavby'!AN8</f>
        <v>0</v>
      </c>
      <c r="M12" s="29"/>
    </row>
    <row r="13" spans="2:47" s="1" customFormat="1" ht="10.9" customHeight="1">
      <c r="B13" s="29"/>
      <c r="M13" s="29"/>
    </row>
    <row r="14" spans="2:47" s="1" customFormat="1" ht="12" customHeight="1">
      <c r="B14" s="29"/>
      <c r="D14" s="26" t="s">
        <v>19</v>
      </c>
      <c r="J14" s="26" t="s">
        <v>20</v>
      </c>
      <c r="K14" s="24" t="s">
        <v>1</v>
      </c>
      <c r="M14" s="29"/>
    </row>
    <row r="15" spans="2:47" s="1" customFormat="1" ht="18" customHeight="1">
      <c r="B15" s="29"/>
      <c r="E15" s="24" t="s">
        <v>21</v>
      </c>
      <c r="J15" s="26" t="s">
        <v>22</v>
      </c>
      <c r="K15" s="24" t="s">
        <v>1</v>
      </c>
      <c r="M15" s="29"/>
    </row>
    <row r="16" spans="2:47" s="1" customFormat="1" ht="6.95" customHeight="1">
      <c r="B16" s="29"/>
      <c r="M16" s="29"/>
    </row>
    <row r="17" spans="2:13" s="1" customFormat="1" ht="12" customHeight="1">
      <c r="B17" s="29"/>
      <c r="D17" s="26" t="s">
        <v>23</v>
      </c>
      <c r="J17" s="26" t="s">
        <v>20</v>
      </c>
      <c r="K17" s="24" t="str">
        <f>'Rekapitulácia stavby'!AN13</f>
        <v/>
      </c>
      <c r="M17" s="29"/>
    </row>
    <row r="18" spans="2:13" s="1" customFormat="1" ht="18" customHeight="1">
      <c r="B18" s="29"/>
      <c r="E18" s="182" t="str">
        <f>'Rekapitulácia stavby'!E14</f>
        <v xml:space="preserve"> </v>
      </c>
      <c r="F18" s="182"/>
      <c r="G18" s="182"/>
      <c r="H18" s="182"/>
      <c r="I18" s="182"/>
      <c r="J18" s="26" t="s">
        <v>22</v>
      </c>
      <c r="K18" s="24" t="str">
        <f>'Rekapitulácia stavby'!AN14</f>
        <v/>
      </c>
      <c r="M18" s="29"/>
    </row>
    <row r="19" spans="2:13" s="1" customFormat="1" ht="6.95" customHeight="1">
      <c r="B19" s="29"/>
      <c r="M19" s="29"/>
    </row>
    <row r="20" spans="2:13" s="1" customFormat="1" ht="12" customHeight="1">
      <c r="B20" s="29"/>
      <c r="D20" s="26" t="s">
        <v>25</v>
      </c>
      <c r="J20" s="26" t="s">
        <v>20</v>
      </c>
      <c r="K20" s="24" t="s">
        <v>1</v>
      </c>
      <c r="M20" s="29"/>
    </row>
    <row r="21" spans="2:13" s="1" customFormat="1" ht="18" customHeight="1">
      <c r="B21" s="29"/>
      <c r="E21" s="24" t="s">
        <v>26</v>
      </c>
      <c r="J21" s="26" t="s">
        <v>22</v>
      </c>
      <c r="K21" s="24" t="s">
        <v>1</v>
      </c>
      <c r="M21" s="29"/>
    </row>
    <row r="22" spans="2:13" s="1" customFormat="1" ht="6.95" customHeight="1">
      <c r="B22" s="29"/>
      <c r="M22" s="29"/>
    </row>
    <row r="23" spans="2:13" s="1" customFormat="1" ht="12" customHeight="1">
      <c r="B23" s="29"/>
      <c r="D23" s="26" t="s">
        <v>29</v>
      </c>
      <c r="J23" s="26" t="s">
        <v>20</v>
      </c>
      <c r="K23" s="24" t="str">
        <f>IF('Rekapitulácia stavby'!AN19="","",'Rekapitulácia stavby'!AN19)</f>
        <v/>
      </c>
      <c r="M23" s="29"/>
    </row>
    <row r="24" spans="2:13" s="1" customFormat="1" ht="18" customHeight="1">
      <c r="B24" s="29"/>
      <c r="E24" s="24" t="str">
        <f>IF('Rekapitulácia stavby'!E20="","",'Rekapitulácia stavby'!E20)</f>
        <v xml:space="preserve"> </v>
      </c>
      <c r="J24" s="26" t="s">
        <v>22</v>
      </c>
      <c r="K24" s="24" t="str">
        <f>IF('Rekapitulácia stavby'!AN20="","",'Rekapitulácia stavby'!AN20)</f>
        <v/>
      </c>
      <c r="M24" s="29"/>
    </row>
    <row r="25" spans="2:13" s="1" customFormat="1" ht="6.95" customHeight="1">
      <c r="B25" s="29"/>
      <c r="M25" s="29"/>
    </row>
    <row r="26" spans="2:13" s="1" customFormat="1" ht="12" customHeight="1">
      <c r="B26" s="29"/>
      <c r="D26" s="26" t="s">
        <v>30</v>
      </c>
      <c r="M26" s="29"/>
    </row>
    <row r="27" spans="2:13" s="7" customFormat="1" ht="16.5" customHeight="1">
      <c r="B27" s="85"/>
      <c r="E27" s="185" t="s">
        <v>1</v>
      </c>
      <c r="F27" s="185"/>
      <c r="G27" s="185"/>
      <c r="H27" s="185"/>
      <c r="I27" s="185"/>
      <c r="M27" s="85"/>
    </row>
    <row r="28" spans="2:13" s="1" customFormat="1" ht="6.95" customHeight="1">
      <c r="B28" s="29"/>
      <c r="M28" s="29"/>
    </row>
    <row r="29" spans="2:13" s="1" customFormat="1" ht="6.95" customHeight="1">
      <c r="B29" s="29"/>
      <c r="D29" s="53"/>
      <c r="E29" s="53"/>
      <c r="F29" s="53"/>
      <c r="G29" s="53"/>
      <c r="H29" s="53"/>
      <c r="I29" s="53"/>
      <c r="J29" s="53"/>
      <c r="K29" s="53"/>
      <c r="L29" s="53"/>
      <c r="M29" s="29"/>
    </row>
    <row r="30" spans="2:13" s="1" customFormat="1" ht="25.35" customHeight="1">
      <c r="B30" s="29"/>
      <c r="D30" s="86" t="s">
        <v>31</v>
      </c>
      <c r="K30" s="66">
        <f>ROUND(K134, 2)</f>
        <v>0</v>
      </c>
      <c r="M30" s="29"/>
    </row>
    <row r="31" spans="2:13" s="1" customFormat="1" ht="6.95" customHeight="1">
      <c r="B31" s="29"/>
      <c r="D31" s="53"/>
      <c r="E31" s="53"/>
      <c r="F31" s="53"/>
      <c r="G31" s="53"/>
      <c r="H31" s="53"/>
      <c r="I31" s="53"/>
      <c r="J31" s="53"/>
      <c r="K31" s="53"/>
      <c r="L31" s="53"/>
      <c r="M31" s="29"/>
    </row>
    <row r="32" spans="2:13" s="1" customFormat="1" ht="14.45" customHeight="1">
      <c r="B32" s="29"/>
      <c r="F32" s="32" t="s">
        <v>33</v>
      </c>
      <c r="G32" s="32"/>
      <c r="J32" s="32" t="s">
        <v>32</v>
      </c>
      <c r="K32" s="32" t="s">
        <v>34</v>
      </c>
      <c r="M32" s="29"/>
    </row>
    <row r="33" spans="2:13" s="1" customFormat="1" ht="14.45" customHeight="1">
      <c r="B33" s="29"/>
      <c r="D33" s="55" t="s">
        <v>35</v>
      </c>
      <c r="E33" s="34" t="s">
        <v>36</v>
      </c>
      <c r="F33" s="87">
        <f>ROUND((SUM(BF134:BF430)),  2)</f>
        <v>0</v>
      </c>
      <c r="G33" s="87"/>
      <c r="H33" s="88"/>
      <c r="I33" s="88"/>
      <c r="J33" s="89">
        <v>0.2</v>
      </c>
      <c r="K33" s="87">
        <f>ROUND(((SUM(BF134:BF430))*J33),  2)</f>
        <v>0</v>
      </c>
      <c r="M33" s="29"/>
    </row>
    <row r="34" spans="2:13" s="1" customFormat="1" ht="14.45" customHeight="1">
      <c r="B34" s="29"/>
      <c r="E34" s="34" t="s">
        <v>37</v>
      </c>
      <c r="F34" s="90">
        <f>ROUND((SUM(BG134:BG430)),  2)</f>
        <v>0</v>
      </c>
      <c r="G34" s="90"/>
      <c r="J34" s="91">
        <v>0.2</v>
      </c>
      <c r="K34" s="90">
        <f>ROUND(((SUM(BG134:BG430))*J34),  2)</f>
        <v>0</v>
      </c>
      <c r="M34" s="29"/>
    </row>
    <row r="35" spans="2:13" s="1" customFormat="1" ht="14.45" hidden="1" customHeight="1">
      <c r="B35" s="29"/>
      <c r="E35" s="26" t="s">
        <v>38</v>
      </c>
      <c r="F35" s="90">
        <f>ROUND((SUM(BH134:BH430)),  2)</f>
        <v>0</v>
      </c>
      <c r="G35" s="90"/>
      <c r="J35" s="91">
        <v>0.2</v>
      </c>
      <c r="K35" s="90">
        <f>0</f>
        <v>0</v>
      </c>
      <c r="M35" s="29"/>
    </row>
    <row r="36" spans="2:13" s="1" customFormat="1" ht="14.45" hidden="1" customHeight="1">
      <c r="B36" s="29"/>
      <c r="E36" s="26" t="s">
        <v>39</v>
      </c>
      <c r="F36" s="90">
        <f>ROUND((SUM(BI134:BI430)),  2)</f>
        <v>0</v>
      </c>
      <c r="G36" s="90"/>
      <c r="J36" s="91">
        <v>0.2</v>
      </c>
      <c r="K36" s="90">
        <f>0</f>
        <v>0</v>
      </c>
      <c r="M36" s="29"/>
    </row>
    <row r="37" spans="2:13" s="1" customFormat="1" ht="14.45" hidden="1" customHeight="1">
      <c r="B37" s="29"/>
      <c r="E37" s="34" t="s">
        <v>40</v>
      </c>
      <c r="F37" s="87">
        <f>ROUND((SUM(BJ134:BJ430)),  2)</f>
        <v>0</v>
      </c>
      <c r="G37" s="87"/>
      <c r="H37" s="88"/>
      <c r="I37" s="88"/>
      <c r="J37" s="89">
        <v>0</v>
      </c>
      <c r="K37" s="87">
        <f>0</f>
        <v>0</v>
      </c>
      <c r="M37" s="29"/>
    </row>
    <row r="38" spans="2:13" s="1" customFormat="1" ht="6.95" customHeight="1">
      <c r="B38" s="29"/>
      <c r="M38" s="29"/>
    </row>
    <row r="39" spans="2:13" s="1" customFormat="1" ht="25.35" customHeight="1">
      <c r="B39" s="29"/>
      <c r="C39" s="92"/>
      <c r="D39" s="93" t="s">
        <v>41</v>
      </c>
      <c r="E39" s="57"/>
      <c r="F39" s="57"/>
      <c r="G39" s="57"/>
      <c r="H39" s="94" t="s">
        <v>42</v>
      </c>
      <c r="I39" s="95" t="s">
        <v>43</v>
      </c>
      <c r="J39" s="57"/>
      <c r="K39" s="96">
        <f>SUM(K30:K37)</f>
        <v>0</v>
      </c>
      <c r="L39" s="97"/>
      <c r="M39" s="29"/>
    </row>
    <row r="40" spans="2:13" s="1" customFormat="1" ht="14.45" customHeight="1">
      <c r="B40" s="29"/>
      <c r="M40" s="29"/>
    </row>
    <row r="41" spans="2:13" ht="14.45" customHeight="1">
      <c r="B41" s="20"/>
      <c r="M41" s="20"/>
    </row>
    <row r="42" spans="2:13" ht="14.45" customHeight="1">
      <c r="B42" s="20"/>
      <c r="M42" s="20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29"/>
      <c r="D50" s="41" t="s">
        <v>44</v>
      </c>
      <c r="E50" s="42"/>
      <c r="F50" s="42"/>
      <c r="G50" s="42"/>
      <c r="H50" s="41" t="s">
        <v>45</v>
      </c>
      <c r="I50" s="42"/>
      <c r="J50" s="42"/>
      <c r="K50" s="42"/>
      <c r="L50" s="42"/>
      <c r="M50" s="29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29"/>
      <c r="D61" s="43" t="s">
        <v>46</v>
      </c>
      <c r="E61" s="31"/>
      <c r="F61" s="98" t="s">
        <v>47</v>
      </c>
      <c r="G61" s="98"/>
      <c r="H61" s="43" t="s">
        <v>46</v>
      </c>
      <c r="I61" s="31"/>
      <c r="J61" s="31"/>
      <c r="K61" s="99" t="s">
        <v>47</v>
      </c>
      <c r="L61" s="31"/>
      <c r="M61" s="29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29"/>
      <c r="D65" s="41" t="s">
        <v>48</v>
      </c>
      <c r="E65" s="42"/>
      <c r="F65" s="42"/>
      <c r="G65" s="42"/>
      <c r="H65" s="41" t="s">
        <v>49</v>
      </c>
      <c r="I65" s="42"/>
      <c r="J65" s="42"/>
      <c r="K65" s="42"/>
      <c r="L65" s="42"/>
      <c r="M65" s="29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29"/>
      <c r="D76" s="43" t="s">
        <v>46</v>
      </c>
      <c r="E76" s="31"/>
      <c r="F76" s="98" t="s">
        <v>47</v>
      </c>
      <c r="G76" s="98"/>
      <c r="H76" s="43" t="s">
        <v>46</v>
      </c>
      <c r="I76" s="31"/>
      <c r="J76" s="31"/>
      <c r="K76" s="99" t="s">
        <v>47</v>
      </c>
      <c r="L76" s="31"/>
      <c r="M76" s="29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29"/>
    </row>
    <row r="81" spans="2:48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29"/>
    </row>
    <row r="82" spans="2:48" s="1" customFormat="1" ht="24.95" customHeight="1">
      <c r="B82" s="29"/>
      <c r="C82" s="21" t="s">
        <v>84</v>
      </c>
      <c r="M82" s="29"/>
    </row>
    <row r="83" spans="2:48" s="1" customFormat="1" ht="6.95" customHeight="1">
      <c r="B83" s="29"/>
      <c r="M83" s="29"/>
    </row>
    <row r="84" spans="2:48" s="1" customFormat="1" ht="12" customHeight="1">
      <c r="B84" s="29"/>
      <c r="C84" s="26" t="s">
        <v>12</v>
      </c>
      <c r="M84" s="29"/>
    </row>
    <row r="85" spans="2:48" s="1" customFormat="1" ht="26.25" customHeight="1">
      <c r="B85" s="29"/>
      <c r="E85" s="219" t="str">
        <f>E7</f>
        <v>Rekonštrukcia skladových priestorov SČK územného spolku Rimavská Sobota</v>
      </c>
      <c r="F85" s="220"/>
      <c r="G85" s="220"/>
      <c r="H85" s="220"/>
      <c r="I85" s="220"/>
      <c r="M85" s="29"/>
    </row>
    <row r="86" spans="2:48" s="1" customFormat="1" ht="12" customHeight="1">
      <c r="B86" s="29"/>
      <c r="C86" s="26" t="s">
        <v>82</v>
      </c>
      <c r="M86" s="29"/>
    </row>
    <row r="87" spans="2:48" s="1" customFormat="1" ht="16.5" customHeight="1">
      <c r="B87" s="29"/>
      <c r="E87" s="199" t="str">
        <f>E9</f>
        <v>04-06-1/2023 - Vlastný objekt</v>
      </c>
      <c r="F87" s="221"/>
      <c r="G87" s="221"/>
      <c r="H87" s="221"/>
      <c r="I87" s="221"/>
      <c r="M87" s="29"/>
    </row>
    <row r="88" spans="2:48" s="1" customFormat="1" ht="6.95" customHeight="1">
      <c r="B88" s="29"/>
      <c r="M88" s="29"/>
    </row>
    <row r="89" spans="2:48" s="1" customFormat="1" ht="12" customHeight="1">
      <c r="B89" s="29"/>
      <c r="C89" s="26" t="s">
        <v>16</v>
      </c>
      <c r="F89" s="24" t="str">
        <f>F12</f>
        <v>Rimavská Sobota</v>
      </c>
      <c r="G89" s="24"/>
      <c r="J89" s="26" t="s">
        <v>18</v>
      </c>
      <c r="K89" s="52">
        <f>IF(K12="","",K12)</f>
        <v>0</v>
      </c>
      <c r="M89" s="29"/>
    </row>
    <row r="90" spans="2:48" s="1" customFormat="1" ht="6.95" customHeight="1">
      <c r="B90" s="29"/>
      <c r="M90" s="29"/>
    </row>
    <row r="91" spans="2:48" s="1" customFormat="1" ht="40.15" customHeight="1">
      <c r="B91" s="29"/>
      <c r="C91" s="26" t="s">
        <v>19</v>
      </c>
      <c r="F91" s="24" t="str">
        <f>E15</f>
        <v>SČK územný spolok Rimavská Sobota</v>
      </c>
      <c r="G91" s="24"/>
      <c r="J91" s="26" t="s">
        <v>25</v>
      </c>
      <c r="K91" s="27" t="str">
        <f>E21</f>
        <v>STAVOMAT RS s.r.o., Rimavská Sobota</v>
      </c>
      <c r="M91" s="29"/>
    </row>
    <row r="92" spans="2:48" s="1" customFormat="1" ht="15.2" customHeight="1">
      <c r="B92" s="29"/>
      <c r="C92" s="26" t="s">
        <v>23</v>
      </c>
      <c r="F92" s="24" t="str">
        <f>IF(E18="","",E18)</f>
        <v xml:space="preserve"> </v>
      </c>
      <c r="G92" s="24"/>
      <c r="J92" s="26" t="s">
        <v>29</v>
      </c>
      <c r="K92" s="27" t="str">
        <f>E24</f>
        <v xml:space="preserve"> </v>
      </c>
      <c r="M92" s="29"/>
    </row>
    <row r="93" spans="2:48" s="1" customFormat="1" ht="10.35" customHeight="1">
      <c r="B93" s="29"/>
      <c r="M93" s="29"/>
    </row>
    <row r="94" spans="2:48" s="1" customFormat="1" ht="29.25" customHeight="1">
      <c r="B94" s="29"/>
      <c r="C94" s="100" t="s">
        <v>85</v>
      </c>
      <c r="D94" s="92"/>
      <c r="E94" s="92"/>
      <c r="F94" s="92"/>
      <c r="G94" s="92"/>
      <c r="H94" s="92"/>
      <c r="I94" s="92"/>
      <c r="J94" s="92"/>
      <c r="K94" s="101" t="s">
        <v>86</v>
      </c>
      <c r="L94" s="92"/>
      <c r="M94" s="29"/>
    </row>
    <row r="95" spans="2:48" s="1" customFormat="1" ht="10.35" customHeight="1">
      <c r="B95" s="29"/>
      <c r="M95" s="29"/>
    </row>
    <row r="96" spans="2:48" s="1" customFormat="1" ht="22.9" customHeight="1">
      <c r="B96" s="29"/>
      <c r="C96" s="102" t="s">
        <v>87</v>
      </c>
      <c r="K96" s="66">
        <f>K134</f>
        <v>0</v>
      </c>
      <c r="M96" s="29"/>
      <c r="AV96" s="17" t="s">
        <v>88</v>
      </c>
    </row>
    <row r="97" spans="2:13" s="8" customFormat="1" ht="24.95" customHeight="1">
      <c r="B97" s="103"/>
      <c r="D97" s="104" t="s">
        <v>89</v>
      </c>
      <c r="E97" s="105"/>
      <c r="F97" s="105"/>
      <c r="G97" s="105"/>
      <c r="H97" s="105"/>
      <c r="I97" s="105"/>
      <c r="J97" s="105"/>
      <c r="K97" s="106">
        <f>K135</f>
        <v>0</v>
      </c>
      <c r="M97" s="103"/>
    </row>
    <row r="98" spans="2:13" s="9" customFormat="1" ht="19.899999999999999" customHeight="1">
      <c r="B98" s="107"/>
      <c r="D98" s="108" t="s">
        <v>90</v>
      </c>
      <c r="E98" s="109"/>
      <c r="F98" s="109"/>
      <c r="G98" s="109"/>
      <c r="H98" s="109"/>
      <c r="I98" s="109"/>
      <c r="J98" s="109"/>
      <c r="K98" s="110">
        <f>K136</f>
        <v>0</v>
      </c>
      <c r="M98" s="107"/>
    </row>
    <row r="99" spans="2:13" s="9" customFormat="1" ht="19.899999999999999" customHeight="1">
      <c r="B99" s="107"/>
      <c r="D99" s="108" t="s">
        <v>91</v>
      </c>
      <c r="E99" s="109"/>
      <c r="F99" s="109"/>
      <c r="G99" s="109"/>
      <c r="H99" s="109"/>
      <c r="I99" s="109"/>
      <c r="J99" s="109"/>
      <c r="K99" s="110">
        <f>K151</f>
        <v>0</v>
      </c>
      <c r="M99" s="107"/>
    </row>
    <row r="100" spans="2:13" s="8" customFormat="1" ht="24.95" customHeight="1">
      <c r="B100" s="103"/>
      <c r="D100" s="104" t="s">
        <v>92</v>
      </c>
      <c r="E100" s="105"/>
      <c r="F100" s="105"/>
      <c r="G100" s="105"/>
      <c r="H100" s="105"/>
      <c r="I100" s="105"/>
      <c r="J100" s="105"/>
      <c r="K100" s="106">
        <f>K190</f>
        <v>0</v>
      </c>
      <c r="M100" s="103"/>
    </row>
    <row r="101" spans="2:13" s="9" customFormat="1" ht="19.899999999999999" customHeight="1">
      <c r="B101" s="107"/>
      <c r="D101" s="108" t="s">
        <v>93</v>
      </c>
      <c r="E101" s="109"/>
      <c r="F101" s="109"/>
      <c r="G101" s="109"/>
      <c r="H101" s="109"/>
      <c r="I101" s="109"/>
      <c r="J101" s="109"/>
      <c r="K101" s="110">
        <f>K191</f>
        <v>0</v>
      </c>
      <c r="M101" s="107"/>
    </row>
    <row r="102" spans="2:13" s="9" customFormat="1" ht="19.899999999999999" customHeight="1">
      <c r="B102" s="107"/>
      <c r="D102" s="108" t="s">
        <v>94</v>
      </c>
      <c r="E102" s="109"/>
      <c r="F102" s="109"/>
      <c r="G102" s="109"/>
      <c r="H102" s="109"/>
      <c r="I102" s="109"/>
      <c r="J102" s="109"/>
      <c r="K102" s="110">
        <f>K216</f>
        <v>0</v>
      </c>
      <c r="M102" s="107"/>
    </row>
    <row r="103" spans="2:13" s="9" customFormat="1" ht="19.899999999999999" customHeight="1">
      <c r="B103" s="107"/>
      <c r="D103" s="108" t="s">
        <v>95</v>
      </c>
      <c r="E103" s="109"/>
      <c r="F103" s="109"/>
      <c r="G103" s="109"/>
      <c r="H103" s="109"/>
      <c r="I103" s="109"/>
      <c r="J103" s="109"/>
      <c r="K103" s="110">
        <f>K219</f>
        <v>0</v>
      </c>
      <c r="M103" s="107"/>
    </row>
    <row r="104" spans="2:13" s="9" customFormat="1" ht="19.899999999999999" customHeight="1">
      <c r="B104" s="107"/>
      <c r="D104" s="108" t="s">
        <v>96</v>
      </c>
      <c r="E104" s="109"/>
      <c r="F104" s="109"/>
      <c r="G104" s="109"/>
      <c r="H104" s="109"/>
      <c r="I104" s="109"/>
      <c r="J104" s="109"/>
      <c r="K104" s="110">
        <f>K248</f>
        <v>0</v>
      </c>
      <c r="M104" s="107"/>
    </row>
    <row r="105" spans="2:13" s="9" customFormat="1" ht="19.899999999999999" customHeight="1">
      <c r="B105" s="107"/>
      <c r="D105" s="108" t="s">
        <v>97</v>
      </c>
      <c r="E105" s="109"/>
      <c r="F105" s="109"/>
      <c r="G105" s="109"/>
      <c r="H105" s="109"/>
      <c r="I105" s="109"/>
      <c r="J105" s="109"/>
      <c r="K105" s="110">
        <f>K268</f>
        <v>0</v>
      </c>
      <c r="M105" s="107"/>
    </row>
    <row r="106" spans="2:13" s="9" customFormat="1" ht="19.899999999999999" customHeight="1">
      <c r="B106" s="107"/>
      <c r="D106" s="108" t="s">
        <v>98</v>
      </c>
      <c r="E106" s="109"/>
      <c r="F106" s="109"/>
      <c r="G106" s="109"/>
      <c r="H106" s="109"/>
      <c r="I106" s="109"/>
      <c r="J106" s="109"/>
      <c r="K106" s="110">
        <f>K273</f>
        <v>0</v>
      </c>
      <c r="M106" s="107"/>
    </row>
    <row r="107" spans="2:13" s="9" customFormat="1" ht="19.899999999999999" customHeight="1">
      <c r="B107" s="107"/>
      <c r="D107" s="108" t="s">
        <v>99</v>
      </c>
      <c r="E107" s="109"/>
      <c r="F107" s="109"/>
      <c r="G107" s="109"/>
      <c r="H107" s="109"/>
      <c r="I107" s="109"/>
      <c r="J107" s="109"/>
      <c r="K107" s="110">
        <f>K295</f>
        <v>0</v>
      </c>
      <c r="M107" s="107"/>
    </row>
    <row r="108" spans="2:13" s="9" customFormat="1" ht="19.899999999999999" customHeight="1">
      <c r="B108" s="107"/>
      <c r="D108" s="108" t="s">
        <v>100</v>
      </c>
      <c r="E108" s="109"/>
      <c r="F108" s="109"/>
      <c r="G108" s="109"/>
      <c r="H108" s="109"/>
      <c r="I108" s="109"/>
      <c r="J108" s="109"/>
      <c r="K108" s="110">
        <f>K299</f>
        <v>0</v>
      </c>
      <c r="M108" s="107"/>
    </row>
    <row r="109" spans="2:13" s="9" customFormat="1" ht="19.899999999999999" customHeight="1">
      <c r="B109" s="107"/>
      <c r="D109" s="108" t="s">
        <v>101</v>
      </c>
      <c r="E109" s="109"/>
      <c r="F109" s="109"/>
      <c r="G109" s="109"/>
      <c r="H109" s="109"/>
      <c r="I109" s="109"/>
      <c r="J109" s="109"/>
      <c r="K109" s="110">
        <f>K314</f>
        <v>0</v>
      </c>
      <c r="M109" s="107"/>
    </row>
    <row r="110" spans="2:13" s="9" customFormat="1" ht="19.899999999999999" customHeight="1">
      <c r="B110" s="107"/>
      <c r="D110" s="108" t="s">
        <v>102</v>
      </c>
      <c r="E110" s="109"/>
      <c r="F110" s="109"/>
      <c r="G110" s="109"/>
      <c r="H110" s="109"/>
      <c r="I110" s="109"/>
      <c r="J110" s="109"/>
      <c r="K110" s="110">
        <f>K321</f>
        <v>0</v>
      </c>
      <c r="M110" s="107"/>
    </row>
    <row r="111" spans="2:13" s="9" customFormat="1" ht="19.899999999999999" customHeight="1">
      <c r="B111" s="107"/>
      <c r="D111" s="108" t="s">
        <v>103</v>
      </c>
      <c r="E111" s="109"/>
      <c r="F111" s="109"/>
      <c r="G111" s="109"/>
      <c r="H111" s="109"/>
      <c r="I111" s="109"/>
      <c r="J111" s="109"/>
      <c r="K111" s="110">
        <f>K331</f>
        <v>0</v>
      </c>
      <c r="M111" s="107"/>
    </row>
    <row r="112" spans="2:13" s="9" customFormat="1" ht="19.899999999999999" customHeight="1">
      <c r="B112" s="107"/>
      <c r="D112" s="108" t="s">
        <v>104</v>
      </c>
      <c r="E112" s="109"/>
      <c r="F112" s="109"/>
      <c r="G112" s="109"/>
      <c r="H112" s="109"/>
      <c r="I112" s="109"/>
      <c r="J112" s="109"/>
      <c r="K112" s="110">
        <f>K334</f>
        <v>0</v>
      </c>
      <c r="M112" s="107"/>
    </row>
    <row r="113" spans="2:13" s="8" customFormat="1" ht="24.95" customHeight="1">
      <c r="B113" s="103"/>
      <c r="D113" s="104" t="s">
        <v>105</v>
      </c>
      <c r="E113" s="105"/>
      <c r="F113" s="105"/>
      <c r="G113" s="105"/>
      <c r="H113" s="105"/>
      <c r="I113" s="105"/>
      <c r="J113" s="105"/>
      <c r="K113" s="106">
        <f>K345</f>
        <v>0</v>
      </c>
      <c r="M113" s="103"/>
    </row>
    <row r="114" spans="2:13" s="9" customFormat="1" ht="19.899999999999999" customHeight="1">
      <c r="B114" s="107"/>
      <c r="D114" s="108" t="s">
        <v>106</v>
      </c>
      <c r="E114" s="109"/>
      <c r="F114" s="109"/>
      <c r="G114" s="109"/>
      <c r="H114" s="109"/>
      <c r="I114" s="109"/>
      <c r="J114" s="109"/>
      <c r="K114" s="110">
        <f>K346</f>
        <v>0</v>
      </c>
      <c r="M114" s="107"/>
    </row>
    <row r="115" spans="2:13" s="1" customFormat="1" ht="21.75" customHeight="1">
      <c r="B115" s="29"/>
      <c r="M115" s="29"/>
    </row>
    <row r="116" spans="2:13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29"/>
    </row>
    <row r="120" spans="2:13" s="1" customFormat="1" ht="6.95" customHeight="1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29"/>
    </row>
    <row r="121" spans="2:13" s="1" customFormat="1" ht="24.95" customHeight="1">
      <c r="B121" s="29"/>
      <c r="C121" s="21" t="s">
        <v>107</v>
      </c>
      <c r="M121" s="29"/>
    </row>
    <row r="122" spans="2:13" s="1" customFormat="1" ht="6.95" customHeight="1">
      <c r="B122" s="29"/>
      <c r="M122" s="29"/>
    </row>
    <row r="123" spans="2:13" s="1" customFormat="1" ht="12" customHeight="1">
      <c r="B123" s="29"/>
      <c r="C123" s="26" t="s">
        <v>12</v>
      </c>
      <c r="M123" s="29"/>
    </row>
    <row r="124" spans="2:13" s="1" customFormat="1" ht="26.25" customHeight="1">
      <c r="B124" s="29"/>
      <c r="E124" s="219" t="str">
        <f>E7</f>
        <v>Rekonštrukcia skladových priestorov SČK územného spolku Rimavská Sobota</v>
      </c>
      <c r="F124" s="220"/>
      <c r="G124" s="220"/>
      <c r="H124" s="220"/>
      <c r="I124" s="220"/>
      <c r="M124" s="29"/>
    </row>
    <row r="125" spans="2:13" s="1" customFormat="1" ht="12" customHeight="1">
      <c r="B125" s="29"/>
      <c r="C125" s="26" t="s">
        <v>82</v>
      </c>
      <c r="M125" s="29"/>
    </row>
    <row r="126" spans="2:13" s="1" customFormat="1" ht="16.5" customHeight="1">
      <c r="B126" s="29"/>
      <c r="E126" s="199" t="str">
        <f>E9</f>
        <v>04-06-1/2023 - Vlastný objekt</v>
      </c>
      <c r="F126" s="221"/>
      <c r="G126" s="221"/>
      <c r="H126" s="221"/>
      <c r="I126" s="221"/>
      <c r="M126" s="29"/>
    </row>
    <row r="127" spans="2:13" s="1" customFormat="1" ht="6.95" customHeight="1">
      <c r="B127" s="29"/>
      <c r="M127" s="29"/>
    </row>
    <row r="128" spans="2:13" s="1" customFormat="1" ht="12" customHeight="1">
      <c r="B128" s="29"/>
      <c r="C128" s="26" t="s">
        <v>16</v>
      </c>
      <c r="F128" s="24" t="str">
        <f>F12</f>
        <v>Rimavská Sobota</v>
      </c>
      <c r="G128" s="24"/>
      <c r="J128" s="26" t="s">
        <v>18</v>
      </c>
      <c r="K128" s="52">
        <f>IF(K12="","",K12)</f>
        <v>0</v>
      </c>
      <c r="M128" s="29"/>
    </row>
    <row r="129" spans="2:66" s="1" customFormat="1" ht="6.95" customHeight="1">
      <c r="B129" s="29"/>
      <c r="M129" s="29"/>
    </row>
    <row r="130" spans="2:66" s="1" customFormat="1" ht="40.15" customHeight="1">
      <c r="B130" s="29"/>
      <c r="C130" s="26" t="s">
        <v>19</v>
      </c>
      <c r="F130" s="24" t="str">
        <f>E15</f>
        <v>SČK územný spolok Rimavská Sobota</v>
      </c>
      <c r="G130" s="24"/>
      <c r="J130" s="26" t="s">
        <v>25</v>
      </c>
      <c r="K130" s="27" t="str">
        <f>E21</f>
        <v>STAVOMAT RS s.r.o., Rimavská Sobota</v>
      </c>
      <c r="M130" s="29"/>
    </row>
    <row r="131" spans="2:66" s="1" customFormat="1" ht="15.2" customHeight="1">
      <c r="B131" s="29"/>
      <c r="C131" s="26" t="s">
        <v>23</v>
      </c>
      <c r="F131" s="24" t="str">
        <f>IF(E18="","",E18)</f>
        <v xml:space="preserve"> </v>
      </c>
      <c r="G131" s="24"/>
      <c r="J131" s="26" t="s">
        <v>29</v>
      </c>
      <c r="K131" s="27" t="str">
        <f>E24</f>
        <v xml:space="preserve"> </v>
      </c>
      <c r="M131" s="29"/>
    </row>
    <row r="132" spans="2:66" s="1" customFormat="1" ht="10.35" customHeight="1">
      <c r="B132" s="29"/>
      <c r="M132" s="29"/>
    </row>
    <row r="133" spans="2:66" s="10" customFormat="1" ht="29.25" customHeight="1">
      <c r="B133" s="111"/>
      <c r="C133" s="112" t="s">
        <v>108</v>
      </c>
      <c r="D133" s="113" t="s">
        <v>56</v>
      </c>
      <c r="E133" s="113" t="s">
        <v>52</v>
      </c>
      <c r="F133" s="113" t="s">
        <v>53</v>
      </c>
      <c r="G133" s="113"/>
      <c r="H133" s="113" t="s">
        <v>109</v>
      </c>
      <c r="I133" s="113" t="s">
        <v>110</v>
      </c>
      <c r="J133" s="113" t="s">
        <v>111</v>
      </c>
      <c r="K133" s="114" t="s">
        <v>86</v>
      </c>
      <c r="L133" s="115" t="s">
        <v>112</v>
      </c>
      <c r="M133" s="111"/>
      <c r="N133" s="59" t="s">
        <v>1</v>
      </c>
      <c r="O133" s="60" t="s">
        <v>35</v>
      </c>
      <c r="P133" s="60" t="s">
        <v>113</v>
      </c>
      <c r="Q133" s="60" t="s">
        <v>114</v>
      </c>
      <c r="R133" s="60" t="s">
        <v>115</v>
      </c>
      <c r="S133" s="60" t="s">
        <v>116</v>
      </c>
      <c r="T133" s="60" t="s">
        <v>117</v>
      </c>
      <c r="U133" s="61" t="s">
        <v>118</v>
      </c>
    </row>
    <row r="134" spans="2:66" s="1" customFormat="1" ht="22.9" customHeight="1">
      <c r="B134" s="29"/>
      <c r="C134" s="64" t="s">
        <v>87</v>
      </c>
      <c r="K134" s="116">
        <f>BL134</f>
        <v>0</v>
      </c>
      <c r="M134" s="29"/>
      <c r="N134" s="62"/>
      <c r="O134" s="53"/>
      <c r="P134" s="53"/>
      <c r="Q134" s="117">
        <f>Q135+Q190+Q345</f>
        <v>2889.5112108700005</v>
      </c>
      <c r="R134" s="53"/>
      <c r="S134" s="117">
        <f>S135+S190+S345</f>
        <v>40.704789661399992</v>
      </c>
      <c r="T134" s="53"/>
      <c r="U134" s="118">
        <f>U135+U190+U345</f>
        <v>25.762032000000001</v>
      </c>
      <c r="AU134" s="17" t="s">
        <v>70</v>
      </c>
      <c r="AV134" s="17" t="s">
        <v>88</v>
      </c>
      <c r="BL134" s="119">
        <f>BL135+BL190+BL345</f>
        <v>0</v>
      </c>
    </row>
    <row r="135" spans="2:66" s="11" customFormat="1" ht="30.75" customHeight="1">
      <c r="B135" s="120"/>
      <c r="D135" s="121" t="s">
        <v>70</v>
      </c>
      <c r="E135" s="122" t="s">
        <v>119</v>
      </c>
      <c r="F135" s="122" t="s">
        <v>120</v>
      </c>
      <c r="G135" s="222" t="s">
        <v>1002</v>
      </c>
      <c r="K135" s="123">
        <f>BL135</f>
        <v>0</v>
      </c>
      <c r="M135" s="120"/>
      <c r="N135" s="124"/>
      <c r="Q135" s="125">
        <f>Q136+Q151</f>
        <v>643.04272300000002</v>
      </c>
      <c r="S135" s="125">
        <f>S136+S151</f>
        <v>19.186777509999999</v>
      </c>
      <c r="U135" s="126">
        <f>U136+U151</f>
        <v>0</v>
      </c>
      <c r="AS135" s="121" t="s">
        <v>79</v>
      </c>
      <c r="AU135" s="127" t="s">
        <v>70</v>
      </c>
      <c r="AV135" s="127" t="s">
        <v>71</v>
      </c>
      <c r="AZ135" s="121" t="s">
        <v>121</v>
      </c>
      <c r="BL135" s="128">
        <f>BL136+BL151</f>
        <v>0</v>
      </c>
    </row>
    <row r="136" spans="2:66" s="11" customFormat="1" ht="22.9" customHeight="1">
      <c r="B136" s="120"/>
      <c r="D136" s="121" t="s">
        <v>70</v>
      </c>
      <c r="E136" s="129" t="s">
        <v>122</v>
      </c>
      <c r="F136" s="129" t="s">
        <v>123</v>
      </c>
      <c r="G136" s="129"/>
      <c r="K136" s="130">
        <f>BL136</f>
        <v>0</v>
      </c>
      <c r="M136" s="120"/>
      <c r="N136" s="124"/>
      <c r="Q136" s="125">
        <f>SUM(Q137:Q150)</f>
        <v>23.671142999999997</v>
      </c>
      <c r="S136" s="125">
        <f>SUM(S137:S150)</f>
        <v>5.0517364100000002</v>
      </c>
      <c r="U136" s="126">
        <f>SUM(U137:U150)</f>
        <v>0</v>
      </c>
      <c r="AS136" s="121" t="s">
        <v>79</v>
      </c>
      <c r="AU136" s="127" t="s">
        <v>70</v>
      </c>
      <c r="AV136" s="127" t="s">
        <v>79</v>
      </c>
      <c r="AZ136" s="121" t="s">
        <v>121</v>
      </c>
      <c r="BL136" s="128">
        <f>SUM(BL137:BL150)</f>
        <v>0</v>
      </c>
    </row>
    <row r="137" spans="2:66" s="1" customFormat="1" ht="24.2" customHeight="1">
      <c r="B137" s="131"/>
      <c r="C137" s="132" t="s">
        <v>79</v>
      </c>
      <c r="D137" s="132" t="s">
        <v>124</v>
      </c>
      <c r="E137" s="133" t="s">
        <v>125</v>
      </c>
      <c r="F137" s="134" t="s">
        <v>126</v>
      </c>
      <c r="G137" s="134"/>
      <c r="H137" s="135" t="s">
        <v>127</v>
      </c>
      <c r="I137" s="136">
        <v>1.02</v>
      </c>
      <c r="J137" s="136"/>
      <c r="K137" s="136">
        <f>ROUND(J137*I137,3)</f>
        <v>0</v>
      </c>
      <c r="L137" s="137"/>
      <c r="M137" s="29"/>
      <c r="N137" s="138" t="s">
        <v>1</v>
      </c>
      <c r="O137" s="139" t="s">
        <v>37</v>
      </c>
      <c r="P137" s="140">
        <v>3.7050000000000001</v>
      </c>
      <c r="Q137" s="140">
        <f>P137*I137</f>
        <v>3.7791000000000001</v>
      </c>
      <c r="R137" s="140">
        <v>1.90703</v>
      </c>
      <c r="S137" s="140">
        <f>R137*I137</f>
        <v>1.9451706</v>
      </c>
      <c r="T137" s="140">
        <v>0</v>
      </c>
      <c r="U137" s="141">
        <f>T137*I137</f>
        <v>0</v>
      </c>
      <c r="AS137" s="142" t="s">
        <v>128</v>
      </c>
      <c r="AU137" s="142" t="s">
        <v>124</v>
      </c>
      <c r="AV137" s="142" t="s">
        <v>129</v>
      </c>
      <c r="AZ137" s="17" t="s">
        <v>121</v>
      </c>
      <c r="BF137" s="143">
        <f>IF(O137="základná",K137,0)</f>
        <v>0</v>
      </c>
      <c r="BG137" s="143">
        <f>IF(O137="znížená",K137,0)</f>
        <v>0</v>
      </c>
      <c r="BH137" s="143">
        <f>IF(O137="zákl. prenesená",K137,0)</f>
        <v>0</v>
      </c>
      <c r="BI137" s="143">
        <f>IF(O137="zníž. prenesená",K137,0)</f>
        <v>0</v>
      </c>
      <c r="BJ137" s="143">
        <f>IF(O137="nulová",K137,0)</f>
        <v>0</v>
      </c>
      <c r="BK137" s="17" t="s">
        <v>129</v>
      </c>
      <c r="BL137" s="144">
        <f>ROUND(J137*I137,3)</f>
        <v>0</v>
      </c>
      <c r="BM137" s="17" t="s">
        <v>128</v>
      </c>
      <c r="BN137" s="142" t="s">
        <v>130</v>
      </c>
    </row>
    <row r="138" spans="2:66" s="12" customFormat="1">
      <c r="B138" s="145"/>
      <c r="D138" s="146" t="s">
        <v>131</v>
      </c>
      <c r="E138" s="147" t="s">
        <v>1</v>
      </c>
      <c r="F138" s="148" t="s">
        <v>132</v>
      </c>
      <c r="G138" s="148"/>
      <c r="I138" s="147" t="s">
        <v>1</v>
      </c>
      <c r="M138" s="145"/>
      <c r="N138" s="149"/>
      <c r="U138" s="150"/>
      <c r="AU138" s="147" t="s">
        <v>131</v>
      </c>
      <c r="AV138" s="147" t="s">
        <v>129</v>
      </c>
      <c r="AW138" s="12" t="s">
        <v>79</v>
      </c>
      <c r="AX138" s="12" t="s">
        <v>27</v>
      </c>
      <c r="AY138" s="12" t="s">
        <v>71</v>
      </c>
      <c r="AZ138" s="147" t="s">
        <v>121</v>
      </c>
    </row>
    <row r="139" spans="2:66" s="13" customFormat="1">
      <c r="B139" s="151"/>
      <c r="D139" s="146" t="s">
        <v>131</v>
      </c>
      <c r="E139" s="152" t="s">
        <v>1</v>
      </c>
      <c r="F139" s="153" t="s">
        <v>133</v>
      </c>
      <c r="G139" s="153"/>
      <c r="I139" s="154">
        <v>0.14399999999999999</v>
      </c>
      <c r="M139" s="151"/>
      <c r="N139" s="155"/>
      <c r="U139" s="156"/>
      <c r="AU139" s="152" t="s">
        <v>131</v>
      </c>
      <c r="AV139" s="152" t="s">
        <v>129</v>
      </c>
      <c r="AW139" s="13" t="s">
        <v>129</v>
      </c>
      <c r="AX139" s="13" t="s">
        <v>27</v>
      </c>
      <c r="AY139" s="13" t="s">
        <v>71</v>
      </c>
      <c r="AZ139" s="152" t="s">
        <v>121</v>
      </c>
    </row>
    <row r="140" spans="2:66" s="12" customFormat="1">
      <c r="B140" s="145"/>
      <c r="D140" s="146" t="s">
        <v>131</v>
      </c>
      <c r="E140" s="147" t="s">
        <v>1</v>
      </c>
      <c r="F140" s="148" t="s">
        <v>134</v>
      </c>
      <c r="G140" s="148"/>
      <c r="I140" s="147" t="s">
        <v>1</v>
      </c>
      <c r="M140" s="145"/>
      <c r="N140" s="149"/>
      <c r="U140" s="150"/>
      <c r="AU140" s="147" t="s">
        <v>131</v>
      </c>
      <c r="AV140" s="147" t="s">
        <v>129</v>
      </c>
      <c r="AW140" s="12" t="s">
        <v>79</v>
      </c>
      <c r="AX140" s="12" t="s">
        <v>27</v>
      </c>
      <c r="AY140" s="12" t="s">
        <v>71</v>
      </c>
      <c r="AZ140" s="147" t="s">
        <v>121</v>
      </c>
    </row>
    <row r="141" spans="2:66" s="13" customFormat="1">
      <c r="B141" s="151"/>
      <c r="D141" s="146" t="s">
        <v>131</v>
      </c>
      <c r="E141" s="152" t="s">
        <v>1</v>
      </c>
      <c r="F141" s="153" t="s">
        <v>135</v>
      </c>
      <c r="G141" s="153"/>
      <c r="I141" s="154">
        <v>0.876</v>
      </c>
      <c r="M141" s="151"/>
      <c r="N141" s="155"/>
      <c r="U141" s="156"/>
      <c r="AU141" s="152" t="s">
        <v>131</v>
      </c>
      <c r="AV141" s="152" t="s">
        <v>129</v>
      </c>
      <c r="AW141" s="13" t="s">
        <v>129</v>
      </c>
      <c r="AX141" s="13" t="s">
        <v>27</v>
      </c>
      <c r="AY141" s="13" t="s">
        <v>71</v>
      </c>
      <c r="AZ141" s="152" t="s">
        <v>121</v>
      </c>
    </row>
    <row r="142" spans="2:66" s="14" customFormat="1">
      <c r="B142" s="157"/>
      <c r="D142" s="146" t="s">
        <v>131</v>
      </c>
      <c r="E142" s="158" t="s">
        <v>1</v>
      </c>
      <c r="F142" s="159" t="s">
        <v>136</v>
      </c>
      <c r="G142" s="159"/>
      <c r="I142" s="160">
        <v>1.02</v>
      </c>
      <c r="M142" s="157"/>
      <c r="N142" s="161"/>
      <c r="U142" s="162"/>
      <c r="AU142" s="158" t="s">
        <v>131</v>
      </c>
      <c r="AV142" s="158" t="s">
        <v>129</v>
      </c>
      <c r="AW142" s="14" t="s">
        <v>128</v>
      </c>
      <c r="AX142" s="14" t="s">
        <v>27</v>
      </c>
      <c r="AY142" s="14" t="s">
        <v>79</v>
      </c>
      <c r="AZ142" s="158" t="s">
        <v>121</v>
      </c>
    </row>
    <row r="143" spans="2:66" s="1" customFormat="1" ht="24.2" customHeight="1">
      <c r="B143" s="131"/>
      <c r="C143" s="132" t="s">
        <v>129</v>
      </c>
      <c r="D143" s="132" t="s">
        <v>124</v>
      </c>
      <c r="E143" s="133" t="s">
        <v>137</v>
      </c>
      <c r="F143" s="134" t="s">
        <v>138</v>
      </c>
      <c r="G143" s="134"/>
      <c r="H143" s="135" t="s">
        <v>139</v>
      </c>
      <c r="I143" s="136">
        <v>5</v>
      </c>
      <c r="J143" s="136"/>
      <c r="K143" s="136">
        <f>ROUND(J143*I143,3)</f>
        <v>0</v>
      </c>
      <c r="L143" s="137"/>
      <c r="M143" s="29"/>
      <c r="N143" s="138" t="s">
        <v>1</v>
      </c>
      <c r="O143" s="139" t="s">
        <v>37</v>
      </c>
      <c r="P143" s="140">
        <v>0.14765</v>
      </c>
      <c r="Q143" s="140">
        <f>P143*I143</f>
        <v>0.73825000000000007</v>
      </c>
      <c r="R143" s="140">
        <v>1.9992030000000001E-2</v>
      </c>
      <c r="S143" s="140">
        <f>R143*I143</f>
        <v>9.9960149999999998E-2</v>
      </c>
      <c r="T143" s="140">
        <v>0</v>
      </c>
      <c r="U143" s="141">
        <f>T143*I143</f>
        <v>0</v>
      </c>
      <c r="AS143" s="142" t="s">
        <v>128</v>
      </c>
      <c r="AU143" s="142" t="s">
        <v>124</v>
      </c>
      <c r="AV143" s="142" t="s">
        <v>129</v>
      </c>
      <c r="AZ143" s="17" t="s">
        <v>121</v>
      </c>
      <c r="BF143" s="143">
        <f>IF(O143="základná",K143,0)</f>
        <v>0</v>
      </c>
      <c r="BG143" s="143">
        <f>IF(O143="znížená",K143,0)</f>
        <v>0</v>
      </c>
      <c r="BH143" s="143">
        <f>IF(O143="zákl. prenesená",K143,0)</f>
        <v>0</v>
      </c>
      <c r="BI143" s="143">
        <f>IF(O143="zníž. prenesená",K143,0)</f>
        <v>0</v>
      </c>
      <c r="BJ143" s="143">
        <f>IF(O143="nulová",K143,0)</f>
        <v>0</v>
      </c>
      <c r="BK143" s="17" t="s">
        <v>129</v>
      </c>
      <c r="BL143" s="144">
        <f>ROUND(J143*I143,3)</f>
        <v>0</v>
      </c>
      <c r="BM143" s="17" t="s">
        <v>128</v>
      </c>
      <c r="BN143" s="142" t="s">
        <v>140</v>
      </c>
    </row>
    <row r="144" spans="2:66" s="1" customFormat="1" ht="24.2" customHeight="1">
      <c r="B144" s="131"/>
      <c r="C144" s="132" t="s">
        <v>122</v>
      </c>
      <c r="D144" s="132" t="s">
        <v>124</v>
      </c>
      <c r="E144" s="133" t="s">
        <v>141</v>
      </c>
      <c r="F144" s="134" t="s">
        <v>142</v>
      </c>
      <c r="G144" s="134"/>
      <c r="H144" s="135" t="s">
        <v>139</v>
      </c>
      <c r="I144" s="136">
        <v>1</v>
      </c>
      <c r="J144" s="136"/>
      <c r="K144" s="136">
        <f>ROUND(J144*I144,3)</f>
        <v>0</v>
      </c>
      <c r="L144" s="137"/>
      <c r="M144" s="29"/>
      <c r="N144" s="138" t="s">
        <v>1</v>
      </c>
      <c r="O144" s="139" t="s">
        <v>37</v>
      </c>
      <c r="P144" s="140">
        <v>0.14818000000000001</v>
      </c>
      <c r="Q144" s="140">
        <f>P144*I144</f>
        <v>0.14818000000000001</v>
      </c>
      <c r="R144" s="140">
        <v>2.397003E-2</v>
      </c>
      <c r="S144" s="140">
        <f>R144*I144</f>
        <v>2.397003E-2</v>
      </c>
      <c r="T144" s="140">
        <v>0</v>
      </c>
      <c r="U144" s="141">
        <f>T144*I144</f>
        <v>0</v>
      </c>
      <c r="AS144" s="142" t="s">
        <v>128</v>
      </c>
      <c r="AU144" s="142" t="s">
        <v>124</v>
      </c>
      <c r="AV144" s="142" t="s">
        <v>129</v>
      </c>
      <c r="AZ144" s="17" t="s">
        <v>121</v>
      </c>
      <c r="BF144" s="143">
        <f>IF(O144="základná",K144,0)</f>
        <v>0</v>
      </c>
      <c r="BG144" s="143">
        <f>IF(O144="znížená",K144,0)</f>
        <v>0</v>
      </c>
      <c r="BH144" s="143">
        <f>IF(O144="zákl. prenesená",K144,0)</f>
        <v>0</v>
      </c>
      <c r="BI144" s="143">
        <f>IF(O144="zníž. prenesená",K144,0)</f>
        <v>0</v>
      </c>
      <c r="BJ144" s="143">
        <f>IF(O144="nulová",K144,0)</f>
        <v>0</v>
      </c>
      <c r="BK144" s="17" t="s">
        <v>129</v>
      </c>
      <c r="BL144" s="144">
        <f>ROUND(J144*I144,3)</f>
        <v>0</v>
      </c>
      <c r="BM144" s="17" t="s">
        <v>128</v>
      </c>
      <c r="BN144" s="142" t="s">
        <v>143</v>
      </c>
    </row>
    <row r="145" spans="2:66" s="1" customFormat="1" ht="33" customHeight="1">
      <c r="B145" s="131"/>
      <c r="C145" s="132" t="s">
        <v>128</v>
      </c>
      <c r="D145" s="132" t="s">
        <v>124</v>
      </c>
      <c r="E145" s="133" t="s">
        <v>144</v>
      </c>
      <c r="F145" s="134" t="s">
        <v>145</v>
      </c>
      <c r="G145" s="134"/>
      <c r="H145" s="135" t="s">
        <v>146</v>
      </c>
      <c r="I145" s="136">
        <v>40.180999999999997</v>
      </c>
      <c r="J145" s="136"/>
      <c r="K145" s="136">
        <f>ROUND(J145*I145,3)</f>
        <v>0</v>
      </c>
      <c r="L145" s="137"/>
      <c r="M145" s="29"/>
      <c r="N145" s="138" t="s">
        <v>1</v>
      </c>
      <c r="O145" s="139" t="s">
        <v>37</v>
      </c>
      <c r="P145" s="140">
        <v>0.47299999999999998</v>
      </c>
      <c r="Q145" s="140">
        <f>P145*I145</f>
        <v>19.005612999999997</v>
      </c>
      <c r="R145" s="140">
        <v>7.4230000000000004E-2</v>
      </c>
      <c r="S145" s="140">
        <f>R145*I145</f>
        <v>2.9826356299999999</v>
      </c>
      <c r="T145" s="140">
        <v>0</v>
      </c>
      <c r="U145" s="141">
        <f>T145*I145</f>
        <v>0</v>
      </c>
      <c r="AS145" s="142" t="s">
        <v>128</v>
      </c>
      <c r="AU145" s="142" t="s">
        <v>124</v>
      </c>
      <c r="AV145" s="142" t="s">
        <v>129</v>
      </c>
      <c r="AZ145" s="17" t="s">
        <v>121</v>
      </c>
      <c r="BF145" s="143">
        <f>IF(O145="základná",K145,0)</f>
        <v>0</v>
      </c>
      <c r="BG145" s="143">
        <f>IF(O145="znížená",K145,0)</f>
        <v>0</v>
      </c>
      <c r="BH145" s="143">
        <f>IF(O145="zákl. prenesená",K145,0)</f>
        <v>0</v>
      </c>
      <c r="BI145" s="143">
        <f>IF(O145="zníž. prenesená",K145,0)</f>
        <v>0</v>
      </c>
      <c r="BJ145" s="143">
        <f>IF(O145="nulová",K145,0)</f>
        <v>0</v>
      </c>
      <c r="BK145" s="17" t="s">
        <v>129</v>
      </c>
      <c r="BL145" s="144">
        <f>ROUND(J145*I145,3)</f>
        <v>0</v>
      </c>
      <c r="BM145" s="17" t="s">
        <v>128</v>
      </c>
      <c r="BN145" s="142" t="s">
        <v>147</v>
      </c>
    </row>
    <row r="146" spans="2:66" s="12" customFormat="1">
      <c r="B146" s="145"/>
      <c r="D146" s="146" t="s">
        <v>131</v>
      </c>
      <c r="E146" s="147" t="s">
        <v>1</v>
      </c>
      <c r="F146" s="148" t="s">
        <v>134</v>
      </c>
      <c r="G146" s="148"/>
      <c r="I146" s="147" t="s">
        <v>1</v>
      </c>
      <c r="M146" s="145"/>
      <c r="N146" s="149"/>
      <c r="U146" s="150"/>
      <c r="AU146" s="147" t="s">
        <v>131</v>
      </c>
      <c r="AV146" s="147" t="s">
        <v>129</v>
      </c>
      <c r="AW146" s="12" t="s">
        <v>79</v>
      </c>
      <c r="AX146" s="12" t="s">
        <v>27</v>
      </c>
      <c r="AY146" s="12" t="s">
        <v>71</v>
      </c>
      <c r="AZ146" s="147" t="s">
        <v>121</v>
      </c>
    </row>
    <row r="147" spans="2:66" s="13" customFormat="1">
      <c r="B147" s="151"/>
      <c r="D147" s="146" t="s">
        <v>131</v>
      </c>
      <c r="E147" s="152" t="s">
        <v>1</v>
      </c>
      <c r="F147" s="153" t="s">
        <v>148</v>
      </c>
      <c r="G147" s="153"/>
      <c r="I147" s="154">
        <v>47.048999999999999</v>
      </c>
      <c r="M147" s="151"/>
      <c r="N147" s="155"/>
      <c r="U147" s="156"/>
      <c r="AU147" s="152" t="s">
        <v>131</v>
      </c>
      <c r="AV147" s="152" t="s">
        <v>129</v>
      </c>
      <c r="AW147" s="13" t="s">
        <v>129</v>
      </c>
      <c r="AX147" s="13" t="s">
        <v>27</v>
      </c>
      <c r="AY147" s="13" t="s">
        <v>71</v>
      </c>
      <c r="AZ147" s="152" t="s">
        <v>121</v>
      </c>
    </row>
    <row r="148" spans="2:66" s="12" customFormat="1">
      <c r="B148" s="145"/>
      <c r="D148" s="146" t="s">
        <v>131</v>
      </c>
      <c r="E148" s="147" t="s">
        <v>1</v>
      </c>
      <c r="F148" s="148" t="s">
        <v>149</v>
      </c>
      <c r="G148" s="148"/>
      <c r="I148" s="147" t="s">
        <v>1</v>
      </c>
      <c r="M148" s="145"/>
      <c r="N148" s="149"/>
      <c r="U148" s="150"/>
      <c r="AU148" s="147" t="s">
        <v>131</v>
      </c>
      <c r="AV148" s="147" t="s">
        <v>129</v>
      </c>
      <c r="AW148" s="12" t="s">
        <v>79</v>
      </c>
      <c r="AX148" s="12" t="s">
        <v>27</v>
      </c>
      <c r="AY148" s="12" t="s">
        <v>71</v>
      </c>
      <c r="AZ148" s="147" t="s">
        <v>121</v>
      </c>
    </row>
    <row r="149" spans="2:66" s="13" customFormat="1">
      <c r="B149" s="151"/>
      <c r="D149" s="146" t="s">
        <v>131</v>
      </c>
      <c r="E149" s="152" t="s">
        <v>1</v>
      </c>
      <c r="F149" s="153" t="s">
        <v>150</v>
      </c>
      <c r="G149" s="153"/>
      <c r="I149" s="154">
        <v>-6.8680000000000003</v>
      </c>
      <c r="M149" s="151"/>
      <c r="N149" s="155"/>
      <c r="U149" s="156"/>
      <c r="AU149" s="152" t="s">
        <v>131</v>
      </c>
      <c r="AV149" s="152" t="s">
        <v>129</v>
      </c>
      <c r="AW149" s="13" t="s">
        <v>129</v>
      </c>
      <c r="AX149" s="13" t="s">
        <v>27</v>
      </c>
      <c r="AY149" s="13" t="s">
        <v>71</v>
      </c>
      <c r="AZ149" s="152" t="s">
        <v>121</v>
      </c>
    </row>
    <row r="150" spans="2:66" s="14" customFormat="1">
      <c r="B150" s="157"/>
      <c r="D150" s="146" t="s">
        <v>131</v>
      </c>
      <c r="E150" s="158" t="s">
        <v>1</v>
      </c>
      <c r="F150" s="159" t="s">
        <v>136</v>
      </c>
      <c r="G150" s="159"/>
      <c r="I150" s="160">
        <v>40.180999999999997</v>
      </c>
      <c r="M150" s="157"/>
      <c r="N150" s="161"/>
      <c r="U150" s="162"/>
      <c r="AU150" s="158" t="s">
        <v>131</v>
      </c>
      <c r="AV150" s="158" t="s">
        <v>129</v>
      </c>
      <c r="AW150" s="14" t="s">
        <v>128</v>
      </c>
      <c r="AX150" s="14" t="s">
        <v>27</v>
      </c>
      <c r="AY150" s="14" t="s">
        <v>79</v>
      </c>
      <c r="AZ150" s="158" t="s">
        <v>121</v>
      </c>
    </row>
    <row r="151" spans="2:66" s="11" customFormat="1" ht="22.9" customHeight="1">
      <c r="B151" s="120"/>
      <c r="D151" s="121" t="s">
        <v>70</v>
      </c>
      <c r="E151" s="129" t="s">
        <v>151</v>
      </c>
      <c r="F151" s="129" t="s">
        <v>152</v>
      </c>
      <c r="G151" s="129"/>
      <c r="K151" s="130">
        <f>BL151</f>
        <v>0</v>
      </c>
      <c r="M151" s="120"/>
      <c r="N151" s="124"/>
      <c r="Q151" s="125">
        <f>SUM(Q152:Q189)</f>
        <v>619.37157999999999</v>
      </c>
      <c r="S151" s="125">
        <f>SUM(S152:S189)</f>
        <v>14.1350411</v>
      </c>
      <c r="U151" s="126">
        <f>SUM(U152:U189)</f>
        <v>0</v>
      </c>
      <c r="AS151" s="121" t="s">
        <v>79</v>
      </c>
      <c r="AU151" s="127" t="s">
        <v>70</v>
      </c>
      <c r="AV151" s="127" t="s">
        <v>79</v>
      </c>
      <c r="AZ151" s="121" t="s">
        <v>121</v>
      </c>
      <c r="BL151" s="128">
        <f>SUM(BL152:BL189)</f>
        <v>0</v>
      </c>
    </row>
    <row r="152" spans="2:66" s="1" customFormat="1" ht="24.2" customHeight="1">
      <c r="B152" s="131"/>
      <c r="C152" s="132" t="s">
        <v>153</v>
      </c>
      <c r="D152" s="132" t="s">
        <v>124</v>
      </c>
      <c r="E152" s="133" t="s">
        <v>154</v>
      </c>
      <c r="F152" s="134" t="s">
        <v>155</v>
      </c>
      <c r="G152" s="134"/>
      <c r="H152" s="135" t="s">
        <v>146</v>
      </c>
      <c r="I152" s="136">
        <v>89.28</v>
      </c>
      <c r="J152" s="136"/>
      <c r="K152" s="136">
        <f>ROUND(J152*I152,3)</f>
        <v>0</v>
      </c>
      <c r="L152" s="137"/>
      <c r="M152" s="29"/>
      <c r="N152" s="138" t="s">
        <v>1</v>
      </c>
      <c r="O152" s="139" t="s">
        <v>37</v>
      </c>
      <c r="P152" s="140">
        <v>0.112</v>
      </c>
      <c r="Q152" s="140">
        <f>P152*I152</f>
        <v>9.9993600000000011</v>
      </c>
      <c r="R152" s="140">
        <v>2.3000000000000001E-4</v>
      </c>
      <c r="S152" s="140">
        <f>R152*I152</f>
        <v>2.0534400000000001E-2</v>
      </c>
      <c r="T152" s="140">
        <v>0</v>
      </c>
      <c r="U152" s="141">
        <f>T152*I152</f>
        <v>0</v>
      </c>
      <c r="AS152" s="142" t="s">
        <v>128</v>
      </c>
      <c r="AU152" s="142" t="s">
        <v>124</v>
      </c>
      <c r="AV152" s="142" t="s">
        <v>129</v>
      </c>
      <c r="AZ152" s="17" t="s">
        <v>121</v>
      </c>
      <c r="BF152" s="143">
        <f>IF(O152="základná",K152,0)</f>
        <v>0</v>
      </c>
      <c r="BG152" s="143">
        <f>IF(O152="znížená",K152,0)</f>
        <v>0</v>
      </c>
      <c r="BH152" s="143">
        <f>IF(O152="zákl. prenesená",K152,0)</f>
        <v>0</v>
      </c>
      <c r="BI152" s="143">
        <f>IF(O152="zníž. prenesená",K152,0)</f>
        <v>0</v>
      </c>
      <c r="BJ152" s="143">
        <f>IF(O152="nulová",K152,0)</f>
        <v>0</v>
      </c>
      <c r="BK152" s="17" t="s">
        <v>129</v>
      </c>
      <c r="BL152" s="144">
        <f>ROUND(J152*I152,3)</f>
        <v>0</v>
      </c>
      <c r="BM152" s="17" t="s">
        <v>128</v>
      </c>
      <c r="BN152" s="142" t="s">
        <v>156</v>
      </c>
    </row>
    <row r="153" spans="2:66" s="12" customFormat="1">
      <c r="B153" s="145"/>
      <c r="D153" s="146" t="s">
        <v>131</v>
      </c>
      <c r="E153" s="147" t="s">
        <v>1</v>
      </c>
      <c r="F153" s="148" t="s">
        <v>132</v>
      </c>
      <c r="G153" s="148"/>
      <c r="I153" s="147" t="s">
        <v>1</v>
      </c>
      <c r="M153" s="145"/>
      <c r="N153" s="149"/>
      <c r="U153" s="150"/>
      <c r="AU153" s="147" t="s">
        <v>131</v>
      </c>
      <c r="AV153" s="147" t="s">
        <v>129</v>
      </c>
      <c r="AW153" s="12" t="s">
        <v>79</v>
      </c>
      <c r="AX153" s="12" t="s">
        <v>27</v>
      </c>
      <c r="AY153" s="12" t="s">
        <v>71</v>
      </c>
      <c r="AZ153" s="147" t="s">
        <v>121</v>
      </c>
    </row>
    <row r="154" spans="2:66" s="13" customFormat="1">
      <c r="B154" s="151"/>
      <c r="D154" s="146" t="s">
        <v>131</v>
      </c>
      <c r="E154" s="152" t="s">
        <v>1</v>
      </c>
      <c r="F154" s="153" t="s">
        <v>157</v>
      </c>
      <c r="G154" s="153"/>
      <c r="I154" s="154">
        <v>89.28</v>
      </c>
      <c r="M154" s="151"/>
      <c r="N154" s="155"/>
      <c r="U154" s="156"/>
      <c r="AU154" s="152" t="s">
        <v>131</v>
      </c>
      <c r="AV154" s="152" t="s">
        <v>129</v>
      </c>
      <c r="AW154" s="13" t="s">
        <v>129</v>
      </c>
      <c r="AX154" s="13" t="s">
        <v>27</v>
      </c>
      <c r="AY154" s="13" t="s">
        <v>79</v>
      </c>
      <c r="AZ154" s="152" t="s">
        <v>121</v>
      </c>
    </row>
    <row r="155" spans="2:66" s="1" customFormat="1" ht="24.2" customHeight="1">
      <c r="B155" s="131"/>
      <c r="C155" s="132" t="s">
        <v>151</v>
      </c>
      <c r="D155" s="132" t="s">
        <v>124</v>
      </c>
      <c r="E155" s="133" t="s">
        <v>158</v>
      </c>
      <c r="F155" s="134" t="s">
        <v>159</v>
      </c>
      <c r="G155" s="134"/>
      <c r="H155" s="135" t="s">
        <v>146</v>
      </c>
      <c r="I155" s="136">
        <v>89.28</v>
      </c>
      <c r="J155" s="136"/>
      <c r="K155" s="136">
        <f>ROUND(J155*I155,3)</f>
        <v>0</v>
      </c>
      <c r="L155" s="137"/>
      <c r="M155" s="29"/>
      <c r="N155" s="138" t="s">
        <v>1</v>
      </c>
      <c r="O155" s="139" t="s">
        <v>37</v>
      </c>
      <c r="P155" s="140">
        <v>0.40799999999999997</v>
      </c>
      <c r="Q155" s="140">
        <f>P155*I155</f>
        <v>36.42624</v>
      </c>
      <c r="R155" s="140">
        <v>4.9500000000000004E-3</v>
      </c>
      <c r="S155" s="140">
        <f>R155*I155</f>
        <v>0.44193600000000005</v>
      </c>
      <c r="T155" s="140">
        <v>0</v>
      </c>
      <c r="U155" s="141">
        <f>T155*I155</f>
        <v>0</v>
      </c>
      <c r="AS155" s="142" t="s">
        <v>128</v>
      </c>
      <c r="AU155" s="142" t="s">
        <v>124</v>
      </c>
      <c r="AV155" s="142" t="s">
        <v>129</v>
      </c>
      <c r="AZ155" s="17" t="s">
        <v>121</v>
      </c>
      <c r="BF155" s="143">
        <f>IF(O155="základná",K155,0)</f>
        <v>0</v>
      </c>
      <c r="BG155" s="143">
        <f>IF(O155="znížená",K155,0)</f>
        <v>0</v>
      </c>
      <c r="BH155" s="143">
        <f>IF(O155="zákl. prenesená",K155,0)</f>
        <v>0</v>
      </c>
      <c r="BI155" s="143">
        <f>IF(O155="zníž. prenesená",K155,0)</f>
        <v>0</v>
      </c>
      <c r="BJ155" s="143">
        <f>IF(O155="nulová",K155,0)</f>
        <v>0</v>
      </c>
      <c r="BK155" s="17" t="s">
        <v>129</v>
      </c>
      <c r="BL155" s="144">
        <f>ROUND(J155*I155,3)</f>
        <v>0</v>
      </c>
      <c r="BM155" s="17" t="s">
        <v>128</v>
      </c>
      <c r="BN155" s="142" t="s">
        <v>160</v>
      </c>
    </row>
    <row r="156" spans="2:66" s="12" customFormat="1">
      <c r="B156" s="145"/>
      <c r="D156" s="146" t="s">
        <v>131</v>
      </c>
      <c r="E156" s="147" t="s">
        <v>1</v>
      </c>
      <c r="F156" s="148" t="s">
        <v>132</v>
      </c>
      <c r="G156" s="148"/>
      <c r="I156" s="147" t="s">
        <v>1</v>
      </c>
      <c r="M156" s="145"/>
      <c r="N156" s="149"/>
      <c r="U156" s="150"/>
      <c r="AU156" s="147" t="s">
        <v>131</v>
      </c>
      <c r="AV156" s="147" t="s">
        <v>129</v>
      </c>
      <c r="AW156" s="12" t="s">
        <v>79</v>
      </c>
      <c r="AX156" s="12" t="s">
        <v>27</v>
      </c>
      <c r="AY156" s="12" t="s">
        <v>71</v>
      </c>
      <c r="AZ156" s="147" t="s">
        <v>121</v>
      </c>
    </row>
    <row r="157" spans="2:66" s="13" customFormat="1">
      <c r="B157" s="151"/>
      <c r="D157" s="146" t="s">
        <v>131</v>
      </c>
      <c r="E157" s="152" t="s">
        <v>1</v>
      </c>
      <c r="F157" s="153" t="s">
        <v>161</v>
      </c>
      <c r="G157" s="153"/>
      <c r="I157" s="154">
        <v>89.28</v>
      </c>
      <c r="M157" s="151"/>
      <c r="N157" s="155"/>
      <c r="U157" s="156"/>
      <c r="AU157" s="152" t="s">
        <v>131</v>
      </c>
      <c r="AV157" s="152" t="s">
        <v>129</v>
      </c>
      <c r="AW157" s="13" t="s">
        <v>129</v>
      </c>
      <c r="AX157" s="13" t="s">
        <v>27</v>
      </c>
      <c r="AY157" s="13" t="s">
        <v>79</v>
      </c>
      <c r="AZ157" s="152" t="s">
        <v>121</v>
      </c>
    </row>
    <row r="158" spans="2:66" s="1" customFormat="1" ht="24.2" customHeight="1">
      <c r="B158" s="131"/>
      <c r="C158" s="132" t="s">
        <v>162</v>
      </c>
      <c r="D158" s="132" t="s">
        <v>124</v>
      </c>
      <c r="E158" s="133" t="s">
        <v>163</v>
      </c>
      <c r="F158" s="134" t="s">
        <v>164</v>
      </c>
      <c r="G158" s="134"/>
      <c r="H158" s="135" t="s">
        <v>146</v>
      </c>
      <c r="I158" s="136">
        <v>733.81</v>
      </c>
      <c r="J158" s="136"/>
      <c r="K158" s="136">
        <f>ROUND(J158*I158,3)</f>
        <v>0</v>
      </c>
      <c r="L158" s="137"/>
      <c r="M158" s="29"/>
      <c r="N158" s="138" t="s">
        <v>1</v>
      </c>
      <c r="O158" s="139" t="s">
        <v>37</v>
      </c>
      <c r="P158" s="140">
        <v>5.1999999999999998E-2</v>
      </c>
      <c r="Q158" s="140">
        <f>P158*I158</f>
        <v>38.158119999999997</v>
      </c>
      <c r="R158" s="140">
        <v>2.3000000000000001E-4</v>
      </c>
      <c r="S158" s="140">
        <f>R158*I158</f>
        <v>0.16877629999999999</v>
      </c>
      <c r="T158" s="140">
        <v>0</v>
      </c>
      <c r="U158" s="141">
        <f>T158*I158</f>
        <v>0</v>
      </c>
      <c r="AS158" s="142" t="s">
        <v>128</v>
      </c>
      <c r="AU158" s="142" t="s">
        <v>124</v>
      </c>
      <c r="AV158" s="142" t="s">
        <v>129</v>
      </c>
      <c r="AZ158" s="17" t="s">
        <v>121</v>
      </c>
      <c r="BF158" s="143">
        <f>IF(O158="základná",K158,0)</f>
        <v>0</v>
      </c>
      <c r="BG158" s="143">
        <f>IF(O158="znížená",K158,0)</f>
        <v>0</v>
      </c>
      <c r="BH158" s="143">
        <f>IF(O158="zákl. prenesená",K158,0)</f>
        <v>0</v>
      </c>
      <c r="BI158" s="143">
        <f>IF(O158="zníž. prenesená",K158,0)</f>
        <v>0</v>
      </c>
      <c r="BJ158" s="143">
        <f>IF(O158="nulová",K158,0)</f>
        <v>0</v>
      </c>
      <c r="BK158" s="17" t="s">
        <v>129</v>
      </c>
      <c r="BL158" s="144">
        <f>ROUND(J158*I158,3)</f>
        <v>0</v>
      </c>
      <c r="BM158" s="17" t="s">
        <v>128</v>
      </c>
      <c r="BN158" s="142" t="s">
        <v>165</v>
      </c>
    </row>
    <row r="159" spans="2:66" s="12" customFormat="1">
      <c r="B159" s="145"/>
      <c r="D159" s="146" t="s">
        <v>131</v>
      </c>
      <c r="E159" s="147" t="s">
        <v>1</v>
      </c>
      <c r="F159" s="148" t="s">
        <v>166</v>
      </c>
      <c r="G159" s="148"/>
      <c r="I159" s="147" t="s">
        <v>1</v>
      </c>
      <c r="M159" s="145"/>
      <c r="N159" s="149"/>
      <c r="U159" s="150"/>
      <c r="AU159" s="147" t="s">
        <v>131</v>
      </c>
      <c r="AV159" s="147" t="s">
        <v>129</v>
      </c>
      <c r="AW159" s="12" t="s">
        <v>79</v>
      </c>
      <c r="AX159" s="12" t="s">
        <v>27</v>
      </c>
      <c r="AY159" s="12" t="s">
        <v>71</v>
      </c>
      <c r="AZ159" s="147" t="s">
        <v>121</v>
      </c>
    </row>
    <row r="160" spans="2:66" s="12" customFormat="1">
      <c r="B160" s="145"/>
      <c r="D160" s="146" t="s">
        <v>131</v>
      </c>
      <c r="E160" s="147" t="s">
        <v>1</v>
      </c>
      <c r="F160" s="148" t="s">
        <v>167</v>
      </c>
      <c r="G160" s="148"/>
      <c r="I160" s="147" t="s">
        <v>1</v>
      </c>
      <c r="M160" s="145"/>
      <c r="N160" s="149"/>
      <c r="U160" s="150"/>
      <c r="AU160" s="147" t="s">
        <v>131</v>
      </c>
      <c r="AV160" s="147" t="s">
        <v>129</v>
      </c>
      <c r="AW160" s="12" t="s">
        <v>79</v>
      </c>
      <c r="AX160" s="12" t="s">
        <v>27</v>
      </c>
      <c r="AY160" s="12" t="s">
        <v>71</v>
      </c>
      <c r="AZ160" s="147" t="s">
        <v>121</v>
      </c>
    </row>
    <row r="161" spans="2:66" s="13" customFormat="1" ht="22.5">
      <c r="B161" s="151"/>
      <c r="D161" s="146" t="s">
        <v>131</v>
      </c>
      <c r="E161" s="152" t="s">
        <v>1</v>
      </c>
      <c r="F161" s="153" t="s">
        <v>168</v>
      </c>
      <c r="G161" s="153"/>
      <c r="I161" s="154">
        <v>78.328999999999994</v>
      </c>
      <c r="M161" s="151"/>
      <c r="N161" s="155"/>
      <c r="U161" s="156"/>
      <c r="AU161" s="152" t="s">
        <v>131</v>
      </c>
      <c r="AV161" s="152" t="s">
        <v>129</v>
      </c>
      <c r="AW161" s="13" t="s">
        <v>129</v>
      </c>
      <c r="AX161" s="13" t="s">
        <v>27</v>
      </c>
      <c r="AY161" s="13" t="s">
        <v>71</v>
      </c>
      <c r="AZ161" s="152" t="s">
        <v>121</v>
      </c>
    </row>
    <row r="162" spans="2:66" s="13" customFormat="1">
      <c r="B162" s="151"/>
      <c r="D162" s="146" t="s">
        <v>131</v>
      </c>
      <c r="E162" s="152" t="s">
        <v>1</v>
      </c>
      <c r="F162" s="153" t="s">
        <v>169</v>
      </c>
      <c r="G162" s="153"/>
      <c r="I162" s="154">
        <v>30.257999999999999</v>
      </c>
      <c r="M162" s="151"/>
      <c r="N162" s="155"/>
      <c r="U162" s="156"/>
      <c r="AU162" s="152" t="s">
        <v>131</v>
      </c>
      <c r="AV162" s="152" t="s">
        <v>129</v>
      </c>
      <c r="AW162" s="13" t="s">
        <v>129</v>
      </c>
      <c r="AX162" s="13" t="s">
        <v>27</v>
      </c>
      <c r="AY162" s="13" t="s">
        <v>71</v>
      </c>
      <c r="AZ162" s="152" t="s">
        <v>121</v>
      </c>
    </row>
    <row r="163" spans="2:66" s="13" customFormat="1" ht="33.75">
      <c r="B163" s="151"/>
      <c r="D163" s="146" t="s">
        <v>131</v>
      </c>
      <c r="E163" s="152" t="s">
        <v>1</v>
      </c>
      <c r="F163" s="153" t="s">
        <v>170</v>
      </c>
      <c r="G163" s="153"/>
      <c r="I163" s="154">
        <v>-13.347</v>
      </c>
      <c r="M163" s="151"/>
      <c r="N163" s="155"/>
      <c r="U163" s="156"/>
      <c r="AU163" s="152" t="s">
        <v>131</v>
      </c>
      <c r="AV163" s="152" t="s">
        <v>129</v>
      </c>
      <c r="AW163" s="13" t="s">
        <v>129</v>
      </c>
      <c r="AX163" s="13" t="s">
        <v>27</v>
      </c>
      <c r="AY163" s="13" t="s">
        <v>71</v>
      </c>
      <c r="AZ163" s="152" t="s">
        <v>121</v>
      </c>
    </row>
    <row r="164" spans="2:66" s="12" customFormat="1">
      <c r="B164" s="145"/>
      <c r="D164" s="146" t="s">
        <v>131</v>
      </c>
      <c r="E164" s="147" t="s">
        <v>1</v>
      </c>
      <c r="F164" s="148" t="s">
        <v>171</v>
      </c>
      <c r="G164" s="148"/>
      <c r="I164" s="147" t="s">
        <v>1</v>
      </c>
      <c r="M164" s="145"/>
      <c r="N164" s="149"/>
      <c r="U164" s="150"/>
      <c r="AU164" s="147" t="s">
        <v>131</v>
      </c>
      <c r="AV164" s="147" t="s">
        <v>129</v>
      </c>
      <c r="AW164" s="12" t="s">
        <v>79</v>
      </c>
      <c r="AX164" s="12" t="s">
        <v>27</v>
      </c>
      <c r="AY164" s="12" t="s">
        <v>71</v>
      </c>
      <c r="AZ164" s="147" t="s">
        <v>121</v>
      </c>
    </row>
    <row r="165" spans="2:66" s="13" customFormat="1">
      <c r="B165" s="151"/>
      <c r="D165" s="146" t="s">
        <v>131</v>
      </c>
      <c r="E165" s="152" t="s">
        <v>1</v>
      </c>
      <c r="F165" s="153" t="s">
        <v>172</v>
      </c>
      <c r="G165" s="153"/>
      <c r="I165" s="154">
        <v>46.765000000000001</v>
      </c>
      <c r="M165" s="151"/>
      <c r="N165" s="155"/>
      <c r="U165" s="156"/>
      <c r="AU165" s="152" t="s">
        <v>131</v>
      </c>
      <c r="AV165" s="152" t="s">
        <v>129</v>
      </c>
      <c r="AW165" s="13" t="s">
        <v>129</v>
      </c>
      <c r="AX165" s="13" t="s">
        <v>27</v>
      </c>
      <c r="AY165" s="13" t="s">
        <v>71</v>
      </c>
      <c r="AZ165" s="152" t="s">
        <v>121</v>
      </c>
    </row>
    <row r="166" spans="2:66" s="15" customFormat="1">
      <c r="B166" s="163"/>
      <c r="D166" s="146" t="s">
        <v>131</v>
      </c>
      <c r="E166" s="164" t="s">
        <v>1</v>
      </c>
      <c r="F166" s="165" t="s">
        <v>173</v>
      </c>
      <c r="G166" s="165"/>
      <c r="I166" s="166">
        <v>142.005</v>
      </c>
      <c r="M166" s="163"/>
      <c r="N166" s="167"/>
      <c r="U166" s="168"/>
      <c r="AU166" s="164" t="s">
        <v>131</v>
      </c>
      <c r="AV166" s="164" t="s">
        <v>129</v>
      </c>
      <c r="AW166" s="15" t="s">
        <v>122</v>
      </c>
      <c r="AX166" s="15" t="s">
        <v>27</v>
      </c>
      <c r="AY166" s="15" t="s">
        <v>71</v>
      </c>
      <c r="AZ166" s="164" t="s">
        <v>121</v>
      </c>
    </row>
    <row r="167" spans="2:66" s="12" customFormat="1">
      <c r="B167" s="145"/>
      <c r="D167" s="146" t="s">
        <v>131</v>
      </c>
      <c r="E167" s="147" t="s">
        <v>1</v>
      </c>
      <c r="F167" s="148" t="s">
        <v>174</v>
      </c>
      <c r="G167" s="148"/>
      <c r="I167" s="147" t="s">
        <v>1</v>
      </c>
      <c r="M167" s="145"/>
      <c r="N167" s="149"/>
      <c r="U167" s="150"/>
      <c r="AU167" s="147" t="s">
        <v>131</v>
      </c>
      <c r="AV167" s="147" t="s">
        <v>129</v>
      </c>
      <c r="AW167" s="12" t="s">
        <v>79</v>
      </c>
      <c r="AX167" s="12" t="s">
        <v>27</v>
      </c>
      <c r="AY167" s="12" t="s">
        <v>71</v>
      </c>
      <c r="AZ167" s="147" t="s">
        <v>121</v>
      </c>
    </row>
    <row r="168" spans="2:66" s="13" customFormat="1" ht="33.75">
      <c r="B168" s="151"/>
      <c r="D168" s="146" t="s">
        <v>131</v>
      </c>
      <c r="E168" s="152" t="s">
        <v>1</v>
      </c>
      <c r="F168" s="153" t="s">
        <v>175</v>
      </c>
      <c r="G168" s="153"/>
      <c r="I168" s="154">
        <v>671.5</v>
      </c>
      <c r="M168" s="151"/>
      <c r="N168" s="155"/>
      <c r="U168" s="156"/>
      <c r="AU168" s="152" t="s">
        <v>131</v>
      </c>
      <c r="AV168" s="152" t="s">
        <v>129</v>
      </c>
      <c r="AW168" s="13" t="s">
        <v>129</v>
      </c>
      <c r="AX168" s="13" t="s">
        <v>27</v>
      </c>
      <c r="AY168" s="13" t="s">
        <v>71</v>
      </c>
      <c r="AZ168" s="152" t="s">
        <v>121</v>
      </c>
    </row>
    <row r="169" spans="2:66" s="12" customFormat="1">
      <c r="B169" s="145"/>
      <c r="D169" s="146" t="s">
        <v>131</v>
      </c>
      <c r="E169" s="147" t="s">
        <v>1</v>
      </c>
      <c r="F169" s="148" t="s">
        <v>149</v>
      </c>
      <c r="G169" s="148"/>
      <c r="I169" s="147" t="s">
        <v>1</v>
      </c>
      <c r="M169" s="145"/>
      <c r="N169" s="149"/>
      <c r="U169" s="150"/>
      <c r="AU169" s="147" t="s">
        <v>131</v>
      </c>
      <c r="AV169" s="147" t="s">
        <v>129</v>
      </c>
      <c r="AW169" s="12" t="s">
        <v>79</v>
      </c>
      <c r="AX169" s="12" t="s">
        <v>27</v>
      </c>
      <c r="AY169" s="12" t="s">
        <v>71</v>
      </c>
      <c r="AZ169" s="147" t="s">
        <v>121</v>
      </c>
    </row>
    <row r="170" spans="2:66" s="13" customFormat="1" ht="45">
      <c r="B170" s="151"/>
      <c r="D170" s="146" t="s">
        <v>131</v>
      </c>
      <c r="E170" s="152" t="s">
        <v>1</v>
      </c>
      <c r="F170" s="153" t="s">
        <v>176</v>
      </c>
      <c r="G170" s="153"/>
      <c r="I170" s="154">
        <v>-52.993000000000002</v>
      </c>
      <c r="M170" s="151"/>
      <c r="N170" s="155"/>
      <c r="U170" s="156"/>
      <c r="AU170" s="152" t="s">
        <v>131</v>
      </c>
      <c r="AV170" s="152" t="s">
        <v>129</v>
      </c>
      <c r="AW170" s="13" t="s">
        <v>129</v>
      </c>
      <c r="AX170" s="13" t="s">
        <v>27</v>
      </c>
      <c r="AY170" s="13" t="s">
        <v>71</v>
      </c>
      <c r="AZ170" s="152" t="s">
        <v>121</v>
      </c>
    </row>
    <row r="171" spans="2:66" s="13" customFormat="1" ht="33.75">
      <c r="B171" s="151"/>
      <c r="D171" s="146" t="s">
        <v>131</v>
      </c>
      <c r="E171" s="152" t="s">
        <v>1</v>
      </c>
      <c r="F171" s="153" t="s">
        <v>177</v>
      </c>
      <c r="G171" s="153"/>
      <c r="I171" s="154">
        <v>-26.702000000000002</v>
      </c>
      <c r="M171" s="151"/>
      <c r="N171" s="155"/>
      <c r="U171" s="156"/>
      <c r="AU171" s="152" t="s">
        <v>131</v>
      </c>
      <c r="AV171" s="152" t="s">
        <v>129</v>
      </c>
      <c r="AW171" s="13" t="s">
        <v>129</v>
      </c>
      <c r="AX171" s="13" t="s">
        <v>27</v>
      </c>
      <c r="AY171" s="13" t="s">
        <v>71</v>
      </c>
      <c r="AZ171" s="152" t="s">
        <v>121</v>
      </c>
    </row>
    <row r="172" spans="2:66" s="15" customFormat="1">
      <c r="B172" s="163"/>
      <c r="D172" s="146" t="s">
        <v>131</v>
      </c>
      <c r="E172" s="164" t="s">
        <v>1</v>
      </c>
      <c r="F172" s="165" t="s">
        <v>173</v>
      </c>
      <c r="G172" s="165"/>
      <c r="I172" s="166">
        <v>591.80499999999995</v>
      </c>
      <c r="M172" s="163"/>
      <c r="N172" s="167"/>
      <c r="U172" s="168"/>
      <c r="AU172" s="164" t="s">
        <v>131</v>
      </c>
      <c r="AV172" s="164" t="s">
        <v>129</v>
      </c>
      <c r="AW172" s="15" t="s">
        <v>122</v>
      </c>
      <c r="AX172" s="15" t="s">
        <v>27</v>
      </c>
      <c r="AY172" s="15" t="s">
        <v>71</v>
      </c>
      <c r="AZ172" s="164" t="s">
        <v>121</v>
      </c>
    </row>
    <row r="173" spans="2:66" s="14" customFormat="1">
      <c r="B173" s="157"/>
      <c r="D173" s="146" t="s">
        <v>131</v>
      </c>
      <c r="E173" s="158" t="s">
        <v>1</v>
      </c>
      <c r="F173" s="159" t="s">
        <v>136</v>
      </c>
      <c r="G173" s="159"/>
      <c r="I173" s="160">
        <v>733.81</v>
      </c>
      <c r="M173" s="157"/>
      <c r="N173" s="161"/>
      <c r="U173" s="162"/>
      <c r="AU173" s="158" t="s">
        <v>131</v>
      </c>
      <c r="AV173" s="158" t="s">
        <v>129</v>
      </c>
      <c r="AW173" s="14" t="s">
        <v>128</v>
      </c>
      <c r="AX173" s="14" t="s">
        <v>27</v>
      </c>
      <c r="AY173" s="14" t="s">
        <v>79</v>
      </c>
      <c r="AZ173" s="158" t="s">
        <v>121</v>
      </c>
    </row>
    <row r="174" spans="2:66" s="1" customFormat="1" ht="24.2" customHeight="1">
      <c r="B174" s="131"/>
      <c r="C174" s="132" t="s">
        <v>178</v>
      </c>
      <c r="D174" s="132" t="s">
        <v>124</v>
      </c>
      <c r="E174" s="133" t="s">
        <v>179</v>
      </c>
      <c r="F174" s="134" t="s">
        <v>180</v>
      </c>
      <c r="G174" s="134"/>
      <c r="H174" s="135" t="s">
        <v>146</v>
      </c>
      <c r="I174" s="136">
        <v>142.005</v>
      </c>
      <c r="J174" s="136"/>
      <c r="K174" s="136">
        <f>ROUND(J174*I174,3)</f>
        <v>0</v>
      </c>
      <c r="L174" s="137"/>
      <c r="M174" s="29"/>
      <c r="N174" s="138" t="s">
        <v>1</v>
      </c>
      <c r="O174" s="139" t="s">
        <v>37</v>
      </c>
      <c r="P174" s="140">
        <v>0.35899999999999999</v>
      </c>
      <c r="Q174" s="140">
        <f>P174*I174</f>
        <v>50.979794999999996</v>
      </c>
      <c r="R174" s="140">
        <v>1.575E-2</v>
      </c>
      <c r="S174" s="140">
        <f>R174*I174</f>
        <v>2.2365787500000001</v>
      </c>
      <c r="T174" s="140">
        <v>0</v>
      </c>
      <c r="U174" s="141">
        <f>T174*I174</f>
        <v>0</v>
      </c>
      <c r="AS174" s="142" t="s">
        <v>128</v>
      </c>
      <c r="AU174" s="142" t="s">
        <v>124</v>
      </c>
      <c r="AV174" s="142" t="s">
        <v>129</v>
      </c>
      <c r="AZ174" s="17" t="s">
        <v>121</v>
      </c>
      <c r="BF174" s="143">
        <f>IF(O174="základná",K174,0)</f>
        <v>0</v>
      </c>
      <c r="BG174" s="143">
        <f>IF(O174="znížená",K174,0)</f>
        <v>0</v>
      </c>
      <c r="BH174" s="143">
        <f>IF(O174="zákl. prenesená",K174,0)</f>
        <v>0</v>
      </c>
      <c r="BI174" s="143">
        <f>IF(O174="zníž. prenesená",K174,0)</f>
        <v>0</v>
      </c>
      <c r="BJ174" s="143">
        <f>IF(O174="nulová",K174,0)</f>
        <v>0</v>
      </c>
      <c r="BK174" s="17" t="s">
        <v>129</v>
      </c>
      <c r="BL174" s="144">
        <f>ROUND(J174*I174,3)</f>
        <v>0</v>
      </c>
      <c r="BM174" s="17" t="s">
        <v>128</v>
      </c>
      <c r="BN174" s="142" t="s">
        <v>181</v>
      </c>
    </row>
    <row r="175" spans="2:66" s="1" customFormat="1" ht="24.2" customHeight="1">
      <c r="B175" s="131"/>
      <c r="C175" s="132" t="s">
        <v>182</v>
      </c>
      <c r="D175" s="132" t="s">
        <v>124</v>
      </c>
      <c r="E175" s="133" t="s">
        <v>183</v>
      </c>
      <c r="F175" s="134" t="s">
        <v>184</v>
      </c>
      <c r="G175" s="134"/>
      <c r="H175" s="135" t="s">
        <v>146</v>
      </c>
      <c r="I175" s="136">
        <v>687.04499999999996</v>
      </c>
      <c r="J175" s="136"/>
      <c r="K175" s="136">
        <f>ROUND(J175*I175,3)</f>
        <v>0</v>
      </c>
      <c r="L175" s="137"/>
      <c r="M175" s="29"/>
      <c r="N175" s="138" t="s">
        <v>1</v>
      </c>
      <c r="O175" s="139" t="s">
        <v>37</v>
      </c>
      <c r="P175" s="140">
        <v>0.318</v>
      </c>
      <c r="Q175" s="140">
        <f>P175*I175</f>
        <v>218.48031</v>
      </c>
      <c r="R175" s="140">
        <v>4.7200000000000002E-3</v>
      </c>
      <c r="S175" s="140">
        <f>R175*I175</f>
        <v>3.2428523999999999</v>
      </c>
      <c r="T175" s="140">
        <v>0</v>
      </c>
      <c r="U175" s="141">
        <f>T175*I175</f>
        <v>0</v>
      </c>
      <c r="AS175" s="142" t="s">
        <v>128</v>
      </c>
      <c r="AU175" s="142" t="s">
        <v>124</v>
      </c>
      <c r="AV175" s="142" t="s">
        <v>129</v>
      </c>
      <c r="AZ175" s="17" t="s">
        <v>121</v>
      </c>
      <c r="BF175" s="143">
        <f>IF(O175="základná",K175,0)</f>
        <v>0</v>
      </c>
      <c r="BG175" s="143">
        <f>IF(O175="znížená",K175,0)</f>
        <v>0</v>
      </c>
      <c r="BH175" s="143">
        <f>IF(O175="zákl. prenesená",K175,0)</f>
        <v>0</v>
      </c>
      <c r="BI175" s="143">
        <f>IF(O175="zníž. prenesená",K175,0)</f>
        <v>0</v>
      </c>
      <c r="BJ175" s="143">
        <f>IF(O175="nulová",K175,0)</f>
        <v>0</v>
      </c>
      <c r="BK175" s="17" t="s">
        <v>129</v>
      </c>
      <c r="BL175" s="144">
        <f>ROUND(J175*I175,3)</f>
        <v>0</v>
      </c>
      <c r="BM175" s="17" t="s">
        <v>128</v>
      </c>
      <c r="BN175" s="142" t="s">
        <v>185</v>
      </c>
    </row>
    <row r="176" spans="2:66" s="12" customFormat="1">
      <c r="B176" s="145"/>
      <c r="D176" s="146" t="s">
        <v>131</v>
      </c>
      <c r="E176" s="147" t="s">
        <v>1</v>
      </c>
      <c r="F176" s="148" t="s">
        <v>134</v>
      </c>
      <c r="G176" s="148"/>
      <c r="I176" s="147" t="s">
        <v>1</v>
      </c>
      <c r="M176" s="145"/>
      <c r="N176" s="149"/>
      <c r="U176" s="150"/>
      <c r="AU176" s="147" t="s">
        <v>131</v>
      </c>
      <c r="AV176" s="147" t="s">
        <v>129</v>
      </c>
      <c r="AW176" s="12" t="s">
        <v>79</v>
      </c>
      <c r="AX176" s="12" t="s">
        <v>27</v>
      </c>
      <c r="AY176" s="12" t="s">
        <v>71</v>
      </c>
      <c r="AZ176" s="147" t="s">
        <v>121</v>
      </c>
    </row>
    <row r="177" spans="2:66" s="12" customFormat="1">
      <c r="B177" s="145"/>
      <c r="D177" s="146" t="s">
        <v>131</v>
      </c>
      <c r="E177" s="147" t="s">
        <v>1</v>
      </c>
      <c r="F177" s="148" t="s">
        <v>186</v>
      </c>
      <c r="G177" s="148"/>
      <c r="I177" s="147" t="s">
        <v>1</v>
      </c>
      <c r="M177" s="145"/>
      <c r="N177" s="149"/>
      <c r="U177" s="150"/>
      <c r="AU177" s="147" t="s">
        <v>131</v>
      </c>
      <c r="AV177" s="147" t="s">
        <v>129</v>
      </c>
      <c r="AW177" s="12" t="s">
        <v>79</v>
      </c>
      <c r="AX177" s="12" t="s">
        <v>27</v>
      </c>
      <c r="AY177" s="12" t="s">
        <v>71</v>
      </c>
      <c r="AZ177" s="147" t="s">
        <v>121</v>
      </c>
    </row>
    <row r="178" spans="2:66" s="13" customFormat="1">
      <c r="B178" s="151"/>
      <c r="D178" s="146" t="s">
        <v>131</v>
      </c>
      <c r="E178" s="152" t="s">
        <v>1</v>
      </c>
      <c r="F178" s="153" t="s">
        <v>187</v>
      </c>
      <c r="G178" s="153"/>
      <c r="I178" s="154">
        <v>142.005</v>
      </c>
      <c r="M178" s="151"/>
      <c r="N178" s="155"/>
      <c r="U178" s="156"/>
      <c r="AU178" s="152" t="s">
        <v>131</v>
      </c>
      <c r="AV178" s="152" t="s">
        <v>129</v>
      </c>
      <c r="AW178" s="13" t="s">
        <v>129</v>
      </c>
      <c r="AX178" s="13" t="s">
        <v>27</v>
      </c>
      <c r="AY178" s="13" t="s">
        <v>71</v>
      </c>
      <c r="AZ178" s="152" t="s">
        <v>121</v>
      </c>
    </row>
    <row r="179" spans="2:66" s="12" customFormat="1">
      <c r="B179" s="145"/>
      <c r="D179" s="146" t="s">
        <v>131</v>
      </c>
      <c r="E179" s="147" t="s">
        <v>1</v>
      </c>
      <c r="F179" s="148" t="s">
        <v>171</v>
      </c>
      <c r="G179" s="148"/>
      <c r="I179" s="147" t="s">
        <v>1</v>
      </c>
      <c r="M179" s="145"/>
      <c r="N179" s="149"/>
      <c r="U179" s="150"/>
      <c r="AU179" s="147" t="s">
        <v>131</v>
      </c>
      <c r="AV179" s="147" t="s">
        <v>129</v>
      </c>
      <c r="AW179" s="12" t="s">
        <v>79</v>
      </c>
      <c r="AX179" s="12" t="s">
        <v>27</v>
      </c>
      <c r="AY179" s="12" t="s">
        <v>71</v>
      </c>
      <c r="AZ179" s="147" t="s">
        <v>121</v>
      </c>
    </row>
    <row r="180" spans="2:66" s="13" customFormat="1">
      <c r="B180" s="151"/>
      <c r="D180" s="146" t="s">
        <v>131</v>
      </c>
      <c r="E180" s="152" t="s">
        <v>1</v>
      </c>
      <c r="F180" s="153" t="s">
        <v>188</v>
      </c>
      <c r="G180" s="153"/>
      <c r="I180" s="154">
        <v>-46.765000000000001</v>
      </c>
      <c r="M180" s="151"/>
      <c r="N180" s="155"/>
      <c r="U180" s="156"/>
      <c r="AU180" s="152" t="s">
        <v>131</v>
      </c>
      <c r="AV180" s="152" t="s">
        <v>129</v>
      </c>
      <c r="AW180" s="13" t="s">
        <v>129</v>
      </c>
      <c r="AX180" s="13" t="s">
        <v>27</v>
      </c>
      <c r="AY180" s="13" t="s">
        <v>71</v>
      </c>
      <c r="AZ180" s="152" t="s">
        <v>121</v>
      </c>
    </row>
    <row r="181" spans="2:66" s="12" customFormat="1">
      <c r="B181" s="145"/>
      <c r="D181" s="146" t="s">
        <v>131</v>
      </c>
      <c r="E181" s="147" t="s">
        <v>1</v>
      </c>
      <c r="F181" s="148" t="s">
        <v>189</v>
      </c>
      <c r="G181" s="148"/>
      <c r="I181" s="147" t="s">
        <v>1</v>
      </c>
      <c r="M181" s="145"/>
      <c r="N181" s="149"/>
      <c r="U181" s="150"/>
      <c r="AU181" s="147" t="s">
        <v>131</v>
      </c>
      <c r="AV181" s="147" t="s">
        <v>129</v>
      </c>
      <c r="AW181" s="12" t="s">
        <v>79</v>
      </c>
      <c r="AX181" s="12" t="s">
        <v>27</v>
      </c>
      <c r="AY181" s="12" t="s">
        <v>71</v>
      </c>
      <c r="AZ181" s="147" t="s">
        <v>121</v>
      </c>
    </row>
    <row r="182" spans="2:66" s="13" customFormat="1">
      <c r="B182" s="151"/>
      <c r="D182" s="146" t="s">
        <v>131</v>
      </c>
      <c r="E182" s="152" t="s">
        <v>1</v>
      </c>
      <c r="F182" s="153" t="s">
        <v>190</v>
      </c>
      <c r="G182" s="153"/>
      <c r="I182" s="154">
        <v>591.80499999999995</v>
      </c>
      <c r="M182" s="151"/>
      <c r="N182" s="155"/>
      <c r="U182" s="156"/>
      <c r="AU182" s="152" t="s">
        <v>131</v>
      </c>
      <c r="AV182" s="152" t="s">
        <v>129</v>
      </c>
      <c r="AW182" s="13" t="s">
        <v>129</v>
      </c>
      <c r="AX182" s="13" t="s">
        <v>27</v>
      </c>
      <c r="AY182" s="13" t="s">
        <v>71</v>
      </c>
      <c r="AZ182" s="152" t="s">
        <v>121</v>
      </c>
    </row>
    <row r="183" spans="2:66" s="14" customFormat="1">
      <c r="B183" s="157"/>
      <c r="D183" s="146" t="s">
        <v>131</v>
      </c>
      <c r="E183" s="158" t="s">
        <v>1</v>
      </c>
      <c r="F183" s="159" t="s">
        <v>136</v>
      </c>
      <c r="G183" s="159"/>
      <c r="I183" s="160">
        <v>687.04499999999996</v>
      </c>
      <c r="M183" s="157"/>
      <c r="N183" s="161"/>
      <c r="U183" s="162"/>
      <c r="AU183" s="158" t="s">
        <v>131</v>
      </c>
      <c r="AV183" s="158" t="s">
        <v>129</v>
      </c>
      <c r="AW183" s="14" t="s">
        <v>128</v>
      </c>
      <c r="AX183" s="14" t="s">
        <v>27</v>
      </c>
      <c r="AY183" s="14" t="s">
        <v>79</v>
      </c>
      <c r="AZ183" s="158" t="s">
        <v>121</v>
      </c>
    </row>
    <row r="184" spans="2:66" s="1" customFormat="1" ht="33" customHeight="1">
      <c r="B184" s="131"/>
      <c r="C184" s="132" t="s">
        <v>191</v>
      </c>
      <c r="D184" s="132" t="s">
        <v>124</v>
      </c>
      <c r="E184" s="133" t="s">
        <v>192</v>
      </c>
      <c r="F184" s="134" t="s">
        <v>193</v>
      </c>
      <c r="G184" s="134"/>
      <c r="H184" s="135" t="s">
        <v>146</v>
      </c>
      <c r="I184" s="136">
        <v>202.5</v>
      </c>
      <c r="J184" s="136"/>
      <c r="K184" s="136">
        <f>ROUND(J184*I184,3)</f>
        <v>0</v>
      </c>
      <c r="L184" s="137"/>
      <c r="M184" s="29"/>
      <c r="N184" s="138" t="s">
        <v>1</v>
      </c>
      <c r="O184" s="139" t="s">
        <v>37</v>
      </c>
      <c r="P184" s="140">
        <v>0.34699999999999998</v>
      </c>
      <c r="Q184" s="140">
        <f>P184*I184</f>
        <v>70.267499999999998</v>
      </c>
      <c r="R184" s="140">
        <v>5.2500000000000003E-3</v>
      </c>
      <c r="S184" s="140">
        <f>R184*I184</f>
        <v>1.0631250000000001</v>
      </c>
      <c r="T184" s="140">
        <v>0</v>
      </c>
      <c r="U184" s="141">
        <f>T184*I184</f>
        <v>0</v>
      </c>
      <c r="AS184" s="142" t="s">
        <v>128</v>
      </c>
      <c r="AU184" s="142" t="s">
        <v>124</v>
      </c>
      <c r="AV184" s="142" t="s">
        <v>129</v>
      </c>
      <c r="AZ184" s="17" t="s">
        <v>121</v>
      </c>
      <c r="BF184" s="143">
        <f>IF(O184="základná",K184,0)</f>
        <v>0</v>
      </c>
      <c r="BG184" s="143">
        <f>IF(O184="znížená",K184,0)</f>
        <v>0</v>
      </c>
      <c r="BH184" s="143">
        <f>IF(O184="zákl. prenesená",K184,0)</f>
        <v>0</v>
      </c>
      <c r="BI184" s="143">
        <f>IF(O184="zníž. prenesená",K184,0)</f>
        <v>0</v>
      </c>
      <c r="BJ184" s="143">
        <f>IF(O184="nulová",K184,0)</f>
        <v>0</v>
      </c>
      <c r="BK184" s="17" t="s">
        <v>129</v>
      </c>
      <c r="BL184" s="144">
        <f>ROUND(J184*I184,3)</f>
        <v>0</v>
      </c>
      <c r="BM184" s="17" t="s">
        <v>128</v>
      </c>
      <c r="BN184" s="142" t="s">
        <v>194</v>
      </c>
    </row>
    <row r="185" spans="2:66" s="12" customFormat="1">
      <c r="B185" s="145"/>
      <c r="D185" s="146" t="s">
        <v>131</v>
      </c>
      <c r="E185" s="147" t="s">
        <v>1</v>
      </c>
      <c r="F185" s="148" t="s">
        <v>132</v>
      </c>
      <c r="G185" s="148"/>
      <c r="I185" s="147" t="s">
        <v>1</v>
      </c>
      <c r="M185" s="145"/>
      <c r="N185" s="149"/>
      <c r="U185" s="150"/>
      <c r="AU185" s="147" t="s">
        <v>131</v>
      </c>
      <c r="AV185" s="147" t="s">
        <v>129</v>
      </c>
      <c r="AW185" s="12" t="s">
        <v>79</v>
      </c>
      <c r="AX185" s="12" t="s">
        <v>27</v>
      </c>
      <c r="AY185" s="12" t="s">
        <v>71</v>
      </c>
      <c r="AZ185" s="147" t="s">
        <v>121</v>
      </c>
    </row>
    <row r="186" spans="2:66" s="13" customFormat="1">
      <c r="B186" s="151"/>
      <c r="D186" s="146" t="s">
        <v>131</v>
      </c>
      <c r="E186" s="152" t="s">
        <v>1</v>
      </c>
      <c r="F186" s="153" t="s">
        <v>195</v>
      </c>
      <c r="G186" s="153"/>
      <c r="I186" s="154">
        <v>202.5</v>
      </c>
      <c r="M186" s="151"/>
      <c r="N186" s="155"/>
      <c r="U186" s="156"/>
      <c r="AU186" s="152" t="s">
        <v>131</v>
      </c>
      <c r="AV186" s="152" t="s">
        <v>129</v>
      </c>
      <c r="AW186" s="13" t="s">
        <v>129</v>
      </c>
      <c r="AX186" s="13" t="s">
        <v>27</v>
      </c>
      <c r="AY186" s="13" t="s">
        <v>79</v>
      </c>
      <c r="AZ186" s="152" t="s">
        <v>121</v>
      </c>
    </row>
    <row r="187" spans="2:66" s="1" customFormat="1" ht="33" customHeight="1">
      <c r="B187" s="131"/>
      <c r="C187" s="132" t="s">
        <v>196</v>
      </c>
      <c r="D187" s="132" t="s">
        <v>124</v>
      </c>
      <c r="E187" s="133" t="s">
        <v>197</v>
      </c>
      <c r="F187" s="134" t="s">
        <v>198</v>
      </c>
      <c r="G187" s="134"/>
      <c r="H187" s="135" t="s">
        <v>146</v>
      </c>
      <c r="I187" s="136">
        <v>202.5</v>
      </c>
      <c r="J187" s="136"/>
      <c r="K187" s="136">
        <f>ROUND(J187*I187,3)</f>
        <v>0</v>
      </c>
      <c r="L187" s="137"/>
      <c r="M187" s="29"/>
      <c r="N187" s="138" t="s">
        <v>1</v>
      </c>
      <c r="O187" s="139" t="s">
        <v>37</v>
      </c>
      <c r="P187" s="140">
        <v>0.51134999999999997</v>
      </c>
      <c r="Q187" s="140">
        <f>P187*I187</f>
        <v>103.54837499999999</v>
      </c>
      <c r="R187" s="140">
        <v>2.6040000000000001E-2</v>
      </c>
      <c r="S187" s="140">
        <f>R187*I187</f>
        <v>5.2731000000000003</v>
      </c>
      <c r="T187" s="140">
        <v>0</v>
      </c>
      <c r="U187" s="141">
        <f>T187*I187</f>
        <v>0</v>
      </c>
      <c r="AS187" s="142" t="s">
        <v>128</v>
      </c>
      <c r="AU187" s="142" t="s">
        <v>124</v>
      </c>
      <c r="AV187" s="142" t="s">
        <v>129</v>
      </c>
      <c r="AZ187" s="17" t="s">
        <v>121</v>
      </c>
      <c r="BF187" s="143">
        <f>IF(O187="základná",K187,0)</f>
        <v>0</v>
      </c>
      <c r="BG187" s="143">
        <f>IF(O187="znížená",K187,0)</f>
        <v>0</v>
      </c>
      <c r="BH187" s="143">
        <f>IF(O187="zákl. prenesená",K187,0)</f>
        <v>0</v>
      </c>
      <c r="BI187" s="143">
        <f>IF(O187="zníž. prenesená",K187,0)</f>
        <v>0</v>
      </c>
      <c r="BJ187" s="143">
        <f>IF(O187="nulová",K187,0)</f>
        <v>0</v>
      </c>
      <c r="BK187" s="17" t="s">
        <v>129</v>
      </c>
      <c r="BL187" s="144">
        <f>ROUND(J187*I187,3)</f>
        <v>0</v>
      </c>
      <c r="BM187" s="17" t="s">
        <v>128</v>
      </c>
      <c r="BN187" s="142" t="s">
        <v>199</v>
      </c>
    </row>
    <row r="188" spans="2:66" s="1" customFormat="1" ht="24.2" customHeight="1">
      <c r="B188" s="131"/>
      <c r="C188" s="132" t="s">
        <v>200</v>
      </c>
      <c r="D188" s="132" t="s">
        <v>124</v>
      </c>
      <c r="E188" s="133" t="s">
        <v>201</v>
      </c>
      <c r="F188" s="134" t="s">
        <v>202</v>
      </c>
      <c r="G188" s="134"/>
      <c r="H188" s="135" t="s">
        <v>146</v>
      </c>
      <c r="I188" s="136">
        <v>202.5</v>
      </c>
      <c r="J188" s="136"/>
      <c r="K188" s="136">
        <f>ROUND(J188*I188,3)</f>
        <v>0</v>
      </c>
      <c r="L188" s="137"/>
      <c r="M188" s="29"/>
      <c r="N188" s="138" t="s">
        <v>1</v>
      </c>
      <c r="O188" s="139" t="s">
        <v>37</v>
      </c>
      <c r="P188" s="140">
        <v>0.31796999999999997</v>
      </c>
      <c r="Q188" s="140">
        <f>P188*I188</f>
        <v>64.388925</v>
      </c>
      <c r="R188" s="140">
        <v>4.725E-3</v>
      </c>
      <c r="S188" s="140">
        <f>R188*I188</f>
        <v>0.95681249999999995</v>
      </c>
      <c r="T188" s="140">
        <v>0</v>
      </c>
      <c r="U188" s="141">
        <f>T188*I188</f>
        <v>0</v>
      </c>
      <c r="AS188" s="142" t="s">
        <v>128</v>
      </c>
      <c r="AU188" s="142" t="s">
        <v>124</v>
      </c>
      <c r="AV188" s="142" t="s">
        <v>129</v>
      </c>
      <c r="AZ188" s="17" t="s">
        <v>121</v>
      </c>
      <c r="BF188" s="143">
        <f>IF(O188="základná",K188,0)</f>
        <v>0</v>
      </c>
      <c r="BG188" s="143">
        <f>IF(O188="znížená",K188,0)</f>
        <v>0</v>
      </c>
      <c r="BH188" s="143">
        <f>IF(O188="zákl. prenesená",K188,0)</f>
        <v>0</v>
      </c>
      <c r="BI188" s="143">
        <f>IF(O188="zníž. prenesená",K188,0)</f>
        <v>0</v>
      </c>
      <c r="BJ188" s="143">
        <f>IF(O188="nulová",K188,0)</f>
        <v>0</v>
      </c>
      <c r="BK188" s="17" t="s">
        <v>129</v>
      </c>
      <c r="BL188" s="144">
        <f>ROUND(J188*I188,3)</f>
        <v>0</v>
      </c>
      <c r="BM188" s="17" t="s">
        <v>128</v>
      </c>
      <c r="BN188" s="142" t="s">
        <v>203</v>
      </c>
    </row>
    <row r="189" spans="2:66" s="1" customFormat="1" ht="24.2" customHeight="1">
      <c r="B189" s="131"/>
      <c r="C189" s="132" t="s">
        <v>204</v>
      </c>
      <c r="D189" s="132" t="s">
        <v>124</v>
      </c>
      <c r="E189" s="133" t="s">
        <v>205</v>
      </c>
      <c r="F189" s="134" t="s">
        <v>206</v>
      </c>
      <c r="G189" s="134"/>
      <c r="H189" s="135" t="s">
        <v>146</v>
      </c>
      <c r="I189" s="136">
        <v>142.005</v>
      </c>
      <c r="J189" s="136"/>
      <c r="K189" s="136">
        <f>ROUND(J189*I189,3)</f>
        <v>0</v>
      </c>
      <c r="L189" s="137"/>
      <c r="M189" s="29"/>
      <c r="N189" s="138" t="s">
        <v>1</v>
      </c>
      <c r="O189" s="139" t="s">
        <v>37</v>
      </c>
      <c r="P189" s="140">
        <v>0.191</v>
      </c>
      <c r="Q189" s="140">
        <f>P189*I189</f>
        <v>27.122955000000001</v>
      </c>
      <c r="R189" s="140">
        <v>5.1500000000000001E-3</v>
      </c>
      <c r="S189" s="140">
        <f>R189*I189</f>
        <v>0.73132575</v>
      </c>
      <c r="T189" s="140">
        <v>0</v>
      </c>
      <c r="U189" s="141">
        <f>T189*I189</f>
        <v>0</v>
      </c>
      <c r="AS189" s="142" t="s">
        <v>128</v>
      </c>
      <c r="AU189" s="142" t="s">
        <v>124</v>
      </c>
      <c r="AV189" s="142" t="s">
        <v>129</v>
      </c>
      <c r="AZ189" s="17" t="s">
        <v>121</v>
      </c>
      <c r="BF189" s="143">
        <f>IF(O189="základná",K189,0)</f>
        <v>0</v>
      </c>
      <c r="BG189" s="143">
        <f>IF(O189="znížená",K189,0)</f>
        <v>0</v>
      </c>
      <c r="BH189" s="143">
        <f>IF(O189="zákl. prenesená",K189,0)</f>
        <v>0</v>
      </c>
      <c r="BI189" s="143">
        <f>IF(O189="zníž. prenesená",K189,0)</f>
        <v>0</v>
      </c>
      <c r="BJ189" s="143">
        <f>IF(O189="nulová",K189,0)</f>
        <v>0</v>
      </c>
      <c r="BK189" s="17" t="s">
        <v>129</v>
      </c>
      <c r="BL189" s="144">
        <f>ROUND(J189*I189,3)</f>
        <v>0</v>
      </c>
      <c r="BM189" s="17" t="s">
        <v>128</v>
      </c>
      <c r="BN189" s="142" t="s">
        <v>207</v>
      </c>
    </row>
    <row r="190" spans="2:66" s="11" customFormat="1" ht="25.9" customHeight="1">
      <c r="B190" s="120"/>
      <c r="D190" s="121" t="s">
        <v>70</v>
      </c>
      <c r="E190" s="122" t="s">
        <v>208</v>
      </c>
      <c r="F190" s="122" t="s">
        <v>209</v>
      </c>
      <c r="G190" s="122"/>
      <c r="K190" s="123">
        <f>BL190</f>
        <v>0</v>
      </c>
      <c r="M190" s="120"/>
      <c r="N190" s="124"/>
      <c r="Q190" s="125">
        <f>Q191+Q216+Q219+Q248+Q268+Q273+Q295+Q299+Q314+Q321+Q331+Q334</f>
        <v>1969.8514878700003</v>
      </c>
      <c r="S190" s="125">
        <f>S191+S216+S219+S248+S268+S273+S295+S299+S314+S321+S331+S334</f>
        <v>20.933756151399994</v>
      </c>
      <c r="U190" s="126">
        <f>U191+U216+U219+U248+U268+U273+U295+U299+U314+U321+U331+U334</f>
        <v>25.762032000000001</v>
      </c>
      <c r="AS190" s="121" t="s">
        <v>129</v>
      </c>
      <c r="AU190" s="127" t="s">
        <v>70</v>
      </c>
      <c r="AV190" s="127" t="s">
        <v>71</v>
      </c>
      <c r="AZ190" s="121" t="s">
        <v>121</v>
      </c>
      <c r="BL190" s="128">
        <f>BL191+BL216+BL219+BL248+BL268+BL273+BL295+BL299+BL314+BL321+BL331+BL334</f>
        <v>0</v>
      </c>
    </row>
    <row r="191" spans="2:66" s="11" customFormat="1" ht="22.9" customHeight="1">
      <c r="B191" s="120"/>
      <c r="D191" s="121" t="s">
        <v>70</v>
      </c>
      <c r="E191" s="129" t="s">
        <v>210</v>
      </c>
      <c r="F191" s="129" t="s">
        <v>211</v>
      </c>
      <c r="G191" s="129"/>
      <c r="K191" s="130">
        <f>BL191</f>
        <v>0</v>
      </c>
      <c r="M191" s="120"/>
      <c r="N191" s="124"/>
      <c r="Q191" s="125">
        <f>SUM(Q192:Q215)</f>
        <v>56.039699999999996</v>
      </c>
      <c r="S191" s="125">
        <f>SUM(S192:S215)</f>
        <v>8.706005E-2</v>
      </c>
      <c r="U191" s="126">
        <f>SUM(U192:U215)</f>
        <v>0</v>
      </c>
      <c r="AS191" s="121" t="s">
        <v>129</v>
      </c>
      <c r="AU191" s="127" t="s">
        <v>70</v>
      </c>
      <c r="AV191" s="127" t="s">
        <v>79</v>
      </c>
      <c r="AZ191" s="121" t="s">
        <v>121</v>
      </c>
      <c r="BL191" s="128">
        <f>SUM(BL192:BL215)</f>
        <v>0</v>
      </c>
    </row>
    <row r="192" spans="2:66" s="1" customFormat="1" ht="16.5" customHeight="1">
      <c r="B192" s="131"/>
      <c r="C192" s="132" t="s">
        <v>212</v>
      </c>
      <c r="D192" s="132" t="s">
        <v>124</v>
      </c>
      <c r="E192" s="133" t="s">
        <v>213</v>
      </c>
      <c r="F192" s="134" t="s">
        <v>214</v>
      </c>
      <c r="G192" s="134"/>
      <c r="H192" s="135" t="s">
        <v>215</v>
      </c>
      <c r="I192" s="136">
        <v>10</v>
      </c>
      <c r="J192" s="136"/>
      <c r="K192" s="136">
        <f t="shared" ref="K192:K215" si="0">ROUND(J192*I192,3)</f>
        <v>0</v>
      </c>
      <c r="L192" s="137"/>
      <c r="M192" s="29"/>
      <c r="N192" s="138" t="s">
        <v>1</v>
      </c>
      <c r="O192" s="139" t="s">
        <v>37</v>
      </c>
      <c r="P192" s="140">
        <v>0.7389</v>
      </c>
      <c r="Q192" s="140">
        <f t="shared" ref="Q192:Q215" si="1">P192*I192</f>
        <v>7.3890000000000002</v>
      </c>
      <c r="R192" s="140">
        <v>1.47084E-3</v>
      </c>
      <c r="S192" s="140">
        <f t="shared" ref="S192:S215" si="2">R192*I192</f>
        <v>1.47084E-2</v>
      </c>
      <c r="T192" s="140">
        <v>0</v>
      </c>
      <c r="U192" s="141">
        <f t="shared" ref="U192:U215" si="3">T192*I192</f>
        <v>0</v>
      </c>
      <c r="AS192" s="142" t="s">
        <v>216</v>
      </c>
      <c r="AU192" s="142" t="s">
        <v>124</v>
      </c>
      <c r="AV192" s="142" t="s">
        <v>129</v>
      </c>
      <c r="AZ192" s="17" t="s">
        <v>121</v>
      </c>
      <c r="BF192" s="143">
        <f t="shared" ref="BF192:BF215" si="4">IF(O192="základná",K192,0)</f>
        <v>0</v>
      </c>
      <c r="BG192" s="143">
        <f t="shared" ref="BG192:BG215" si="5">IF(O192="znížená",K192,0)</f>
        <v>0</v>
      </c>
      <c r="BH192" s="143">
        <f t="shared" ref="BH192:BH215" si="6">IF(O192="zákl. prenesená",K192,0)</f>
        <v>0</v>
      </c>
      <c r="BI192" s="143">
        <f t="shared" ref="BI192:BI215" si="7">IF(O192="zníž. prenesená",K192,0)</f>
        <v>0</v>
      </c>
      <c r="BJ192" s="143">
        <f t="shared" ref="BJ192:BJ215" si="8">IF(O192="nulová",K192,0)</f>
        <v>0</v>
      </c>
      <c r="BK192" s="17" t="s">
        <v>129</v>
      </c>
      <c r="BL192" s="144">
        <f t="shared" ref="BL192:BL215" si="9">ROUND(J192*I192,3)</f>
        <v>0</v>
      </c>
      <c r="BM192" s="17" t="s">
        <v>216</v>
      </c>
      <c r="BN192" s="142" t="s">
        <v>217</v>
      </c>
    </row>
    <row r="193" spans="2:66" s="1" customFormat="1" ht="16.5" customHeight="1">
      <c r="B193" s="131"/>
      <c r="C193" s="132" t="s">
        <v>218</v>
      </c>
      <c r="D193" s="132" t="s">
        <v>124</v>
      </c>
      <c r="E193" s="133" t="s">
        <v>219</v>
      </c>
      <c r="F193" s="134" t="s">
        <v>220</v>
      </c>
      <c r="G193" s="134"/>
      <c r="H193" s="135" t="s">
        <v>215</v>
      </c>
      <c r="I193" s="136">
        <v>15</v>
      </c>
      <c r="J193" s="136"/>
      <c r="K193" s="136">
        <f t="shared" si="0"/>
        <v>0</v>
      </c>
      <c r="L193" s="137"/>
      <c r="M193" s="29"/>
      <c r="N193" s="138" t="s">
        <v>1</v>
      </c>
      <c r="O193" s="139" t="s">
        <v>37</v>
      </c>
      <c r="P193" s="140">
        <v>0.81772999999999996</v>
      </c>
      <c r="Q193" s="140">
        <f t="shared" si="1"/>
        <v>12.26595</v>
      </c>
      <c r="R193" s="140">
        <v>1.81193E-3</v>
      </c>
      <c r="S193" s="140">
        <f t="shared" si="2"/>
        <v>2.717895E-2</v>
      </c>
      <c r="T193" s="140">
        <v>0</v>
      </c>
      <c r="U193" s="141">
        <f t="shared" si="3"/>
        <v>0</v>
      </c>
      <c r="AS193" s="142" t="s">
        <v>216</v>
      </c>
      <c r="AU193" s="142" t="s">
        <v>124</v>
      </c>
      <c r="AV193" s="142" t="s">
        <v>129</v>
      </c>
      <c r="AZ193" s="17" t="s">
        <v>121</v>
      </c>
      <c r="BF193" s="143">
        <f t="shared" si="4"/>
        <v>0</v>
      </c>
      <c r="BG193" s="143">
        <f t="shared" si="5"/>
        <v>0</v>
      </c>
      <c r="BH193" s="143">
        <f t="shared" si="6"/>
        <v>0</v>
      </c>
      <c r="BI193" s="143">
        <f t="shared" si="7"/>
        <v>0</v>
      </c>
      <c r="BJ193" s="143">
        <f t="shared" si="8"/>
        <v>0</v>
      </c>
      <c r="BK193" s="17" t="s">
        <v>129</v>
      </c>
      <c r="BL193" s="144">
        <f t="shared" si="9"/>
        <v>0</v>
      </c>
      <c r="BM193" s="17" t="s">
        <v>216</v>
      </c>
      <c r="BN193" s="142" t="s">
        <v>221</v>
      </c>
    </row>
    <row r="194" spans="2:66" s="1" customFormat="1" ht="16.5" customHeight="1">
      <c r="B194" s="131"/>
      <c r="C194" s="132" t="s">
        <v>222</v>
      </c>
      <c r="D194" s="132" t="s">
        <v>124</v>
      </c>
      <c r="E194" s="133" t="s">
        <v>223</v>
      </c>
      <c r="F194" s="134" t="s">
        <v>224</v>
      </c>
      <c r="G194" s="134"/>
      <c r="H194" s="135" t="s">
        <v>215</v>
      </c>
      <c r="I194" s="136">
        <v>5</v>
      </c>
      <c r="J194" s="136"/>
      <c r="K194" s="136">
        <f t="shared" si="0"/>
        <v>0</v>
      </c>
      <c r="L194" s="137"/>
      <c r="M194" s="29"/>
      <c r="N194" s="138" t="s">
        <v>1</v>
      </c>
      <c r="O194" s="139" t="s">
        <v>37</v>
      </c>
      <c r="P194" s="140">
        <v>0.70984999999999998</v>
      </c>
      <c r="Q194" s="140">
        <f t="shared" si="1"/>
        <v>3.5492499999999998</v>
      </c>
      <c r="R194" s="140">
        <v>7.1739999999999998E-4</v>
      </c>
      <c r="S194" s="140">
        <f t="shared" si="2"/>
        <v>3.5869999999999999E-3</v>
      </c>
      <c r="T194" s="140">
        <v>0</v>
      </c>
      <c r="U194" s="141">
        <f t="shared" si="3"/>
        <v>0</v>
      </c>
      <c r="AS194" s="142" t="s">
        <v>216</v>
      </c>
      <c r="AU194" s="142" t="s">
        <v>124</v>
      </c>
      <c r="AV194" s="142" t="s">
        <v>129</v>
      </c>
      <c r="AZ194" s="17" t="s">
        <v>121</v>
      </c>
      <c r="BF194" s="143">
        <f t="shared" si="4"/>
        <v>0</v>
      </c>
      <c r="BG194" s="143">
        <f t="shared" si="5"/>
        <v>0</v>
      </c>
      <c r="BH194" s="143">
        <f t="shared" si="6"/>
        <v>0</v>
      </c>
      <c r="BI194" s="143">
        <f t="shared" si="7"/>
        <v>0</v>
      </c>
      <c r="BJ194" s="143">
        <f t="shared" si="8"/>
        <v>0</v>
      </c>
      <c r="BK194" s="17" t="s">
        <v>129</v>
      </c>
      <c r="BL194" s="144">
        <f t="shared" si="9"/>
        <v>0</v>
      </c>
      <c r="BM194" s="17" t="s">
        <v>216</v>
      </c>
      <c r="BN194" s="142" t="s">
        <v>225</v>
      </c>
    </row>
    <row r="195" spans="2:66" s="1" customFormat="1" ht="16.5" customHeight="1">
      <c r="B195" s="131"/>
      <c r="C195" s="132" t="s">
        <v>226</v>
      </c>
      <c r="D195" s="132" t="s">
        <v>124</v>
      </c>
      <c r="E195" s="133" t="s">
        <v>227</v>
      </c>
      <c r="F195" s="134" t="s">
        <v>228</v>
      </c>
      <c r="G195" s="134"/>
      <c r="H195" s="135" t="s">
        <v>215</v>
      </c>
      <c r="I195" s="136">
        <v>8</v>
      </c>
      <c r="J195" s="136"/>
      <c r="K195" s="136">
        <f t="shared" si="0"/>
        <v>0</v>
      </c>
      <c r="L195" s="137"/>
      <c r="M195" s="29"/>
      <c r="N195" s="138" t="s">
        <v>1</v>
      </c>
      <c r="O195" s="139" t="s">
        <v>37</v>
      </c>
      <c r="P195" s="140">
        <v>0.77739999999999998</v>
      </c>
      <c r="Q195" s="140">
        <f t="shared" si="1"/>
        <v>6.2191999999999998</v>
      </c>
      <c r="R195" s="140">
        <v>1.3780000000000001E-3</v>
      </c>
      <c r="S195" s="140">
        <f t="shared" si="2"/>
        <v>1.1024000000000001E-2</v>
      </c>
      <c r="T195" s="140">
        <v>0</v>
      </c>
      <c r="U195" s="141">
        <f t="shared" si="3"/>
        <v>0</v>
      </c>
      <c r="AS195" s="142" t="s">
        <v>216</v>
      </c>
      <c r="AU195" s="142" t="s">
        <v>124</v>
      </c>
      <c r="AV195" s="142" t="s">
        <v>129</v>
      </c>
      <c r="AZ195" s="17" t="s">
        <v>121</v>
      </c>
      <c r="BF195" s="143">
        <f t="shared" si="4"/>
        <v>0</v>
      </c>
      <c r="BG195" s="143">
        <f t="shared" si="5"/>
        <v>0</v>
      </c>
      <c r="BH195" s="143">
        <f t="shared" si="6"/>
        <v>0</v>
      </c>
      <c r="BI195" s="143">
        <f t="shared" si="7"/>
        <v>0</v>
      </c>
      <c r="BJ195" s="143">
        <f t="shared" si="8"/>
        <v>0</v>
      </c>
      <c r="BK195" s="17" t="s">
        <v>129</v>
      </c>
      <c r="BL195" s="144">
        <f t="shared" si="9"/>
        <v>0</v>
      </c>
      <c r="BM195" s="17" t="s">
        <v>216</v>
      </c>
      <c r="BN195" s="142" t="s">
        <v>229</v>
      </c>
    </row>
    <row r="196" spans="2:66" s="1" customFormat="1" ht="21.75" customHeight="1">
      <c r="B196" s="131"/>
      <c r="C196" s="132" t="s">
        <v>230</v>
      </c>
      <c r="D196" s="132" t="s">
        <v>124</v>
      </c>
      <c r="E196" s="133" t="s">
        <v>231</v>
      </c>
      <c r="F196" s="134" t="s">
        <v>232</v>
      </c>
      <c r="G196" s="134"/>
      <c r="H196" s="135" t="s">
        <v>215</v>
      </c>
      <c r="I196" s="136">
        <v>12</v>
      </c>
      <c r="J196" s="136"/>
      <c r="K196" s="136">
        <f t="shared" si="0"/>
        <v>0</v>
      </c>
      <c r="L196" s="137"/>
      <c r="M196" s="29"/>
      <c r="N196" s="138" t="s">
        <v>1</v>
      </c>
      <c r="O196" s="139" t="s">
        <v>37</v>
      </c>
      <c r="P196" s="140">
        <v>0.75746000000000002</v>
      </c>
      <c r="Q196" s="140">
        <f t="shared" si="1"/>
        <v>9.0895200000000003</v>
      </c>
      <c r="R196" s="140">
        <v>8.3000000000000001E-4</v>
      </c>
      <c r="S196" s="140">
        <f t="shared" si="2"/>
        <v>9.9600000000000001E-3</v>
      </c>
      <c r="T196" s="140">
        <v>0</v>
      </c>
      <c r="U196" s="141">
        <f t="shared" si="3"/>
        <v>0</v>
      </c>
      <c r="AS196" s="142" t="s">
        <v>216</v>
      </c>
      <c r="AU196" s="142" t="s">
        <v>124</v>
      </c>
      <c r="AV196" s="142" t="s">
        <v>129</v>
      </c>
      <c r="AZ196" s="17" t="s">
        <v>121</v>
      </c>
      <c r="BF196" s="143">
        <f t="shared" si="4"/>
        <v>0</v>
      </c>
      <c r="BG196" s="143">
        <f t="shared" si="5"/>
        <v>0</v>
      </c>
      <c r="BH196" s="143">
        <f t="shared" si="6"/>
        <v>0</v>
      </c>
      <c r="BI196" s="143">
        <f t="shared" si="7"/>
        <v>0</v>
      </c>
      <c r="BJ196" s="143">
        <f t="shared" si="8"/>
        <v>0</v>
      </c>
      <c r="BK196" s="17" t="s">
        <v>129</v>
      </c>
      <c r="BL196" s="144">
        <f t="shared" si="9"/>
        <v>0</v>
      </c>
      <c r="BM196" s="17" t="s">
        <v>216</v>
      </c>
      <c r="BN196" s="142" t="s">
        <v>233</v>
      </c>
    </row>
    <row r="197" spans="2:66" s="1" customFormat="1" ht="21.75" customHeight="1">
      <c r="B197" s="131"/>
      <c r="C197" s="132" t="s">
        <v>234</v>
      </c>
      <c r="D197" s="132" t="s">
        <v>124</v>
      </c>
      <c r="E197" s="133" t="s">
        <v>235</v>
      </c>
      <c r="F197" s="134" t="s">
        <v>236</v>
      </c>
      <c r="G197" s="134"/>
      <c r="H197" s="135" t="s">
        <v>215</v>
      </c>
      <c r="I197" s="136">
        <v>5</v>
      </c>
      <c r="J197" s="136"/>
      <c r="K197" s="136">
        <f t="shared" si="0"/>
        <v>0</v>
      </c>
      <c r="L197" s="137"/>
      <c r="M197" s="29"/>
      <c r="N197" s="138" t="s">
        <v>1</v>
      </c>
      <c r="O197" s="139" t="s">
        <v>37</v>
      </c>
      <c r="P197" s="140">
        <v>0.81510000000000005</v>
      </c>
      <c r="Q197" s="140">
        <f t="shared" si="1"/>
        <v>4.0754999999999999</v>
      </c>
      <c r="R197" s="140">
        <v>1.50814E-3</v>
      </c>
      <c r="S197" s="140">
        <f t="shared" si="2"/>
        <v>7.5407E-3</v>
      </c>
      <c r="T197" s="140">
        <v>0</v>
      </c>
      <c r="U197" s="141">
        <f t="shared" si="3"/>
        <v>0</v>
      </c>
      <c r="AS197" s="142" t="s">
        <v>216</v>
      </c>
      <c r="AU197" s="142" t="s">
        <v>124</v>
      </c>
      <c r="AV197" s="142" t="s">
        <v>129</v>
      </c>
      <c r="AZ197" s="17" t="s">
        <v>121</v>
      </c>
      <c r="BF197" s="143">
        <f t="shared" si="4"/>
        <v>0</v>
      </c>
      <c r="BG197" s="143">
        <f t="shared" si="5"/>
        <v>0</v>
      </c>
      <c r="BH197" s="143">
        <f t="shared" si="6"/>
        <v>0</v>
      </c>
      <c r="BI197" s="143">
        <f t="shared" si="7"/>
        <v>0</v>
      </c>
      <c r="BJ197" s="143">
        <f t="shared" si="8"/>
        <v>0</v>
      </c>
      <c r="BK197" s="17" t="s">
        <v>129</v>
      </c>
      <c r="BL197" s="144">
        <f t="shared" si="9"/>
        <v>0</v>
      </c>
      <c r="BM197" s="17" t="s">
        <v>216</v>
      </c>
      <c r="BN197" s="142" t="s">
        <v>237</v>
      </c>
    </row>
    <row r="198" spans="2:66" s="1" customFormat="1" ht="16.5" customHeight="1">
      <c r="B198" s="131"/>
      <c r="C198" s="132" t="s">
        <v>238</v>
      </c>
      <c r="D198" s="132" t="s">
        <v>124</v>
      </c>
      <c r="E198" s="133" t="s">
        <v>239</v>
      </c>
      <c r="F198" s="134" t="s">
        <v>240</v>
      </c>
      <c r="G198" s="134"/>
      <c r="H198" s="135" t="s">
        <v>139</v>
      </c>
      <c r="I198" s="136">
        <v>2</v>
      </c>
      <c r="J198" s="136"/>
      <c r="K198" s="136">
        <f t="shared" si="0"/>
        <v>0</v>
      </c>
      <c r="L198" s="137"/>
      <c r="M198" s="29"/>
      <c r="N198" s="138" t="s">
        <v>1</v>
      </c>
      <c r="O198" s="139" t="s">
        <v>37</v>
      </c>
      <c r="P198" s="140">
        <v>0.28932000000000002</v>
      </c>
      <c r="Q198" s="140">
        <f t="shared" si="1"/>
        <v>0.57864000000000004</v>
      </c>
      <c r="R198" s="140">
        <v>0</v>
      </c>
      <c r="S198" s="140">
        <f t="shared" si="2"/>
        <v>0</v>
      </c>
      <c r="T198" s="140">
        <v>0</v>
      </c>
      <c r="U198" s="141">
        <f t="shared" si="3"/>
        <v>0</v>
      </c>
      <c r="AS198" s="142" t="s">
        <v>216</v>
      </c>
      <c r="AU198" s="142" t="s">
        <v>124</v>
      </c>
      <c r="AV198" s="142" t="s">
        <v>129</v>
      </c>
      <c r="AZ198" s="17" t="s">
        <v>121</v>
      </c>
      <c r="BF198" s="143">
        <f t="shared" si="4"/>
        <v>0</v>
      </c>
      <c r="BG198" s="143">
        <f t="shared" si="5"/>
        <v>0</v>
      </c>
      <c r="BH198" s="143">
        <f t="shared" si="6"/>
        <v>0</v>
      </c>
      <c r="BI198" s="143">
        <f t="shared" si="7"/>
        <v>0</v>
      </c>
      <c r="BJ198" s="143">
        <f t="shared" si="8"/>
        <v>0</v>
      </c>
      <c r="BK198" s="17" t="s">
        <v>129</v>
      </c>
      <c r="BL198" s="144">
        <f t="shared" si="9"/>
        <v>0</v>
      </c>
      <c r="BM198" s="17" t="s">
        <v>216</v>
      </c>
      <c r="BN198" s="142" t="s">
        <v>241</v>
      </c>
    </row>
    <row r="199" spans="2:66" s="1" customFormat="1" ht="24.2" customHeight="1">
      <c r="B199" s="131"/>
      <c r="C199" s="169" t="s">
        <v>242</v>
      </c>
      <c r="D199" s="169" t="s">
        <v>243</v>
      </c>
      <c r="E199" s="170" t="s">
        <v>244</v>
      </c>
      <c r="F199" s="171" t="s">
        <v>245</v>
      </c>
      <c r="G199" s="171"/>
      <c r="H199" s="172" t="s">
        <v>139</v>
      </c>
      <c r="I199" s="173">
        <v>2</v>
      </c>
      <c r="J199" s="173"/>
      <c r="K199" s="173">
        <f t="shared" si="0"/>
        <v>0</v>
      </c>
      <c r="L199" s="174"/>
      <c r="M199" s="175"/>
      <c r="N199" s="176" t="s">
        <v>1</v>
      </c>
      <c r="O199" s="177" t="s">
        <v>37</v>
      </c>
      <c r="P199" s="140">
        <v>0</v>
      </c>
      <c r="Q199" s="140">
        <f t="shared" si="1"/>
        <v>0</v>
      </c>
      <c r="R199" s="140">
        <v>6.0999999999999997E-4</v>
      </c>
      <c r="S199" s="140">
        <f t="shared" si="2"/>
        <v>1.2199999999999999E-3</v>
      </c>
      <c r="T199" s="140">
        <v>0</v>
      </c>
      <c r="U199" s="141">
        <f t="shared" si="3"/>
        <v>0</v>
      </c>
      <c r="AS199" s="142" t="s">
        <v>246</v>
      </c>
      <c r="AU199" s="142" t="s">
        <v>243</v>
      </c>
      <c r="AV199" s="142" t="s">
        <v>129</v>
      </c>
      <c r="AZ199" s="17" t="s">
        <v>121</v>
      </c>
      <c r="BF199" s="143">
        <f t="shared" si="4"/>
        <v>0</v>
      </c>
      <c r="BG199" s="143">
        <f t="shared" si="5"/>
        <v>0</v>
      </c>
      <c r="BH199" s="143">
        <f t="shared" si="6"/>
        <v>0</v>
      </c>
      <c r="BI199" s="143">
        <f t="shared" si="7"/>
        <v>0</v>
      </c>
      <c r="BJ199" s="143">
        <f t="shared" si="8"/>
        <v>0</v>
      </c>
      <c r="BK199" s="17" t="s">
        <v>129</v>
      </c>
      <c r="BL199" s="144">
        <f t="shared" si="9"/>
        <v>0</v>
      </c>
      <c r="BM199" s="17" t="s">
        <v>216</v>
      </c>
      <c r="BN199" s="142" t="s">
        <v>247</v>
      </c>
    </row>
    <row r="200" spans="2:66" s="1" customFormat="1" ht="16.5" customHeight="1">
      <c r="B200" s="131"/>
      <c r="C200" s="132" t="s">
        <v>248</v>
      </c>
      <c r="D200" s="132" t="s">
        <v>124</v>
      </c>
      <c r="E200" s="133" t="s">
        <v>249</v>
      </c>
      <c r="F200" s="134" t="s">
        <v>250</v>
      </c>
      <c r="G200" s="134"/>
      <c r="H200" s="135" t="s">
        <v>139</v>
      </c>
      <c r="I200" s="136">
        <v>4</v>
      </c>
      <c r="J200" s="136"/>
      <c r="K200" s="136">
        <f t="shared" si="0"/>
        <v>0</v>
      </c>
      <c r="L200" s="137"/>
      <c r="M200" s="29"/>
      <c r="N200" s="138" t="s">
        <v>1</v>
      </c>
      <c r="O200" s="139" t="s">
        <v>37</v>
      </c>
      <c r="P200" s="140">
        <v>0.24679999999999999</v>
      </c>
      <c r="Q200" s="140">
        <f t="shared" si="1"/>
        <v>0.98719999999999997</v>
      </c>
      <c r="R200" s="140">
        <v>1.4200000000000001E-4</v>
      </c>
      <c r="S200" s="140">
        <f t="shared" si="2"/>
        <v>5.6800000000000004E-4</v>
      </c>
      <c r="T200" s="140">
        <v>0</v>
      </c>
      <c r="U200" s="141">
        <f t="shared" si="3"/>
        <v>0</v>
      </c>
      <c r="AS200" s="142" t="s">
        <v>216</v>
      </c>
      <c r="AU200" s="142" t="s">
        <v>124</v>
      </c>
      <c r="AV200" s="142" t="s">
        <v>129</v>
      </c>
      <c r="AZ200" s="17" t="s">
        <v>121</v>
      </c>
      <c r="BF200" s="143">
        <f t="shared" si="4"/>
        <v>0</v>
      </c>
      <c r="BG200" s="143">
        <f t="shared" si="5"/>
        <v>0</v>
      </c>
      <c r="BH200" s="143">
        <f t="shared" si="6"/>
        <v>0</v>
      </c>
      <c r="BI200" s="143">
        <f t="shared" si="7"/>
        <v>0</v>
      </c>
      <c r="BJ200" s="143">
        <f t="shared" si="8"/>
        <v>0</v>
      </c>
      <c r="BK200" s="17" t="s">
        <v>129</v>
      </c>
      <c r="BL200" s="144">
        <f t="shared" si="9"/>
        <v>0</v>
      </c>
      <c r="BM200" s="17" t="s">
        <v>216</v>
      </c>
      <c r="BN200" s="142" t="s">
        <v>251</v>
      </c>
    </row>
    <row r="201" spans="2:66" s="1" customFormat="1" ht="21.75" customHeight="1">
      <c r="B201" s="131"/>
      <c r="C201" s="169" t="s">
        <v>252</v>
      </c>
      <c r="D201" s="169" t="s">
        <v>243</v>
      </c>
      <c r="E201" s="170" t="s">
        <v>253</v>
      </c>
      <c r="F201" s="171" t="s">
        <v>254</v>
      </c>
      <c r="G201" s="171"/>
      <c r="H201" s="172" t="s">
        <v>139</v>
      </c>
      <c r="I201" s="173">
        <v>4</v>
      </c>
      <c r="J201" s="173"/>
      <c r="K201" s="173">
        <f t="shared" si="0"/>
        <v>0</v>
      </c>
      <c r="L201" s="174"/>
      <c r="M201" s="175"/>
      <c r="N201" s="176" t="s">
        <v>1</v>
      </c>
      <c r="O201" s="177" t="s">
        <v>37</v>
      </c>
      <c r="P201" s="140">
        <v>0</v>
      </c>
      <c r="Q201" s="140">
        <f t="shared" si="1"/>
        <v>0</v>
      </c>
      <c r="R201" s="140">
        <v>6.9999999999999994E-5</v>
      </c>
      <c r="S201" s="140">
        <f t="shared" si="2"/>
        <v>2.7999999999999998E-4</v>
      </c>
      <c r="T201" s="140">
        <v>0</v>
      </c>
      <c r="U201" s="141">
        <f t="shared" si="3"/>
        <v>0</v>
      </c>
      <c r="AS201" s="142" t="s">
        <v>246</v>
      </c>
      <c r="AU201" s="142" t="s">
        <v>243</v>
      </c>
      <c r="AV201" s="142" t="s">
        <v>129</v>
      </c>
      <c r="AZ201" s="17" t="s">
        <v>121</v>
      </c>
      <c r="BF201" s="143">
        <f t="shared" si="4"/>
        <v>0</v>
      </c>
      <c r="BG201" s="143">
        <f t="shared" si="5"/>
        <v>0</v>
      </c>
      <c r="BH201" s="143">
        <f t="shared" si="6"/>
        <v>0</v>
      </c>
      <c r="BI201" s="143">
        <f t="shared" si="7"/>
        <v>0</v>
      </c>
      <c r="BJ201" s="143">
        <f t="shared" si="8"/>
        <v>0</v>
      </c>
      <c r="BK201" s="17" t="s">
        <v>129</v>
      </c>
      <c r="BL201" s="144">
        <f t="shared" si="9"/>
        <v>0</v>
      </c>
      <c r="BM201" s="17" t="s">
        <v>216</v>
      </c>
      <c r="BN201" s="142" t="s">
        <v>255</v>
      </c>
    </row>
    <row r="202" spans="2:66" s="1" customFormat="1" ht="16.5" customHeight="1">
      <c r="B202" s="131"/>
      <c r="C202" s="132" t="s">
        <v>256</v>
      </c>
      <c r="D202" s="132" t="s">
        <v>124</v>
      </c>
      <c r="E202" s="133" t="s">
        <v>257</v>
      </c>
      <c r="F202" s="134" t="s">
        <v>258</v>
      </c>
      <c r="G202" s="134"/>
      <c r="H202" s="135" t="s">
        <v>139</v>
      </c>
      <c r="I202" s="136">
        <v>7</v>
      </c>
      <c r="J202" s="136"/>
      <c r="K202" s="136">
        <f t="shared" si="0"/>
        <v>0</v>
      </c>
      <c r="L202" s="137"/>
      <c r="M202" s="29"/>
      <c r="N202" s="138" t="s">
        <v>1</v>
      </c>
      <c r="O202" s="139" t="s">
        <v>37</v>
      </c>
      <c r="P202" s="140">
        <v>0.31913000000000002</v>
      </c>
      <c r="Q202" s="140">
        <f t="shared" si="1"/>
        <v>2.2339100000000003</v>
      </c>
      <c r="R202" s="140">
        <v>1.9000000000000001E-4</v>
      </c>
      <c r="S202" s="140">
        <f t="shared" si="2"/>
        <v>1.33E-3</v>
      </c>
      <c r="T202" s="140">
        <v>0</v>
      </c>
      <c r="U202" s="141">
        <f t="shared" si="3"/>
        <v>0</v>
      </c>
      <c r="AS202" s="142" t="s">
        <v>216</v>
      </c>
      <c r="AU202" s="142" t="s">
        <v>124</v>
      </c>
      <c r="AV202" s="142" t="s">
        <v>129</v>
      </c>
      <c r="AZ202" s="17" t="s">
        <v>121</v>
      </c>
      <c r="BF202" s="143">
        <f t="shared" si="4"/>
        <v>0</v>
      </c>
      <c r="BG202" s="143">
        <f t="shared" si="5"/>
        <v>0</v>
      </c>
      <c r="BH202" s="143">
        <f t="shared" si="6"/>
        <v>0</v>
      </c>
      <c r="BI202" s="143">
        <f t="shared" si="7"/>
        <v>0</v>
      </c>
      <c r="BJ202" s="143">
        <f t="shared" si="8"/>
        <v>0</v>
      </c>
      <c r="BK202" s="17" t="s">
        <v>129</v>
      </c>
      <c r="BL202" s="144">
        <f t="shared" si="9"/>
        <v>0</v>
      </c>
      <c r="BM202" s="17" t="s">
        <v>216</v>
      </c>
      <c r="BN202" s="142" t="s">
        <v>259</v>
      </c>
    </row>
    <row r="203" spans="2:66" s="1" customFormat="1" ht="21.75" customHeight="1">
      <c r="B203" s="131"/>
      <c r="C203" s="169" t="s">
        <v>260</v>
      </c>
      <c r="D203" s="169" t="s">
        <v>243</v>
      </c>
      <c r="E203" s="170" t="s">
        <v>261</v>
      </c>
      <c r="F203" s="171" t="s">
        <v>262</v>
      </c>
      <c r="G203" s="171"/>
      <c r="H203" s="172" t="s">
        <v>139</v>
      </c>
      <c r="I203" s="173">
        <v>7</v>
      </c>
      <c r="J203" s="173"/>
      <c r="K203" s="173">
        <f t="shared" si="0"/>
        <v>0</v>
      </c>
      <c r="L203" s="174"/>
      <c r="M203" s="175"/>
      <c r="N203" s="176" t="s">
        <v>1</v>
      </c>
      <c r="O203" s="177" t="s">
        <v>37</v>
      </c>
      <c r="P203" s="140">
        <v>0</v>
      </c>
      <c r="Q203" s="140">
        <f t="shared" si="1"/>
        <v>0</v>
      </c>
      <c r="R203" s="140">
        <v>1.4999999999999999E-4</v>
      </c>
      <c r="S203" s="140">
        <f t="shared" si="2"/>
        <v>1.0499999999999999E-3</v>
      </c>
      <c r="T203" s="140">
        <v>0</v>
      </c>
      <c r="U203" s="141">
        <f t="shared" si="3"/>
        <v>0</v>
      </c>
      <c r="AS203" s="142" t="s">
        <v>246</v>
      </c>
      <c r="AU203" s="142" t="s">
        <v>243</v>
      </c>
      <c r="AV203" s="142" t="s">
        <v>129</v>
      </c>
      <c r="AZ203" s="17" t="s">
        <v>121</v>
      </c>
      <c r="BF203" s="143">
        <f t="shared" si="4"/>
        <v>0</v>
      </c>
      <c r="BG203" s="143">
        <f t="shared" si="5"/>
        <v>0</v>
      </c>
      <c r="BH203" s="143">
        <f t="shared" si="6"/>
        <v>0</v>
      </c>
      <c r="BI203" s="143">
        <f t="shared" si="7"/>
        <v>0</v>
      </c>
      <c r="BJ203" s="143">
        <f t="shared" si="8"/>
        <v>0</v>
      </c>
      <c r="BK203" s="17" t="s">
        <v>129</v>
      </c>
      <c r="BL203" s="144">
        <f t="shared" si="9"/>
        <v>0</v>
      </c>
      <c r="BM203" s="17" t="s">
        <v>216</v>
      </c>
      <c r="BN203" s="142" t="s">
        <v>263</v>
      </c>
    </row>
    <row r="204" spans="2:66" s="1" customFormat="1" ht="16.5" customHeight="1">
      <c r="B204" s="131"/>
      <c r="C204" s="132" t="s">
        <v>264</v>
      </c>
      <c r="D204" s="132" t="s">
        <v>124</v>
      </c>
      <c r="E204" s="133" t="s">
        <v>265</v>
      </c>
      <c r="F204" s="134" t="s">
        <v>266</v>
      </c>
      <c r="G204" s="134"/>
      <c r="H204" s="135" t="s">
        <v>139</v>
      </c>
      <c r="I204" s="136">
        <v>6</v>
      </c>
      <c r="J204" s="136"/>
      <c r="K204" s="136">
        <f t="shared" si="0"/>
        <v>0</v>
      </c>
      <c r="L204" s="137"/>
      <c r="M204" s="29"/>
      <c r="N204" s="138" t="s">
        <v>1</v>
      </c>
      <c r="O204" s="139" t="s">
        <v>37</v>
      </c>
      <c r="P204" s="140">
        <v>0.36754999999999999</v>
      </c>
      <c r="Q204" s="140">
        <f t="shared" si="1"/>
        <v>2.2052999999999998</v>
      </c>
      <c r="R204" s="140">
        <v>2.5500000000000002E-4</v>
      </c>
      <c r="S204" s="140">
        <f t="shared" si="2"/>
        <v>1.5300000000000001E-3</v>
      </c>
      <c r="T204" s="140">
        <v>0</v>
      </c>
      <c r="U204" s="141">
        <f t="shared" si="3"/>
        <v>0</v>
      </c>
      <c r="AS204" s="142" t="s">
        <v>216</v>
      </c>
      <c r="AU204" s="142" t="s">
        <v>124</v>
      </c>
      <c r="AV204" s="142" t="s">
        <v>129</v>
      </c>
      <c r="AZ204" s="17" t="s">
        <v>121</v>
      </c>
      <c r="BF204" s="143">
        <f t="shared" si="4"/>
        <v>0</v>
      </c>
      <c r="BG204" s="143">
        <f t="shared" si="5"/>
        <v>0</v>
      </c>
      <c r="BH204" s="143">
        <f t="shared" si="6"/>
        <v>0</v>
      </c>
      <c r="BI204" s="143">
        <f t="shared" si="7"/>
        <v>0</v>
      </c>
      <c r="BJ204" s="143">
        <f t="shared" si="8"/>
        <v>0</v>
      </c>
      <c r="BK204" s="17" t="s">
        <v>129</v>
      </c>
      <c r="BL204" s="144">
        <f t="shared" si="9"/>
        <v>0</v>
      </c>
      <c r="BM204" s="17" t="s">
        <v>216</v>
      </c>
      <c r="BN204" s="142" t="s">
        <v>267</v>
      </c>
    </row>
    <row r="205" spans="2:66" s="1" customFormat="1" ht="21.75" customHeight="1">
      <c r="B205" s="131"/>
      <c r="C205" s="169" t="s">
        <v>268</v>
      </c>
      <c r="D205" s="169" t="s">
        <v>243</v>
      </c>
      <c r="E205" s="170" t="s">
        <v>269</v>
      </c>
      <c r="F205" s="171" t="s">
        <v>270</v>
      </c>
      <c r="G205" s="171"/>
      <c r="H205" s="172" t="s">
        <v>139</v>
      </c>
      <c r="I205" s="173">
        <v>6</v>
      </c>
      <c r="J205" s="173"/>
      <c r="K205" s="173">
        <f t="shared" si="0"/>
        <v>0</v>
      </c>
      <c r="L205" s="174"/>
      <c r="M205" s="175"/>
      <c r="N205" s="176" t="s">
        <v>1</v>
      </c>
      <c r="O205" s="177" t="s">
        <v>37</v>
      </c>
      <c r="P205" s="140">
        <v>0</v>
      </c>
      <c r="Q205" s="140">
        <f t="shared" si="1"/>
        <v>0</v>
      </c>
      <c r="R205" s="140">
        <v>3.3E-4</v>
      </c>
      <c r="S205" s="140">
        <f t="shared" si="2"/>
        <v>1.98E-3</v>
      </c>
      <c r="T205" s="140">
        <v>0</v>
      </c>
      <c r="U205" s="141">
        <f t="shared" si="3"/>
        <v>0</v>
      </c>
      <c r="AS205" s="142" t="s">
        <v>246</v>
      </c>
      <c r="AU205" s="142" t="s">
        <v>243</v>
      </c>
      <c r="AV205" s="142" t="s">
        <v>129</v>
      </c>
      <c r="AZ205" s="17" t="s">
        <v>121</v>
      </c>
      <c r="BF205" s="143">
        <f t="shared" si="4"/>
        <v>0</v>
      </c>
      <c r="BG205" s="143">
        <f t="shared" si="5"/>
        <v>0</v>
      </c>
      <c r="BH205" s="143">
        <f t="shared" si="6"/>
        <v>0</v>
      </c>
      <c r="BI205" s="143">
        <f t="shared" si="7"/>
        <v>0</v>
      </c>
      <c r="BJ205" s="143">
        <f t="shared" si="8"/>
        <v>0</v>
      </c>
      <c r="BK205" s="17" t="s">
        <v>129</v>
      </c>
      <c r="BL205" s="144">
        <f t="shared" si="9"/>
        <v>0</v>
      </c>
      <c r="BM205" s="17" t="s">
        <v>216</v>
      </c>
      <c r="BN205" s="142" t="s">
        <v>271</v>
      </c>
    </row>
    <row r="206" spans="2:66" s="1" customFormat="1" ht="21.75" customHeight="1">
      <c r="B206" s="131"/>
      <c r="C206" s="132" t="s">
        <v>272</v>
      </c>
      <c r="D206" s="132" t="s">
        <v>124</v>
      </c>
      <c r="E206" s="133" t="s">
        <v>273</v>
      </c>
      <c r="F206" s="134" t="s">
        <v>274</v>
      </c>
      <c r="G206" s="134"/>
      <c r="H206" s="135" t="s">
        <v>139</v>
      </c>
      <c r="I206" s="136">
        <v>4</v>
      </c>
      <c r="J206" s="136"/>
      <c r="K206" s="136">
        <f t="shared" si="0"/>
        <v>0</v>
      </c>
      <c r="L206" s="137"/>
      <c r="M206" s="29"/>
      <c r="N206" s="138" t="s">
        <v>1</v>
      </c>
      <c r="O206" s="139" t="s">
        <v>37</v>
      </c>
      <c r="P206" s="140">
        <v>0.36764999999999998</v>
      </c>
      <c r="Q206" s="140">
        <f t="shared" si="1"/>
        <v>1.4705999999999999</v>
      </c>
      <c r="R206" s="140">
        <v>2.5500000000000002E-4</v>
      </c>
      <c r="S206" s="140">
        <f t="shared" si="2"/>
        <v>1.0200000000000001E-3</v>
      </c>
      <c r="T206" s="140">
        <v>0</v>
      </c>
      <c r="U206" s="141">
        <f t="shared" si="3"/>
        <v>0</v>
      </c>
      <c r="AS206" s="142" t="s">
        <v>216</v>
      </c>
      <c r="AU206" s="142" t="s">
        <v>124</v>
      </c>
      <c r="AV206" s="142" t="s">
        <v>129</v>
      </c>
      <c r="AZ206" s="17" t="s">
        <v>121</v>
      </c>
      <c r="BF206" s="143">
        <f t="shared" si="4"/>
        <v>0</v>
      </c>
      <c r="BG206" s="143">
        <f t="shared" si="5"/>
        <v>0</v>
      </c>
      <c r="BH206" s="143">
        <f t="shared" si="6"/>
        <v>0</v>
      </c>
      <c r="BI206" s="143">
        <f t="shared" si="7"/>
        <v>0</v>
      </c>
      <c r="BJ206" s="143">
        <f t="shared" si="8"/>
        <v>0</v>
      </c>
      <c r="BK206" s="17" t="s">
        <v>129</v>
      </c>
      <c r="BL206" s="144">
        <f t="shared" si="9"/>
        <v>0</v>
      </c>
      <c r="BM206" s="17" t="s">
        <v>216</v>
      </c>
      <c r="BN206" s="142" t="s">
        <v>275</v>
      </c>
    </row>
    <row r="207" spans="2:66" s="1" customFormat="1" ht="21.75" customHeight="1">
      <c r="B207" s="131"/>
      <c r="C207" s="169" t="s">
        <v>276</v>
      </c>
      <c r="D207" s="169" t="s">
        <v>243</v>
      </c>
      <c r="E207" s="170" t="s">
        <v>277</v>
      </c>
      <c r="F207" s="171" t="s">
        <v>278</v>
      </c>
      <c r="G207" s="171"/>
      <c r="H207" s="172" t="s">
        <v>139</v>
      </c>
      <c r="I207" s="173">
        <v>4</v>
      </c>
      <c r="J207" s="173"/>
      <c r="K207" s="173">
        <f t="shared" si="0"/>
        <v>0</v>
      </c>
      <c r="L207" s="174"/>
      <c r="M207" s="175"/>
      <c r="N207" s="176" t="s">
        <v>1</v>
      </c>
      <c r="O207" s="177" t="s">
        <v>37</v>
      </c>
      <c r="P207" s="140">
        <v>0</v>
      </c>
      <c r="Q207" s="140">
        <f t="shared" si="1"/>
        <v>0</v>
      </c>
      <c r="R207" s="140">
        <v>5.2999999999999998E-4</v>
      </c>
      <c r="S207" s="140">
        <f t="shared" si="2"/>
        <v>2.1199999999999999E-3</v>
      </c>
      <c r="T207" s="140">
        <v>0</v>
      </c>
      <c r="U207" s="141">
        <f t="shared" si="3"/>
        <v>0</v>
      </c>
      <c r="AS207" s="142" t="s">
        <v>246</v>
      </c>
      <c r="AU207" s="142" t="s">
        <v>243</v>
      </c>
      <c r="AV207" s="142" t="s">
        <v>129</v>
      </c>
      <c r="AZ207" s="17" t="s">
        <v>121</v>
      </c>
      <c r="BF207" s="143">
        <f t="shared" si="4"/>
        <v>0</v>
      </c>
      <c r="BG207" s="143">
        <f t="shared" si="5"/>
        <v>0</v>
      </c>
      <c r="BH207" s="143">
        <f t="shared" si="6"/>
        <v>0</v>
      </c>
      <c r="BI207" s="143">
        <f t="shared" si="7"/>
        <v>0</v>
      </c>
      <c r="BJ207" s="143">
        <f t="shared" si="8"/>
        <v>0</v>
      </c>
      <c r="BK207" s="17" t="s">
        <v>129</v>
      </c>
      <c r="BL207" s="144">
        <f t="shared" si="9"/>
        <v>0</v>
      </c>
      <c r="BM207" s="17" t="s">
        <v>216</v>
      </c>
      <c r="BN207" s="142" t="s">
        <v>279</v>
      </c>
    </row>
    <row r="208" spans="2:66" s="1" customFormat="1" ht="21.75" customHeight="1">
      <c r="B208" s="131"/>
      <c r="C208" s="132" t="s">
        <v>280</v>
      </c>
      <c r="D208" s="132" t="s">
        <v>124</v>
      </c>
      <c r="E208" s="133" t="s">
        <v>281</v>
      </c>
      <c r="F208" s="134" t="s">
        <v>282</v>
      </c>
      <c r="G208" s="134"/>
      <c r="H208" s="135" t="s">
        <v>139</v>
      </c>
      <c r="I208" s="136">
        <v>2</v>
      </c>
      <c r="J208" s="136"/>
      <c r="K208" s="136">
        <f t="shared" si="0"/>
        <v>0</v>
      </c>
      <c r="L208" s="137"/>
      <c r="M208" s="29"/>
      <c r="N208" s="138" t="s">
        <v>1</v>
      </c>
      <c r="O208" s="139" t="s">
        <v>37</v>
      </c>
      <c r="P208" s="140">
        <v>0.31911</v>
      </c>
      <c r="Q208" s="140">
        <f t="shared" si="1"/>
        <v>0.63822000000000001</v>
      </c>
      <c r="R208" s="140">
        <v>1.94E-4</v>
      </c>
      <c r="S208" s="140">
        <f t="shared" si="2"/>
        <v>3.88E-4</v>
      </c>
      <c r="T208" s="140">
        <v>0</v>
      </c>
      <c r="U208" s="141">
        <f t="shared" si="3"/>
        <v>0</v>
      </c>
      <c r="AS208" s="142" t="s">
        <v>216</v>
      </c>
      <c r="AU208" s="142" t="s">
        <v>124</v>
      </c>
      <c r="AV208" s="142" t="s">
        <v>129</v>
      </c>
      <c r="AZ208" s="17" t="s">
        <v>121</v>
      </c>
      <c r="BF208" s="143">
        <f t="shared" si="4"/>
        <v>0</v>
      </c>
      <c r="BG208" s="143">
        <f t="shared" si="5"/>
        <v>0</v>
      </c>
      <c r="BH208" s="143">
        <f t="shared" si="6"/>
        <v>0</v>
      </c>
      <c r="BI208" s="143">
        <f t="shared" si="7"/>
        <v>0</v>
      </c>
      <c r="BJ208" s="143">
        <f t="shared" si="8"/>
        <v>0</v>
      </c>
      <c r="BK208" s="17" t="s">
        <v>129</v>
      </c>
      <c r="BL208" s="144">
        <f t="shared" si="9"/>
        <v>0</v>
      </c>
      <c r="BM208" s="17" t="s">
        <v>216</v>
      </c>
      <c r="BN208" s="142" t="s">
        <v>283</v>
      </c>
    </row>
    <row r="209" spans="2:66" s="1" customFormat="1" ht="24.2" customHeight="1">
      <c r="B209" s="131"/>
      <c r="C209" s="169" t="s">
        <v>284</v>
      </c>
      <c r="D209" s="169" t="s">
        <v>243</v>
      </c>
      <c r="E209" s="170" t="s">
        <v>285</v>
      </c>
      <c r="F209" s="171" t="s">
        <v>286</v>
      </c>
      <c r="G209" s="171"/>
      <c r="H209" s="172" t="s">
        <v>139</v>
      </c>
      <c r="I209" s="173">
        <v>2</v>
      </c>
      <c r="J209" s="173"/>
      <c r="K209" s="173">
        <f t="shared" si="0"/>
        <v>0</v>
      </c>
      <c r="L209" s="174"/>
      <c r="M209" s="175"/>
      <c r="N209" s="176" t="s">
        <v>1</v>
      </c>
      <c r="O209" s="177" t="s">
        <v>37</v>
      </c>
      <c r="P209" s="140">
        <v>0</v>
      </c>
      <c r="Q209" s="140">
        <f t="shared" si="1"/>
        <v>0</v>
      </c>
      <c r="R209" s="140">
        <v>1.2E-4</v>
      </c>
      <c r="S209" s="140">
        <f t="shared" si="2"/>
        <v>2.4000000000000001E-4</v>
      </c>
      <c r="T209" s="140">
        <v>0</v>
      </c>
      <c r="U209" s="141">
        <f t="shared" si="3"/>
        <v>0</v>
      </c>
      <c r="AS209" s="142" t="s">
        <v>246</v>
      </c>
      <c r="AU209" s="142" t="s">
        <v>243</v>
      </c>
      <c r="AV209" s="142" t="s">
        <v>129</v>
      </c>
      <c r="AZ209" s="17" t="s">
        <v>121</v>
      </c>
      <c r="BF209" s="143">
        <f t="shared" si="4"/>
        <v>0</v>
      </c>
      <c r="BG209" s="143">
        <f t="shared" si="5"/>
        <v>0</v>
      </c>
      <c r="BH209" s="143">
        <f t="shared" si="6"/>
        <v>0</v>
      </c>
      <c r="BI209" s="143">
        <f t="shared" si="7"/>
        <v>0</v>
      </c>
      <c r="BJ209" s="143">
        <f t="shared" si="8"/>
        <v>0</v>
      </c>
      <c r="BK209" s="17" t="s">
        <v>129</v>
      </c>
      <c r="BL209" s="144">
        <f t="shared" si="9"/>
        <v>0</v>
      </c>
      <c r="BM209" s="17" t="s">
        <v>216</v>
      </c>
      <c r="BN209" s="142" t="s">
        <v>287</v>
      </c>
    </row>
    <row r="210" spans="2:66" s="1" customFormat="1" ht="21.75" customHeight="1">
      <c r="B210" s="131"/>
      <c r="C210" s="132" t="s">
        <v>288</v>
      </c>
      <c r="D210" s="132" t="s">
        <v>124</v>
      </c>
      <c r="E210" s="133" t="s">
        <v>289</v>
      </c>
      <c r="F210" s="134" t="s">
        <v>290</v>
      </c>
      <c r="G210" s="134"/>
      <c r="H210" s="135" t="s">
        <v>139</v>
      </c>
      <c r="I210" s="136">
        <v>3</v>
      </c>
      <c r="J210" s="136"/>
      <c r="K210" s="136">
        <f t="shared" si="0"/>
        <v>0</v>
      </c>
      <c r="L210" s="137"/>
      <c r="M210" s="29"/>
      <c r="N210" s="138" t="s">
        <v>1</v>
      </c>
      <c r="O210" s="139" t="s">
        <v>37</v>
      </c>
      <c r="P210" s="140">
        <v>0.36747000000000002</v>
      </c>
      <c r="Q210" s="140">
        <f t="shared" si="1"/>
        <v>1.1024100000000001</v>
      </c>
      <c r="R210" s="140">
        <v>2.5500000000000002E-4</v>
      </c>
      <c r="S210" s="140">
        <f t="shared" si="2"/>
        <v>7.6500000000000005E-4</v>
      </c>
      <c r="T210" s="140">
        <v>0</v>
      </c>
      <c r="U210" s="141">
        <f t="shared" si="3"/>
        <v>0</v>
      </c>
      <c r="AS210" s="142" t="s">
        <v>216</v>
      </c>
      <c r="AU210" s="142" t="s">
        <v>124</v>
      </c>
      <c r="AV210" s="142" t="s">
        <v>129</v>
      </c>
      <c r="AZ210" s="17" t="s">
        <v>121</v>
      </c>
      <c r="BF210" s="143">
        <f t="shared" si="4"/>
        <v>0</v>
      </c>
      <c r="BG210" s="143">
        <f t="shared" si="5"/>
        <v>0</v>
      </c>
      <c r="BH210" s="143">
        <f t="shared" si="6"/>
        <v>0</v>
      </c>
      <c r="BI210" s="143">
        <f t="shared" si="7"/>
        <v>0</v>
      </c>
      <c r="BJ210" s="143">
        <f t="shared" si="8"/>
        <v>0</v>
      </c>
      <c r="BK210" s="17" t="s">
        <v>129</v>
      </c>
      <c r="BL210" s="144">
        <f t="shared" si="9"/>
        <v>0</v>
      </c>
      <c r="BM210" s="17" t="s">
        <v>216</v>
      </c>
      <c r="BN210" s="142" t="s">
        <v>291</v>
      </c>
    </row>
    <row r="211" spans="2:66" s="1" customFormat="1" ht="24.2" customHeight="1">
      <c r="B211" s="131"/>
      <c r="C211" s="169" t="s">
        <v>292</v>
      </c>
      <c r="D211" s="169" t="s">
        <v>243</v>
      </c>
      <c r="E211" s="170" t="s">
        <v>293</v>
      </c>
      <c r="F211" s="171" t="s">
        <v>294</v>
      </c>
      <c r="G211" s="171"/>
      <c r="H211" s="172" t="s">
        <v>139</v>
      </c>
      <c r="I211" s="173">
        <v>3</v>
      </c>
      <c r="J211" s="173"/>
      <c r="K211" s="173">
        <f t="shared" si="0"/>
        <v>0</v>
      </c>
      <c r="L211" s="174"/>
      <c r="M211" s="175"/>
      <c r="N211" s="176" t="s">
        <v>1</v>
      </c>
      <c r="O211" s="177" t="s">
        <v>37</v>
      </c>
      <c r="P211" s="140">
        <v>0</v>
      </c>
      <c r="Q211" s="140">
        <f t="shared" si="1"/>
        <v>0</v>
      </c>
      <c r="R211" s="140">
        <v>1.9000000000000001E-4</v>
      </c>
      <c r="S211" s="140">
        <f t="shared" si="2"/>
        <v>5.6999999999999998E-4</v>
      </c>
      <c r="T211" s="140">
        <v>0</v>
      </c>
      <c r="U211" s="141">
        <f t="shared" si="3"/>
        <v>0</v>
      </c>
      <c r="AS211" s="142" t="s">
        <v>246</v>
      </c>
      <c r="AU211" s="142" t="s">
        <v>243</v>
      </c>
      <c r="AV211" s="142" t="s">
        <v>129</v>
      </c>
      <c r="AZ211" s="17" t="s">
        <v>121</v>
      </c>
      <c r="BF211" s="143">
        <f t="shared" si="4"/>
        <v>0</v>
      </c>
      <c r="BG211" s="143">
        <f t="shared" si="5"/>
        <v>0</v>
      </c>
      <c r="BH211" s="143">
        <f t="shared" si="6"/>
        <v>0</v>
      </c>
      <c r="BI211" s="143">
        <f t="shared" si="7"/>
        <v>0</v>
      </c>
      <c r="BJ211" s="143">
        <f t="shared" si="8"/>
        <v>0</v>
      </c>
      <c r="BK211" s="17" t="s">
        <v>129</v>
      </c>
      <c r="BL211" s="144">
        <f t="shared" si="9"/>
        <v>0</v>
      </c>
      <c r="BM211" s="17" t="s">
        <v>216</v>
      </c>
      <c r="BN211" s="142" t="s">
        <v>295</v>
      </c>
    </row>
    <row r="212" spans="2:66" s="1" customFormat="1" ht="24.2" customHeight="1">
      <c r="B212" s="131"/>
      <c r="C212" s="132" t="s">
        <v>296</v>
      </c>
      <c r="D212" s="132" t="s">
        <v>124</v>
      </c>
      <c r="E212" s="133" t="s">
        <v>297</v>
      </c>
      <c r="F212" s="134" t="s">
        <v>298</v>
      </c>
      <c r="G212" s="134"/>
      <c r="H212" s="135" t="s">
        <v>139</v>
      </c>
      <c r="I212" s="136">
        <v>6</v>
      </c>
      <c r="J212" s="136"/>
      <c r="K212" s="136">
        <f t="shared" si="0"/>
        <v>0</v>
      </c>
      <c r="L212" s="137"/>
      <c r="M212" s="29"/>
      <c r="N212" s="138" t="s">
        <v>1</v>
      </c>
      <c r="O212" s="139" t="s">
        <v>37</v>
      </c>
      <c r="P212" s="140">
        <v>0.16500000000000001</v>
      </c>
      <c r="Q212" s="140">
        <f t="shared" si="1"/>
        <v>0.99</v>
      </c>
      <c r="R212" s="140">
        <v>0</v>
      </c>
      <c r="S212" s="140">
        <f t="shared" si="2"/>
        <v>0</v>
      </c>
      <c r="T212" s="140">
        <v>0</v>
      </c>
      <c r="U212" s="141">
        <f t="shared" si="3"/>
        <v>0</v>
      </c>
      <c r="AS212" s="142" t="s">
        <v>216</v>
      </c>
      <c r="AU212" s="142" t="s">
        <v>124</v>
      </c>
      <c r="AV212" s="142" t="s">
        <v>129</v>
      </c>
      <c r="AZ212" s="17" t="s">
        <v>121</v>
      </c>
      <c r="BF212" s="143">
        <f t="shared" si="4"/>
        <v>0</v>
      </c>
      <c r="BG212" s="143">
        <f t="shared" si="5"/>
        <v>0</v>
      </c>
      <c r="BH212" s="143">
        <f t="shared" si="6"/>
        <v>0</v>
      </c>
      <c r="BI212" s="143">
        <f t="shared" si="7"/>
        <v>0</v>
      </c>
      <c r="BJ212" s="143">
        <f t="shared" si="8"/>
        <v>0</v>
      </c>
      <c r="BK212" s="17" t="s">
        <v>129</v>
      </c>
      <c r="BL212" s="144">
        <f t="shared" si="9"/>
        <v>0</v>
      </c>
      <c r="BM212" s="17" t="s">
        <v>216</v>
      </c>
      <c r="BN212" s="142" t="s">
        <v>299</v>
      </c>
    </row>
    <row r="213" spans="2:66" s="1" customFormat="1" ht="24.2" customHeight="1">
      <c r="B213" s="131"/>
      <c r="C213" s="132" t="s">
        <v>300</v>
      </c>
      <c r="D213" s="132" t="s">
        <v>124</v>
      </c>
      <c r="E213" s="133" t="s">
        <v>301</v>
      </c>
      <c r="F213" s="134" t="s">
        <v>302</v>
      </c>
      <c r="G213" s="134"/>
      <c r="H213" s="135" t="s">
        <v>139</v>
      </c>
      <c r="I213" s="136">
        <v>5</v>
      </c>
      <c r="J213" s="136"/>
      <c r="K213" s="136">
        <f t="shared" si="0"/>
        <v>0</v>
      </c>
      <c r="L213" s="137"/>
      <c r="M213" s="29"/>
      <c r="N213" s="138" t="s">
        <v>1</v>
      </c>
      <c r="O213" s="139" t="s">
        <v>37</v>
      </c>
      <c r="P213" s="140">
        <v>0.24399999999999999</v>
      </c>
      <c r="Q213" s="140">
        <f t="shared" si="1"/>
        <v>1.22</v>
      </c>
      <c r="R213" s="140">
        <v>0</v>
      </c>
      <c r="S213" s="140">
        <f t="shared" si="2"/>
        <v>0</v>
      </c>
      <c r="T213" s="140">
        <v>0</v>
      </c>
      <c r="U213" s="141">
        <f t="shared" si="3"/>
        <v>0</v>
      </c>
      <c r="AS213" s="142" t="s">
        <v>216</v>
      </c>
      <c r="AU213" s="142" t="s">
        <v>124</v>
      </c>
      <c r="AV213" s="142" t="s">
        <v>129</v>
      </c>
      <c r="AZ213" s="17" t="s">
        <v>121</v>
      </c>
      <c r="BF213" s="143">
        <f t="shared" si="4"/>
        <v>0</v>
      </c>
      <c r="BG213" s="143">
        <f t="shared" si="5"/>
        <v>0</v>
      </c>
      <c r="BH213" s="143">
        <f t="shared" si="6"/>
        <v>0</v>
      </c>
      <c r="BI213" s="143">
        <f t="shared" si="7"/>
        <v>0</v>
      </c>
      <c r="BJ213" s="143">
        <f t="shared" si="8"/>
        <v>0</v>
      </c>
      <c r="BK213" s="17" t="s">
        <v>129</v>
      </c>
      <c r="BL213" s="144">
        <f t="shared" si="9"/>
        <v>0</v>
      </c>
      <c r="BM213" s="17" t="s">
        <v>216</v>
      </c>
      <c r="BN213" s="142" t="s">
        <v>303</v>
      </c>
    </row>
    <row r="214" spans="2:66" s="1" customFormat="1" ht="24.2" customHeight="1">
      <c r="B214" s="131"/>
      <c r="C214" s="132" t="s">
        <v>304</v>
      </c>
      <c r="D214" s="132" t="s">
        <v>124</v>
      </c>
      <c r="E214" s="133" t="s">
        <v>305</v>
      </c>
      <c r="F214" s="134" t="s">
        <v>306</v>
      </c>
      <c r="G214" s="134"/>
      <c r="H214" s="135" t="s">
        <v>215</v>
      </c>
      <c r="I214" s="136">
        <v>45</v>
      </c>
      <c r="J214" s="136"/>
      <c r="K214" s="136">
        <f t="shared" si="0"/>
        <v>0</v>
      </c>
      <c r="L214" s="137"/>
      <c r="M214" s="29"/>
      <c r="N214" s="138" t="s">
        <v>1</v>
      </c>
      <c r="O214" s="139" t="s">
        <v>37</v>
      </c>
      <c r="P214" s="140">
        <v>4.4999999999999998E-2</v>
      </c>
      <c r="Q214" s="140">
        <f t="shared" si="1"/>
        <v>2.0249999999999999</v>
      </c>
      <c r="R214" s="140">
        <v>0</v>
      </c>
      <c r="S214" s="140">
        <f t="shared" si="2"/>
        <v>0</v>
      </c>
      <c r="T214" s="140">
        <v>0</v>
      </c>
      <c r="U214" s="141">
        <f t="shared" si="3"/>
        <v>0</v>
      </c>
      <c r="AS214" s="142" t="s">
        <v>216</v>
      </c>
      <c r="AU214" s="142" t="s">
        <v>124</v>
      </c>
      <c r="AV214" s="142" t="s">
        <v>129</v>
      </c>
      <c r="AZ214" s="17" t="s">
        <v>121</v>
      </c>
      <c r="BF214" s="143">
        <f t="shared" si="4"/>
        <v>0</v>
      </c>
      <c r="BG214" s="143">
        <f t="shared" si="5"/>
        <v>0</v>
      </c>
      <c r="BH214" s="143">
        <f t="shared" si="6"/>
        <v>0</v>
      </c>
      <c r="BI214" s="143">
        <f t="shared" si="7"/>
        <v>0</v>
      </c>
      <c r="BJ214" s="143">
        <f t="shared" si="8"/>
        <v>0</v>
      </c>
      <c r="BK214" s="17" t="s">
        <v>129</v>
      </c>
      <c r="BL214" s="144">
        <f t="shared" si="9"/>
        <v>0</v>
      </c>
      <c r="BM214" s="17" t="s">
        <v>216</v>
      </c>
      <c r="BN214" s="142" t="s">
        <v>307</v>
      </c>
    </row>
    <row r="215" spans="2:66" s="1" customFormat="1" ht="24.2" customHeight="1">
      <c r="B215" s="131"/>
      <c r="C215" s="132" t="s">
        <v>308</v>
      </c>
      <c r="D215" s="132" t="s">
        <v>124</v>
      </c>
      <c r="E215" s="133" t="s">
        <v>309</v>
      </c>
      <c r="F215" s="134" t="s">
        <v>310</v>
      </c>
      <c r="G215" s="134"/>
      <c r="H215" s="135" t="s">
        <v>311</v>
      </c>
      <c r="I215" s="136">
        <v>0</v>
      </c>
      <c r="J215" s="136"/>
      <c r="K215" s="136">
        <f t="shared" si="0"/>
        <v>0</v>
      </c>
      <c r="L215" s="137"/>
      <c r="M215" s="29"/>
      <c r="N215" s="138" t="s">
        <v>1</v>
      </c>
      <c r="O215" s="139" t="s">
        <v>37</v>
      </c>
      <c r="P215" s="140">
        <v>0</v>
      </c>
      <c r="Q215" s="140">
        <f t="shared" si="1"/>
        <v>0</v>
      </c>
      <c r="R215" s="140">
        <v>0</v>
      </c>
      <c r="S215" s="140">
        <f t="shared" si="2"/>
        <v>0</v>
      </c>
      <c r="T215" s="140">
        <v>0</v>
      </c>
      <c r="U215" s="141">
        <f t="shared" si="3"/>
        <v>0</v>
      </c>
      <c r="AS215" s="142" t="s">
        <v>216</v>
      </c>
      <c r="AU215" s="142" t="s">
        <v>124</v>
      </c>
      <c r="AV215" s="142" t="s">
        <v>129</v>
      </c>
      <c r="AZ215" s="17" t="s">
        <v>121</v>
      </c>
      <c r="BF215" s="143">
        <f t="shared" si="4"/>
        <v>0</v>
      </c>
      <c r="BG215" s="143">
        <f t="shared" si="5"/>
        <v>0</v>
      </c>
      <c r="BH215" s="143">
        <f t="shared" si="6"/>
        <v>0</v>
      </c>
      <c r="BI215" s="143">
        <f t="shared" si="7"/>
        <v>0</v>
      </c>
      <c r="BJ215" s="143">
        <f t="shared" si="8"/>
        <v>0</v>
      </c>
      <c r="BK215" s="17" t="s">
        <v>129</v>
      </c>
      <c r="BL215" s="144">
        <f t="shared" si="9"/>
        <v>0</v>
      </c>
      <c r="BM215" s="17" t="s">
        <v>216</v>
      </c>
      <c r="BN215" s="142" t="s">
        <v>312</v>
      </c>
    </row>
    <row r="216" spans="2:66" s="11" customFormat="1" ht="22.9" customHeight="1">
      <c r="B216" s="120"/>
      <c r="D216" s="121" t="s">
        <v>70</v>
      </c>
      <c r="E216" s="129" t="s">
        <v>313</v>
      </c>
      <c r="F216" s="129" t="s">
        <v>314</v>
      </c>
      <c r="G216" s="129"/>
      <c r="K216" s="130">
        <f>BL216</f>
        <v>0</v>
      </c>
      <c r="M216" s="120"/>
      <c r="N216" s="124"/>
      <c r="Q216" s="125">
        <f>SUM(Q217:Q218)</f>
        <v>22.100899999999999</v>
      </c>
      <c r="S216" s="125">
        <f>SUM(S217:S218)</f>
        <v>2.2167600000000003E-2</v>
      </c>
      <c r="U216" s="126">
        <f>SUM(U217:U218)</f>
        <v>0</v>
      </c>
      <c r="AS216" s="121" t="s">
        <v>129</v>
      </c>
      <c r="AU216" s="127" t="s">
        <v>70</v>
      </c>
      <c r="AV216" s="127" t="s">
        <v>79</v>
      </c>
      <c r="AZ216" s="121" t="s">
        <v>121</v>
      </c>
      <c r="BL216" s="128">
        <f>SUM(BL217:BL218)</f>
        <v>0</v>
      </c>
    </row>
    <row r="217" spans="2:66" s="1" customFormat="1" ht="24.2" customHeight="1">
      <c r="B217" s="131"/>
      <c r="C217" s="132" t="s">
        <v>315</v>
      </c>
      <c r="D217" s="132" t="s">
        <v>124</v>
      </c>
      <c r="E217" s="133" t="s">
        <v>316</v>
      </c>
      <c r="F217" s="134" t="s">
        <v>317</v>
      </c>
      <c r="G217" s="134"/>
      <c r="H217" s="135" t="s">
        <v>215</v>
      </c>
      <c r="I217" s="136">
        <v>58</v>
      </c>
      <c r="J217" s="136"/>
      <c r="K217" s="136">
        <f>ROUND(J217*I217,3)</f>
        <v>0</v>
      </c>
      <c r="L217" s="137"/>
      <c r="M217" s="29"/>
      <c r="N217" s="138" t="s">
        <v>1</v>
      </c>
      <c r="O217" s="139" t="s">
        <v>37</v>
      </c>
      <c r="P217" s="140">
        <v>0.38105</v>
      </c>
      <c r="Q217" s="140">
        <f>P217*I217</f>
        <v>22.100899999999999</v>
      </c>
      <c r="R217" s="140">
        <v>3.8220000000000002E-4</v>
      </c>
      <c r="S217" s="140">
        <f>R217*I217</f>
        <v>2.2167600000000003E-2</v>
      </c>
      <c r="T217" s="140">
        <v>0</v>
      </c>
      <c r="U217" s="141">
        <f>T217*I217</f>
        <v>0</v>
      </c>
      <c r="AS217" s="142" t="s">
        <v>216</v>
      </c>
      <c r="AU217" s="142" t="s">
        <v>124</v>
      </c>
      <c r="AV217" s="142" t="s">
        <v>129</v>
      </c>
      <c r="AZ217" s="17" t="s">
        <v>121</v>
      </c>
      <c r="BF217" s="143">
        <f>IF(O217="základná",K217,0)</f>
        <v>0</v>
      </c>
      <c r="BG217" s="143">
        <f>IF(O217="znížená",K217,0)</f>
        <v>0</v>
      </c>
      <c r="BH217" s="143">
        <f>IF(O217="zákl. prenesená",K217,0)</f>
        <v>0</v>
      </c>
      <c r="BI217" s="143">
        <f>IF(O217="zníž. prenesená",K217,0)</f>
        <v>0</v>
      </c>
      <c r="BJ217" s="143">
        <f>IF(O217="nulová",K217,0)</f>
        <v>0</v>
      </c>
      <c r="BK217" s="17" t="s">
        <v>129</v>
      </c>
      <c r="BL217" s="144">
        <f>ROUND(J217*I217,3)</f>
        <v>0</v>
      </c>
      <c r="BM217" s="17" t="s">
        <v>216</v>
      </c>
      <c r="BN217" s="142" t="s">
        <v>318</v>
      </c>
    </row>
    <row r="218" spans="2:66" s="1" customFormat="1" ht="24.2" customHeight="1">
      <c r="B218" s="131"/>
      <c r="C218" s="132" t="s">
        <v>319</v>
      </c>
      <c r="D218" s="132" t="s">
        <v>124</v>
      </c>
      <c r="E218" s="133" t="s">
        <v>320</v>
      </c>
      <c r="F218" s="134" t="s">
        <v>321</v>
      </c>
      <c r="G218" s="134"/>
      <c r="H218" s="135" t="s">
        <v>311</v>
      </c>
      <c r="I218" s="136">
        <v>0</v>
      </c>
      <c r="J218" s="136"/>
      <c r="K218" s="136">
        <f>ROUND(J218*I218,3)</f>
        <v>0</v>
      </c>
      <c r="L218" s="137"/>
      <c r="M218" s="29"/>
      <c r="N218" s="138" t="s">
        <v>1</v>
      </c>
      <c r="O218" s="139" t="s">
        <v>37</v>
      </c>
      <c r="P218" s="140">
        <v>0</v>
      </c>
      <c r="Q218" s="140">
        <f>P218*I218</f>
        <v>0</v>
      </c>
      <c r="R218" s="140">
        <v>0</v>
      </c>
      <c r="S218" s="140">
        <f>R218*I218</f>
        <v>0</v>
      </c>
      <c r="T218" s="140">
        <v>0</v>
      </c>
      <c r="U218" s="141">
        <f>T218*I218</f>
        <v>0</v>
      </c>
      <c r="AS218" s="142" t="s">
        <v>216</v>
      </c>
      <c r="AU218" s="142" t="s">
        <v>124</v>
      </c>
      <c r="AV218" s="142" t="s">
        <v>129</v>
      </c>
      <c r="AZ218" s="17" t="s">
        <v>121</v>
      </c>
      <c r="BF218" s="143">
        <f>IF(O218="základná",K218,0)</f>
        <v>0</v>
      </c>
      <c r="BG218" s="143">
        <f>IF(O218="znížená",K218,0)</f>
        <v>0</v>
      </c>
      <c r="BH218" s="143">
        <f>IF(O218="zákl. prenesená",K218,0)</f>
        <v>0</v>
      </c>
      <c r="BI218" s="143">
        <f>IF(O218="zníž. prenesená",K218,0)</f>
        <v>0</v>
      </c>
      <c r="BJ218" s="143">
        <f>IF(O218="nulová",K218,0)</f>
        <v>0</v>
      </c>
      <c r="BK218" s="17" t="s">
        <v>129</v>
      </c>
      <c r="BL218" s="144">
        <f>ROUND(J218*I218,3)</f>
        <v>0</v>
      </c>
      <c r="BM218" s="17" t="s">
        <v>216</v>
      </c>
      <c r="BN218" s="142" t="s">
        <v>322</v>
      </c>
    </row>
    <row r="219" spans="2:66" s="11" customFormat="1" ht="22.9" customHeight="1">
      <c r="B219" s="120"/>
      <c r="D219" s="121" t="s">
        <v>70</v>
      </c>
      <c r="E219" s="129" t="s">
        <v>323</v>
      </c>
      <c r="F219" s="129" t="s">
        <v>324</v>
      </c>
      <c r="G219" s="129"/>
      <c r="K219" s="130">
        <f>BL219</f>
        <v>0</v>
      </c>
      <c r="M219" s="120"/>
      <c r="N219" s="124"/>
      <c r="Q219" s="125">
        <f>SUM(Q220:Q247)</f>
        <v>22.443619999999999</v>
      </c>
      <c r="S219" s="125">
        <f>SUM(S220:S247)</f>
        <v>0.23989420000000006</v>
      </c>
      <c r="U219" s="126">
        <f>SUM(U220:U247)</f>
        <v>0</v>
      </c>
      <c r="AS219" s="121" t="s">
        <v>129</v>
      </c>
      <c r="AU219" s="127" t="s">
        <v>70</v>
      </c>
      <c r="AV219" s="127" t="s">
        <v>79</v>
      </c>
      <c r="AZ219" s="121" t="s">
        <v>121</v>
      </c>
      <c r="BL219" s="128">
        <f>SUM(BL220:BL247)</f>
        <v>0</v>
      </c>
    </row>
    <row r="220" spans="2:66" s="1" customFormat="1" ht="24.2" customHeight="1">
      <c r="B220" s="131"/>
      <c r="C220" s="132" t="s">
        <v>325</v>
      </c>
      <c r="D220" s="132" t="s">
        <v>124</v>
      </c>
      <c r="E220" s="133" t="s">
        <v>326</v>
      </c>
      <c r="F220" s="134" t="s">
        <v>327</v>
      </c>
      <c r="G220" s="134"/>
      <c r="H220" s="135" t="s">
        <v>139</v>
      </c>
      <c r="I220" s="136">
        <v>4</v>
      </c>
      <c r="J220" s="136"/>
      <c r="K220" s="136">
        <f t="shared" ref="K220:K247" si="10">ROUND(J220*I220,3)</f>
        <v>0</v>
      </c>
      <c r="L220" s="137"/>
      <c r="M220" s="29"/>
      <c r="N220" s="138" t="s">
        <v>1</v>
      </c>
      <c r="O220" s="139" t="s">
        <v>37</v>
      </c>
      <c r="P220" s="140">
        <v>1.2771999999999999</v>
      </c>
      <c r="Q220" s="140">
        <f t="shared" ref="Q220:Q247" si="11">P220*I220</f>
        <v>5.1087999999999996</v>
      </c>
      <c r="R220" s="140">
        <v>2.7999999999999998E-4</v>
      </c>
      <c r="S220" s="140">
        <f t="shared" ref="S220:S247" si="12">R220*I220</f>
        <v>1.1199999999999999E-3</v>
      </c>
      <c r="T220" s="140">
        <v>0</v>
      </c>
      <c r="U220" s="141">
        <f t="shared" ref="U220:U247" si="13">T220*I220</f>
        <v>0</v>
      </c>
      <c r="AS220" s="142" t="s">
        <v>216</v>
      </c>
      <c r="AU220" s="142" t="s">
        <v>124</v>
      </c>
      <c r="AV220" s="142" t="s">
        <v>129</v>
      </c>
      <c r="AZ220" s="17" t="s">
        <v>121</v>
      </c>
      <c r="BF220" s="143">
        <f t="shared" ref="BF220:BF247" si="14">IF(O220="základná",K220,0)</f>
        <v>0</v>
      </c>
      <c r="BG220" s="143">
        <f t="shared" ref="BG220:BG247" si="15">IF(O220="znížená",K220,0)</f>
        <v>0</v>
      </c>
      <c r="BH220" s="143">
        <f t="shared" ref="BH220:BH247" si="16">IF(O220="zákl. prenesená",K220,0)</f>
        <v>0</v>
      </c>
      <c r="BI220" s="143">
        <f t="shared" ref="BI220:BI247" si="17">IF(O220="zníž. prenesená",K220,0)</f>
        <v>0</v>
      </c>
      <c r="BJ220" s="143">
        <f t="shared" ref="BJ220:BJ247" si="18">IF(O220="nulová",K220,0)</f>
        <v>0</v>
      </c>
      <c r="BK220" s="17" t="s">
        <v>129</v>
      </c>
      <c r="BL220" s="144">
        <f t="shared" ref="BL220:BL247" si="19">ROUND(J220*I220,3)</f>
        <v>0</v>
      </c>
      <c r="BM220" s="17" t="s">
        <v>216</v>
      </c>
      <c r="BN220" s="142" t="s">
        <v>328</v>
      </c>
    </row>
    <row r="221" spans="2:66" s="1" customFormat="1" ht="24.2" customHeight="1">
      <c r="B221" s="131"/>
      <c r="C221" s="169" t="s">
        <v>329</v>
      </c>
      <c r="D221" s="169" t="s">
        <v>243</v>
      </c>
      <c r="E221" s="170" t="s">
        <v>330</v>
      </c>
      <c r="F221" s="171" t="s">
        <v>331</v>
      </c>
      <c r="G221" s="171"/>
      <c r="H221" s="172" t="s">
        <v>139</v>
      </c>
      <c r="I221" s="173">
        <v>4</v>
      </c>
      <c r="J221" s="173"/>
      <c r="K221" s="173">
        <f t="shared" si="10"/>
        <v>0</v>
      </c>
      <c r="L221" s="174"/>
      <c r="M221" s="175"/>
      <c r="N221" s="176" t="s">
        <v>1</v>
      </c>
      <c r="O221" s="177" t="s">
        <v>37</v>
      </c>
      <c r="P221" s="140">
        <v>0</v>
      </c>
      <c r="Q221" s="140">
        <f t="shared" si="11"/>
        <v>0</v>
      </c>
      <c r="R221" s="140">
        <v>2.5499999999999998E-2</v>
      </c>
      <c r="S221" s="140">
        <f t="shared" si="12"/>
        <v>0.10199999999999999</v>
      </c>
      <c r="T221" s="140">
        <v>0</v>
      </c>
      <c r="U221" s="141">
        <f t="shared" si="13"/>
        <v>0</v>
      </c>
      <c r="AS221" s="142" t="s">
        <v>246</v>
      </c>
      <c r="AU221" s="142" t="s">
        <v>243</v>
      </c>
      <c r="AV221" s="142" t="s">
        <v>129</v>
      </c>
      <c r="AZ221" s="17" t="s">
        <v>121</v>
      </c>
      <c r="BF221" s="143">
        <f t="shared" si="14"/>
        <v>0</v>
      </c>
      <c r="BG221" s="143">
        <f t="shared" si="15"/>
        <v>0</v>
      </c>
      <c r="BH221" s="143">
        <f t="shared" si="16"/>
        <v>0</v>
      </c>
      <c r="BI221" s="143">
        <f t="shared" si="17"/>
        <v>0</v>
      </c>
      <c r="BJ221" s="143">
        <f t="shared" si="18"/>
        <v>0</v>
      </c>
      <c r="BK221" s="17" t="s">
        <v>129</v>
      </c>
      <c r="BL221" s="144">
        <f t="shared" si="19"/>
        <v>0</v>
      </c>
      <c r="BM221" s="17" t="s">
        <v>216</v>
      </c>
      <c r="BN221" s="142" t="s">
        <v>332</v>
      </c>
    </row>
    <row r="222" spans="2:66" s="1" customFormat="1" ht="37.9" customHeight="1">
      <c r="B222" s="131"/>
      <c r="C222" s="169" t="s">
        <v>333</v>
      </c>
      <c r="D222" s="169" t="s">
        <v>243</v>
      </c>
      <c r="E222" s="170" t="s">
        <v>334</v>
      </c>
      <c r="F222" s="171" t="s">
        <v>335</v>
      </c>
      <c r="G222" s="171"/>
      <c r="H222" s="172" t="s">
        <v>139</v>
      </c>
      <c r="I222" s="173">
        <v>4</v>
      </c>
      <c r="J222" s="173"/>
      <c r="K222" s="173">
        <f t="shared" si="10"/>
        <v>0</v>
      </c>
      <c r="L222" s="174"/>
      <c r="M222" s="175"/>
      <c r="N222" s="176" t="s">
        <v>1</v>
      </c>
      <c r="O222" s="177" t="s">
        <v>37</v>
      </c>
      <c r="P222" s="140">
        <v>0</v>
      </c>
      <c r="Q222" s="140">
        <f t="shared" si="11"/>
        <v>0</v>
      </c>
      <c r="R222" s="140">
        <v>4.2999999999999999E-4</v>
      </c>
      <c r="S222" s="140">
        <f t="shared" si="12"/>
        <v>1.72E-3</v>
      </c>
      <c r="T222" s="140">
        <v>0</v>
      </c>
      <c r="U222" s="141">
        <f t="shared" si="13"/>
        <v>0</v>
      </c>
      <c r="AS222" s="142" t="s">
        <v>246</v>
      </c>
      <c r="AU222" s="142" t="s">
        <v>243</v>
      </c>
      <c r="AV222" s="142" t="s">
        <v>129</v>
      </c>
      <c r="AZ222" s="17" t="s">
        <v>121</v>
      </c>
      <c r="BF222" s="143">
        <f t="shared" si="14"/>
        <v>0</v>
      </c>
      <c r="BG222" s="143">
        <f t="shared" si="15"/>
        <v>0</v>
      </c>
      <c r="BH222" s="143">
        <f t="shared" si="16"/>
        <v>0</v>
      </c>
      <c r="BI222" s="143">
        <f t="shared" si="17"/>
        <v>0</v>
      </c>
      <c r="BJ222" s="143">
        <f t="shared" si="18"/>
        <v>0</v>
      </c>
      <c r="BK222" s="17" t="s">
        <v>129</v>
      </c>
      <c r="BL222" s="144">
        <f t="shared" si="19"/>
        <v>0</v>
      </c>
      <c r="BM222" s="17" t="s">
        <v>216</v>
      </c>
      <c r="BN222" s="142" t="s">
        <v>336</v>
      </c>
    </row>
    <row r="223" spans="2:66" s="1" customFormat="1" ht="24.2" customHeight="1">
      <c r="B223" s="131"/>
      <c r="C223" s="132" t="s">
        <v>337</v>
      </c>
      <c r="D223" s="132" t="s">
        <v>124</v>
      </c>
      <c r="E223" s="133" t="s">
        <v>338</v>
      </c>
      <c r="F223" s="134" t="s">
        <v>339</v>
      </c>
      <c r="G223" s="134"/>
      <c r="H223" s="135" t="s">
        <v>139</v>
      </c>
      <c r="I223" s="136">
        <v>1</v>
      </c>
      <c r="J223" s="136"/>
      <c r="K223" s="136">
        <f t="shared" si="10"/>
        <v>0</v>
      </c>
      <c r="L223" s="137"/>
      <c r="M223" s="29"/>
      <c r="N223" s="138" t="s">
        <v>1</v>
      </c>
      <c r="O223" s="139" t="s">
        <v>37</v>
      </c>
      <c r="P223" s="140">
        <v>0.72474000000000005</v>
      </c>
      <c r="Q223" s="140">
        <f t="shared" si="11"/>
        <v>0.72474000000000005</v>
      </c>
      <c r="R223" s="140">
        <v>0</v>
      </c>
      <c r="S223" s="140">
        <f t="shared" si="12"/>
        <v>0</v>
      </c>
      <c r="T223" s="140">
        <v>0</v>
      </c>
      <c r="U223" s="141">
        <f t="shared" si="13"/>
        <v>0</v>
      </c>
      <c r="AS223" s="142" t="s">
        <v>216</v>
      </c>
      <c r="AU223" s="142" t="s">
        <v>124</v>
      </c>
      <c r="AV223" s="142" t="s">
        <v>129</v>
      </c>
      <c r="AZ223" s="17" t="s">
        <v>121</v>
      </c>
      <c r="BF223" s="143">
        <f t="shared" si="14"/>
        <v>0</v>
      </c>
      <c r="BG223" s="143">
        <f t="shared" si="15"/>
        <v>0</v>
      </c>
      <c r="BH223" s="143">
        <f t="shared" si="16"/>
        <v>0</v>
      </c>
      <c r="BI223" s="143">
        <f t="shared" si="17"/>
        <v>0</v>
      </c>
      <c r="BJ223" s="143">
        <f t="shared" si="18"/>
        <v>0</v>
      </c>
      <c r="BK223" s="17" t="s">
        <v>129</v>
      </c>
      <c r="BL223" s="144">
        <f t="shared" si="19"/>
        <v>0</v>
      </c>
      <c r="BM223" s="17" t="s">
        <v>216</v>
      </c>
      <c r="BN223" s="142" t="s">
        <v>340</v>
      </c>
    </row>
    <row r="224" spans="2:66" s="1" customFormat="1" ht="16.5" customHeight="1">
      <c r="B224" s="131"/>
      <c r="C224" s="169" t="s">
        <v>341</v>
      </c>
      <c r="D224" s="169" t="s">
        <v>243</v>
      </c>
      <c r="E224" s="170" t="s">
        <v>342</v>
      </c>
      <c r="F224" s="171" t="s">
        <v>343</v>
      </c>
      <c r="G224" s="171"/>
      <c r="H224" s="172" t="s">
        <v>139</v>
      </c>
      <c r="I224" s="173">
        <v>1</v>
      </c>
      <c r="J224" s="173"/>
      <c r="K224" s="173">
        <f t="shared" si="10"/>
        <v>0</v>
      </c>
      <c r="L224" s="174"/>
      <c r="M224" s="175"/>
      <c r="N224" s="176" t="s">
        <v>1</v>
      </c>
      <c r="O224" s="177" t="s">
        <v>37</v>
      </c>
      <c r="P224" s="140">
        <v>0</v>
      </c>
      <c r="Q224" s="140">
        <f t="shared" si="11"/>
        <v>0</v>
      </c>
      <c r="R224" s="140">
        <v>0.02</v>
      </c>
      <c r="S224" s="140">
        <f t="shared" si="12"/>
        <v>0.02</v>
      </c>
      <c r="T224" s="140">
        <v>0</v>
      </c>
      <c r="U224" s="141">
        <f t="shared" si="13"/>
        <v>0</v>
      </c>
      <c r="AS224" s="142" t="s">
        <v>246</v>
      </c>
      <c r="AU224" s="142" t="s">
        <v>243</v>
      </c>
      <c r="AV224" s="142" t="s">
        <v>129</v>
      </c>
      <c r="AZ224" s="17" t="s">
        <v>121</v>
      </c>
      <c r="BF224" s="143">
        <f t="shared" si="14"/>
        <v>0</v>
      </c>
      <c r="BG224" s="143">
        <f t="shared" si="15"/>
        <v>0</v>
      </c>
      <c r="BH224" s="143">
        <f t="shared" si="16"/>
        <v>0</v>
      </c>
      <c r="BI224" s="143">
        <f t="shared" si="17"/>
        <v>0</v>
      </c>
      <c r="BJ224" s="143">
        <f t="shared" si="18"/>
        <v>0</v>
      </c>
      <c r="BK224" s="17" t="s">
        <v>129</v>
      </c>
      <c r="BL224" s="144">
        <f t="shared" si="19"/>
        <v>0</v>
      </c>
      <c r="BM224" s="17" t="s">
        <v>216</v>
      </c>
      <c r="BN224" s="142" t="s">
        <v>344</v>
      </c>
    </row>
    <row r="225" spans="2:66" s="1" customFormat="1" ht="24.2" customHeight="1">
      <c r="B225" s="131"/>
      <c r="C225" s="132" t="s">
        <v>345</v>
      </c>
      <c r="D225" s="132" t="s">
        <v>124</v>
      </c>
      <c r="E225" s="133" t="s">
        <v>346</v>
      </c>
      <c r="F225" s="134" t="s">
        <v>347</v>
      </c>
      <c r="G225" s="134"/>
      <c r="H225" s="135" t="s">
        <v>139</v>
      </c>
      <c r="I225" s="136">
        <v>4</v>
      </c>
      <c r="J225" s="136"/>
      <c r="K225" s="136">
        <f t="shared" si="10"/>
        <v>0</v>
      </c>
      <c r="L225" s="137"/>
      <c r="M225" s="29"/>
      <c r="N225" s="138" t="s">
        <v>1</v>
      </c>
      <c r="O225" s="139" t="s">
        <v>37</v>
      </c>
      <c r="P225" s="140">
        <v>1.49383</v>
      </c>
      <c r="Q225" s="140">
        <f t="shared" si="11"/>
        <v>5.97532</v>
      </c>
      <c r="R225" s="140">
        <v>2.7999999999999998E-4</v>
      </c>
      <c r="S225" s="140">
        <f t="shared" si="12"/>
        <v>1.1199999999999999E-3</v>
      </c>
      <c r="T225" s="140">
        <v>0</v>
      </c>
      <c r="U225" s="141">
        <f t="shared" si="13"/>
        <v>0</v>
      </c>
      <c r="AS225" s="142" t="s">
        <v>216</v>
      </c>
      <c r="AU225" s="142" t="s">
        <v>124</v>
      </c>
      <c r="AV225" s="142" t="s">
        <v>129</v>
      </c>
      <c r="AZ225" s="17" t="s">
        <v>121</v>
      </c>
      <c r="BF225" s="143">
        <f t="shared" si="14"/>
        <v>0</v>
      </c>
      <c r="BG225" s="143">
        <f t="shared" si="15"/>
        <v>0</v>
      </c>
      <c r="BH225" s="143">
        <f t="shared" si="16"/>
        <v>0</v>
      </c>
      <c r="BI225" s="143">
        <f t="shared" si="17"/>
        <v>0</v>
      </c>
      <c r="BJ225" s="143">
        <f t="shared" si="18"/>
        <v>0</v>
      </c>
      <c r="BK225" s="17" t="s">
        <v>129</v>
      </c>
      <c r="BL225" s="144">
        <f t="shared" si="19"/>
        <v>0</v>
      </c>
      <c r="BM225" s="17" t="s">
        <v>216</v>
      </c>
      <c r="BN225" s="142" t="s">
        <v>348</v>
      </c>
    </row>
    <row r="226" spans="2:66" s="1" customFormat="1" ht="16.5" customHeight="1">
      <c r="B226" s="131"/>
      <c r="C226" s="169" t="s">
        <v>349</v>
      </c>
      <c r="D226" s="169" t="s">
        <v>243</v>
      </c>
      <c r="E226" s="170" t="s">
        <v>350</v>
      </c>
      <c r="F226" s="171" t="s">
        <v>351</v>
      </c>
      <c r="G226" s="171"/>
      <c r="H226" s="172" t="s">
        <v>139</v>
      </c>
      <c r="I226" s="173">
        <v>4</v>
      </c>
      <c r="J226" s="173"/>
      <c r="K226" s="173">
        <f t="shared" si="10"/>
        <v>0</v>
      </c>
      <c r="L226" s="174"/>
      <c r="M226" s="175"/>
      <c r="N226" s="176" t="s">
        <v>1</v>
      </c>
      <c r="O226" s="177" t="s">
        <v>37</v>
      </c>
      <c r="P226" s="140">
        <v>0</v>
      </c>
      <c r="Q226" s="140">
        <f t="shared" si="11"/>
        <v>0</v>
      </c>
      <c r="R226" s="140">
        <v>1.41E-2</v>
      </c>
      <c r="S226" s="140">
        <f t="shared" si="12"/>
        <v>5.6399999999999999E-2</v>
      </c>
      <c r="T226" s="140">
        <v>0</v>
      </c>
      <c r="U226" s="141">
        <f t="shared" si="13"/>
        <v>0</v>
      </c>
      <c r="AS226" s="142" t="s">
        <v>246</v>
      </c>
      <c r="AU226" s="142" t="s">
        <v>243</v>
      </c>
      <c r="AV226" s="142" t="s">
        <v>129</v>
      </c>
      <c r="AZ226" s="17" t="s">
        <v>121</v>
      </c>
      <c r="BF226" s="143">
        <f t="shared" si="14"/>
        <v>0</v>
      </c>
      <c r="BG226" s="143">
        <f t="shared" si="15"/>
        <v>0</v>
      </c>
      <c r="BH226" s="143">
        <f t="shared" si="16"/>
        <v>0</v>
      </c>
      <c r="BI226" s="143">
        <f t="shared" si="17"/>
        <v>0</v>
      </c>
      <c r="BJ226" s="143">
        <f t="shared" si="18"/>
        <v>0</v>
      </c>
      <c r="BK226" s="17" t="s">
        <v>129</v>
      </c>
      <c r="BL226" s="144">
        <f t="shared" si="19"/>
        <v>0</v>
      </c>
      <c r="BM226" s="17" t="s">
        <v>216</v>
      </c>
      <c r="BN226" s="142" t="s">
        <v>352</v>
      </c>
    </row>
    <row r="227" spans="2:66" s="1" customFormat="1" ht="16.5" customHeight="1">
      <c r="B227" s="131"/>
      <c r="C227" s="132" t="s">
        <v>353</v>
      </c>
      <c r="D227" s="132" t="s">
        <v>124</v>
      </c>
      <c r="E227" s="133" t="s">
        <v>354</v>
      </c>
      <c r="F227" s="134" t="s">
        <v>355</v>
      </c>
      <c r="G227" s="134"/>
      <c r="H227" s="135" t="s">
        <v>139</v>
      </c>
      <c r="I227" s="136">
        <v>4</v>
      </c>
      <c r="J227" s="136"/>
      <c r="K227" s="136">
        <f t="shared" si="10"/>
        <v>0</v>
      </c>
      <c r="L227" s="137"/>
      <c r="M227" s="29"/>
      <c r="N227" s="138" t="s">
        <v>1</v>
      </c>
      <c r="O227" s="139" t="s">
        <v>37</v>
      </c>
      <c r="P227" s="140">
        <v>0.13436999999999999</v>
      </c>
      <c r="Q227" s="140">
        <f t="shared" si="11"/>
        <v>0.53747999999999996</v>
      </c>
      <c r="R227" s="140">
        <v>0</v>
      </c>
      <c r="S227" s="140">
        <f t="shared" si="12"/>
        <v>0</v>
      </c>
      <c r="T227" s="140">
        <v>0</v>
      </c>
      <c r="U227" s="141">
        <f t="shared" si="13"/>
        <v>0</v>
      </c>
      <c r="AS227" s="142" t="s">
        <v>216</v>
      </c>
      <c r="AU227" s="142" t="s">
        <v>124</v>
      </c>
      <c r="AV227" s="142" t="s">
        <v>129</v>
      </c>
      <c r="AZ227" s="17" t="s">
        <v>121</v>
      </c>
      <c r="BF227" s="143">
        <f t="shared" si="14"/>
        <v>0</v>
      </c>
      <c r="BG227" s="143">
        <f t="shared" si="15"/>
        <v>0</v>
      </c>
      <c r="BH227" s="143">
        <f t="shared" si="16"/>
        <v>0</v>
      </c>
      <c r="BI227" s="143">
        <f t="shared" si="17"/>
        <v>0</v>
      </c>
      <c r="BJ227" s="143">
        <f t="shared" si="18"/>
        <v>0</v>
      </c>
      <c r="BK227" s="17" t="s">
        <v>129</v>
      </c>
      <c r="BL227" s="144">
        <f t="shared" si="19"/>
        <v>0</v>
      </c>
      <c r="BM227" s="17" t="s">
        <v>216</v>
      </c>
      <c r="BN227" s="142" t="s">
        <v>356</v>
      </c>
    </row>
    <row r="228" spans="2:66" s="1" customFormat="1" ht="16.5" customHeight="1">
      <c r="B228" s="131"/>
      <c r="C228" s="169" t="s">
        <v>357</v>
      </c>
      <c r="D228" s="169" t="s">
        <v>243</v>
      </c>
      <c r="E228" s="170" t="s">
        <v>358</v>
      </c>
      <c r="F228" s="171" t="s">
        <v>359</v>
      </c>
      <c r="G228" s="171"/>
      <c r="H228" s="172" t="s">
        <v>139</v>
      </c>
      <c r="I228" s="173">
        <v>4</v>
      </c>
      <c r="J228" s="173"/>
      <c r="K228" s="173">
        <f t="shared" si="10"/>
        <v>0</v>
      </c>
      <c r="L228" s="174"/>
      <c r="M228" s="175"/>
      <c r="N228" s="176" t="s">
        <v>1</v>
      </c>
      <c r="O228" s="177" t="s">
        <v>37</v>
      </c>
      <c r="P228" s="140">
        <v>0</v>
      </c>
      <c r="Q228" s="140">
        <f t="shared" si="11"/>
        <v>0</v>
      </c>
      <c r="R228" s="140">
        <v>2E-3</v>
      </c>
      <c r="S228" s="140">
        <f t="shared" si="12"/>
        <v>8.0000000000000002E-3</v>
      </c>
      <c r="T228" s="140">
        <v>0</v>
      </c>
      <c r="U228" s="141">
        <f t="shared" si="13"/>
        <v>0</v>
      </c>
      <c r="AS228" s="142" t="s">
        <v>246</v>
      </c>
      <c r="AU228" s="142" t="s">
        <v>243</v>
      </c>
      <c r="AV228" s="142" t="s">
        <v>129</v>
      </c>
      <c r="AZ228" s="17" t="s">
        <v>121</v>
      </c>
      <c r="BF228" s="143">
        <f t="shared" si="14"/>
        <v>0</v>
      </c>
      <c r="BG228" s="143">
        <f t="shared" si="15"/>
        <v>0</v>
      </c>
      <c r="BH228" s="143">
        <f t="shared" si="16"/>
        <v>0</v>
      </c>
      <c r="BI228" s="143">
        <f t="shared" si="17"/>
        <v>0</v>
      </c>
      <c r="BJ228" s="143">
        <f t="shared" si="18"/>
        <v>0</v>
      </c>
      <c r="BK228" s="17" t="s">
        <v>129</v>
      </c>
      <c r="BL228" s="144">
        <f t="shared" si="19"/>
        <v>0</v>
      </c>
      <c r="BM228" s="17" t="s">
        <v>216</v>
      </c>
      <c r="BN228" s="142" t="s">
        <v>360</v>
      </c>
    </row>
    <row r="229" spans="2:66" s="1" customFormat="1" ht="33" customHeight="1">
      <c r="B229" s="131"/>
      <c r="C229" s="132" t="s">
        <v>361</v>
      </c>
      <c r="D229" s="132" t="s">
        <v>124</v>
      </c>
      <c r="E229" s="133" t="s">
        <v>362</v>
      </c>
      <c r="F229" s="134" t="s">
        <v>363</v>
      </c>
      <c r="G229" s="134"/>
      <c r="H229" s="135" t="s">
        <v>139</v>
      </c>
      <c r="I229" s="136">
        <v>1</v>
      </c>
      <c r="J229" s="136"/>
      <c r="K229" s="136">
        <f t="shared" si="10"/>
        <v>0</v>
      </c>
      <c r="L229" s="137"/>
      <c r="M229" s="29"/>
      <c r="N229" s="138" t="s">
        <v>1</v>
      </c>
      <c r="O229" s="139" t="s">
        <v>37</v>
      </c>
      <c r="P229" s="140">
        <v>0.54259999999999997</v>
      </c>
      <c r="Q229" s="140">
        <f t="shared" si="11"/>
        <v>0.54259999999999997</v>
      </c>
      <c r="R229" s="140">
        <v>5.4000000000000001E-4</v>
      </c>
      <c r="S229" s="140">
        <f t="shared" si="12"/>
        <v>5.4000000000000001E-4</v>
      </c>
      <c r="T229" s="140">
        <v>0</v>
      </c>
      <c r="U229" s="141">
        <f t="shared" si="13"/>
        <v>0</v>
      </c>
      <c r="AS229" s="142" t="s">
        <v>216</v>
      </c>
      <c r="AU229" s="142" t="s">
        <v>124</v>
      </c>
      <c r="AV229" s="142" t="s">
        <v>129</v>
      </c>
      <c r="AZ229" s="17" t="s">
        <v>121</v>
      </c>
      <c r="BF229" s="143">
        <f t="shared" si="14"/>
        <v>0</v>
      </c>
      <c r="BG229" s="143">
        <f t="shared" si="15"/>
        <v>0</v>
      </c>
      <c r="BH229" s="143">
        <f t="shared" si="16"/>
        <v>0</v>
      </c>
      <c r="BI229" s="143">
        <f t="shared" si="17"/>
        <v>0</v>
      </c>
      <c r="BJ229" s="143">
        <f t="shared" si="18"/>
        <v>0</v>
      </c>
      <c r="BK229" s="17" t="s">
        <v>129</v>
      </c>
      <c r="BL229" s="144">
        <f t="shared" si="19"/>
        <v>0</v>
      </c>
      <c r="BM229" s="17" t="s">
        <v>216</v>
      </c>
      <c r="BN229" s="142" t="s">
        <v>364</v>
      </c>
    </row>
    <row r="230" spans="2:66" s="1" customFormat="1" ht="24.2" customHeight="1">
      <c r="B230" s="131"/>
      <c r="C230" s="169" t="s">
        <v>365</v>
      </c>
      <c r="D230" s="169" t="s">
        <v>243</v>
      </c>
      <c r="E230" s="170" t="s">
        <v>366</v>
      </c>
      <c r="F230" s="171" t="s">
        <v>367</v>
      </c>
      <c r="G230" s="171"/>
      <c r="H230" s="172" t="s">
        <v>139</v>
      </c>
      <c r="I230" s="173">
        <v>1</v>
      </c>
      <c r="J230" s="173"/>
      <c r="K230" s="173">
        <f t="shared" si="10"/>
        <v>0</v>
      </c>
      <c r="L230" s="174"/>
      <c r="M230" s="175"/>
      <c r="N230" s="176" t="s">
        <v>1</v>
      </c>
      <c r="O230" s="177" t="s">
        <v>37</v>
      </c>
      <c r="P230" s="140">
        <v>0</v>
      </c>
      <c r="Q230" s="140">
        <f t="shared" si="11"/>
        <v>0</v>
      </c>
      <c r="R230" s="140">
        <v>1.2999999999999999E-3</v>
      </c>
      <c r="S230" s="140">
        <f t="shared" si="12"/>
        <v>1.2999999999999999E-3</v>
      </c>
      <c r="T230" s="140">
        <v>0</v>
      </c>
      <c r="U230" s="141">
        <f t="shared" si="13"/>
        <v>0</v>
      </c>
      <c r="AS230" s="142" t="s">
        <v>246</v>
      </c>
      <c r="AU230" s="142" t="s">
        <v>243</v>
      </c>
      <c r="AV230" s="142" t="s">
        <v>129</v>
      </c>
      <c r="AZ230" s="17" t="s">
        <v>121</v>
      </c>
      <c r="BF230" s="143">
        <f t="shared" si="14"/>
        <v>0</v>
      </c>
      <c r="BG230" s="143">
        <f t="shared" si="15"/>
        <v>0</v>
      </c>
      <c r="BH230" s="143">
        <f t="shared" si="16"/>
        <v>0</v>
      </c>
      <c r="BI230" s="143">
        <f t="shared" si="17"/>
        <v>0</v>
      </c>
      <c r="BJ230" s="143">
        <f t="shared" si="18"/>
        <v>0</v>
      </c>
      <c r="BK230" s="17" t="s">
        <v>129</v>
      </c>
      <c r="BL230" s="144">
        <f t="shared" si="19"/>
        <v>0</v>
      </c>
      <c r="BM230" s="17" t="s">
        <v>216</v>
      </c>
      <c r="BN230" s="142" t="s">
        <v>368</v>
      </c>
    </row>
    <row r="231" spans="2:66" s="1" customFormat="1" ht="24.2" customHeight="1">
      <c r="B231" s="131"/>
      <c r="C231" s="132" t="s">
        <v>369</v>
      </c>
      <c r="D231" s="132" t="s">
        <v>124</v>
      </c>
      <c r="E231" s="133" t="s">
        <v>370</v>
      </c>
      <c r="F231" s="134" t="s">
        <v>371</v>
      </c>
      <c r="G231" s="134"/>
      <c r="H231" s="135" t="s">
        <v>139</v>
      </c>
      <c r="I231" s="136">
        <v>1</v>
      </c>
      <c r="J231" s="136"/>
      <c r="K231" s="136">
        <f t="shared" si="10"/>
        <v>0</v>
      </c>
      <c r="L231" s="137"/>
      <c r="M231" s="29"/>
      <c r="N231" s="138" t="s">
        <v>1</v>
      </c>
      <c r="O231" s="139" t="s">
        <v>37</v>
      </c>
      <c r="P231" s="140">
        <v>0.71186000000000005</v>
      </c>
      <c r="Q231" s="140">
        <f t="shared" si="11"/>
        <v>0.71186000000000005</v>
      </c>
      <c r="R231" s="140">
        <v>7.2999999999999996E-4</v>
      </c>
      <c r="S231" s="140">
        <f t="shared" si="12"/>
        <v>7.2999999999999996E-4</v>
      </c>
      <c r="T231" s="140">
        <v>0</v>
      </c>
      <c r="U231" s="141">
        <f t="shared" si="13"/>
        <v>0</v>
      </c>
      <c r="AS231" s="142" t="s">
        <v>216</v>
      </c>
      <c r="AU231" s="142" t="s">
        <v>124</v>
      </c>
      <c r="AV231" s="142" t="s">
        <v>129</v>
      </c>
      <c r="AZ231" s="17" t="s">
        <v>121</v>
      </c>
      <c r="BF231" s="143">
        <f t="shared" si="14"/>
        <v>0</v>
      </c>
      <c r="BG231" s="143">
        <f t="shared" si="15"/>
        <v>0</v>
      </c>
      <c r="BH231" s="143">
        <f t="shared" si="16"/>
        <v>0</v>
      </c>
      <c r="BI231" s="143">
        <f t="shared" si="17"/>
        <v>0</v>
      </c>
      <c r="BJ231" s="143">
        <f t="shared" si="18"/>
        <v>0</v>
      </c>
      <c r="BK231" s="17" t="s">
        <v>129</v>
      </c>
      <c r="BL231" s="144">
        <f t="shared" si="19"/>
        <v>0</v>
      </c>
      <c r="BM231" s="17" t="s">
        <v>216</v>
      </c>
      <c r="BN231" s="142" t="s">
        <v>372</v>
      </c>
    </row>
    <row r="232" spans="2:66" s="1" customFormat="1" ht="16.5" customHeight="1">
      <c r="B232" s="131"/>
      <c r="C232" s="169" t="s">
        <v>373</v>
      </c>
      <c r="D232" s="169" t="s">
        <v>243</v>
      </c>
      <c r="E232" s="170" t="s">
        <v>374</v>
      </c>
      <c r="F232" s="171" t="s">
        <v>375</v>
      </c>
      <c r="G232" s="171"/>
      <c r="H232" s="172" t="s">
        <v>139</v>
      </c>
      <c r="I232" s="173">
        <v>1</v>
      </c>
      <c r="J232" s="173"/>
      <c r="K232" s="173">
        <f t="shared" si="10"/>
        <v>0</v>
      </c>
      <c r="L232" s="174"/>
      <c r="M232" s="175"/>
      <c r="N232" s="176" t="s">
        <v>1</v>
      </c>
      <c r="O232" s="177" t="s">
        <v>37</v>
      </c>
      <c r="P232" s="140">
        <v>0</v>
      </c>
      <c r="Q232" s="140">
        <f t="shared" si="11"/>
        <v>0</v>
      </c>
      <c r="R232" s="140">
        <v>1.8499999999999999E-2</v>
      </c>
      <c r="S232" s="140">
        <f t="shared" si="12"/>
        <v>1.8499999999999999E-2</v>
      </c>
      <c r="T232" s="140">
        <v>0</v>
      </c>
      <c r="U232" s="141">
        <f t="shared" si="13"/>
        <v>0</v>
      </c>
      <c r="AS232" s="142" t="s">
        <v>246</v>
      </c>
      <c r="AU232" s="142" t="s">
        <v>243</v>
      </c>
      <c r="AV232" s="142" t="s">
        <v>129</v>
      </c>
      <c r="AZ232" s="17" t="s">
        <v>121</v>
      </c>
      <c r="BF232" s="143">
        <f t="shared" si="14"/>
        <v>0</v>
      </c>
      <c r="BG232" s="143">
        <f t="shared" si="15"/>
        <v>0</v>
      </c>
      <c r="BH232" s="143">
        <f t="shared" si="16"/>
        <v>0</v>
      </c>
      <c r="BI232" s="143">
        <f t="shared" si="17"/>
        <v>0</v>
      </c>
      <c r="BJ232" s="143">
        <f t="shared" si="18"/>
        <v>0</v>
      </c>
      <c r="BK232" s="17" t="s">
        <v>129</v>
      </c>
      <c r="BL232" s="144">
        <f t="shared" si="19"/>
        <v>0</v>
      </c>
      <c r="BM232" s="17" t="s">
        <v>216</v>
      </c>
      <c r="BN232" s="142" t="s">
        <v>376</v>
      </c>
    </row>
    <row r="233" spans="2:66" s="1" customFormat="1" ht="21.75" customHeight="1">
      <c r="B233" s="131"/>
      <c r="C233" s="132" t="s">
        <v>377</v>
      </c>
      <c r="D233" s="132" t="s">
        <v>124</v>
      </c>
      <c r="E233" s="133" t="s">
        <v>378</v>
      </c>
      <c r="F233" s="134" t="s">
        <v>379</v>
      </c>
      <c r="G233" s="134"/>
      <c r="H233" s="135" t="s">
        <v>139</v>
      </c>
      <c r="I233" s="136">
        <v>14</v>
      </c>
      <c r="J233" s="136"/>
      <c r="K233" s="136">
        <f t="shared" si="10"/>
        <v>0</v>
      </c>
      <c r="L233" s="137"/>
      <c r="M233" s="29"/>
      <c r="N233" s="138" t="s">
        <v>1</v>
      </c>
      <c r="O233" s="139" t="s">
        <v>37</v>
      </c>
      <c r="P233" s="140">
        <v>0.21443000000000001</v>
      </c>
      <c r="Q233" s="140">
        <f t="shared" si="11"/>
        <v>3.0020199999999999</v>
      </c>
      <c r="R233" s="140">
        <v>8.0000000000000007E-5</v>
      </c>
      <c r="S233" s="140">
        <f t="shared" si="12"/>
        <v>1.1200000000000001E-3</v>
      </c>
      <c r="T233" s="140">
        <v>0</v>
      </c>
      <c r="U233" s="141">
        <f t="shared" si="13"/>
        <v>0</v>
      </c>
      <c r="AS233" s="142" t="s">
        <v>216</v>
      </c>
      <c r="AU233" s="142" t="s">
        <v>124</v>
      </c>
      <c r="AV233" s="142" t="s">
        <v>129</v>
      </c>
      <c r="AZ233" s="17" t="s">
        <v>121</v>
      </c>
      <c r="BF233" s="143">
        <f t="shared" si="14"/>
        <v>0</v>
      </c>
      <c r="BG233" s="143">
        <f t="shared" si="15"/>
        <v>0</v>
      </c>
      <c r="BH233" s="143">
        <f t="shared" si="16"/>
        <v>0</v>
      </c>
      <c r="BI233" s="143">
        <f t="shared" si="17"/>
        <v>0</v>
      </c>
      <c r="BJ233" s="143">
        <f t="shared" si="18"/>
        <v>0</v>
      </c>
      <c r="BK233" s="17" t="s">
        <v>129</v>
      </c>
      <c r="BL233" s="144">
        <f t="shared" si="19"/>
        <v>0</v>
      </c>
      <c r="BM233" s="17" t="s">
        <v>216</v>
      </c>
      <c r="BN233" s="142" t="s">
        <v>380</v>
      </c>
    </row>
    <row r="234" spans="2:66" s="1" customFormat="1" ht="16.5" customHeight="1">
      <c r="B234" s="131"/>
      <c r="C234" s="169" t="s">
        <v>381</v>
      </c>
      <c r="D234" s="169" t="s">
        <v>243</v>
      </c>
      <c r="E234" s="170" t="s">
        <v>382</v>
      </c>
      <c r="F234" s="171" t="s">
        <v>383</v>
      </c>
      <c r="G234" s="171"/>
      <c r="H234" s="172" t="s">
        <v>139</v>
      </c>
      <c r="I234" s="173">
        <v>14</v>
      </c>
      <c r="J234" s="173"/>
      <c r="K234" s="173">
        <f t="shared" si="10"/>
        <v>0</v>
      </c>
      <c r="L234" s="174"/>
      <c r="M234" s="175"/>
      <c r="N234" s="176" t="s">
        <v>1</v>
      </c>
      <c r="O234" s="177" t="s">
        <v>37</v>
      </c>
      <c r="P234" s="140">
        <v>0</v>
      </c>
      <c r="Q234" s="140">
        <f t="shared" si="11"/>
        <v>0</v>
      </c>
      <c r="R234" s="140">
        <v>2.7E-4</v>
      </c>
      <c r="S234" s="140">
        <f t="shared" si="12"/>
        <v>3.7799999999999999E-3</v>
      </c>
      <c r="T234" s="140">
        <v>0</v>
      </c>
      <c r="U234" s="141">
        <f t="shared" si="13"/>
        <v>0</v>
      </c>
      <c r="AS234" s="142" t="s">
        <v>246</v>
      </c>
      <c r="AU234" s="142" t="s">
        <v>243</v>
      </c>
      <c r="AV234" s="142" t="s">
        <v>129</v>
      </c>
      <c r="AZ234" s="17" t="s">
        <v>121</v>
      </c>
      <c r="BF234" s="143">
        <f t="shared" si="14"/>
        <v>0</v>
      </c>
      <c r="BG234" s="143">
        <f t="shared" si="15"/>
        <v>0</v>
      </c>
      <c r="BH234" s="143">
        <f t="shared" si="16"/>
        <v>0</v>
      </c>
      <c r="BI234" s="143">
        <f t="shared" si="17"/>
        <v>0</v>
      </c>
      <c r="BJ234" s="143">
        <f t="shared" si="18"/>
        <v>0</v>
      </c>
      <c r="BK234" s="17" t="s">
        <v>129</v>
      </c>
      <c r="BL234" s="144">
        <f t="shared" si="19"/>
        <v>0</v>
      </c>
      <c r="BM234" s="17" t="s">
        <v>216</v>
      </c>
      <c r="BN234" s="142" t="s">
        <v>384</v>
      </c>
    </row>
    <row r="235" spans="2:66" s="1" customFormat="1" ht="33" customHeight="1">
      <c r="B235" s="131"/>
      <c r="C235" s="169" t="s">
        <v>385</v>
      </c>
      <c r="D235" s="169" t="s">
        <v>243</v>
      </c>
      <c r="E235" s="170" t="s">
        <v>386</v>
      </c>
      <c r="F235" s="171" t="s">
        <v>387</v>
      </c>
      <c r="G235" s="171"/>
      <c r="H235" s="172" t="s">
        <v>139</v>
      </c>
      <c r="I235" s="173">
        <v>14</v>
      </c>
      <c r="J235" s="173"/>
      <c r="K235" s="173">
        <f t="shared" si="10"/>
        <v>0</v>
      </c>
      <c r="L235" s="174"/>
      <c r="M235" s="175"/>
      <c r="N235" s="176" t="s">
        <v>1</v>
      </c>
      <c r="O235" s="177" t="s">
        <v>37</v>
      </c>
      <c r="P235" s="140">
        <v>0</v>
      </c>
      <c r="Q235" s="140">
        <f t="shared" si="11"/>
        <v>0</v>
      </c>
      <c r="R235" s="140">
        <v>5.8E-4</v>
      </c>
      <c r="S235" s="140">
        <f t="shared" si="12"/>
        <v>8.1200000000000005E-3</v>
      </c>
      <c r="T235" s="140">
        <v>0</v>
      </c>
      <c r="U235" s="141">
        <f t="shared" si="13"/>
        <v>0</v>
      </c>
      <c r="AS235" s="142" t="s">
        <v>246</v>
      </c>
      <c r="AU235" s="142" t="s">
        <v>243</v>
      </c>
      <c r="AV235" s="142" t="s">
        <v>129</v>
      </c>
      <c r="AZ235" s="17" t="s">
        <v>121</v>
      </c>
      <c r="BF235" s="143">
        <f t="shared" si="14"/>
        <v>0</v>
      </c>
      <c r="BG235" s="143">
        <f t="shared" si="15"/>
        <v>0</v>
      </c>
      <c r="BH235" s="143">
        <f t="shared" si="16"/>
        <v>0</v>
      </c>
      <c r="BI235" s="143">
        <f t="shared" si="17"/>
        <v>0</v>
      </c>
      <c r="BJ235" s="143">
        <f t="shared" si="18"/>
        <v>0</v>
      </c>
      <c r="BK235" s="17" t="s">
        <v>129</v>
      </c>
      <c r="BL235" s="144">
        <f t="shared" si="19"/>
        <v>0</v>
      </c>
      <c r="BM235" s="17" t="s">
        <v>216</v>
      </c>
      <c r="BN235" s="142" t="s">
        <v>388</v>
      </c>
    </row>
    <row r="236" spans="2:66" s="1" customFormat="1" ht="33" customHeight="1">
      <c r="B236" s="131"/>
      <c r="C236" s="132" t="s">
        <v>389</v>
      </c>
      <c r="D236" s="132" t="s">
        <v>124</v>
      </c>
      <c r="E236" s="133" t="s">
        <v>390</v>
      </c>
      <c r="F236" s="134" t="s">
        <v>391</v>
      </c>
      <c r="G236" s="134"/>
      <c r="H236" s="135" t="s">
        <v>139</v>
      </c>
      <c r="I236" s="136">
        <v>5</v>
      </c>
      <c r="J236" s="136"/>
      <c r="K236" s="136">
        <f t="shared" si="10"/>
        <v>0</v>
      </c>
      <c r="L236" s="137"/>
      <c r="M236" s="29"/>
      <c r="N236" s="138" t="s">
        <v>1</v>
      </c>
      <c r="O236" s="139" t="s">
        <v>37</v>
      </c>
      <c r="P236" s="140">
        <v>0.53107000000000004</v>
      </c>
      <c r="Q236" s="140">
        <f t="shared" si="11"/>
        <v>2.6553500000000003</v>
      </c>
      <c r="R236" s="140">
        <v>1E-4</v>
      </c>
      <c r="S236" s="140">
        <f t="shared" si="12"/>
        <v>5.0000000000000001E-4</v>
      </c>
      <c r="T236" s="140">
        <v>0</v>
      </c>
      <c r="U236" s="141">
        <f t="shared" si="13"/>
        <v>0</v>
      </c>
      <c r="AS236" s="142" t="s">
        <v>216</v>
      </c>
      <c r="AU236" s="142" t="s">
        <v>124</v>
      </c>
      <c r="AV236" s="142" t="s">
        <v>129</v>
      </c>
      <c r="AZ236" s="17" t="s">
        <v>121</v>
      </c>
      <c r="BF236" s="143">
        <f t="shared" si="14"/>
        <v>0</v>
      </c>
      <c r="BG236" s="143">
        <f t="shared" si="15"/>
        <v>0</v>
      </c>
      <c r="BH236" s="143">
        <f t="shared" si="16"/>
        <v>0</v>
      </c>
      <c r="BI236" s="143">
        <f t="shared" si="17"/>
        <v>0</v>
      </c>
      <c r="BJ236" s="143">
        <f t="shared" si="18"/>
        <v>0</v>
      </c>
      <c r="BK236" s="17" t="s">
        <v>129</v>
      </c>
      <c r="BL236" s="144">
        <f t="shared" si="19"/>
        <v>0</v>
      </c>
      <c r="BM236" s="17" t="s">
        <v>216</v>
      </c>
      <c r="BN236" s="142" t="s">
        <v>392</v>
      </c>
    </row>
    <row r="237" spans="2:66" s="1" customFormat="1" ht="16.5" customHeight="1">
      <c r="B237" s="131"/>
      <c r="C237" s="169" t="s">
        <v>393</v>
      </c>
      <c r="D237" s="169" t="s">
        <v>243</v>
      </c>
      <c r="E237" s="170" t="s">
        <v>394</v>
      </c>
      <c r="F237" s="171" t="s">
        <v>395</v>
      </c>
      <c r="G237" s="171"/>
      <c r="H237" s="172" t="s">
        <v>139</v>
      </c>
      <c r="I237" s="173">
        <v>5</v>
      </c>
      <c r="J237" s="173"/>
      <c r="K237" s="173">
        <f t="shared" si="10"/>
        <v>0</v>
      </c>
      <c r="L237" s="174"/>
      <c r="M237" s="175"/>
      <c r="N237" s="176" t="s">
        <v>1</v>
      </c>
      <c r="O237" s="177" t="s">
        <v>37</v>
      </c>
      <c r="P237" s="140">
        <v>0</v>
      </c>
      <c r="Q237" s="140">
        <f t="shared" si="11"/>
        <v>0</v>
      </c>
      <c r="R237" s="140">
        <v>2E-3</v>
      </c>
      <c r="S237" s="140">
        <f t="shared" si="12"/>
        <v>0.01</v>
      </c>
      <c r="T237" s="140">
        <v>0</v>
      </c>
      <c r="U237" s="141">
        <f t="shared" si="13"/>
        <v>0</v>
      </c>
      <c r="AS237" s="142" t="s">
        <v>246</v>
      </c>
      <c r="AU237" s="142" t="s">
        <v>243</v>
      </c>
      <c r="AV237" s="142" t="s">
        <v>129</v>
      </c>
      <c r="AZ237" s="17" t="s">
        <v>121</v>
      </c>
      <c r="BF237" s="143">
        <f t="shared" si="14"/>
        <v>0</v>
      </c>
      <c r="BG237" s="143">
        <f t="shared" si="15"/>
        <v>0</v>
      </c>
      <c r="BH237" s="143">
        <f t="shared" si="16"/>
        <v>0</v>
      </c>
      <c r="BI237" s="143">
        <f t="shared" si="17"/>
        <v>0</v>
      </c>
      <c r="BJ237" s="143">
        <f t="shared" si="18"/>
        <v>0</v>
      </c>
      <c r="BK237" s="17" t="s">
        <v>129</v>
      </c>
      <c r="BL237" s="144">
        <f t="shared" si="19"/>
        <v>0</v>
      </c>
      <c r="BM237" s="17" t="s">
        <v>216</v>
      </c>
      <c r="BN237" s="142" t="s">
        <v>396</v>
      </c>
    </row>
    <row r="238" spans="2:66" s="1" customFormat="1" ht="24.2" customHeight="1">
      <c r="B238" s="131"/>
      <c r="C238" s="132" t="s">
        <v>397</v>
      </c>
      <c r="D238" s="132" t="s">
        <v>124</v>
      </c>
      <c r="E238" s="133" t="s">
        <v>398</v>
      </c>
      <c r="F238" s="134" t="s">
        <v>399</v>
      </c>
      <c r="G238" s="134"/>
      <c r="H238" s="135" t="s">
        <v>139</v>
      </c>
      <c r="I238" s="136">
        <v>1</v>
      </c>
      <c r="J238" s="136"/>
      <c r="K238" s="136">
        <f t="shared" si="10"/>
        <v>0</v>
      </c>
      <c r="L238" s="137"/>
      <c r="M238" s="29"/>
      <c r="N238" s="138" t="s">
        <v>1</v>
      </c>
      <c r="O238" s="139" t="s">
        <v>37</v>
      </c>
      <c r="P238" s="140">
        <v>0.39156000000000002</v>
      </c>
      <c r="Q238" s="140">
        <f t="shared" si="11"/>
        <v>0.39156000000000002</v>
      </c>
      <c r="R238" s="140">
        <v>4.1999999999999996E-6</v>
      </c>
      <c r="S238" s="140">
        <f t="shared" si="12"/>
        <v>4.1999999999999996E-6</v>
      </c>
      <c r="T238" s="140">
        <v>0</v>
      </c>
      <c r="U238" s="141">
        <f t="shared" si="13"/>
        <v>0</v>
      </c>
      <c r="AS238" s="142" t="s">
        <v>216</v>
      </c>
      <c r="AU238" s="142" t="s">
        <v>124</v>
      </c>
      <c r="AV238" s="142" t="s">
        <v>129</v>
      </c>
      <c r="AZ238" s="17" t="s">
        <v>121</v>
      </c>
      <c r="BF238" s="143">
        <f t="shared" si="14"/>
        <v>0</v>
      </c>
      <c r="BG238" s="143">
        <f t="shared" si="15"/>
        <v>0</v>
      </c>
      <c r="BH238" s="143">
        <f t="shared" si="16"/>
        <v>0</v>
      </c>
      <c r="BI238" s="143">
        <f t="shared" si="17"/>
        <v>0</v>
      </c>
      <c r="BJ238" s="143">
        <f t="shared" si="18"/>
        <v>0</v>
      </c>
      <c r="BK238" s="17" t="s">
        <v>129</v>
      </c>
      <c r="BL238" s="144">
        <f t="shared" si="19"/>
        <v>0</v>
      </c>
      <c r="BM238" s="17" t="s">
        <v>216</v>
      </c>
      <c r="BN238" s="142" t="s">
        <v>400</v>
      </c>
    </row>
    <row r="239" spans="2:66" s="1" customFormat="1" ht="16.5" customHeight="1">
      <c r="B239" s="131"/>
      <c r="C239" s="169" t="s">
        <v>401</v>
      </c>
      <c r="D239" s="169" t="s">
        <v>243</v>
      </c>
      <c r="E239" s="170" t="s">
        <v>402</v>
      </c>
      <c r="F239" s="171" t="s">
        <v>403</v>
      </c>
      <c r="G239" s="171"/>
      <c r="H239" s="172" t="s">
        <v>139</v>
      </c>
      <c r="I239" s="173">
        <v>1</v>
      </c>
      <c r="J239" s="173"/>
      <c r="K239" s="173">
        <f t="shared" si="10"/>
        <v>0</v>
      </c>
      <c r="L239" s="174"/>
      <c r="M239" s="175"/>
      <c r="N239" s="176" t="s">
        <v>1</v>
      </c>
      <c r="O239" s="177" t="s">
        <v>37</v>
      </c>
      <c r="P239" s="140">
        <v>0</v>
      </c>
      <c r="Q239" s="140">
        <f t="shared" si="11"/>
        <v>0</v>
      </c>
      <c r="R239" s="140">
        <v>1E-3</v>
      </c>
      <c r="S239" s="140">
        <f t="shared" si="12"/>
        <v>1E-3</v>
      </c>
      <c r="T239" s="140">
        <v>0</v>
      </c>
      <c r="U239" s="141">
        <f t="shared" si="13"/>
        <v>0</v>
      </c>
      <c r="AS239" s="142" t="s">
        <v>246</v>
      </c>
      <c r="AU239" s="142" t="s">
        <v>243</v>
      </c>
      <c r="AV239" s="142" t="s">
        <v>129</v>
      </c>
      <c r="AZ239" s="17" t="s">
        <v>121</v>
      </c>
      <c r="BF239" s="143">
        <f t="shared" si="14"/>
        <v>0</v>
      </c>
      <c r="BG239" s="143">
        <f t="shared" si="15"/>
        <v>0</v>
      </c>
      <c r="BH239" s="143">
        <f t="shared" si="16"/>
        <v>0</v>
      </c>
      <c r="BI239" s="143">
        <f t="shared" si="17"/>
        <v>0</v>
      </c>
      <c r="BJ239" s="143">
        <f t="shared" si="18"/>
        <v>0</v>
      </c>
      <c r="BK239" s="17" t="s">
        <v>129</v>
      </c>
      <c r="BL239" s="144">
        <f t="shared" si="19"/>
        <v>0</v>
      </c>
      <c r="BM239" s="17" t="s">
        <v>216</v>
      </c>
      <c r="BN239" s="142" t="s">
        <v>404</v>
      </c>
    </row>
    <row r="240" spans="2:66" s="1" customFormat="1" ht="37.9" customHeight="1">
      <c r="B240" s="131"/>
      <c r="C240" s="169" t="s">
        <v>405</v>
      </c>
      <c r="D240" s="169" t="s">
        <v>243</v>
      </c>
      <c r="E240" s="170" t="s">
        <v>334</v>
      </c>
      <c r="F240" s="171" t="s">
        <v>335</v>
      </c>
      <c r="G240" s="171"/>
      <c r="H240" s="172" t="s">
        <v>139</v>
      </c>
      <c r="I240" s="173">
        <v>1</v>
      </c>
      <c r="J240" s="173"/>
      <c r="K240" s="173">
        <f t="shared" si="10"/>
        <v>0</v>
      </c>
      <c r="L240" s="174"/>
      <c r="M240" s="175"/>
      <c r="N240" s="176" t="s">
        <v>1</v>
      </c>
      <c r="O240" s="177" t="s">
        <v>37</v>
      </c>
      <c r="P240" s="140">
        <v>0</v>
      </c>
      <c r="Q240" s="140">
        <f t="shared" si="11"/>
        <v>0</v>
      </c>
      <c r="R240" s="140">
        <v>4.2999999999999999E-4</v>
      </c>
      <c r="S240" s="140">
        <f t="shared" si="12"/>
        <v>4.2999999999999999E-4</v>
      </c>
      <c r="T240" s="140">
        <v>0</v>
      </c>
      <c r="U240" s="141">
        <f t="shared" si="13"/>
        <v>0</v>
      </c>
      <c r="AS240" s="142" t="s">
        <v>246</v>
      </c>
      <c r="AU240" s="142" t="s">
        <v>243</v>
      </c>
      <c r="AV240" s="142" t="s">
        <v>129</v>
      </c>
      <c r="AZ240" s="17" t="s">
        <v>121</v>
      </c>
      <c r="BF240" s="143">
        <f t="shared" si="14"/>
        <v>0</v>
      </c>
      <c r="BG240" s="143">
        <f t="shared" si="15"/>
        <v>0</v>
      </c>
      <c r="BH240" s="143">
        <f t="shared" si="16"/>
        <v>0</v>
      </c>
      <c r="BI240" s="143">
        <f t="shared" si="17"/>
        <v>0</v>
      </c>
      <c r="BJ240" s="143">
        <f t="shared" si="18"/>
        <v>0</v>
      </c>
      <c r="BK240" s="17" t="s">
        <v>129</v>
      </c>
      <c r="BL240" s="144">
        <f t="shared" si="19"/>
        <v>0</v>
      </c>
      <c r="BM240" s="17" t="s">
        <v>216</v>
      </c>
      <c r="BN240" s="142" t="s">
        <v>406</v>
      </c>
    </row>
    <row r="241" spans="2:66" s="1" customFormat="1" ht="33" customHeight="1">
      <c r="B241" s="131"/>
      <c r="C241" s="132" t="s">
        <v>407</v>
      </c>
      <c r="D241" s="132" t="s">
        <v>124</v>
      </c>
      <c r="E241" s="133" t="s">
        <v>408</v>
      </c>
      <c r="F241" s="134" t="s">
        <v>409</v>
      </c>
      <c r="G241" s="134"/>
      <c r="H241" s="135" t="s">
        <v>139</v>
      </c>
      <c r="I241" s="136">
        <v>4</v>
      </c>
      <c r="J241" s="136"/>
      <c r="K241" s="136">
        <f t="shared" si="10"/>
        <v>0</v>
      </c>
      <c r="L241" s="137"/>
      <c r="M241" s="29"/>
      <c r="N241" s="138" t="s">
        <v>1</v>
      </c>
      <c r="O241" s="139" t="s">
        <v>37</v>
      </c>
      <c r="P241" s="140">
        <v>0.49037999999999998</v>
      </c>
      <c r="Q241" s="140">
        <f t="shared" si="11"/>
        <v>1.9615199999999999</v>
      </c>
      <c r="R241" s="140">
        <v>0</v>
      </c>
      <c r="S241" s="140">
        <f t="shared" si="12"/>
        <v>0</v>
      </c>
      <c r="T241" s="140">
        <v>0</v>
      </c>
      <c r="U241" s="141">
        <f t="shared" si="13"/>
        <v>0</v>
      </c>
      <c r="AS241" s="142" t="s">
        <v>216</v>
      </c>
      <c r="AU241" s="142" t="s">
        <v>124</v>
      </c>
      <c r="AV241" s="142" t="s">
        <v>129</v>
      </c>
      <c r="AZ241" s="17" t="s">
        <v>121</v>
      </c>
      <c r="BF241" s="143">
        <f t="shared" si="14"/>
        <v>0</v>
      </c>
      <c r="BG241" s="143">
        <f t="shared" si="15"/>
        <v>0</v>
      </c>
      <c r="BH241" s="143">
        <f t="shared" si="16"/>
        <v>0</v>
      </c>
      <c r="BI241" s="143">
        <f t="shared" si="17"/>
        <v>0</v>
      </c>
      <c r="BJ241" s="143">
        <f t="shared" si="18"/>
        <v>0</v>
      </c>
      <c r="BK241" s="17" t="s">
        <v>129</v>
      </c>
      <c r="BL241" s="144">
        <f t="shared" si="19"/>
        <v>0</v>
      </c>
      <c r="BM241" s="17" t="s">
        <v>216</v>
      </c>
      <c r="BN241" s="142" t="s">
        <v>410</v>
      </c>
    </row>
    <row r="242" spans="2:66" s="1" customFormat="1" ht="21.75" customHeight="1">
      <c r="B242" s="131"/>
      <c r="C242" s="169" t="s">
        <v>411</v>
      </c>
      <c r="D242" s="169" t="s">
        <v>243</v>
      </c>
      <c r="E242" s="170" t="s">
        <v>412</v>
      </c>
      <c r="F242" s="171" t="s">
        <v>413</v>
      </c>
      <c r="G242" s="171"/>
      <c r="H242" s="172" t="s">
        <v>139</v>
      </c>
      <c r="I242" s="173">
        <v>4</v>
      </c>
      <c r="J242" s="173"/>
      <c r="K242" s="173">
        <f t="shared" si="10"/>
        <v>0</v>
      </c>
      <c r="L242" s="174"/>
      <c r="M242" s="175"/>
      <c r="N242" s="176" t="s">
        <v>1</v>
      </c>
      <c r="O242" s="177" t="s">
        <v>37</v>
      </c>
      <c r="P242" s="140">
        <v>0</v>
      </c>
      <c r="Q242" s="140">
        <f t="shared" si="11"/>
        <v>0</v>
      </c>
      <c r="R242" s="140">
        <v>7.3999999999999999E-4</v>
      </c>
      <c r="S242" s="140">
        <f t="shared" si="12"/>
        <v>2.96E-3</v>
      </c>
      <c r="T242" s="140">
        <v>0</v>
      </c>
      <c r="U242" s="141">
        <f t="shared" si="13"/>
        <v>0</v>
      </c>
      <c r="AS242" s="142" t="s">
        <v>246</v>
      </c>
      <c r="AU242" s="142" t="s">
        <v>243</v>
      </c>
      <c r="AV242" s="142" t="s">
        <v>129</v>
      </c>
      <c r="AZ242" s="17" t="s">
        <v>121</v>
      </c>
      <c r="BF242" s="143">
        <f t="shared" si="14"/>
        <v>0</v>
      </c>
      <c r="BG242" s="143">
        <f t="shared" si="15"/>
        <v>0</v>
      </c>
      <c r="BH242" s="143">
        <f t="shared" si="16"/>
        <v>0</v>
      </c>
      <c r="BI242" s="143">
        <f t="shared" si="17"/>
        <v>0</v>
      </c>
      <c r="BJ242" s="143">
        <f t="shared" si="18"/>
        <v>0</v>
      </c>
      <c r="BK242" s="17" t="s">
        <v>129</v>
      </c>
      <c r="BL242" s="144">
        <f t="shared" si="19"/>
        <v>0</v>
      </c>
      <c r="BM242" s="17" t="s">
        <v>216</v>
      </c>
      <c r="BN242" s="142" t="s">
        <v>414</v>
      </c>
    </row>
    <row r="243" spans="2:66" s="1" customFormat="1" ht="33" customHeight="1">
      <c r="B243" s="131"/>
      <c r="C243" s="132" t="s">
        <v>415</v>
      </c>
      <c r="D243" s="132" t="s">
        <v>124</v>
      </c>
      <c r="E243" s="133" t="s">
        <v>416</v>
      </c>
      <c r="F243" s="134" t="s">
        <v>417</v>
      </c>
      <c r="G243" s="134"/>
      <c r="H243" s="135" t="s">
        <v>139</v>
      </c>
      <c r="I243" s="136">
        <v>1</v>
      </c>
      <c r="J243" s="136"/>
      <c r="K243" s="136">
        <f t="shared" si="10"/>
        <v>0</v>
      </c>
      <c r="L243" s="137"/>
      <c r="M243" s="29"/>
      <c r="N243" s="138" t="s">
        <v>1</v>
      </c>
      <c r="O243" s="139" t="s">
        <v>37</v>
      </c>
      <c r="P243" s="140">
        <v>0.42226999999999998</v>
      </c>
      <c r="Q243" s="140">
        <f t="shared" si="11"/>
        <v>0.42226999999999998</v>
      </c>
      <c r="R243" s="140">
        <v>1.0000000000000001E-5</v>
      </c>
      <c r="S243" s="140">
        <f t="shared" si="12"/>
        <v>1.0000000000000001E-5</v>
      </c>
      <c r="T243" s="140">
        <v>0</v>
      </c>
      <c r="U243" s="141">
        <f t="shared" si="13"/>
        <v>0</v>
      </c>
      <c r="AS243" s="142" t="s">
        <v>216</v>
      </c>
      <c r="AU243" s="142" t="s">
        <v>124</v>
      </c>
      <c r="AV243" s="142" t="s">
        <v>129</v>
      </c>
      <c r="AZ243" s="17" t="s">
        <v>121</v>
      </c>
      <c r="BF243" s="143">
        <f t="shared" si="14"/>
        <v>0</v>
      </c>
      <c r="BG243" s="143">
        <f t="shared" si="15"/>
        <v>0</v>
      </c>
      <c r="BH243" s="143">
        <f t="shared" si="16"/>
        <v>0</v>
      </c>
      <c r="BI243" s="143">
        <f t="shared" si="17"/>
        <v>0</v>
      </c>
      <c r="BJ243" s="143">
        <f t="shared" si="18"/>
        <v>0</v>
      </c>
      <c r="BK243" s="17" t="s">
        <v>129</v>
      </c>
      <c r="BL243" s="144">
        <f t="shared" si="19"/>
        <v>0</v>
      </c>
      <c r="BM243" s="17" t="s">
        <v>216</v>
      </c>
      <c r="BN243" s="142" t="s">
        <v>418</v>
      </c>
    </row>
    <row r="244" spans="2:66" s="1" customFormat="1" ht="24.2" customHeight="1">
      <c r="B244" s="131"/>
      <c r="C244" s="169" t="s">
        <v>419</v>
      </c>
      <c r="D244" s="169" t="s">
        <v>243</v>
      </c>
      <c r="E244" s="170" t="s">
        <v>420</v>
      </c>
      <c r="F244" s="171" t="s">
        <v>421</v>
      </c>
      <c r="G244" s="171"/>
      <c r="H244" s="172" t="s">
        <v>139</v>
      </c>
      <c r="I244" s="173">
        <v>1</v>
      </c>
      <c r="J244" s="173"/>
      <c r="K244" s="173">
        <f t="shared" si="10"/>
        <v>0</v>
      </c>
      <c r="L244" s="174"/>
      <c r="M244" s="175"/>
      <c r="N244" s="176" t="s">
        <v>1</v>
      </c>
      <c r="O244" s="177" t="s">
        <v>37</v>
      </c>
      <c r="P244" s="140">
        <v>0</v>
      </c>
      <c r="Q244" s="140">
        <f t="shared" si="11"/>
        <v>0</v>
      </c>
      <c r="R244" s="140">
        <v>3.6000000000000002E-4</v>
      </c>
      <c r="S244" s="140">
        <f t="shared" si="12"/>
        <v>3.6000000000000002E-4</v>
      </c>
      <c r="T244" s="140">
        <v>0</v>
      </c>
      <c r="U244" s="141">
        <f t="shared" si="13"/>
        <v>0</v>
      </c>
      <c r="AS244" s="142" t="s">
        <v>246</v>
      </c>
      <c r="AU244" s="142" t="s">
        <v>243</v>
      </c>
      <c r="AV244" s="142" t="s">
        <v>129</v>
      </c>
      <c r="AZ244" s="17" t="s">
        <v>121</v>
      </c>
      <c r="BF244" s="143">
        <f t="shared" si="14"/>
        <v>0</v>
      </c>
      <c r="BG244" s="143">
        <f t="shared" si="15"/>
        <v>0</v>
      </c>
      <c r="BH244" s="143">
        <f t="shared" si="16"/>
        <v>0</v>
      </c>
      <c r="BI244" s="143">
        <f t="shared" si="17"/>
        <v>0</v>
      </c>
      <c r="BJ244" s="143">
        <f t="shared" si="18"/>
        <v>0</v>
      </c>
      <c r="BK244" s="17" t="s">
        <v>129</v>
      </c>
      <c r="BL244" s="144">
        <f t="shared" si="19"/>
        <v>0</v>
      </c>
      <c r="BM244" s="17" t="s">
        <v>216</v>
      </c>
      <c r="BN244" s="142" t="s">
        <v>422</v>
      </c>
    </row>
    <row r="245" spans="2:66" s="1" customFormat="1" ht="24.2" customHeight="1">
      <c r="B245" s="131"/>
      <c r="C245" s="132" t="s">
        <v>423</v>
      </c>
      <c r="D245" s="132" t="s">
        <v>124</v>
      </c>
      <c r="E245" s="133" t="s">
        <v>424</v>
      </c>
      <c r="F245" s="134" t="s">
        <v>425</v>
      </c>
      <c r="G245" s="134"/>
      <c r="H245" s="135" t="s">
        <v>139</v>
      </c>
      <c r="I245" s="136">
        <v>1</v>
      </c>
      <c r="J245" s="136"/>
      <c r="K245" s="136">
        <f t="shared" si="10"/>
        <v>0</v>
      </c>
      <c r="L245" s="137"/>
      <c r="M245" s="29"/>
      <c r="N245" s="138" t="s">
        <v>1</v>
      </c>
      <c r="O245" s="139" t="s">
        <v>37</v>
      </c>
      <c r="P245" s="140">
        <v>0.41010000000000002</v>
      </c>
      <c r="Q245" s="140">
        <f t="shared" si="11"/>
        <v>0.41010000000000002</v>
      </c>
      <c r="R245" s="140">
        <v>0</v>
      </c>
      <c r="S245" s="140">
        <f t="shared" si="12"/>
        <v>0</v>
      </c>
      <c r="T245" s="140">
        <v>0</v>
      </c>
      <c r="U245" s="141">
        <f t="shared" si="13"/>
        <v>0</v>
      </c>
      <c r="AS245" s="142" t="s">
        <v>216</v>
      </c>
      <c r="AU245" s="142" t="s">
        <v>124</v>
      </c>
      <c r="AV245" s="142" t="s">
        <v>129</v>
      </c>
      <c r="AZ245" s="17" t="s">
        <v>121</v>
      </c>
      <c r="BF245" s="143">
        <f t="shared" si="14"/>
        <v>0</v>
      </c>
      <c r="BG245" s="143">
        <f t="shared" si="15"/>
        <v>0</v>
      </c>
      <c r="BH245" s="143">
        <f t="shared" si="16"/>
        <v>0</v>
      </c>
      <c r="BI245" s="143">
        <f t="shared" si="17"/>
        <v>0</v>
      </c>
      <c r="BJ245" s="143">
        <f t="shared" si="18"/>
        <v>0</v>
      </c>
      <c r="BK245" s="17" t="s">
        <v>129</v>
      </c>
      <c r="BL245" s="144">
        <f t="shared" si="19"/>
        <v>0</v>
      </c>
      <c r="BM245" s="17" t="s">
        <v>216</v>
      </c>
      <c r="BN245" s="142" t="s">
        <v>426</v>
      </c>
    </row>
    <row r="246" spans="2:66" s="1" customFormat="1" ht="16.5" customHeight="1">
      <c r="B246" s="131"/>
      <c r="C246" s="169" t="s">
        <v>427</v>
      </c>
      <c r="D246" s="169" t="s">
        <v>243</v>
      </c>
      <c r="E246" s="170" t="s">
        <v>428</v>
      </c>
      <c r="F246" s="171" t="s">
        <v>429</v>
      </c>
      <c r="G246" s="171"/>
      <c r="H246" s="172" t="s">
        <v>139</v>
      </c>
      <c r="I246" s="173">
        <v>1</v>
      </c>
      <c r="J246" s="173"/>
      <c r="K246" s="173">
        <f t="shared" si="10"/>
        <v>0</v>
      </c>
      <c r="L246" s="174"/>
      <c r="M246" s="175"/>
      <c r="N246" s="176" t="s">
        <v>1</v>
      </c>
      <c r="O246" s="177" t="s">
        <v>37</v>
      </c>
      <c r="P246" s="140">
        <v>0</v>
      </c>
      <c r="Q246" s="140">
        <f t="shared" si="11"/>
        <v>0</v>
      </c>
      <c r="R246" s="140">
        <v>1.8000000000000001E-4</v>
      </c>
      <c r="S246" s="140">
        <f t="shared" si="12"/>
        <v>1.8000000000000001E-4</v>
      </c>
      <c r="T246" s="140">
        <v>0</v>
      </c>
      <c r="U246" s="141">
        <f t="shared" si="13"/>
        <v>0</v>
      </c>
      <c r="AS246" s="142" t="s">
        <v>246</v>
      </c>
      <c r="AU246" s="142" t="s">
        <v>243</v>
      </c>
      <c r="AV246" s="142" t="s">
        <v>129</v>
      </c>
      <c r="AZ246" s="17" t="s">
        <v>121</v>
      </c>
      <c r="BF246" s="143">
        <f t="shared" si="14"/>
        <v>0</v>
      </c>
      <c r="BG246" s="143">
        <f t="shared" si="15"/>
        <v>0</v>
      </c>
      <c r="BH246" s="143">
        <f t="shared" si="16"/>
        <v>0</v>
      </c>
      <c r="BI246" s="143">
        <f t="shared" si="17"/>
        <v>0</v>
      </c>
      <c r="BJ246" s="143">
        <f t="shared" si="18"/>
        <v>0</v>
      </c>
      <c r="BK246" s="17" t="s">
        <v>129</v>
      </c>
      <c r="BL246" s="144">
        <f t="shared" si="19"/>
        <v>0</v>
      </c>
      <c r="BM246" s="17" t="s">
        <v>216</v>
      </c>
      <c r="BN246" s="142" t="s">
        <v>430</v>
      </c>
    </row>
    <row r="247" spans="2:66" s="1" customFormat="1" ht="24.2" customHeight="1">
      <c r="B247" s="131"/>
      <c r="C247" s="132" t="s">
        <v>431</v>
      </c>
      <c r="D247" s="132" t="s">
        <v>124</v>
      </c>
      <c r="E247" s="133" t="s">
        <v>432</v>
      </c>
      <c r="F247" s="134" t="s">
        <v>433</v>
      </c>
      <c r="G247" s="134"/>
      <c r="H247" s="135" t="s">
        <v>311</v>
      </c>
      <c r="I247" s="136">
        <v>0</v>
      </c>
      <c r="J247" s="136"/>
      <c r="K247" s="136">
        <f t="shared" si="10"/>
        <v>0</v>
      </c>
      <c r="L247" s="137"/>
      <c r="M247" s="29"/>
      <c r="N247" s="138" t="s">
        <v>1</v>
      </c>
      <c r="O247" s="139" t="s">
        <v>37</v>
      </c>
      <c r="P247" s="140">
        <v>0</v>
      </c>
      <c r="Q247" s="140">
        <f t="shared" si="11"/>
        <v>0</v>
      </c>
      <c r="R247" s="140">
        <v>0</v>
      </c>
      <c r="S247" s="140">
        <f t="shared" si="12"/>
        <v>0</v>
      </c>
      <c r="T247" s="140">
        <v>0</v>
      </c>
      <c r="U247" s="141">
        <f t="shared" si="13"/>
        <v>0</v>
      </c>
      <c r="AS247" s="142" t="s">
        <v>216</v>
      </c>
      <c r="AU247" s="142" t="s">
        <v>124</v>
      </c>
      <c r="AV247" s="142" t="s">
        <v>129</v>
      </c>
      <c r="AZ247" s="17" t="s">
        <v>121</v>
      </c>
      <c r="BF247" s="143">
        <f t="shared" si="14"/>
        <v>0</v>
      </c>
      <c r="BG247" s="143">
        <f t="shared" si="15"/>
        <v>0</v>
      </c>
      <c r="BH247" s="143">
        <f t="shared" si="16"/>
        <v>0</v>
      </c>
      <c r="BI247" s="143">
        <f t="shared" si="17"/>
        <v>0</v>
      </c>
      <c r="BJ247" s="143">
        <f t="shared" si="18"/>
        <v>0</v>
      </c>
      <c r="BK247" s="17" t="s">
        <v>129</v>
      </c>
      <c r="BL247" s="144">
        <f t="shared" si="19"/>
        <v>0</v>
      </c>
      <c r="BM247" s="17" t="s">
        <v>216</v>
      </c>
      <c r="BN247" s="142" t="s">
        <v>434</v>
      </c>
    </row>
    <row r="248" spans="2:66" s="11" customFormat="1" ht="22.9" customHeight="1">
      <c r="B248" s="120"/>
      <c r="D248" s="121" t="s">
        <v>70</v>
      </c>
      <c r="E248" s="129" t="s">
        <v>435</v>
      </c>
      <c r="F248" s="129" t="s">
        <v>436</v>
      </c>
      <c r="G248" s="129"/>
      <c r="K248" s="130">
        <f>BL248</f>
        <v>0</v>
      </c>
      <c r="M248" s="120"/>
      <c r="N248" s="124"/>
      <c r="Q248" s="125">
        <f>SUM(Q249:Q267)</f>
        <v>508.09851431999999</v>
      </c>
      <c r="S248" s="125">
        <f>SUM(S249:S267)</f>
        <v>10.179098419999999</v>
      </c>
      <c r="U248" s="126">
        <f>SUM(U249:U267)</f>
        <v>21.520008000000001</v>
      </c>
      <c r="AS248" s="121" t="s">
        <v>129</v>
      </c>
      <c r="AU248" s="127" t="s">
        <v>70</v>
      </c>
      <c r="AV248" s="127" t="s">
        <v>79</v>
      </c>
      <c r="AZ248" s="121" t="s">
        <v>121</v>
      </c>
      <c r="BL248" s="128">
        <f>SUM(BL249:BL267)</f>
        <v>0</v>
      </c>
    </row>
    <row r="249" spans="2:66" s="1" customFormat="1" ht="33" customHeight="1">
      <c r="B249" s="131"/>
      <c r="C249" s="132" t="s">
        <v>437</v>
      </c>
      <c r="D249" s="132" t="s">
        <v>124</v>
      </c>
      <c r="E249" s="133" t="s">
        <v>438</v>
      </c>
      <c r="F249" s="134" t="s">
        <v>439</v>
      </c>
      <c r="G249" s="134"/>
      <c r="H249" s="135" t="s">
        <v>215</v>
      </c>
      <c r="I249" s="136">
        <v>266.66699999999997</v>
      </c>
      <c r="J249" s="136"/>
      <c r="K249" s="136">
        <f>ROUND(J249*I249,3)</f>
        <v>0</v>
      </c>
      <c r="L249" s="137"/>
      <c r="M249" s="29"/>
      <c r="N249" s="138" t="s">
        <v>1</v>
      </c>
      <c r="O249" s="139" t="s">
        <v>37</v>
      </c>
      <c r="P249" s="140">
        <v>0.14599999999999999</v>
      </c>
      <c r="Q249" s="140">
        <f>P249*I249</f>
        <v>38.933381999999995</v>
      </c>
      <c r="R249" s="140">
        <v>0</v>
      </c>
      <c r="S249" s="140">
        <f>R249*I249</f>
        <v>0</v>
      </c>
      <c r="T249" s="140">
        <v>2.4E-2</v>
      </c>
      <c r="U249" s="141">
        <f>T249*I249</f>
        <v>6.4000079999999997</v>
      </c>
      <c r="AS249" s="142" t="s">
        <v>216</v>
      </c>
      <c r="AU249" s="142" t="s">
        <v>124</v>
      </c>
      <c r="AV249" s="142" t="s">
        <v>129</v>
      </c>
      <c r="AZ249" s="17" t="s">
        <v>121</v>
      </c>
      <c r="BF249" s="143">
        <f>IF(O249="základná",K249,0)</f>
        <v>0</v>
      </c>
      <c r="BG249" s="143">
        <f>IF(O249="znížená",K249,0)</f>
        <v>0</v>
      </c>
      <c r="BH249" s="143">
        <f>IF(O249="zákl. prenesená",K249,0)</f>
        <v>0</v>
      </c>
      <c r="BI249" s="143">
        <f>IF(O249="zníž. prenesená",K249,0)</f>
        <v>0</v>
      </c>
      <c r="BJ249" s="143">
        <f>IF(O249="nulová",K249,0)</f>
        <v>0</v>
      </c>
      <c r="BK249" s="17" t="s">
        <v>129</v>
      </c>
      <c r="BL249" s="144">
        <f>ROUND(J249*I249,3)</f>
        <v>0</v>
      </c>
      <c r="BM249" s="17" t="s">
        <v>216</v>
      </c>
      <c r="BN249" s="142" t="s">
        <v>440</v>
      </c>
    </row>
    <row r="250" spans="2:66" s="12" customFormat="1">
      <c r="B250" s="145"/>
      <c r="D250" s="146" t="s">
        <v>131</v>
      </c>
      <c r="E250" s="147" t="s">
        <v>1</v>
      </c>
      <c r="F250" s="148" t="s">
        <v>441</v>
      </c>
      <c r="G250" s="148"/>
      <c r="I250" s="147" t="s">
        <v>1</v>
      </c>
      <c r="M250" s="145"/>
      <c r="N250" s="149"/>
      <c r="U250" s="150"/>
      <c r="AU250" s="147" t="s">
        <v>131</v>
      </c>
      <c r="AV250" s="147" t="s">
        <v>129</v>
      </c>
      <c r="AW250" s="12" t="s">
        <v>79</v>
      </c>
      <c r="AX250" s="12" t="s">
        <v>27</v>
      </c>
      <c r="AY250" s="12" t="s">
        <v>71</v>
      </c>
      <c r="AZ250" s="147" t="s">
        <v>121</v>
      </c>
    </row>
    <row r="251" spans="2:66" s="13" customFormat="1">
      <c r="B251" s="151"/>
      <c r="D251" s="146" t="s">
        <v>131</v>
      </c>
      <c r="E251" s="152" t="s">
        <v>1</v>
      </c>
      <c r="F251" s="153" t="s">
        <v>442</v>
      </c>
      <c r="G251" s="153"/>
      <c r="I251" s="154">
        <v>266.66699999999997</v>
      </c>
      <c r="M251" s="151"/>
      <c r="N251" s="155"/>
      <c r="U251" s="156"/>
      <c r="AU251" s="152" t="s">
        <v>131</v>
      </c>
      <c r="AV251" s="152" t="s">
        <v>129</v>
      </c>
      <c r="AW251" s="13" t="s">
        <v>129</v>
      </c>
      <c r="AX251" s="13" t="s">
        <v>27</v>
      </c>
      <c r="AY251" s="13" t="s">
        <v>79</v>
      </c>
      <c r="AZ251" s="152" t="s">
        <v>121</v>
      </c>
    </row>
    <row r="252" spans="2:66" s="1" customFormat="1" ht="24.2" customHeight="1">
      <c r="B252" s="131"/>
      <c r="C252" s="132" t="s">
        <v>443</v>
      </c>
      <c r="D252" s="132" t="s">
        <v>124</v>
      </c>
      <c r="E252" s="133" t="s">
        <v>444</v>
      </c>
      <c r="F252" s="134" t="s">
        <v>445</v>
      </c>
      <c r="G252" s="134"/>
      <c r="H252" s="135" t="s">
        <v>215</v>
      </c>
      <c r="I252" s="136">
        <v>266.66699999999997</v>
      </c>
      <c r="J252" s="136"/>
      <c r="K252" s="136">
        <f>ROUND(J252*I252,3)</f>
        <v>0</v>
      </c>
      <c r="L252" s="137"/>
      <c r="M252" s="29"/>
      <c r="N252" s="138" t="s">
        <v>1</v>
      </c>
      <c r="O252" s="139" t="s">
        <v>37</v>
      </c>
      <c r="P252" s="140">
        <v>0.39695999999999998</v>
      </c>
      <c r="Q252" s="140">
        <f>P252*I252</f>
        <v>105.85613231999999</v>
      </c>
      <c r="R252" s="140">
        <v>2.5999999999999998E-4</v>
      </c>
      <c r="S252" s="140">
        <f>R252*I252</f>
        <v>6.9333419999999993E-2</v>
      </c>
      <c r="T252" s="140">
        <v>0</v>
      </c>
      <c r="U252" s="141">
        <f>T252*I252</f>
        <v>0</v>
      </c>
      <c r="AS252" s="142" t="s">
        <v>216</v>
      </c>
      <c r="AU252" s="142" t="s">
        <v>124</v>
      </c>
      <c r="AV252" s="142" t="s">
        <v>129</v>
      </c>
      <c r="AZ252" s="17" t="s">
        <v>121</v>
      </c>
      <c r="BF252" s="143">
        <f>IF(O252="základná",K252,0)</f>
        <v>0</v>
      </c>
      <c r="BG252" s="143">
        <f>IF(O252="znížená",K252,0)</f>
        <v>0</v>
      </c>
      <c r="BH252" s="143">
        <f>IF(O252="zákl. prenesená",K252,0)</f>
        <v>0</v>
      </c>
      <c r="BI252" s="143">
        <f>IF(O252="zníž. prenesená",K252,0)</f>
        <v>0</v>
      </c>
      <c r="BJ252" s="143">
        <f>IF(O252="nulová",K252,0)</f>
        <v>0</v>
      </c>
      <c r="BK252" s="17" t="s">
        <v>129</v>
      </c>
      <c r="BL252" s="144">
        <f>ROUND(J252*I252,3)</f>
        <v>0</v>
      </c>
      <c r="BM252" s="17" t="s">
        <v>216</v>
      </c>
      <c r="BN252" s="142" t="s">
        <v>446</v>
      </c>
    </row>
    <row r="253" spans="2:66" s="1" customFormat="1" ht="37.9" customHeight="1">
      <c r="B253" s="131"/>
      <c r="C253" s="169" t="s">
        <v>216</v>
      </c>
      <c r="D253" s="169" t="s">
        <v>243</v>
      </c>
      <c r="E253" s="170" t="s">
        <v>447</v>
      </c>
      <c r="F253" s="171" t="s">
        <v>448</v>
      </c>
      <c r="G253" s="171"/>
      <c r="H253" s="172" t="s">
        <v>127</v>
      </c>
      <c r="I253" s="173">
        <v>6</v>
      </c>
      <c r="J253" s="173"/>
      <c r="K253" s="173">
        <f>ROUND(J253*I253,3)</f>
        <v>0</v>
      </c>
      <c r="L253" s="174"/>
      <c r="M253" s="175"/>
      <c r="N253" s="176" t="s">
        <v>1</v>
      </c>
      <c r="O253" s="177" t="s">
        <v>37</v>
      </c>
      <c r="P253" s="140">
        <v>0</v>
      </c>
      <c r="Q253" s="140">
        <f>P253*I253</f>
        <v>0</v>
      </c>
      <c r="R253" s="140">
        <v>0.54</v>
      </c>
      <c r="S253" s="140">
        <f>R253*I253</f>
        <v>3.24</v>
      </c>
      <c r="T253" s="140">
        <v>0</v>
      </c>
      <c r="U253" s="141">
        <f>T253*I253</f>
        <v>0</v>
      </c>
      <c r="AS253" s="142" t="s">
        <v>246</v>
      </c>
      <c r="AU253" s="142" t="s">
        <v>243</v>
      </c>
      <c r="AV253" s="142" t="s">
        <v>129</v>
      </c>
      <c r="AZ253" s="17" t="s">
        <v>121</v>
      </c>
      <c r="BF253" s="143">
        <f>IF(O253="základná",K253,0)</f>
        <v>0</v>
      </c>
      <c r="BG253" s="143">
        <f>IF(O253="znížená",K253,0)</f>
        <v>0</v>
      </c>
      <c r="BH253" s="143">
        <f>IF(O253="zákl. prenesená",K253,0)</f>
        <v>0</v>
      </c>
      <c r="BI253" s="143">
        <f>IF(O253="zníž. prenesená",K253,0)</f>
        <v>0</v>
      </c>
      <c r="BJ253" s="143">
        <f>IF(O253="nulová",K253,0)</f>
        <v>0</v>
      </c>
      <c r="BK253" s="17" t="s">
        <v>129</v>
      </c>
      <c r="BL253" s="144">
        <f>ROUND(J253*I253,3)</f>
        <v>0</v>
      </c>
      <c r="BM253" s="17" t="s">
        <v>216</v>
      </c>
      <c r="BN253" s="142" t="s">
        <v>449</v>
      </c>
    </row>
    <row r="254" spans="2:66" s="13" customFormat="1">
      <c r="B254" s="151"/>
      <c r="D254" s="146" t="s">
        <v>131</v>
      </c>
      <c r="E254" s="152" t="s">
        <v>1</v>
      </c>
      <c r="F254" s="153" t="s">
        <v>450</v>
      </c>
      <c r="G254" s="153"/>
      <c r="I254" s="154">
        <v>6</v>
      </c>
      <c r="M254" s="151"/>
      <c r="N254" s="155"/>
      <c r="U254" s="156"/>
      <c r="AU254" s="152" t="s">
        <v>131</v>
      </c>
      <c r="AV254" s="152" t="s">
        <v>129</v>
      </c>
      <c r="AW254" s="13" t="s">
        <v>129</v>
      </c>
      <c r="AX254" s="13" t="s">
        <v>27</v>
      </c>
      <c r="AY254" s="13" t="s">
        <v>79</v>
      </c>
      <c r="AZ254" s="152" t="s">
        <v>121</v>
      </c>
    </row>
    <row r="255" spans="2:66" s="1" customFormat="1" ht="24.2" customHeight="1">
      <c r="B255" s="131"/>
      <c r="C255" s="132" t="s">
        <v>451</v>
      </c>
      <c r="D255" s="132" t="s">
        <v>124</v>
      </c>
      <c r="E255" s="133" t="s">
        <v>452</v>
      </c>
      <c r="F255" s="134" t="s">
        <v>453</v>
      </c>
      <c r="G255" s="134"/>
      <c r="H255" s="135" t="s">
        <v>146</v>
      </c>
      <c r="I255" s="136">
        <v>350</v>
      </c>
      <c r="J255" s="136"/>
      <c r="K255" s="136">
        <f>ROUND(J255*I255,3)</f>
        <v>0</v>
      </c>
      <c r="L255" s="137"/>
      <c r="M255" s="29"/>
      <c r="N255" s="138" t="s">
        <v>1</v>
      </c>
      <c r="O255" s="139" t="s">
        <v>37</v>
      </c>
      <c r="P255" s="140">
        <v>0.31058000000000002</v>
      </c>
      <c r="Q255" s="140">
        <f>P255*I255</f>
        <v>108.703</v>
      </c>
      <c r="R255" s="140">
        <v>0</v>
      </c>
      <c r="S255" s="140">
        <f>R255*I255</f>
        <v>0</v>
      </c>
      <c r="T255" s="140">
        <v>0</v>
      </c>
      <c r="U255" s="141">
        <f>T255*I255</f>
        <v>0</v>
      </c>
      <c r="AS255" s="142" t="s">
        <v>216</v>
      </c>
      <c r="AU255" s="142" t="s">
        <v>124</v>
      </c>
      <c r="AV255" s="142" t="s">
        <v>129</v>
      </c>
      <c r="AZ255" s="17" t="s">
        <v>121</v>
      </c>
      <c r="BF255" s="143">
        <f>IF(O255="základná",K255,0)</f>
        <v>0</v>
      </c>
      <c r="BG255" s="143">
        <f>IF(O255="znížená",K255,0)</f>
        <v>0</v>
      </c>
      <c r="BH255" s="143">
        <f>IF(O255="zákl. prenesená",K255,0)</f>
        <v>0</v>
      </c>
      <c r="BI255" s="143">
        <f>IF(O255="zníž. prenesená",K255,0)</f>
        <v>0</v>
      </c>
      <c r="BJ255" s="143">
        <f>IF(O255="nulová",K255,0)</f>
        <v>0</v>
      </c>
      <c r="BK255" s="17" t="s">
        <v>129</v>
      </c>
      <c r="BL255" s="144">
        <f>ROUND(J255*I255,3)</f>
        <v>0</v>
      </c>
      <c r="BM255" s="17" t="s">
        <v>216</v>
      </c>
      <c r="BN255" s="142" t="s">
        <v>454</v>
      </c>
    </row>
    <row r="256" spans="2:66" s="1" customFormat="1" ht="16.5" customHeight="1">
      <c r="B256" s="131"/>
      <c r="C256" s="169" t="s">
        <v>455</v>
      </c>
      <c r="D256" s="169" t="s">
        <v>243</v>
      </c>
      <c r="E256" s="170" t="s">
        <v>456</v>
      </c>
      <c r="F256" s="171" t="s">
        <v>457</v>
      </c>
      <c r="G256" s="171"/>
      <c r="H256" s="172" t="s">
        <v>146</v>
      </c>
      <c r="I256" s="173">
        <v>350</v>
      </c>
      <c r="J256" s="173"/>
      <c r="K256" s="173">
        <f>ROUND(J256*I256,3)</f>
        <v>0</v>
      </c>
      <c r="L256" s="174"/>
      <c r="M256" s="175"/>
      <c r="N256" s="176" t="s">
        <v>1</v>
      </c>
      <c r="O256" s="177" t="s">
        <v>37</v>
      </c>
      <c r="P256" s="140">
        <v>0</v>
      </c>
      <c r="Q256" s="140">
        <f>P256*I256</f>
        <v>0</v>
      </c>
      <c r="R256" s="140">
        <v>1.0999999999999999E-2</v>
      </c>
      <c r="S256" s="140">
        <f>R256*I256</f>
        <v>3.8499999999999996</v>
      </c>
      <c r="T256" s="140">
        <v>0</v>
      </c>
      <c r="U256" s="141">
        <f>T256*I256</f>
        <v>0</v>
      </c>
      <c r="AS256" s="142" t="s">
        <v>246</v>
      </c>
      <c r="AU256" s="142" t="s">
        <v>243</v>
      </c>
      <c r="AV256" s="142" t="s">
        <v>129</v>
      </c>
      <c r="AZ256" s="17" t="s">
        <v>121</v>
      </c>
      <c r="BF256" s="143">
        <f>IF(O256="základná",K256,0)</f>
        <v>0</v>
      </c>
      <c r="BG256" s="143">
        <f>IF(O256="znížená",K256,0)</f>
        <v>0</v>
      </c>
      <c r="BH256" s="143">
        <f>IF(O256="zákl. prenesená",K256,0)</f>
        <v>0</v>
      </c>
      <c r="BI256" s="143">
        <f>IF(O256="zníž. prenesená",K256,0)</f>
        <v>0</v>
      </c>
      <c r="BJ256" s="143">
        <f>IF(O256="nulová",K256,0)</f>
        <v>0</v>
      </c>
      <c r="BK256" s="17" t="s">
        <v>129</v>
      </c>
      <c r="BL256" s="144">
        <f>ROUND(J256*I256,3)</f>
        <v>0</v>
      </c>
      <c r="BM256" s="17" t="s">
        <v>216</v>
      </c>
      <c r="BN256" s="142" t="s">
        <v>458</v>
      </c>
    </row>
    <row r="257" spans="2:66" s="1" customFormat="1" ht="21.75" customHeight="1">
      <c r="B257" s="131"/>
      <c r="C257" s="132" t="s">
        <v>459</v>
      </c>
      <c r="D257" s="132" t="s">
        <v>124</v>
      </c>
      <c r="E257" s="133" t="s">
        <v>460</v>
      </c>
      <c r="F257" s="134" t="s">
        <v>461</v>
      </c>
      <c r="G257" s="134"/>
      <c r="H257" s="135" t="s">
        <v>215</v>
      </c>
      <c r="I257" s="136">
        <v>1360</v>
      </c>
      <c r="J257" s="136"/>
      <c r="K257" s="136">
        <f>ROUND(J257*I257,3)</f>
        <v>0</v>
      </c>
      <c r="L257" s="137"/>
      <c r="M257" s="29"/>
      <c r="N257" s="138" t="s">
        <v>1</v>
      </c>
      <c r="O257" s="139" t="s">
        <v>37</v>
      </c>
      <c r="P257" s="140">
        <v>5.305E-2</v>
      </c>
      <c r="Q257" s="140">
        <f>P257*I257</f>
        <v>72.147999999999996</v>
      </c>
      <c r="R257" s="140">
        <v>0</v>
      </c>
      <c r="S257" s="140">
        <f>R257*I257</f>
        <v>0</v>
      </c>
      <c r="T257" s="140">
        <v>0</v>
      </c>
      <c r="U257" s="141">
        <f>T257*I257</f>
        <v>0</v>
      </c>
      <c r="AS257" s="142" t="s">
        <v>216</v>
      </c>
      <c r="AU257" s="142" t="s">
        <v>124</v>
      </c>
      <c r="AV257" s="142" t="s">
        <v>129</v>
      </c>
      <c r="AZ257" s="17" t="s">
        <v>121</v>
      </c>
      <c r="BF257" s="143">
        <f>IF(O257="základná",K257,0)</f>
        <v>0</v>
      </c>
      <c r="BG257" s="143">
        <f>IF(O257="znížená",K257,0)</f>
        <v>0</v>
      </c>
      <c r="BH257" s="143">
        <f>IF(O257="zákl. prenesená",K257,0)</f>
        <v>0</v>
      </c>
      <c r="BI257" s="143">
        <f>IF(O257="zníž. prenesená",K257,0)</f>
        <v>0</v>
      </c>
      <c r="BJ257" s="143">
        <f>IF(O257="nulová",K257,0)</f>
        <v>0</v>
      </c>
      <c r="BK257" s="17" t="s">
        <v>129</v>
      </c>
      <c r="BL257" s="144">
        <f>ROUND(J257*I257,3)</f>
        <v>0</v>
      </c>
      <c r="BM257" s="17" t="s">
        <v>216</v>
      </c>
      <c r="BN257" s="142" t="s">
        <v>462</v>
      </c>
    </row>
    <row r="258" spans="2:66" s="1" customFormat="1" ht="24.2" customHeight="1">
      <c r="B258" s="131"/>
      <c r="C258" s="169" t="s">
        <v>7</v>
      </c>
      <c r="D258" s="169" t="s">
        <v>243</v>
      </c>
      <c r="E258" s="170" t="s">
        <v>463</v>
      </c>
      <c r="F258" s="171" t="s">
        <v>464</v>
      </c>
      <c r="G258" s="171"/>
      <c r="H258" s="172" t="s">
        <v>127</v>
      </c>
      <c r="I258" s="173">
        <v>3.4</v>
      </c>
      <c r="J258" s="173"/>
      <c r="K258" s="173">
        <f>ROUND(J258*I258,3)</f>
        <v>0</v>
      </c>
      <c r="L258" s="174"/>
      <c r="M258" s="175"/>
      <c r="N258" s="176" t="s">
        <v>1</v>
      </c>
      <c r="O258" s="177" t="s">
        <v>37</v>
      </c>
      <c r="P258" s="140">
        <v>0</v>
      </c>
      <c r="Q258" s="140">
        <f>P258*I258</f>
        <v>0</v>
      </c>
      <c r="R258" s="140">
        <v>0.5</v>
      </c>
      <c r="S258" s="140">
        <f>R258*I258</f>
        <v>1.7</v>
      </c>
      <c r="T258" s="140">
        <v>0</v>
      </c>
      <c r="U258" s="141">
        <f>T258*I258</f>
        <v>0</v>
      </c>
      <c r="AS258" s="142" t="s">
        <v>246</v>
      </c>
      <c r="AU258" s="142" t="s">
        <v>243</v>
      </c>
      <c r="AV258" s="142" t="s">
        <v>129</v>
      </c>
      <c r="AZ258" s="17" t="s">
        <v>121</v>
      </c>
      <c r="BF258" s="143">
        <f>IF(O258="základná",K258,0)</f>
        <v>0</v>
      </c>
      <c r="BG258" s="143">
        <f>IF(O258="znížená",K258,0)</f>
        <v>0</v>
      </c>
      <c r="BH258" s="143">
        <f>IF(O258="zákl. prenesená",K258,0)</f>
        <v>0</v>
      </c>
      <c r="BI258" s="143">
        <f>IF(O258="zníž. prenesená",K258,0)</f>
        <v>0</v>
      </c>
      <c r="BJ258" s="143">
        <f>IF(O258="nulová",K258,0)</f>
        <v>0</v>
      </c>
      <c r="BK258" s="17" t="s">
        <v>129</v>
      </c>
      <c r="BL258" s="144">
        <f>ROUND(J258*I258,3)</f>
        <v>0</v>
      </c>
      <c r="BM258" s="17" t="s">
        <v>216</v>
      </c>
      <c r="BN258" s="142" t="s">
        <v>465</v>
      </c>
    </row>
    <row r="259" spans="2:66" s="13" customFormat="1">
      <c r="B259" s="151"/>
      <c r="D259" s="146" t="s">
        <v>131</v>
      </c>
      <c r="F259" s="153" t="s">
        <v>466</v>
      </c>
      <c r="G259" s="153"/>
      <c r="I259" s="154">
        <v>3.4</v>
      </c>
      <c r="M259" s="151"/>
      <c r="N259" s="155"/>
      <c r="U259" s="156"/>
      <c r="AU259" s="152" t="s">
        <v>131</v>
      </c>
      <c r="AV259" s="152" t="s">
        <v>129</v>
      </c>
      <c r="AW259" s="13" t="s">
        <v>129</v>
      </c>
      <c r="AX259" s="13" t="s">
        <v>3</v>
      </c>
      <c r="AY259" s="13" t="s">
        <v>79</v>
      </c>
      <c r="AZ259" s="152" t="s">
        <v>121</v>
      </c>
    </row>
    <row r="260" spans="2:66" s="1" customFormat="1" ht="16.5" customHeight="1">
      <c r="B260" s="131"/>
      <c r="C260" s="132" t="s">
        <v>467</v>
      </c>
      <c r="D260" s="132" t="s">
        <v>124</v>
      </c>
      <c r="E260" s="133" t="s">
        <v>468</v>
      </c>
      <c r="F260" s="134" t="s">
        <v>469</v>
      </c>
      <c r="G260" s="134"/>
      <c r="H260" s="135" t="s">
        <v>215</v>
      </c>
      <c r="I260" s="136">
        <v>700</v>
      </c>
      <c r="J260" s="136"/>
      <c r="K260" s="136">
        <f>ROUND(J260*I260,3)</f>
        <v>0</v>
      </c>
      <c r="L260" s="137"/>
      <c r="M260" s="29"/>
      <c r="N260" s="138" t="s">
        <v>1</v>
      </c>
      <c r="O260" s="139" t="s">
        <v>37</v>
      </c>
      <c r="P260" s="140">
        <v>0.10407</v>
      </c>
      <c r="Q260" s="140">
        <f>P260*I260</f>
        <v>72.849000000000004</v>
      </c>
      <c r="R260" s="140">
        <v>0</v>
      </c>
      <c r="S260" s="140">
        <f>R260*I260</f>
        <v>0</v>
      </c>
      <c r="T260" s="140">
        <v>0</v>
      </c>
      <c r="U260" s="141">
        <f>T260*I260</f>
        <v>0</v>
      </c>
      <c r="AS260" s="142" t="s">
        <v>216</v>
      </c>
      <c r="AU260" s="142" t="s">
        <v>124</v>
      </c>
      <c r="AV260" s="142" t="s">
        <v>129</v>
      </c>
      <c r="AZ260" s="17" t="s">
        <v>121</v>
      </c>
      <c r="BF260" s="143">
        <f>IF(O260="základná",K260,0)</f>
        <v>0</v>
      </c>
      <c r="BG260" s="143">
        <f>IF(O260="znížená",K260,0)</f>
        <v>0</v>
      </c>
      <c r="BH260" s="143">
        <f>IF(O260="zákl. prenesená",K260,0)</f>
        <v>0</v>
      </c>
      <c r="BI260" s="143">
        <f>IF(O260="zníž. prenesená",K260,0)</f>
        <v>0</v>
      </c>
      <c r="BJ260" s="143">
        <f>IF(O260="nulová",K260,0)</f>
        <v>0</v>
      </c>
      <c r="BK260" s="17" t="s">
        <v>129</v>
      </c>
      <c r="BL260" s="144">
        <f>ROUND(J260*I260,3)</f>
        <v>0</v>
      </c>
      <c r="BM260" s="17" t="s">
        <v>216</v>
      </c>
      <c r="BN260" s="142" t="s">
        <v>470</v>
      </c>
    </row>
    <row r="261" spans="2:66" s="1" customFormat="1" ht="24.2" customHeight="1">
      <c r="B261" s="131"/>
      <c r="C261" s="169" t="s">
        <v>471</v>
      </c>
      <c r="D261" s="169" t="s">
        <v>243</v>
      </c>
      <c r="E261" s="170" t="s">
        <v>463</v>
      </c>
      <c r="F261" s="171" t="s">
        <v>464</v>
      </c>
      <c r="G261" s="171"/>
      <c r="H261" s="172" t="s">
        <v>127</v>
      </c>
      <c r="I261" s="173">
        <v>1.75</v>
      </c>
      <c r="J261" s="173"/>
      <c r="K261" s="173">
        <f>ROUND(J261*I261,3)</f>
        <v>0</v>
      </c>
      <c r="L261" s="174"/>
      <c r="M261" s="175"/>
      <c r="N261" s="176" t="s">
        <v>1</v>
      </c>
      <c r="O261" s="177" t="s">
        <v>37</v>
      </c>
      <c r="P261" s="140">
        <v>0</v>
      </c>
      <c r="Q261" s="140">
        <f>P261*I261</f>
        <v>0</v>
      </c>
      <c r="R261" s="140">
        <v>0.5</v>
      </c>
      <c r="S261" s="140">
        <f>R261*I261</f>
        <v>0.875</v>
      </c>
      <c r="T261" s="140">
        <v>0</v>
      </c>
      <c r="U261" s="141">
        <f>T261*I261</f>
        <v>0</v>
      </c>
      <c r="AS261" s="142" t="s">
        <v>246</v>
      </c>
      <c r="AU261" s="142" t="s">
        <v>243</v>
      </c>
      <c r="AV261" s="142" t="s">
        <v>129</v>
      </c>
      <c r="AZ261" s="17" t="s">
        <v>121</v>
      </c>
      <c r="BF261" s="143">
        <f>IF(O261="základná",K261,0)</f>
        <v>0</v>
      </c>
      <c r="BG261" s="143">
        <f>IF(O261="znížená",K261,0)</f>
        <v>0</v>
      </c>
      <c r="BH261" s="143">
        <f>IF(O261="zákl. prenesená",K261,0)</f>
        <v>0</v>
      </c>
      <c r="BI261" s="143">
        <f>IF(O261="zníž. prenesená",K261,0)</f>
        <v>0</v>
      </c>
      <c r="BJ261" s="143">
        <f>IF(O261="nulová",K261,0)</f>
        <v>0</v>
      </c>
      <c r="BK261" s="17" t="s">
        <v>129</v>
      </c>
      <c r="BL261" s="144">
        <f>ROUND(J261*I261,3)</f>
        <v>0</v>
      </c>
      <c r="BM261" s="17" t="s">
        <v>216</v>
      </c>
      <c r="BN261" s="142" t="s">
        <v>472</v>
      </c>
    </row>
    <row r="262" spans="2:66" s="13" customFormat="1" ht="22.5">
      <c r="B262" s="151"/>
      <c r="D262" s="146" t="s">
        <v>131</v>
      </c>
      <c r="F262" s="153" t="s">
        <v>473</v>
      </c>
      <c r="G262" s="153"/>
      <c r="I262" s="154">
        <v>1.75</v>
      </c>
      <c r="M262" s="151"/>
      <c r="N262" s="155"/>
      <c r="U262" s="156"/>
      <c r="AU262" s="152" t="s">
        <v>131</v>
      </c>
      <c r="AV262" s="152" t="s">
        <v>129</v>
      </c>
      <c r="AW262" s="13" t="s">
        <v>129</v>
      </c>
      <c r="AX262" s="13" t="s">
        <v>3</v>
      </c>
      <c r="AY262" s="13" t="s">
        <v>79</v>
      </c>
      <c r="AZ262" s="152" t="s">
        <v>121</v>
      </c>
    </row>
    <row r="263" spans="2:66" s="1" customFormat="1" ht="33" customHeight="1">
      <c r="B263" s="131"/>
      <c r="C263" s="132" t="s">
        <v>474</v>
      </c>
      <c r="D263" s="132" t="s">
        <v>124</v>
      </c>
      <c r="E263" s="133" t="s">
        <v>475</v>
      </c>
      <c r="F263" s="134" t="s">
        <v>476</v>
      </c>
      <c r="G263" s="134"/>
      <c r="H263" s="135" t="s">
        <v>146</v>
      </c>
      <c r="I263" s="136">
        <v>350</v>
      </c>
      <c r="J263" s="136"/>
      <c r="K263" s="136">
        <f>ROUND(J263*I263,3)</f>
        <v>0</v>
      </c>
      <c r="L263" s="137"/>
      <c r="M263" s="29"/>
      <c r="N263" s="138" t="s">
        <v>1</v>
      </c>
      <c r="O263" s="139" t="s">
        <v>37</v>
      </c>
      <c r="P263" s="140">
        <v>9.5000000000000001E-2</v>
      </c>
      <c r="Q263" s="140">
        <f>P263*I263</f>
        <v>33.25</v>
      </c>
      <c r="R263" s="140">
        <v>0</v>
      </c>
      <c r="S263" s="140">
        <f>R263*I263</f>
        <v>0</v>
      </c>
      <c r="T263" s="140">
        <v>1.6E-2</v>
      </c>
      <c r="U263" s="141">
        <f>T263*I263</f>
        <v>5.6000000000000005</v>
      </c>
      <c r="AS263" s="142" t="s">
        <v>216</v>
      </c>
      <c r="AU263" s="142" t="s">
        <v>124</v>
      </c>
      <c r="AV263" s="142" t="s">
        <v>129</v>
      </c>
      <c r="AZ263" s="17" t="s">
        <v>121</v>
      </c>
      <c r="BF263" s="143">
        <f>IF(O263="základná",K263,0)</f>
        <v>0</v>
      </c>
      <c r="BG263" s="143">
        <f>IF(O263="znížená",K263,0)</f>
        <v>0</v>
      </c>
      <c r="BH263" s="143">
        <f>IF(O263="zákl. prenesená",K263,0)</f>
        <v>0</v>
      </c>
      <c r="BI263" s="143">
        <f>IF(O263="zníž. prenesená",K263,0)</f>
        <v>0</v>
      </c>
      <c r="BJ263" s="143">
        <f>IF(O263="nulová",K263,0)</f>
        <v>0</v>
      </c>
      <c r="BK263" s="17" t="s">
        <v>129</v>
      </c>
      <c r="BL263" s="144">
        <f>ROUND(J263*I263,3)</f>
        <v>0</v>
      </c>
      <c r="BM263" s="17" t="s">
        <v>216</v>
      </c>
      <c r="BN263" s="142" t="s">
        <v>477</v>
      </c>
    </row>
    <row r="264" spans="2:66" s="1" customFormat="1" ht="33" customHeight="1">
      <c r="B264" s="131"/>
      <c r="C264" s="132" t="s">
        <v>478</v>
      </c>
      <c r="D264" s="132" t="s">
        <v>124</v>
      </c>
      <c r="E264" s="133" t="s">
        <v>479</v>
      </c>
      <c r="F264" s="134" t="s">
        <v>480</v>
      </c>
      <c r="G264" s="134"/>
      <c r="H264" s="135" t="s">
        <v>146</v>
      </c>
      <c r="I264" s="136">
        <v>1360</v>
      </c>
      <c r="J264" s="136"/>
      <c r="K264" s="136">
        <f>ROUND(J264*I264,3)</f>
        <v>0</v>
      </c>
      <c r="L264" s="137"/>
      <c r="M264" s="29"/>
      <c r="N264" s="138" t="s">
        <v>1</v>
      </c>
      <c r="O264" s="139" t="s">
        <v>37</v>
      </c>
      <c r="P264" s="140">
        <v>5.6000000000000001E-2</v>
      </c>
      <c r="Q264" s="140">
        <f>P264*I264</f>
        <v>76.16</v>
      </c>
      <c r="R264" s="140">
        <v>0</v>
      </c>
      <c r="S264" s="140">
        <f>R264*I264</f>
        <v>0</v>
      </c>
      <c r="T264" s="140">
        <v>7.0000000000000001E-3</v>
      </c>
      <c r="U264" s="141">
        <f>T264*I264</f>
        <v>9.52</v>
      </c>
      <c r="AS264" s="142" t="s">
        <v>216</v>
      </c>
      <c r="AU264" s="142" t="s">
        <v>124</v>
      </c>
      <c r="AV264" s="142" t="s">
        <v>129</v>
      </c>
      <c r="AZ264" s="17" t="s">
        <v>121</v>
      </c>
      <c r="BF264" s="143">
        <f>IF(O264="základná",K264,0)</f>
        <v>0</v>
      </c>
      <c r="BG264" s="143">
        <f>IF(O264="znížená",K264,0)</f>
        <v>0</v>
      </c>
      <c r="BH264" s="143">
        <f>IF(O264="zákl. prenesená",K264,0)</f>
        <v>0</v>
      </c>
      <c r="BI264" s="143">
        <f>IF(O264="zníž. prenesená",K264,0)</f>
        <v>0</v>
      </c>
      <c r="BJ264" s="143">
        <f>IF(O264="nulová",K264,0)</f>
        <v>0</v>
      </c>
      <c r="BK264" s="17" t="s">
        <v>129</v>
      </c>
      <c r="BL264" s="144">
        <f>ROUND(J264*I264,3)</f>
        <v>0</v>
      </c>
      <c r="BM264" s="17" t="s">
        <v>216</v>
      </c>
      <c r="BN264" s="142" t="s">
        <v>481</v>
      </c>
    </row>
    <row r="265" spans="2:66" s="1" customFormat="1" ht="44.25" customHeight="1">
      <c r="B265" s="131"/>
      <c r="C265" s="132" t="s">
        <v>482</v>
      </c>
      <c r="D265" s="132" t="s">
        <v>124</v>
      </c>
      <c r="E265" s="133" t="s">
        <v>483</v>
      </c>
      <c r="F265" s="134" t="s">
        <v>484</v>
      </c>
      <c r="G265" s="134"/>
      <c r="H265" s="135" t="s">
        <v>127</v>
      </c>
      <c r="I265" s="136">
        <v>19.899999999999999</v>
      </c>
      <c r="J265" s="136"/>
      <c r="K265" s="136">
        <f>ROUND(J265*I265,3)</f>
        <v>0</v>
      </c>
      <c r="L265" s="137"/>
      <c r="M265" s="29"/>
      <c r="N265" s="138" t="s">
        <v>1</v>
      </c>
      <c r="O265" s="139" t="s">
        <v>37</v>
      </c>
      <c r="P265" s="140">
        <v>0.01</v>
      </c>
      <c r="Q265" s="140">
        <f>P265*I265</f>
        <v>0.19899999999999998</v>
      </c>
      <c r="R265" s="140">
        <v>2.2349999999999998E-2</v>
      </c>
      <c r="S265" s="140">
        <f>R265*I265</f>
        <v>0.44476499999999991</v>
      </c>
      <c r="T265" s="140">
        <v>0</v>
      </c>
      <c r="U265" s="141">
        <f>T265*I265</f>
        <v>0</v>
      </c>
      <c r="AS265" s="142" t="s">
        <v>216</v>
      </c>
      <c r="AU265" s="142" t="s">
        <v>124</v>
      </c>
      <c r="AV265" s="142" t="s">
        <v>129</v>
      </c>
      <c r="AZ265" s="17" t="s">
        <v>121</v>
      </c>
      <c r="BF265" s="143">
        <f>IF(O265="základná",K265,0)</f>
        <v>0</v>
      </c>
      <c r="BG265" s="143">
        <f>IF(O265="znížená",K265,0)</f>
        <v>0</v>
      </c>
      <c r="BH265" s="143">
        <f>IF(O265="zákl. prenesená",K265,0)</f>
        <v>0</v>
      </c>
      <c r="BI265" s="143">
        <f>IF(O265="zníž. prenesená",K265,0)</f>
        <v>0</v>
      </c>
      <c r="BJ265" s="143">
        <f>IF(O265="nulová",K265,0)</f>
        <v>0</v>
      </c>
      <c r="BK265" s="17" t="s">
        <v>129</v>
      </c>
      <c r="BL265" s="144">
        <f>ROUND(J265*I265,3)</f>
        <v>0</v>
      </c>
      <c r="BM265" s="17" t="s">
        <v>216</v>
      </c>
      <c r="BN265" s="142" t="s">
        <v>485</v>
      </c>
    </row>
    <row r="266" spans="2:66" s="13" customFormat="1">
      <c r="B266" s="151"/>
      <c r="D266" s="146" t="s">
        <v>131</v>
      </c>
      <c r="E266" s="152" t="s">
        <v>1</v>
      </c>
      <c r="F266" s="153" t="s">
        <v>486</v>
      </c>
      <c r="G266" s="153"/>
      <c r="I266" s="154">
        <v>19.899999999999999</v>
      </c>
      <c r="M266" s="151"/>
      <c r="N266" s="155"/>
      <c r="U266" s="156"/>
      <c r="AU266" s="152" t="s">
        <v>131</v>
      </c>
      <c r="AV266" s="152" t="s">
        <v>129</v>
      </c>
      <c r="AW266" s="13" t="s">
        <v>129</v>
      </c>
      <c r="AX266" s="13" t="s">
        <v>27</v>
      </c>
      <c r="AY266" s="13" t="s">
        <v>79</v>
      </c>
      <c r="AZ266" s="152" t="s">
        <v>121</v>
      </c>
    </row>
    <row r="267" spans="2:66" s="1" customFormat="1" ht="24.2" customHeight="1">
      <c r="B267" s="131"/>
      <c r="C267" s="132" t="s">
        <v>487</v>
      </c>
      <c r="D267" s="132" t="s">
        <v>124</v>
      </c>
      <c r="E267" s="133" t="s">
        <v>488</v>
      </c>
      <c r="F267" s="134" t="s">
        <v>489</v>
      </c>
      <c r="G267" s="134"/>
      <c r="H267" s="135" t="s">
        <v>311</v>
      </c>
      <c r="I267" s="136">
        <v>0</v>
      </c>
      <c r="J267" s="136"/>
      <c r="K267" s="136">
        <f>ROUND(J267*I267,3)</f>
        <v>0</v>
      </c>
      <c r="L267" s="137"/>
      <c r="M267" s="29"/>
      <c r="N267" s="138" t="s">
        <v>1</v>
      </c>
      <c r="O267" s="139" t="s">
        <v>37</v>
      </c>
      <c r="P267" s="140">
        <v>0</v>
      </c>
      <c r="Q267" s="140">
        <f>P267*I267</f>
        <v>0</v>
      </c>
      <c r="R267" s="140">
        <v>0</v>
      </c>
      <c r="S267" s="140">
        <f>R267*I267</f>
        <v>0</v>
      </c>
      <c r="T267" s="140">
        <v>0</v>
      </c>
      <c r="U267" s="141">
        <f>T267*I267</f>
        <v>0</v>
      </c>
      <c r="AS267" s="142" t="s">
        <v>216</v>
      </c>
      <c r="AU267" s="142" t="s">
        <v>124</v>
      </c>
      <c r="AV267" s="142" t="s">
        <v>129</v>
      </c>
      <c r="AZ267" s="17" t="s">
        <v>121</v>
      </c>
      <c r="BF267" s="143">
        <f>IF(O267="základná",K267,0)</f>
        <v>0</v>
      </c>
      <c r="BG267" s="143">
        <f>IF(O267="znížená",K267,0)</f>
        <v>0</v>
      </c>
      <c r="BH267" s="143">
        <f>IF(O267="zákl. prenesená",K267,0)</f>
        <v>0</v>
      </c>
      <c r="BI267" s="143">
        <f>IF(O267="zníž. prenesená",K267,0)</f>
        <v>0</v>
      </c>
      <c r="BJ267" s="143">
        <f>IF(O267="nulová",K267,0)</f>
        <v>0</v>
      </c>
      <c r="BK267" s="17" t="s">
        <v>129</v>
      </c>
      <c r="BL267" s="144">
        <f>ROUND(J267*I267,3)</f>
        <v>0</v>
      </c>
      <c r="BM267" s="17" t="s">
        <v>216</v>
      </c>
      <c r="BN267" s="142" t="s">
        <v>490</v>
      </c>
    </row>
    <row r="268" spans="2:66" s="11" customFormat="1" ht="22.9" customHeight="1">
      <c r="B268" s="120"/>
      <c r="D268" s="121" t="s">
        <v>70</v>
      </c>
      <c r="E268" s="129" t="s">
        <v>491</v>
      </c>
      <c r="F268" s="129" t="s">
        <v>492</v>
      </c>
      <c r="G268" s="129"/>
      <c r="K268" s="130">
        <f>BL268</f>
        <v>0</v>
      </c>
      <c r="M268" s="120"/>
      <c r="N268" s="124"/>
      <c r="Q268" s="125">
        <f>SUM(Q269:Q272)</f>
        <v>224.71906000000001</v>
      </c>
      <c r="S268" s="125">
        <f>SUM(S269:S272)</f>
        <v>3.2757312000000001</v>
      </c>
      <c r="U268" s="126">
        <f>SUM(U269:U272)</f>
        <v>0</v>
      </c>
      <c r="AS268" s="121" t="s">
        <v>129</v>
      </c>
      <c r="AU268" s="127" t="s">
        <v>70</v>
      </c>
      <c r="AV268" s="127" t="s">
        <v>79</v>
      </c>
      <c r="AZ268" s="121" t="s">
        <v>121</v>
      </c>
      <c r="BL268" s="128">
        <f>SUM(BL269:BL272)</f>
        <v>0</v>
      </c>
    </row>
    <row r="269" spans="2:66" s="1" customFormat="1" ht="37.9" customHeight="1">
      <c r="B269" s="131"/>
      <c r="C269" s="132" t="s">
        <v>493</v>
      </c>
      <c r="D269" s="132" t="s">
        <v>124</v>
      </c>
      <c r="E269" s="133" t="s">
        <v>494</v>
      </c>
      <c r="F269" s="134" t="s">
        <v>495</v>
      </c>
      <c r="G269" s="134"/>
      <c r="H269" s="135" t="s">
        <v>146</v>
      </c>
      <c r="I269" s="136">
        <v>243.73</v>
      </c>
      <c r="J269" s="136"/>
      <c r="K269" s="136">
        <f>ROUND(J269*I269,3)</f>
        <v>0</v>
      </c>
      <c r="L269" s="137"/>
      <c r="M269" s="29"/>
      <c r="N269" s="138" t="s">
        <v>1</v>
      </c>
      <c r="O269" s="139" t="s">
        <v>37</v>
      </c>
      <c r="P269" s="140">
        <v>0.92200000000000004</v>
      </c>
      <c r="Q269" s="140">
        <f>P269*I269</f>
        <v>224.71906000000001</v>
      </c>
      <c r="R269" s="140">
        <v>1.3440000000000001E-2</v>
      </c>
      <c r="S269" s="140">
        <f>R269*I269</f>
        <v>3.2757312000000001</v>
      </c>
      <c r="T269" s="140">
        <v>0</v>
      </c>
      <c r="U269" s="141">
        <f>T269*I269</f>
        <v>0</v>
      </c>
      <c r="AS269" s="142" t="s">
        <v>216</v>
      </c>
      <c r="AU269" s="142" t="s">
        <v>124</v>
      </c>
      <c r="AV269" s="142" t="s">
        <v>129</v>
      </c>
      <c r="AZ269" s="17" t="s">
        <v>121</v>
      </c>
      <c r="BF269" s="143">
        <f>IF(O269="základná",K269,0)</f>
        <v>0</v>
      </c>
      <c r="BG269" s="143">
        <f>IF(O269="znížená",K269,0)</f>
        <v>0</v>
      </c>
      <c r="BH269" s="143">
        <f>IF(O269="zákl. prenesená",K269,0)</f>
        <v>0</v>
      </c>
      <c r="BI269" s="143">
        <f>IF(O269="zníž. prenesená",K269,0)</f>
        <v>0</v>
      </c>
      <c r="BJ269" s="143">
        <f>IF(O269="nulová",K269,0)</f>
        <v>0</v>
      </c>
      <c r="BK269" s="17" t="s">
        <v>129</v>
      </c>
      <c r="BL269" s="144">
        <f>ROUND(J269*I269,3)</f>
        <v>0</v>
      </c>
      <c r="BM269" s="17" t="s">
        <v>216</v>
      </c>
      <c r="BN269" s="142" t="s">
        <v>496</v>
      </c>
    </row>
    <row r="270" spans="2:66" s="12" customFormat="1">
      <c r="B270" s="145"/>
      <c r="D270" s="146" t="s">
        <v>131</v>
      </c>
      <c r="E270" s="147" t="s">
        <v>1</v>
      </c>
      <c r="F270" s="148" t="s">
        <v>134</v>
      </c>
      <c r="G270" s="148"/>
      <c r="I270" s="147" t="s">
        <v>1</v>
      </c>
      <c r="M270" s="145"/>
      <c r="N270" s="149"/>
      <c r="U270" s="150"/>
      <c r="AU270" s="147" t="s">
        <v>131</v>
      </c>
      <c r="AV270" s="147" t="s">
        <v>129</v>
      </c>
      <c r="AW270" s="12" t="s">
        <v>79</v>
      </c>
      <c r="AX270" s="12" t="s">
        <v>27</v>
      </c>
      <c r="AY270" s="12" t="s">
        <v>71</v>
      </c>
      <c r="AZ270" s="147" t="s">
        <v>121</v>
      </c>
    </row>
    <row r="271" spans="2:66" s="13" customFormat="1" ht="22.5">
      <c r="B271" s="151"/>
      <c r="D271" s="146" t="s">
        <v>131</v>
      </c>
      <c r="E271" s="152" t="s">
        <v>1</v>
      </c>
      <c r="F271" s="153" t="s">
        <v>497</v>
      </c>
      <c r="G271" s="153"/>
      <c r="I271" s="154">
        <v>243.73</v>
      </c>
      <c r="M271" s="151"/>
      <c r="N271" s="155"/>
      <c r="U271" s="156"/>
      <c r="AU271" s="152" t="s">
        <v>131</v>
      </c>
      <c r="AV271" s="152" t="s">
        <v>129</v>
      </c>
      <c r="AW271" s="13" t="s">
        <v>129</v>
      </c>
      <c r="AX271" s="13" t="s">
        <v>27</v>
      </c>
      <c r="AY271" s="13" t="s">
        <v>79</v>
      </c>
      <c r="AZ271" s="152" t="s">
        <v>121</v>
      </c>
    </row>
    <row r="272" spans="2:66" s="1" customFormat="1" ht="21.75" customHeight="1">
      <c r="B272" s="131"/>
      <c r="C272" s="132" t="s">
        <v>498</v>
      </c>
      <c r="D272" s="132" t="s">
        <v>124</v>
      </c>
      <c r="E272" s="133" t="s">
        <v>499</v>
      </c>
      <c r="F272" s="134" t="s">
        <v>500</v>
      </c>
      <c r="G272" s="134"/>
      <c r="H272" s="135" t="s">
        <v>311</v>
      </c>
      <c r="I272" s="136">
        <v>0</v>
      </c>
      <c r="J272" s="136"/>
      <c r="K272" s="136">
        <f>ROUND(J272*I272,3)</f>
        <v>0</v>
      </c>
      <c r="L272" s="137"/>
      <c r="M272" s="29"/>
      <c r="N272" s="138" t="s">
        <v>1</v>
      </c>
      <c r="O272" s="139" t="s">
        <v>37</v>
      </c>
      <c r="P272" s="140">
        <v>0</v>
      </c>
      <c r="Q272" s="140">
        <f>P272*I272</f>
        <v>0</v>
      </c>
      <c r="R272" s="140">
        <v>0</v>
      </c>
      <c r="S272" s="140">
        <f>R272*I272</f>
        <v>0</v>
      </c>
      <c r="T272" s="140">
        <v>0</v>
      </c>
      <c r="U272" s="141">
        <f>T272*I272</f>
        <v>0</v>
      </c>
      <c r="AS272" s="142" t="s">
        <v>216</v>
      </c>
      <c r="AU272" s="142" t="s">
        <v>124</v>
      </c>
      <c r="AV272" s="142" t="s">
        <v>129</v>
      </c>
      <c r="AZ272" s="17" t="s">
        <v>121</v>
      </c>
      <c r="BF272" s="143">
        <f>IF(O272="základná",K272,0)</f>
        <v>0</v>
      </c>
      <c r="BG272" s="143">
        <f>IF(O272="znížená",K272,0)</f>
        <v>0</v>
      </c>
      <c r="BH272" s="143">
        <f>IF(O272="zákl. prenesená",K272,0)</f>
        <v>0</v>
      </c>
      <c r="BI272" s="143">
        <f>IF(O272="zníž. prenesená",K272,0)</f>
        <v>0</v>
      </c>
      <c r="BJ272" s="143">
        <f>IF(O272="nulová",K272,0)</f>
        <v>0</v>
      </c>
      <c r="BK272" s="17" t="s">
        <v>129</v>
      </c>
      <c r="BL272" s="144">
        <f>ROUND(J272*I272,3)</f>
        <v>0</v>
      </c>
      <c r="BM272" s="17" t="s">
        <v>216</v>
      </c>
      <c r="BN272" s="142" t="s">
        <v>501</v>
      </c>
    </row>
    <row r="273" spans="2:66" s="11" customFormat="1" ht="22.9" customHeight="1">
      <c r="B273" s="120"/>
      <c r="D273" s="121" t="s">
        <v>70</v>
      </c>
      <c r="E273" s="129" t="s">
        <v>502</v>
      </c>
      <c r="F273" s="129" t="s">
        <v>503</v>
      </c>
      <c r="G273" s="129"/>
      <c r="K273" s="130">
        <f>BL273</f>
        <v>0</v>
      </c>
      <c r="M273" s="120"/>
      <c r="N273" s="124"/>
      <c r="Q273" s="125">
        <f>SUM(Q274:Q294)</f>
        <v>778.88545000000011</v>
      </c>
      <c r="S273" s="125">
        <f>SUM(S274:S294)</f>
        <v>4.1875446900000002</v>
      </c>
      <c r="U273" s="126">
        <f>SUM(U274:U294)</f>
        <v>0.51239999999999997</v>
      </c>
      <c r="AS273" s="121" t="s">
        <v>129</v>
      </c>
      <c r="AU273" s="127" t="s">
        <v>70</v>
      </c>
      <c r="AV273" s="127" t="s">
        <v>79</v>
      </c>
      <c r="AZ273" s="121" t="s">
        <v>121</v>
      </c>
      <c r="BL273" s="128">
        <f>SUM(BL274:BL294)</f>
        <v>0</v>
      </c>
    </row>
    <row r="274" spans="2:66" s="1" customFormat="1" ht="24.2" customHeight="1">
      <c r="B274" s="131"/>
      <c r="C274" s="132" t="s">
        <v>504</v>
      </c>
      <c r="D274" s="132" t="s">
        <v>124</v>
      </c>
      <c r="E274" s="133" t="s">
        <v>505</v>
      </c>
      <c r="F274" s="134" t="s">
        <v>506</v>
      </c>
      <c r="G274" s="134"/>
      <c r="H274" s="135" t="s">
        <v>215</v>
      </c>
      <c r="I274" s="136">
        <v>15.5</v>
      </c>
      <c r="J274" s="136"/>
      <c r="K274" s="136">
        <f>ROUND(J274*I274,3)</f>
        <v>0</v>
      </c>
      <c r="L274" s="137"/>
      <c r="M274" s="29"/>
      <c r="N274" s="138" t="s">
        <v>1</v>
      </c>
      <c r="O274" s="139" t="s">
        <v>37</v>
      </c>
      <c r="P274" s="140">
        <v>0.20599999999999999</v>
      </c>
      <c r="Q274" s="140">
        <f>P274*I274</f>
        <v>3.1929999999999996</v>
      </c>
      <c r="R274" s="140">
        <v>2.8E-3</v>
      </c>
      <c r="S274" s="140">
        <f>R274*I274</f>
        <v>4.3400000000000001E-2</v>
      </c>
      <c r="T274" s="140">
        <v>0</v>
      </c>
      <c r="U274" s="141">
        <f>T274*I274</f>
        <v>0</v>
      </c>
      <c r="AS274" s="142" t="s">
        <v>216</v>
      </c>
      <c r="AU274" s="142" t="s">
        <v>124</v>
      </c>
      <c r="AV274" s="142" t="s">
        <v>129</v>
      </c>
      <c r="AZ274" s="17" t="s">
        <v>121</v>
      </c>
      <c r="BF274" s="143">
        <f>IF(O274="základná",K274,0)</f>
        <v>0</v>
      </c>
      <c r="BG274" s="143">
        <f>IF(O274="znížená",K274,0)</f>
        <v>0</v>
      </c>
      <c r="BH274" s="143">
        <f>IF(O274="zákl. prenesená",K274,0)</f>
        <v>0</v>
      </c>
      <c r="BI274" s="143">
        <f>IF(O274="zníž. prenesená",K274,0)</f>
        <v>0</v>
      </c>
      <c r="BJ274" s="143">
        <f>IF(O274="nulová",K274,0)</f>
        <v>0</v>
      </c>
      <c r="BK274" s="17" t="s">
        <v>129</v>
      </c>
      <c r="BL274" s="144">
        <f>ROUND(J274*I274,3)</f>
        <v>0</v>
      </c>
      <c r="BM274" s="17" t="s">
        <v>216</v>
      </c>
      <c r="BN274" s="142" t="s">
        <v>507</v>
      </c>
    </row>
    <row r="275" spans="2:66" s="13" customFormat="1">
      <c r="B275" s="151"/>
      <c r="D275" s="146" t="s">
        <v>131</v>
      </c>
      <c r="E275" s="152" t="s">
        <v>1</v>
      </c>
      <c r="F275" s="153" t="s">
        <v>508</v>
      </c>
      <c r="G275" s="153"/>
      <c r="I275" s="154">
        <v>15.5</v>
      </c>
      <c r="M275" s="151"/>
      <c r="N275" s="155"/>
      <c r="U275" s="156"/>
      <c r="AU275" s="152" t="s">
        <v>131</v>
      </c>
      <c r="AV275" s="152" t="s">
        <v>129</v>
      </c>
      <c r="AW275" s="13" t="s">
        <v>129</v>
      </c>
      <c r="AX275" s="13" t="s">
        <v>27</v>
      </c>
      <c r="AY275" s="13" t="s">
        <v>79</v>
      </c>
      <c r="AZ275" s="152" t="s">
        <v>121</v>
      </c>
    </row>
    <row r="276" spans="2:66" s="1" customFormat="1" ht="33" customHeight="1">
      <c r="B276" s="131"/>
      <c r="C276" s="132" t="s">
        <v>509</v>
      </c>
      <c r="D276" s="132" t="s">
        <v>124</v>
      </c>
      <c r="E276" s="133" t="s">
        <v>510</v>
      </c>
      <c r="F276" s="134" t="s">
        <v>511</v>
      </c>
      <c r="G276" s="134"/>
      <c r="H276" s="135" t="s">
        <v>215</v>
      </c>
      <c r="I276" s="136">
        <v>35.700000000000003</v>
      </c>
      <c r="J276" s="136"/>
      <c r="K276" s="136">
        <f>ROUND(J276*I276,3)</f>
        <v>0</v>
      </c>
      <c r="L276" s="137"/>
      <c r="M276" s="29"/>
      <c r="N276" s="138" t="s">
        <v>1</v>
      </c>
      <c r="O276" s="139" t="s">
        <v>37</v>
      </c>
      <c r="P276" s="140">
        <v>0.222</v>
      </c>
      <c r="Q276" s="140">
        <f>P276*I276</f>
        <v>7.9254000000000007</v>
      </c>
      <c r="R276" s="140">
        <v>7.6000000000000004E-4</v>
      </c>
      <c r="S276" s="140">
        <f>R276*I276</f>
        <v>2.7132000000000003E-2</v>
      </c>
      <c r="T276" s="140">
        <v>0</v>
      </c>
      <c r="U276" s="141">
        <f>T276*I276</f>
        <v>0</v>
      </c>
      <c r="AS276" s="142" t="s">
        <v>216</v>
      </c>
      <c r="AU276" s="142" t="s">
        <v>124</v>
      </c>
      <c r="AV276" s="142" t="s">
        <v>129</v>
      </c>
      <c r="AZ276" s="17" t="s">
        <v>121</v>
      </c>
      <c r="BF276" s="143">
        <f>IF(O276="základná",K276,0)</f>
        <v>0</v>
      </c>
      <c r="BG276" s="143">
        <f>IF(O276="znížená",K276,0)</f>
        <v>0</v>
      </c>
      <c r="BH276" s="143">
        <f>IF(O276="zákl. prenesená",K276,0)</f>
        <v>0</v>
      </c>
      <c r="BI276" s="143">
        <f>IF(O276="zníž. prenesená",K276,0)</f>
        <v>0</v>
      </c>
      <c r="BJ276" s="143">
        <f>IF(O276="nulová",K276,0)</f>
        <v>0</v>
      </c>
      <c r="BK276" s="17" t="s">
        <v>129</v>
      </c>
      <c r="BL276" s="144">
        <f>ROUND(J276*I276,3)</f>
        <v>0</v>
      </c>
      <c r="BM276" s="17" t="s">
        <v>216</v>
      </c>
      <c r="BN276" s="142" t="s">
        <v>512</v>
      </c>
    </row>
    <row r="277" spans="2:66" s="13" customFormat="1">
      <c r="B277" s="151"/>
      <c r="D277" s="146" t="s">
        <v>131</v>
      </c>
      <c r="E277" s="152" t="s">
        <v>1</v>
      </c>
      <c r="F277" s="153" t="s">
        <v>513</v>
      </c>
      <c r="G277" s="153"/>
      <c r="I277" s="154">
        <v>35.700000000000003</v>
      </c>
      <c r="M277" s="151"/>
      <c r="N277" s="155"/>
      <c r="U277" s="156"/>
      <c r="AU277" s="152" t="s">
        <v>131</v>
      </c>
      <c r="AV277" s="152" t="s">
        <v>129</v>
      </c>
      <c r="AW277" s="13" t="s">
        <v>129</v>
      </c>
      <c r="AX277" s="13" t="s">
        <v>27</v>
      </c>
      <c r="AY277" s="13" t="s">
        <v>79</v>
      </c>
      <c r="AZ277" s="152" t="s">
        <v>121</v>
      </c>
    </row>
    <row r="278" spans="2:66" s="1" customFormat="1" ht="33" customHeight="1">
      <c r="B278" s="131"/>
      <c r="C278" s="132" t="s">
        <v>514</v>
      </c>
      <c r="D278" s="132" t="s">
        <v>124</v>
      </c>
      <c r="E278" s="133" t="s">
        <v>515</v>
      </c>
      <c r="F278" s="134" t="s">
        <v>516</v>
      </c>
      <c r="G278" s="134"/>
      <c r="H278" s="135" t="s">
        <v>215</v>
      </c>
      <c r="I278" s="136">
        <v>57.5</v>
      </c>
      <c r="J278" s="136"/>
      <c r="K278" s="136">
        <f>ROUND(J278*I278,3)</f>
        <v>0</v>
      </c>
      <c r="L278" s="137"/>
      <c r="M278" s="29"/>
      <c r="N278" s="138" t="s">
        <v>1</v>
      </c>
      <c r="O278" s="139" t="s">
        <v>37</v>
      </c>
      <c r="P278" s="140">
        <v>0.20200000000000001</v>
      </c>
      <c r="Q278" s="140">
        <f>P278*I278</f>
        <v>11.615</v>
      </c>
      <c r="R278" s="140">
        <v>9.3999999999999997E-4</v>
      </c>
      <c r="S278" s="140">
        <f>R278*I278</f>
        <v>5.4050000000000001E-2</v>
      </c>
      <c r="T278" s="140">
        <v>0</v>
      </c>
      <c r="U278" s="141">
        <f>T278*I278</f>
        <v>0</v>
      </c>
      <c r="AS278" s="142" t="s">
        <v>216</v>
      </c>
      <c r="AU278" s="142" t="s">
        <v>124</v>
      </c>
      <c r="AV278" s="142" t="s">
        <v>129</v>
      </c>
      <c r="AZ278" s="17" t="s">
        <v>121</v>
      </c>
      <c r="BF278" s="143">
        <f>IF(O278="základná",K278,0)</f>
        <v>0</v>
      </c>
      <c r="BG278" s="143">
        <f>IF(O278="znížená",K278,0)</f>
        <v>0</v>
      </c>
      <c r="BH278" s="143">
        <f>IF(O278="zákl. prenesená",K278,0)</f>
        <v>0</v>
      </c>
      <c r="BI278" s="143">
        <f>IF(O278="zníž. prenesená",K278,0)</f>
        <v>0</v>
      </c>
      <c r="BJ278" s="143">
        <f>IF(O278="nulová",K278,0)</f>
        <v>0</v>
      </c>
      <c r="BK278" s="17" t="s">
        <v>129</v>
      </c>
      <c r="BL278" s="144">
        <f>ROUND(J278*I278,3)</f>
        <v>0</v>
      </c>
      <c r="BM278" s="17" t="s">
        <v>216</v>
      </c>
      <c r="BN278" s="142" t="s">
        <v>517</v>
      </c>
    </row>
    <row r="279" spans="2:66" s="13" customFormat="1">
      <c r="B279" s="151"/>
      <c r="D279" s="146" t="s">
        <v>131</v>
      </c>
      <c r="E279" s="152" t="s">
        <v>1</v>
      </c>
      <c r="F279" s="153" t="s">
        <v>518</v>
      </c>
      <c r="G279" s="153"/>
      <c r="I279" s="154">
        <v>57.5</v>
      </c>
      <c r="M279" s="151"/>
      <c r="N279" s="155"/>
      <c r="U279" s="156"/>
      <c r="AU279" s="152" t="s">
        <v>131</v>
      </c>
      <c r="AV279" s="152" t="s">
        <v>129</v>
      </c>
      <c r="AW279" s="13" t="s">
        <v>129</v>
      </c>
      <c r="AX279" s="13" t="s">
        <v>27</v>
      </c>
      <c r="AY279" s="13" t="s">
        <v>79</v>
      </c>
      <c r="AZ279" s="152" t="s">
        <v>121</v>
      </c>
    </row>
    <row r="280" spans="2:66" s="1" customFormat="1" ht="24.2" customHeight="1">
      <c r="B280" s="131"/>
      <c r="C280" s="132" t="s">
        <v>246</v>
      </c>
      <c r="D280" s="132" t="s">
        <v>124</v>
      </c>
      <c r="E280" s="133" t="s">
        <v>519</v>
      </c>
      <c r="F280" s="134" t="s">
        <v>520</v>
      </c>
      <c r="G280" s="134"/>
      <c r="H280" s="135" t="s">
        <v>215</v>
      </c>
      <c r="I280" s="136">
        <v>130</v>
      </c>
      <c r="J280" s="136"/>
      <c r="K280" s="136">
        <f>ROUND(J280*I280,3)</f>
        <v>0</v>
      </c>
      <c r="L280" s="137"/>
      <c r="M280" s="29"/>
      <c r="N280" s="138" t="s">
        <v>1</v>
      </c>
      <c r="O280" s="139" t="s">
        <v>37</v>
      </c>
      <c r="P280" s="140">
        <v>0.25294</v>
      </c>
      <c r="Q280" s="140">
        <f>P280*I280</f>
        <v>32.882199999999997</v>
      </c>
      <c r="R280" s="140">
        <v>1.2999999999999999E-3</v>
      </c>
      <c r="S280" s="140">
        <f>R280*I280</f>
        <v>0.16899999999999998</v>
      </c>
      <c r="T280" s="140">
        <v>0</v>
      </c>
      <c r="U280" s="141">
        <f>T280*I280</f>
        <v>0</v>
      </c>
      <c r="AS280" s="142" t="s">
        <v>216</v>
      </c>
      <c r="AU280" s="142" t="s">
        <v>124</v>
      </c>
      <c r="AV280" s="142" t="s">
        <v>129</v>
      </c>
      <c r="AZ280" s="17" t="s">
        <v>121</v>
      </c>
      <c r="BF280" s="143">
        <f>IF(O280="základná",K280,0)</f>
        <v>0</v>
      </c>
      <c r="BG280" s="143">
        <f>IF(O280="znížená",K280,0)</f>
        <v>0</v>
      </c>
      <c r="BH280" s="143">
        <f>IF(O280="zákl. prenesená",K280,0)</f>
        <v>0</v>
      </c>
      <c r="BI280" s="143">
        <f>IF(O280="zníž. prenesená",K280,0)</f>
        <v>0</v>
      </c>
      <c r="BJ280" s="143">
        <f>IF(O280="nulová",K280,0)</f>
        <v>0</v>
      </c>
      <c r="BK280" s="17" t="s">
        <v>129</v>
      </c>
      <c r="BL280" s="144">
        <f>ROUND(J280*I280,3)</f>
        <v>0</v>
      </c>
      <c r="BM280" s="17" t="s">
        <v>216</v>
      </c>
      <c r="BN280" s="142" t="s">
        <v>521</v>
      </c>
    </row>
    <row r="281" spans="2:66" s="1" customFormat="1" ht="16.5" customHeight="1">
      <c r="B281" s="131"/>
      <c r="C281" s="132" t="s">
        <v>522</v>
      </c>
      <c r="D281" s="132" t="s">
        <v>124</v>
      </c>
      <c r="E281" s="133" t="s">
        <v>523</v>
      </c>
      <c r="F281" s="134" t="s">
        <v>524</v>
      </c>
      <c r="G281" s="134"/>
      <c r="H281" s="135" t="s">
        <v>146</v>
      </c>
      <c r="I281" s="136">
        <v>3.2</v>
      </c>
      <c r="J281" s="136"/>
      <c r="K281" s="136">
        <f>ROUND(J281*I281,3)</f>
        <v>0</v>
      </c>
      <c r="L281" s="137"/>
      <c r="M281" s="29"/>
      <c r="N281" s="138" t="s">
        <v>1</v>
      </c>
      <c r="O281" s="139" t="s">
        <v>37</v>
      </c>
      <c r="P281" s="140">
        <v>1.8959999999999999</v>
      </c>
      <c r="Q281" s="140">
        <f>P281*I281</f>
        <v>6.0671999999999997</v>
      </c>
      <c r="R281" s="140">
        <v>1.027E-2</v>
      </c>
      <c r="S281" s="140">
        <f>R281*I281</f>
        <v>3.2863999999999997E-2</v>
      </c>
      <c r="T281" s="140">
        <v>0</v>
      </c>
      <c r="U281" s="141">
        <f>T281*I281</f>
        <v>0</v>
      </c>
      <c r="AS281" s="142" t="s">
        <v>216</v>
      </c>
      <c r="AU281" s="142" t="s">
        <v>124</v>
      </c>
      <c r="AV281" s="142" t="s">
        <v>129</v>
      </c>
      <c r="AZ281" s="17" t="s">
        <v>121</v>
      </c>
      <c r="BF281" s="143">
        <f>IF(O281="základná",K281,0)</f>
        <v>0</v>
      </c>
      <c r="BG281" s="143">
        <f>IF(O281="znížená",K281,0)</f>
        <v>0</v>
      </c>
      <c r="BH281" s="143">
        <f>IF(O281="zákl. prenesená",K281,0)</f>
        <v>0</v>
      </c>
      <c r="BI281" s="143">
        <f>IF(O281="zníž. prenesená",K281,0)</f>
        <v>0</v>
      </c>
      <c r="BJ281" s="143">
        <f>IF(O281="nulová",K281,0)</f>
        <v>0</v>
      </c>
      <c r="BK281" s="17" t="s">
        <v>129</v>
      </c>
      <c r="BL281" s="144">
        <f>ROUND(J281*I281,3)</f>
        <v>0</v>
      </c>
      <c r="BM281" s="17" t="s">
        <v>216</v>
      </c>
      <c r="BN281" s="142" t="s">
        <v>525</v>
      </c>
    </row>
    <row r="282" spans="2:66" s="13" customFormat="1">
      <c r="B282" s="151"/>
      <c r="D282" s="146" t="s">
        <v>131</v>
      </c>
      <c r="E282" s="152" t="s">
        <v>1</v>
      </c>
      <c r="F282" s="153" t="s">
        <v>526</v>
      </c>
      <c r="G282" s="153"/>
      <c r="I282" s="154">
        <v>3.2</v>
      </c>
      <c r="M282" s="151"/>
      <c r="N282" s="155"/>
      <c r="U282" s="156"/>
      <c r="AU282" s="152" t="s">
        <v>131</v>
      </c>
      <c r="AV282" s="152" t="s">
        <v>129</v>
      </c>
      <c r="AW282" s="13" t="s">
        <v>129</v>
      </c>
      <c r="AX282" s="13" t="s">
        <v>27</v>
      </c>
      <c r="AY282" s="13" t="s">
        <v>79</v>
      </c>
      <c r="AZ282" s="152" t="s">
        <v>121</v>
      </c>
    </row>
    <row r="283" spans="2:66" s="1" customFormat="1" ht="24.2" customHeight="1">
      <c r="B283" s="131"/>
      <c r="C283" s="132" t="s">
        <v>527</v>
      </c>
      <c r="D283" s="132" t="s">
        <v>124</v>
      </c>
      <c r="E283" s="133" t="s">
        <v>528</v>
      </c>
      <c r="F283" s="134" t="s">
        <v>529</v>
      </c>
      <c r="G283" s="134"/>
      <c r="H283" s="135" t="s">
        <v>146</v>
      </c>
      <c r="I283" s="136">
        <v>350</v>
      </c>
      <c r="J283" s="136"/>
      <c r="K283" s="136">
        <f>ROUND(J283*I283,3)</f>
        <v>0</v>
      </c>
      <c r="L283" s="137"/>
      <c r="M283" s="29"/>
      <c r="N283" s="138" t="s">
        <v>1</v>
      </c>
      <c r="O283" s="139" t="s">
        <v>37</v>
      </c>
      <c r="P283" s="140">
        <v>1.7173</v>
      </c>
      <c r="Q283" s="140">
        <f>P283*I283</f>
        <v>601.05500000000006</v>
      </c>
      <c r="R283" s="140">
        <v>1.03E-2</v>
      </c>
      <c r="S283" s="140">
        <f>R283*I283</f>
        <v>3.605</v>
      </c>
      <c r="T283" s="140">
        <v>0</v>
      </c>
      <c r="U283" s="141">
        <f>T283*I283</f>
        <v>0</v>
      </c>
      <c r="AS283" s="142" t="s">
        <v>216</v>
      </c>
      <c r="AU283" s="142" t="s">
        <v>124</v>
      </c>
      <c r="AV283" s="142" t="s">
        <v>129</v>
      </c>
      <c r="AZ283" s="17" t="s">
        <v>121</v>
      </c>
      <c r="BF283" s="143">
        <f>IF(O283="základná",K283,0)</f>
        <v>0</v>
      </c>
      <c r="BG283" s="143">
        <f>IF(O283="znížená",K283,0)</f>
        <v>0</v>
      </c>
      <c r="BH283" s="143">
        <f>IF(O283="zákl. prenesená",K283,0)</f>
        <v>0</v>
      </c>
      <c r="BI283" s="143">
        <f>IF(O283="zníž. prenesená",K283,0)</f>
        <v>0</v>
      </c>
      <c r="BJ283" s="143">
        <f>IF(O283="nulová",K283,0)</f>
        <v>0</v>
      </c>
      <c r="BK283" s="17" t="s">
        <v>129</v>
      </c>
      <c r="BL283" s="144">
        <f>ROUND(J283*I283,3)</f>
        <v>0</v>
      </c>
      <c r="BM283" s="17" t="s">
        <v>216</v>
      </c>
      <c r="BN283" s="142" t="s">
        <v>530</v>
      </c>
    </row>
    <row r="284" spans="2:66" s="1" customFormat="1" ht="24.2" customHeight="1">
      <c r="B284" s="131"/>
      <c r="C284" s="132" t="s">
        <v>531</v>
      </c>
      <c r="D284" s="132" t="s">
        <v>124</v>
      </c>
      <c r="E284" s="133" t="s">
        <v>532</v>
      </c>
      <c r="F284" s="134" t="s">
        <v>533</v>
      </c>
      <c r="G284" s="134"/>
      <c r="H284" s="135" t="s">
        <v>146</v>
      </c>
      <c r="I284" s="136">
        <v>70</v>
      </c>
      <c r="J284" s="136"/>
      <c r="K284" s="136">
        <f>ROUND(J284*I284,3)</f>
        <v>0</v>
      </c>
      <c r="L284" s="137"/>
      <c r="M284" s="29"/>
      <c r="N284" s="138" t="s">
        <v>1</v>
      </c>
      <c r="O284" s="139" t="s">
        <v>37</v>
      </c>
      <c r="P284" s="140">
        <v>7.4999999999999997E-2</v>
      </c>
      <c r="Q284" s="140">
        <f>P284*I284</f>
        <v>5.25</v>
      </c>
      <c r="R284" s="140">
        <v>0</v>
      </c>
      <c r="S284" s="140">
        <f>R284*I284</f>
        <v>0</v>
      </c>
      <c r="T284" s="140">
        <v>7.3200000000000001E-3</v>
      </c>
      <c r="U284" s="141">
        <f>T284*I284</f>
        <v>0.51239999999999997</v>
      </c>
      <c r="AS284" s="142" t="s">
        <v>216</v>
      </c>
      <c r="AU284" s="142" t="s">
        <v>124</v>
      </c>
      <c r="AV284" s="142" t="s">
        <v>129</v>
      </c>
      <c r="AZ284" s="17" t="s">
        <v>121</v>
      </c>
      <c r="BF284" s="143">
        <f>IF(O284="základná",K284,0)</f>
        <v>0</v>
      </c>
      <c r="BG284" s="143">
        <f>IF(O284="znížená",K284,0)</f>
        <v>0</v>
      </c>
      <c r="BH284" s="143">
        <f>IF(O284="zákl. prenesená",K284,0)</f>
        <v>0</v>
      </c>
      <c r="BI284" s="143">
        <f>IF(O284="zníž. prenesená",K284,0)</f>
        <v>0</v>
      </c>
      <c r="BJ284" s="143">
        <f>IF(O284="nulová",K284,0)</f>
        <v>0</v>
      </c>
      <c r="BK284" s="17" t="s">
        <v>129</v>
      </c>
      <c r="BL284" s="144">
        <f>ROUND(J284*I284,3)</f>
        <v>0</v>
      </c>
      <c r="BM284" s="17" t="s">
        <v>216</v>
      </c>
      <c r="BN284" s="142" t="s">
        <v>534</v>
      </c>
    </row>
    <row r="285" spans="2:66" s="12" customFormat="1">
      <c r="B285" s="145"/>
      <c r="D285" s="146" t="s">
        <v>131</v>
      </c>
      <c r="E285" s="147" t="s">
        <v>1</v>
      </c>
      <c r="F285" s="148" t="s">
        <v>535</v>
      </c>
      <c r="G285" s="148"/>
      <c r="I285" s="147" t="s">
        <v>1</v>
      </c>
      <c r="M285" s="145"/>
      <c r="N285" s="149"/>
      <c r="U285" s="150"/>
      <c r="AU285" s="147" t="s">
        <v>131</v>
      </c>
      <c r="AV285" s="147" t="s">
        <v>129</v>
      </c>
      <c r="AW285" s="12" t="s">
        <v>79</v>
      </c>
      <c r="AX285" s="12" t="s">
        <v>27</v>
      </c>
      <c r="AY285" s="12" t="s">
        <v>71</v>
      </c>
      <c r="AZ285" s="147" t="s">
        <v>121</v>
      </c>
    </row>
    <row r="286" spans="2:66" s="13" customFormat="1">
      <c r="B286" s="151"/>
      <c r="D286" s="146" t="s">
        <v>131</v>
      </c>
      <c r="E286" s="152" t="s">
        <v>1</v>
      </c>
      <c r="F286" s="153" t="s">
        <v>536</v>
      </c>
      <c r="G286" s="153"/>
      <c r="I286" s="154">
        <v>70</v>
      </c>
      <c r="M286" s="151"/>
      <c r="N286" s="155"/>
      <c r="U286" s="156"/>
      <c r="AU286" s="152" t="s">
        <v>131</v>
      </c>
      <c r="AV286" s="152" t="s">
        <v>129</v>
      </c>
      <c r="AW286" s="13" t="s">
        <v>129</v>
      </c>
      <c r="AX286" s="13" t="s">
        <v>27</v>
      </c>
      <c r="AY286" s="13" t="s">
        <v>79</v>
      </c>
      <c r="AZ286" s="152" t="s">
        <v>121</v>
      </c>
    </row>
    <row r="287" spans="2:66" s="1" customFormat="1" ht="24.2" customHeight="1">
      <c r="B287" s="131"/>
      <c r="C287" s="132" t="s">
        <v>537</v>
      </c>
      <c r="D287" s="132" t="s">
        <v>124</v>
      </c>
      <c r="E287" s="133" t="s">
        <v>538</v>
      </c>
      <c r="F287" s="134" t="s">
        <v>539</v>
      </c>
      <c r="G287" s="134"/>
      <c r="H287" s="135" t="s">
        <v>146</v>
      </c>
      <c r="I287" s="136">
        <v>70</v>
      </c>
      <c r="J287" s="136"/>
      <c r="K287" s="136">
        <f t="shared" ref="K287:K294" si="20">ROUND(J287*I287,3)</f>
        <v>0</v>
      </c>
      <c r="L287" s="137"/>
      <c r="M287" s="29"/>
      <c r="N287" s="138" t="s">
        <v>1</v>
      </c>
      <c r="O287" s="139" t="s">
        <v>37</v>
      </c>
      <c r="P287" s="140">
        <v>1.0999999999999999E-2</v>
      </c>
      <c r="Q287" s="140">
        <f t="shared" ref="Q287:Q294" si="21">P287*I287</f>
        <v>0.76999999999999991</v>
      </c>
      <c r="R287" s="140">
        <v>0</v>
      </c>
      <c r="S287" s="140">
        <f t="shared" ref="S287:S294" si="22">R287*I287</f>
        <v>0</v>
      </c>
      <c r="T287" s="140">
        <v>0</v>
      </c>
      <c r="U287" s="141">
        <f t="shared" ref="U287:U294" si="23">T287*I287</f>
        <v>0</v>
      </c>
      <c r="AS287" s="142" t="s">
        <v>216</v>
      </c>
      <c r="AU287" s="142" t="s">
        <v>124</v>
      </c>
      <c r="AV287" s="142" t="s">
        <v>129</v>
      </c>
      <c r="AZ287" s="17" t="s">
        <v>121</v>
      </c>
      <c r="BF287" s="143">
        <f t="shared" ref="BF287:BF294" si="24">IF(O287="základná",K287,0)</f>
        <v>0</v>
      </c>
      <c r="BG287" s="143">
        <f t="shared" ref="BG287:BG294" si="25">IF(O287="znížená",K287,0)</f>
        <v>0</v>
      </c>
      <c r="BH287" s="143">
        <f t="shared" ref="BH287:BH294" si="26">IF(O287="zákl. prenesená",K287,0)</f>
        <v>0</v>
      </c>
      <c r="BI287" s="143">
        <f t="shared" ref="BI287:BI294" si="27">IF(O287="zníž. prenesená",K287,0)</f>
        <v>0</v>
      </c>
      <c r="BJ287" s="143">
        <f t="shared" ref="BJ287:BJ294" si="28">IF(O287="nulová",K287,0)</f>
        <v>0</v>
      </c>
      <c r="BK287" s="17" t="s">
        <v>129</v>
      </c>
      <c r="BL287" s="144">
        <f t="shared" ref="BL287:BL294" si="29">ROUND(J287*I287,3)</f>
        <v>0</v>
      </c>
      <c r="BM287" s="17" t="s">
        <v>216</v>
      </c>
      <c r="BN287" s="142" t="s">
        <v>540</v>
      </c>
    </row>
    <row r="288" spans="2:66" s="1" customFormat="1" ht="24.2" customHeight="1">
      <c r="B288" s="131"/>
      <c r="C288" s="132" t="s">
        <v>541</v>
      </c>
      <c r="D288" s="132" t="s">
        <v>124</v>
      </c>
      <c r="E288" s="133" t="s">
        <v>542</v>
      </c>
      <c r="F288" s="134" t="s">
        <v>543</v>
      </c>
      <c r="G288" s="134"/>
      <c r="H288" s="135" t="s">
        <v>215</v>
      </c>
      <c r="I288" s="136">
        <v>23</v>
      </c>
      <c r="J288" s="136"/>
      <c r="K288" s="136">
        <f t="shared" si="20"/>
        <v>0</v>
      </c>
      <c r="L288" s="137"/>
      <c r="M288" s="29"/>
      <c r="N288" s="138" t="s">
        <v>1</v>
      </c>
      <c r="O288" s="139" t="s">
        <v>37</v>
      </c>
      <c r="P288" s="140">
        <v>0.66620000000000001</v>
      </c>
      <c r="Q288" s="140">
        <f t="shared" si="21"/>
        <v>15.3226</v>
      </c>
      <c r="R288" s="140">
        <v>2.7420000000000001E-3</v>
      </c>
      <c r="S288" s="140">
        <f t="shared" si="22"/>
        <v>6.3065999999999997E-2</v>
      </c>
      <c r="T288" s="140">
        <v>0</v>
      </c>
      <c r="U288" s="141">
        <f t="shared" si="23"/>
        <v>0</v>
      </c>
      <c r="AS288" s="142" t="s">
        <v>216</v>
      </c>
      <c r="AU288" s="142" t="s">
        <v>124</v>
      </c>
      <c r="AV288" s="142" t="s">
        <v>129</v>
      </c>
      <c r="AZ288" s="17" t="s">
        <v>121</v>
      </c>
      <c r="BF288" s="143">
        <f t="shared" si="24"/>
        <v>0</v>
      </c>
      <c r="BG288" s="143">
        <f t="shared" si="25"/>
        <v>0</v>
      </c>
      <c r="BH288" s="143">
        <f t="shared" si="26"/>
        <v>0</v>
      </c>
      <c r="BI288" s="143">
        <f t="shared" si="27"/>
        <v>0</v>
      </c>
      <c r="BJ288" s="143">
        <f t="shared" si="28"/>
        <v>0</v>
      </c>
      <c r="BK288" s="17" t="s">
        <v>129</v>
      </c>
      <c r="BL288" s="144">
        <f t="shared" si="29"/>
        <v>0</v>
      </c>
      <c r="BM288" s="17" t="s">
        <v>216</v>
      </c>
      <c r="BN288" s="142" t="s">
        <v>544</v>
      </c>
    </row>
    <row r="289" spans="2:66" s="1" customFormat="1" ht="21.75" customHeight="1">
      <c r="B289" s="131"/>
      <c r="C289" s="132" t="s">
        <v>545</v>
      </c>
      <c r="D289" s="132" t="s">
        <v>124</v>
      </c>
      <c r="E289" s="133" t="s">
        <v>546</v>
      </c>
      <c r="F289" s="134" t="s">
        <v>547</v>
      </c>
      <c r="G289" s="134"/>
      <c r="H289" s="135" t="s">
        <v>139</v>
      </c>
      <c r="I289" s="136">
        <v>12</v>
      </c>
      <c r="J289" s="136"/>
      <c r="K289" s="136">
        <f t="shared" si="20"/>
        <v>0</v>
      </c>
      <c r="L289" s="137"/>
      <c r="M289" s="29"/>
      <c r="N289" s="138" t="s">
        <v>1</v>
      </c>
      <c r="O289" s="139" t="s">
        <v>37</v>
      </c>
      <c r="P289" s="140">
        <v>0.18088000000000001</v>
      </c>
      <c r="Q289" s="140">
        <f t="shared" si="21"/>
        <v>2.17056</v>
      </c>
      <c r="R289" s="140">
        <v>3.9100000000000002E-4</v>
      </c>
      <c r="S289" s="140">
        <f t="shared" si="22"/>
        <v>4.692E-3</v>
      </c>
      <c r="T289" s="140">
        <v>0</v>
      </c>
      <c r="U289" s="141">
        <f t="shared" si="23"/>
        <v>0</v>
      </c>
      <c r="AS289" s="142" t="s">
        <v>216</v>
      </c>
      <c r="AU289" s="142" t="s">
        <v>124</v>
      </c>
      <c r="AV289" s="142" t="s">
        <v>129</v>
      </c>
      <c r="AZ289" s="17" t="s">
        <v>121</v>
      </c>
      <c r="BF289" s="143">
        <f t="shared" si="24"/>
        <v>0</v>
      </c>
      <c r="BG289" s="143">
        <f t="shared" si="25"/>
        <v>0</v>
      </c>
      <c r="BH289" s="143">
        <f t="shared" si="26"/>
        <v>0</v>
      </c>
      <c r="BI289" s="143">
        <f t="shared" si="27"/>
        <v>0</v>
      </c>
      <c r="BJ289" s="143">
        <f t="shared" si="28"/>
        <v>0</v>
      </c>
      <c r="BK289" s="17" t="s">
        <v>129</v>
      </c>
      <c r="BL289" s="144">
        <f t="shared" si="29"/>
        <v>0</v>
      </c>
      <c r="BM289" s="17" t="s">
        <v>216</v>
      </c>
      <c r="BN289" s="142" t="s">
        <v>548</v>
      </c>
    </row>
    <row r="290" spans="2:66" s="1" customFormat="1" ht="24.2" customHeight="1">
      <c r="B290" s="131"/>
      <c r="C290" s="132" t="s">
        <v>549</v>
      </c>
      <c r="D290" s="132" t="s">
        <v>124</v>
      </c>
      <c r="E290" s="133" t="s">
        <v>550</v>
      </c>
      <c r="F290" s="134" t="s">
        <v>551</v>
      </c>
      <c r="G290" s="134"/>
      <c r="H290" s="135" t="s">
        <v>139</v>
      </c>
      <c r="I290" s="136">
        <v>6</v>
      </c>
      <c r="J290" s="136"/>
      <c r="K290" s="136">
        <f t="shared" si="20"/>
        <v>0</v>
      </c>
      <c r="L290" s="137"/>
      <c r="M290" s="29"/>
      <c r="N290" s="138" t="s">
        <v>1</v>
      </c>
      <c r="O290" s="139" t="s">
        <v>37</v>
      </c>
      <c r="P290" s="140">
        <v>0.18088000000000001</v>
      </c>
      <c r="Q290" s="140">
        <f t="shared" si="21"/>
        <v>1.08528</v>
      </c>
      <c r="R290" s="140">
        <v>3.9100000000000002E-4</v>
      </c>
      <c r="S290" s="140">
        <f t="shared" si="22"/>
        <v>2.346E-3</v>
      </c>
      <c r="T290" s="140">
        <v>0</v>
      </c>
      <c r="U290" s="141">
        <f t="shared" si="23"/>
        <v>0</v>
      </c>
      <c r="AS290" s="142" t="s">
        <v>216</v>
      </c>
      <c r="AU290" s="142" t="s">
        <v>124</v>
      </c>
      <c r="AV290" s="142" t="s">
        <v>129</v>
      </c>
      <c r="AZ290" s="17" t="s">
        <v>121</v>
      </c>
      <c r="BF290" s="143">
        <f t="shared" si="24"/>
        <v>0</v>
      </c>
      <c r="BG290" s="143">
        <f t="shared" si="25"/>
        <v>0</v>
      </c>
      <c r="BH290" s="143">
        <f t="shared" si="26"/>
        <v>0</v>
      </c>
      <c r="BI290" s="143">
        <f t="shared" si="27"/>
        <v>0</v>
      </c>
      <c r="BJ290" s="143">
        <f t="shared" si="28"/>
        <v>0</v>
      </c>
      <c r="BK290" s="17" t="s">
        <v>129</v>
      </c>
      <c r="BL290" s="144">
        <f t="shared" si="29"/>
        <v>0</v>
      </c>
      <c r="BM290" s="17" t="s">
        <v>216</v>
      </c>
      <c r="BN290" s="142" t="s">
        <v>552</v>
      </c>
    </row>
    <row r="291" spans="2:66" s="1" customFormat="1" ht="24.2" customHeight="1">
      <c r="B291" s="131"/>
      <c r="C291" s="132" t="s">
        <v>553</v>
      </c>
      <c r="D291" s="132" t="s">
        <v>124</v>
      </c>
      <c r="E291" s="133" t="s">
        <v>554</v>
      </c>
      <c r="F291" s="134" t="s">
        <v>555</v>
      </c>
      <c r="G291" s="134"/>
      <c r="H291" s="135" t="s">
        <v>215</v>
      </c>
      <c r="I291" s="136">
        <v>83</v>
      </c>
      <c r="J291" s="136"/>
      <c r="K291" s="136">
        <f t="shared" si="20"/>
        <v>0</v>
      </c>
      <c r="L291" s="137"/>
      <c r="M291" s="29"/>
      <c r="N291" s="138" t="s">
        <v>1</v>
      </c>
      <c r="O291" s="139" t="s">
        <v>37</v>
      </c>
      <c r="P291" s="140">
        <v>0.89380999999999999</v>
      </c>
      <c r="Q291" s="140">
        <f t="shared" si="21"/>
        <v>74.186229999999995</v>
      </c>
      <c r="R291" s="140">
        <v>1.6838300000000001E-3</v>
      </c>
      <c r="S291" s="140">
        <f t="shared" si="22"/>
        <v>0.13975789</v>
      </c>
      <c r="T291" s="140">
        <v>0</v>
      </c>
      <c r="U291" s="141">
        <f t="shared" si="23"/>
        <v>0</v>
      </c>
      <c r="AS291" s="142" t="s">
        <v>216</v>
      </c>
      <c r="AU291" s="142" t="s">
        <v>124</v>
      </c>
      <c r="AV291" s="142" t="s">
        <v>129</v>
      </c>
      <c r="AZ291" s="17" t="s">
        <v>121</v>
      </c>
      <c r="BF291" s="143">
        <f t="shared" si="24"/>
        <v>0</v>
      </c>
      <c r="BG291" s="143">
        <f t="shared" si="25"/>
        <v>0</v>
      </c>
      <c r="BH291" s="143">
        <f t="shared" si="26"/>
        <v>0</v>
      </c>
      <c r="BI291" s="143">
        <f t="shared" si="27"/>
        <v>0</v>
      </c>
      <c r="BJ291" s="143">
        <f t="shared" si="28"/>
        <v>0</v>
      </c>
      <c r="BK291" s="17" t="s">
        <v>129</v>
      </c>
      <c r="BL291" s="144">
        <f t="shared" si="29"/>
        <v>0</v>
      </c>
      <c r="BM291" s="17" t="s">
        <v>216</v>
      </c>
      <c r="BN291" s="142" t="s">
        <v>556</v>
      </c>
    </row>
    <row r="292" spans="2:66" s="1" customFormat="1" ht="24.2" customHeight="1">
      <c r="B292" s="131"/>
      <c r="C292" s="132" t="s">
        <v>557</v>
      </c>
      <c r="D292" s="132" t="s">
        <v>124</v>
      </c>
      <c r="E292" s="133" t="s">
        <v>558</v>
      </c>
      <c r="F292" s="134" t="s">
        <v>559</v>
      </c>
      <c r="G292" s="134"/>
      <c r="H292" s="135" t="s">
        <v>139</v>
      </c>
      <c r="I292" s="136">
        <v>6</v>
      </c>
      <c r="J292" s="136"/>
      <c r="K292" s="136">
        <f t="shared" si="20"/>
        <v>0</v>
      </c>
      <c r="L292" s="137"/>
      <c r="M292" s="29"/>
      <c r="N292" s="138" t="s">
        <v>1</v>
      </c>
      <c r="O292" s="139" t="s">
        <v>37</v>
      </c>
      <c r="P292" s="140">
        <v>0.31083</v>
      </c>
      <c r="Q292" s="140">
        <f t="shared" si="21"/>
        <v>1.8649800000000001</v>
      </c>
      <c r="R292" s="140">
        <v>3.678E-4</v>
      </c>
      <c r="S292" s="140">
        <f t="shared" si="22"/>
        <v>2.2068000000000001E-3</v>
      </c>
      <c r="T292" s="140">
        <v>0</v>
      </c>
      <c r="U292" s="141">
        <f t="shared" si="23"/>
        <v>0</v>
      </c>
      <c r="AS292" s="142" t="s">
        <v>216</v>
      </c>
      <c r="AU292" s="142" t="s">
        <v>124</v>
      </c>
      <c r="AV292" s="142" t="s">
        <v>129</v>
      </c>
      <c r="AZ292" s="17" t="s">
        <v>121</v>
      </c>
      <c r="BF292" s="143">
        <f t="shared" si="24"/>
        <v>0</v>
      </c>
      <c r="BG292" s="143">
        <f t="shared" si="25"/>
        <v>0</v>
      </c>
      <c r="BH292" s="143">
        <f t="shared" si="26"/>
        <v>0</v>
      </c>
      <c r="BI292" s="143">
        <f t="shared" si="27"/>
        <v>0</v>
      </c>
      <c r="BJ292" s="143">
        <f t="shared" si="28"/>
        <v>0</v>
      </c>
      <c r="BK292" s="17" t="s">
        <v>129</v>
      </c>
      <c r="BL292" s="144">
        <f t="shared" si="29"/>
        <v>0</v>
      </c>
      <c r="BM292" s="17" t="s">
        <v>216</v>
      </c>
      <c r="BN292" s="142" t="s">
        <v>560</v>
      </c>
    </row>
    <row r="293" spans="2:66" s="1" customFormat="1" ht="24.2" customHeight="1">
      <c r="B293" s="131"/>
      <c r="C293" s="132" t="s">
        <v>561</v>
      </c>
      <c r="D293" s="132" t="s">
        <v>124</v>
      </c>
      <c r="E293" s="133" t="s">
        <v>562</v>
      </c>
      <c r="F293" s="134" t="s">
        <v>563</v>
      </c>
      <c r="G293" s="134"/>
      <c r="H293" s="135" t="s">
        <v>146</v>
      </c>
      <c r="I293" s="136">
        <v>350</v>
      </c>
      <c r="J293" s="136"/>
      <c r="K293" s="136">
        <f t="shared" si="20"/>
        <v>0</v>
      </c>
      <c r="L293" s="137"/>
      <c r="M293" s="29"/>
      <c r="N293" s="138" t="s">
        <v>1</v>
      </c>
      <c r="O293" s="139" t="s">
        <v>37</v>
      </c>
      <c r="P293" s="140">
        <v>4.428E-2</v>
      </c>
      <c r="Q293" s="140">
        <f t="shared" si="21"/>
        <v>15.497999999999999</v>
      </c>
      <c r="R293" s="140">
        <v>1.2579999999999999E-4</v>
      </c>
      <c r="S293" s="140">
        <f t="shared" si="22"/>
        <v>4.403E-2</v>
      </c>
      <c r="T293" s="140">
        <v>0</v>
      </c>
      <c r="U293" s="141">
        <f t="shared" si="23"/>
        <v>0</v>
      </c>
      <c r="AS293" s="142" t="s">
        <v>216</v>
      </c>
      <c r="AU293" s="142" t="s">
        <v>124</v>
      </c>
      <c r="AV293" s="142" t="s">
        <v>129</v>
      </c>
      <c r="AZ293" s="17" t="s">
        <v>121</v>
      </c>
      <c r="BF293" s="143">
        <f t="shared" si="24"/>
        <v>0</v>
      </c>
      <c r="BG293" s="143">
        <f t="shared" si="25"/>
        <v>0</v>
      </c>
      <c r="BH293" s="143">
        <f t="shared" si="26"/>
        <v>0</v>
      </c>
      <c r="BI293" s="143">
        <f t="shared" si="27"/>
        <v>0</v>
      </c>
      <c r="BJ293" s="143">
        <f t="shared" si="28"/>
        <v>0</v>
      </c>
      <c r="BK293" s="17" t="s">
        <v>129</v>
      </c>
      <c r="BL293" s="144">
        <f t="shared" si="29"/>
        <v>0</v>
      </c>
      <c r="BM293" s="17" t="s">
        <v>216</v>
      </c>
      <c r="BN293" s="142" t="s">
        <v>564</v>
      </c>
    </row>
    <row r="294" spans="2:66" s="1" customFormat="1" ht="24.2" customHeight="1">
      <c r="B294" s="131"/>
      <c r="C294" s="132" t="s">
        <v>565</v>
      </c>
      <c r="D294" s="132" t="s">
        <v>124</v>
      </c>
      <c r="E294" s="133" t="s">
        <v>566</v>
      </c>
      <c r="F294" s="134" t="s">
        <v>567</v>
      </c>
      <c r="G294" s="134"/>
      <c r="H294" s="135" t="s">
        <v>311</v>
      </c>
      <c r="I294" s="136">
        <v>0</v>
      </c>
      <c r="J294" s="136"/>
      <c r="K294" s="136">
        <f t="shared" si="20"/>
        <v>0</v>
      </c>
      <c r="L294" s="137"/>
      <c r="M294" s="29"/>
      <c r="N294" s="138" t="s">
        <v>1</v>
      </c>
      <c r="O294" s="139" t="s">
        <v>37</v>
      </c>
      <c r="P294" s="140">
        <v>0</v>
      </c>
      <c r="Q294" s="140">
        <f t="shared" si="21"/>
        <v>0</v>
      </c>
      <c r="R294" s="140">
        <v>0</v>
      </c>
      <c r="S294" s="140">
        <f t="shared" si="22"/>
        <v>0</v>
      </c>
      <c r="T294" s="140">
        <v>0</v>
      </c>
      <c r="U294" s="141">
        <f t="shared" si="23"/>
        <v>0</v>
      </c>
      <c r="AS294" s="142" t="s">
        <v>216</v>
      </c>
      <c r="AU294" s="142" t="s">
        <v>124</v>
      </c>
      <c r="AV294" s="142" t="s">
        <v>129</v>
      </c>
      <c r="AZ294" s="17" t="s">
        <v>121</v>
      </c>
      <c r="BF294" s="143">
        <f t="shared" si="24"/>
        <v>0</v>
      </c>
      <c r="BG294" s="143">
        <f t="shared" si="25"/>
        <v>0</v>
      </c>
      <c r="BH294" s="143">
        <f t="shared" si="26"/>
        <v>0</v>
      </c>
      <c r="BI294" s="143">
        <f t="shared" si="27"/>
        <v>0</v>
      </c>
      <c r="BJ294" s="143">
        <f t="shared" si="28"/>
        <v>0</v>
      </c>
      <c r="BK294" s="17" t="s">
        <v>129</v>
      </c>
      <c r="BL294" s="144">
        <f t="shared" si="29"/>
        <v>0</v>
      </c>
      <c r="BM294" s="17" t="s">
        <v>216</v>
      </c>
      <c r="BN294" s="142" t="s">
        <v>568</v>
      </c>
    </row>
    <row r="295" spans="2:66" s="11" customFormat="1" ht="22.9" customHeight="1">
      <c r="B295" s="120"/>
      <c r="D295" s="121" t="s">
        <v>70</v>
      </c>
      <c r="E295" s="129" t="s">
        <v>569</v>
      </c>
      <c r="F295" s="129" t="s">
        <v>570</v>
      </c>
      <c r="G295" s="129"/>
      <c r="K295" s="130">
        <f>BL295</f>
        <v>0</v>
      </c>
      <c r="M295" s="120"/>
      <c r="N295" s="124"/>
      <c r="Q295" s="125">
        <f>SUM(Q296:Q298)</f>
        <v>92.4</v>
      </c>
      <c r="S295" s="125">
        <f>SUM(S296:S298)</f>
        <v>4.7600000000000003E-2</v>
      </c>
      <c r="U295" s="126">
        <f>SUM(U296:U298)</f>
        <v>3.6399999999999997</v>
      </c>
      <c r="AS295" s="121" t="s">
        <v>129</v>
      </c>
      <c r="AU295" s="127" t="s">
        <v>70</v>
      </c>
      <c r="AV295" s="127" t="s">
        <v>79</v>
      </c>
      <c r="AZ295" s="121" t="s">
        <v>121</v>
      </c>
      <c r="BL295" s="128">
        <f>SUM(BL296:BL298)</f>
        <v>0</v>
      </c>
    </row>
    <row r="296" spans="2:66" s="1" customFormat="1" ht="33" customHeight="1">
      <c r="B296" s="131"/>
      <c r="C296" s="132" t="s">
        <v>571</v>
      </c>
      <c r="D296" s="132" t="s">
        <v>124</v>
      </c>
      <c r="E296" s="133" t="s">
        <v>572</v>
      </c>
      <c r="F296" s="134" t="s">
        <v>573</v>
      </c>
      <c r="G296" s="134"/>
      <c r="H296" s="135" t="s">
        <v>146</v>
      </c>
      <c r="I296" s="136">
        <v>280</v>
      </c>
      <c r="J296" s="136"/>
      <c r="K296" s="136">
        <f>ROUND(J296*I296,3)</f>
        <v>0</v>
      </c>
      <c r="L296" s="137"/>
      <c r="M296" s="29"/>
      <c r="N296" s="138" t="s">
        <v>1</v>
      </c>
      <c r="O296" s="139" t="s">
        <v>37</v>
      </c>
      <c r="P296" s="140">
        <v>0.33</v>
      </c>
      <c r="Q296" s="140">
        <f>P296*I296</f>
        <v>92.4</v>
      </c>
      <c r="R296" s="140">
        <v>1.7000000000000001E-4</v>
      </c>
      <c r="S296" s="140">
        <f>R296*I296</f>
        <v>4.7600000000000003E-2</v>
      </c>
      <c r="T296" s="140">
        <v>1.2999999999999999E-2</v>
      </c>
      <c r="U296" s="141">
        <f>T296*I296</f>
        <v>3.6399999999999997</v>
      </c>
      <c r="AS296" s="142" t="s">
        <v>216</v>
      </c>
      <c r="AU296" s="142" t="s">
        <v>124</v>
      </c>
      <c r="AV296" s="142" t="s">
        <v>129</v>
      </c>
      <c r="AZ296" s="17" t="s">
        <v>121</v>
      </c>
      <c r="BF296" s="143">
        <f>IF(O296="základná",K296,0)</f>
        <v>0</v>
      </c>
      <c r="BG296" s="143">
        <f>IF(O296="znížená",K296,0)</f>
        <v>0</v>
      </c>
      <c r="BH296" s="143">
        <f>IF(O296="zákl. prenesená",K296,0)</f>
        <v>0</v>
      </c>
      <c r="BI296" s="143">
        <f>IF(O296="zníž. prenesená",K296,0)</f>
        <v>0</v>
      </c>
      <c r="BJ296" s="143">
        <f>IF(O296="nulová",K296,0)</f>
        <v>0</v>
      </c>
      <c r="BK296" s="17" t="s">
        <v>129</v>
      </c>
      <c r="BL296" s="144">
        <f>ROUND(J296*I296,3)</f>
        <v>0</v>
      </c>
      <c r="BM296" s="17" t="s">
        <v>216</v>
      </c>
      <c r="BN296" s="142" t="s">
        <v>574</v>
      </c>
    </row>
    <row r="297" spans="2:66" s="12" customFormat="1">
      <c r="B297" s="145"/>
      <c r="D297" s="146" t="s">
        <v>131</v>
      </c>
      <c r="E297" s="147" t="s">
        <v>1</v>
      </c>
      <c r="F297" s="148" t="s">
        <v>575</v>
      </c>
      <c r="G297" s="148"/>
      <c r="I297" s="147" t="s">
        <v>1</v>
      </c>
      <c r="M297" s="145"/>
      <c r="N297" s="149"/>
      <c r="U297" s="150"/>
      <c r="AU297" s="147" t="s">
        <v>131</v>
      </c>
      <c r="AV297" s="147" t="s">
        <v>129</v>
      </c>
      <c r="AW297" s="12" t="s">
        <v>79</v>
      </c>
      <c r="AX297" s="12" t="s">
        <v>27</v>
      </c>
      <c r="AY297" s="12" t="s">
        <v>71</v>
      </c>
      <c r="AZ297" s="147" t="s">
        <v>121</v>
      </c>
    </row>
    <row r="298" spans="2:66" s="13" customFormat="1">
      <c r="B298" s="151"/>
      <c r="D298" s="146" t="s">
        <v>131</v>
      </c>
      <c r="E298" s="152" t="s">
        <v>1</v>
      </c>
      <c r="F298" s="153" t="s">
        <v>576</v>
      </c>
      <c r="G298" s="153"/>
      <c r="I298" s="154">
        <v>280</v>
      </c>
      <c r="M298" s="151"/>
      <c r="N298" s="155"/>
      <c r="U298" s="156"/>
      <c r="AU298" s="152" t="s">
        <v>131</v>
      </c>
      <c r="AV298" s="152" t="s">
        <v>129</v>
      </c>
      <c r="AW298" s="13" t="s">
        <v>129</v>
      </c>
      <c r="AX298" s="13" t="s">
        <v>27</v>
      </c>
      <c r="AY298" s="13" t="s">
        <v>79</v>
      </c>
      <c r="AZ298" s="152" t="s">
        <v>121</v>
      </c>
    </row>
    <row r="299" spans="2:66" s="11" customFormat="1" ht="22.9" customHeight="1">
      <c r="B299" s="120"/>
      <c r="D299" s="121" t="s">
        <v>70</v>
      </c>
      <c r="E299" s="129" t="s">
        <v>577</v>
      </c>
      <c r="F299" s="129" t="s">
        <v>578</v>
      </c>
      <c r="G299" s="129"/>
      <c r="K299" s="130">
        <f>BL299</f>
        <v>0</v>
      </c>
      <c r="M299" s="120"/>
      <c r="N299" s="124"/>
      <c r="Q299" s="125">
        <f>SUM(Q300:Q313)</f>
        <v>48.535720000000005</v>
      </c>
      <c r="S299" s="125">
        <f>SUM(S300:S313)</f>
        <v>1.1532572000000001</v>
      </c>
      <c r="U299" s="126">
        <f>SUM(U300:U313)</f>
        <v>0</v>
      </c>
      <c r="AS299" s="121" t="s">
        <v>129</v>
      </c>
      <c r="AU299" s="127" t="s">
        <v>70</v>
      </c>
      <c r="AV299" s="127" t="s">
        <v>79</v>
      </c>
      <c r="AZ299" s="121" t="s">
        <v>121</v>
      </c>
      <c r="BL299" s="128">
        <f>SUM(BL300:BL313)</f>
        <v>0</v>
      </c>
    </row>
    <row r="300" spans="2:66" s="1" customFormat="1" ht="24.2" customHeight="1">
      <c r="B300" s="131"/>
      <c r="C300" s="132" t="s">
        <v>579</v>
      </c>
      <c r="D300" s="132" t="s">
        <v>124</v>
      </c>
      <c r="E300" s="133" t="s">
        <v>580</v>
      </c>
      <c r="F300" s="134" t="s">
        <v>581</v>
      </c>
      <c r="G300" s="134"/>
      <c r="H300" s="135" t="s">
        <v>215</v>
      </c>
      <c r="I300" s="136">
        <v>2.02</v>
      </c>
      <c r="J300" s="136"/>
      <c r="K300" s="136">
        <f>ROUND(J300*I300,3)</f>
        <v>0</v>
      </c>
      <c r="L300" s="137"/>
      <c r="M300" s="29"/>
      <c r="N300" s="138" t="s">
        <v>1</v>
      </c>
      <c r="O300" s="139" t="s">
        <v>37</v>
      </c>
      <c r="P300" s="140">
        <v>0.156</v>
      </c>
      <c r="Q300" s="140">
        <f>P300*I300</f>
        <v>0.31512000000000001</v>
      </c>
      <c r="R300" s="140">
        <v>3.1199999999999999E-3</v>
      </c>
      <c r="S300" s="140">
        <f>R300*I300</f>
        <v>6.3023999999999997E-3</v>
      </c>
      <c r="T300" s="140">
        <v>0</v>
      </c>
      <c r="U300" s="141">
        <f>T300*I300</f>
        <v>0</v>
      </c>
      <c r="AS300" s="142" t="s">
        <v>216</v>
      </c>
      <c r="AU300" s="142" t="s">
        <v>124</v>
      </c>
      <c r="AV300" s="142" t="s">
        <v>129</v>
      </c>
      <c r="AZ300" s="17" t="s">
        <v>121</v>
      </c>
      <c r="BF300" s="143">
        <f>IF(O300="základná",K300,0)</f>
        <v>0</v>
      </c>
      <c r="BG300" s="143">
        <f>IF(O300="znížená",K300,0)</f>
        <v>0</v>
      </c>
      <c r="BH300" s="143">
        <f>IF(O300="zákl. prenesená",K300,0)</f>
        <v>0</v>
      </c>
      <c r="BI300" s="143">
        <f>IF(O300="zníž. prenesená",K300,0)</f>
        <v>0</v>
      </c>
      <c r="BJ300" s="143">
        <f>IF(O300="nulová",K300,0)</f>
        <v>0</v>
      </c>
      <c r="BK300" s="17" t="s">
        <v>129</v>
      </c>
      <c r="BL300" s="144">
        <f>ROUND(J300*I300,3)</f>
        <v>0</v>
      </c>
      <c r="BM300" s="17" t="s">
        <v>216</v>
      </c>
      <c r="BN300" s="142" t="s">
        <v>582</v>
      </c>
    </row>
    <row r="301" spans="2:66" s="1" customFormat="1" ht="24.2" customHeight="1">
      <c r="B301" s="131"/>
      <c r="C301" s="169" t="s">
        <v>583</v>
      </c>
      <c r="D301" s="169" t="s">
        <v>243</v>
      </c>
      <c r="E301" s="170" t="s">
        <v>584</v>
      </c>
      <c r="F301" s="171" t="s">
        <v>585</v>
      </c>
      <c r="G301" s="171"/>
      <c r="H301" s="172" t="s">
        <v>146</v>
      </c>
      <c r="I301" s="173">
        <v>1.5720000000000001</v>
      </c>
      <c r="J301" s="173"/>
      <c r="K301" s="173">
        <f>ROUND(J301*I301,3)</f>
        <v>0</v>
      </c>
      <c r="L301" s="174"/>
      <c r="M301" s="175"/>
      <c r="N301" s="176" t="s">
        <v>1</v>
      </c>
      <c r="O301" s="177" t="s">
        <v>37</v>
      </c>
      <c r="P301" s="140">
        <v>0</v>
      </c>
      <c r="Q301" s="140">
        <f>P301*I301</f>
        <v>0</v>
      </c>
      <c r="R301" s="140">
        <v>1.9199999999999998E-2</v>
      </c>
      <c r="S301" s="140">
        <f>R301*I301</f>
        <v>3.0182399999999998E-2</v>
      </c>
      <c r="T301" s="140">
        <v>0</v>
      </c>
      <c r="U301" s="141">
        <f>T301*I301</f>
        <v>0</v>
      </c>
      <c r="AS301" s="142" t="s">
        <v>246</v>
      </c>
      <c r="AU301" s="142" t="s">
        <v>243</v>
      </c>
      <c r="AV301" s="142" t="s">
        <v>129</v>
      </c>
      <c r="AZ301" s="17" t="s">
        <v>121</v>
      </c>
      <c r="BF301" s="143">
        <f>IF(O301="základná",K301,0)</f>
        <v>0</v>
      </c>
      <c r="BG301" s="143">
        <f>IF(O301="znížená",K301,0)</f>
        <v>0</v>
      </c>
      <c r="BH301" s="143">
        <f>IF(O301="zákl. prenesená",K301,0)</f>
        <v>0</v>
      </c>
      <c r="BI301" s="143">
        <f>IF(O301="zníž. prenesená",K301,0)</f>
        <v>0</v>
      </c>
      <c r="BJ301" s="143">
        <f>IF(O301="nulová",K301,0)</f>
        <v>0</v>
      </c>
      <c r="BK301" s="17" t="s">
        <v>129</v>
      </c>
      <c r="BL301" s="144">
        <f>ROUND(J301*I301,3)</f>
        <v>0</v>
      </c>
      <c r="BM301" s="17" t="s">
        <v>216</v>
      </c>
      <c r="BN301" s="142" t="s">
        <v>586</v>
      </c>
    </row>
    <row r="302" spans="2:66" s="13" customFormat="1">
      <c r="B302" s="151"/>
      <c r="D302" s="146" t="s">
        <v>131</v>
      </c>
      <c r="E302" s="152" t="s">
        <v>1</v>
      </c>
      <c r="F302" s="153" t="s">
        <v>587</v>
      </c>
      <c r="G302" s="153"/>
      <c r="I302" s="154">
        <v>1.5720000000000001</v>
      </c>
      <c r="M302" s="151"/>
      <c r="N302" s="155"/>
      <c r="U302" s="156"/>
      <c r="AU302" s="152" t="s">
        <v>131</v>
      </c>
      <c r="AV302" s="152" t="s">
        <v>129</v>
      </c>
      <c r="AW302" s="13" t="s">
        <v>129</v>
      </c>
      <c r="AX302" s="13" t="s">
        <v>27</v>
      </c>
      <c r="AY302" s="13" t="s">
        <v>79</v>
      </c>
      <c r="AZ302" s="152" t="s">
        <v>121</v>
      </c>
    </row>
    <row r="303" spans="2:66" s="1" customFormat="1" ht="24.2" customHeight="1">
      <c r="B303" s="131"/>
      <c r="C303" s="132" t="s">
        <v>588</v>
      </c>
      <c r="D303" s="132" t="s">
        <v>124</v>
      </c>
      <c r="E303" s="133" t="s">
        <v>589</v>
      </c>
      <c r="F303" s="134" t="s">
        <v>590</v>
      </c>
      <c r="G303" s="134"/>
      <c r="H303" s="135" t="s">
        <v>146</v>
      </c>
      <c r="I303" s="136">
        <v>36.299999999999997</v>
      </c>
      <c r="J303" s="136"/>
      <c r="K303" s="136">
        <f>ROUND(J303*I303,3)</f>
        <v>0</v>
      </c>
      <c r="L303" s="137"/>
      <c r="M303" s="29"/>
      <c r="N303" s="138" t="s">
        <v>1</v>
      </c>
      <c r="O303" s="139" t="s">
        <v>37</v>
      </c>
      <c r="P303" s="140">
        <v>0.92200000000000004</v>
      </c>
      <c r="Q303" s="140">
        <f>P303*I303</f>
        <v>33.468600000000002</v>
      </c>
      <c r="R303" s="140">
        <v>3.7799999999999999E-3</v>
      </c>
      <c r="S303" s="140">
        <f>R303*I303</f>
        <v>0.13721399999999997</v>
      </c>
      <c r="T303" s="140">
        <v>0</v>
      </c>
      <c r="U303" s="141">
        <f>T303*I303</f>
        <v>0</v>
      </c>
      <c r="AS303" s="142" t="s">
        <v>216</v>
      </c>
      <c r="AU303" s="142" t="s">
        <v>124</v>
      </c>
      <c r="AV303" s="142" t="s">
        <v>129</v>
      </c>
      <c r="AZ303" s="17" t="s">
        <v>121</v>
      </c>
      <c r="BF303" s="143">
        <f>IF(O303="základná",K303,0)</f>
        <v>0</v>
      </c>
      <c r="BG303" s="143">
        <f>IF(O303="znížená",K303,0)</f>
        <v>0</v>
      </c>
      <c r="BH303" s="143">
        <f>IF(O303="zákl. prenesená",K303,0)</f>
        <v>0</v>
      </c>
      <c r="BI303" s="143">
        <f>IF(O303="zníž. prenesená",K303,0)</f>
        <v>0</v>
      </c>
      <c r="BJ303" s="143">
        <f>IF(O303="nulová",K303,0)</f>
        <v>0</v>
      </c>
      <c r="BK303" s="17" t="s">
        <v>129</v>
      </c>
      <c r="BL303" s="144">
        <f>ROUND(J303*I303,3)</f>
        <v>0</v>
      </c>
      <c r="BM303" s="17" t="s">
        <v>216</v>
      </c>
      <c r="BN303" s="142" t="s">
        <v>591</v>
      </c>
    </row>
    <row r="304" spans="2:66" s="12" customFormat="1">
      <c r="B304" s="145"/>
      <c r="D304" s="146" t="s">
        <v>131</v>
      </c>
      <c r="E304" s="147" t="s">
        <v>1</v>
      </c>
      <c r="F304" s="148" t="s">
        <v>134</v>
      </c>
      <c r="G304" s="148"/>
      <c r="I304" s="147" t="s">
        <v>1</v>
      </c>
      <c r="M304" s="145"/>
      <c r="N304" s="149"/>
      <c r="U304" s="150"/>
      <c r="AU304" s="147" t="s">
        <v>131</v>
      </c>
      <c r="AV304" s="147" t="s">
        <v>129</v>
      </c>
      <c r="AW304" s="12" t="s">
        <v>79</v>
      </c>
      <c r="AX304" s="12" t="s">
        <v>27</v>
      </c>
      <c r="AY304" s="12" t="s">
        <v>71</v>
      </c>
      <c r="AZ304" s="147" t="s">
        <v>121</v>
      </c>
    </row>
    <row r="305" spans="2:66" s="12" customFormat="1">
      <c r="B305" s="145"/>
      <c r="D305" s="146" t="s">
        <v>131</v>
      </c>
      <c r="E305" s="147" t="s">
        <v>1</v>
      </c>
      <c r="F305" s="148" t="s">
        <v>592</v>
      </c>
      <c r="G305" s="148"/>
      <c r="I305" s="147" t="s">
        <v>1</v>
      </c>
      <c r="M305" s="145"/>
      <c r="N305" s="149"/>
      <c r="U305" s="150"/>
      <c r="AU305" s="147" t="s">
        <v>131</v>
      </c>
      <c r="AV305" s="147" t="s">
        <v>129</v>
      </c>
      <c r="AW305" s="12" t="s">
        <v>79</v>
      </c>
      <c r="AX305" s="12" t="s">
        <v>27</v>
      </c>
      <c r="AY305" s="12" t="s">
        <v>71</v>
      </c>
      <c r="AZ305" s="147" t="s">
        <v>121</v>
      </c>
    </row>
    <row r="306" spans="2:66" s="13" customFormat="1">
      <c r="B306" s="151"/>
      <c r="D306" s="146" t="s">
        <v>131</v>
      </c>
      <c r="E306" s="152" t="s">
        <v>1</v>
      </c>
      <c r="F306" s="153" t="s">
        <v>593</v>
      </c>
      <c r="G306" s="153"/>
      <c r="I306" s="154">
        <v>36.299999999999997</v>
      </c>
      <c r="M306" s="151"/>
      <c r="N306" s="155"/>
      <c r="U306" s="156"/>
      <c r="AU306" s="152" t="s">
        <v>131</v>
      </c>
      <c r="AV306" s="152" t="s">
        <v>129</v>
      </c>
      <c r="AW306" s="13" t="s">
        <v>129</v>
      </c>
      <c r="AX306" s="13" t="s">
        <v>27</v>
      </c>
      <c r="AY306" s="13" t="s">
        <v>79</v>
      </c>
      <c r="AZ306" s="152" t="s">
        <v>121</v>
      </c>
    </row>
    <row r="307" spans="2:66" s="1" customFormat="1" ht="24.2" customHeight="1">
      <c r="B307" s="131"/>
      <c r="C307" s="169" t="s">
        <v>594</v>
      </c>
      <c r="D307" s="169" t="s">
        <v>243</v>
      </c>
      <c r="E307" s="170" t="s">
        <v>584</v>
      </c>
      <c r="F307" s="171" t="s">
        <v>585</v>
      </c>
      <c r="G307" s="171"/>
      <c r="H307" s="172" t="s">
        <v>146</v>
      </c>
      <c r="I307" s="173">
        <v>37.752000000000002</v>
      </c>
      <c r="J307" s="173"/>
      <c r="K307" s="173">
        <f>ROUND(J307*I307,3)</f>
        <v>0</v>
      </c>
      <c r="L307" s="174"/>
      <c r="M307" s="175"/>
      <c r="N307" s="176" t="s">
        <v>1</v>
      </c>
      <c r="O307" s="177" t="s">
        <v>37</v>
      </c>
      <c r="P307" s="140">
        <v>0</v>
      </c>
      <c r="Q307" s="140">
        <f>P307*I307</f>
        <v>0</v>
      </c>
      <c r="R307" s="140">
        <v>1.9199999999999998E-2</v>
      </c>
      <c r="S307" s="140">
        <f>R307*I307</f>
        <v>0.72483839999999999</v>
      </c>
      <c r="T307" s="140">
        <v>0</v>
      </c>
      <c r="U307" s="141">
        <f>T307*I307</f>
        <v>0</v>
      </c>
      <c r="AS307" s="142" t="s">
        <v>246</v>
      </c>
      <c r="AU307" s="142" t="s">
        <v>243</v>
      </c>
      <c r="AV307" s="142" t="s">
        <v>129</v>
      </c>
      <c r="AZ307" s="17" t="s">
        <v>121</v>
      </c>
      <c r="BF307" s="143">
        <f>IF(O307="základná",K307,0)</f>
        <v>0</v>
      </c>
      <c r="BG307" s="143">
        <f>IF(O307="znížená",K307,0)</f>
        <v>0</v>
      </c>
      <c r="BH307" s="143">
        <f>IF(O307="zákl. prenesená",K307,0)</f>
        <v>0</v>
      </c>
      <c r="BI307" s="143">
        <f>IF(O307="zníž. prenesená",K307,0)</f>
        <v>0</v>
      </c>
      <c r="BJ307" s="143">
        <f>IF(O307="nulová",K307,0)</f>
        <v>0</v>
      </c>
      <c r="BK307" s="17" t="s">
        <v>129</v>
      </c>
      <c r="BL307" s="144">
        <f>ROUND(J307*I307,3)</f>
        <v>0</v>
      </c>
      <c r="BM307" s="17" t="s">
        <v>216</v>
      </c>
      <c r="BN307" s="142" t="s">
        <v>595</v>
      </c>
    </row>
    <row r="308" spans="2:66" s="13" customFormat="1">
      <c r="B308" s="151"/>
      <c r="D308" s="146" t="s">
        <v>131</v>
      </c>
      <c r="F308" s="153" t="s">
        <v>596</v>
      </c>
      <c r="G308" s="153"/>
      <c r="I308" s="154">
        <v>37.752000000000002</v>
      </c>
      <c r="M308" s="151"/>
      <c r="N308" s="155"/>
      <c r="U308" s="156"/>
      <c r="AU308" s="152" t="s">
        <v>131</v>
      </c>
      <c r="AV308" s="152" t="s">
        <v>129</v>
      </c>
      <c r="AW308" s="13" t="s">
        <v>129</v>
      </c>
      <c r="AX308" s="13" t="s">
        <v>3</v>
      </c>
      <c r="AY308" s="13" t="s">
        <v>79</v>
      </c>
      <c r="AZ308" s="152" t="s">
        <v>121</v>
      </c>
    </row>
    <row r="309" spans="2:66" s="1" customFormat="1" ht="33" customHeight="1">
      <c r="B309" s="131"/>
      <c r="C309" s="132" t="s">
        <v>597</v>
      </c>
      <c r="D309" s="132" t="s">
        <v>124</v>
      </c>
      <c r="E309" s="133" t="s">
        <v>598</v>
      </c>
      <c r="F309" s="134" t="s">
        <v>599</v>
      </c>
      <c r="G309" s="134"/>
      <c r="H309" s="135" t="s">
        <v>146</v>
      </c>
      <c r="I309" s="136">
        <v>16</v>
      </c>
      <c r="J309" s="136"/>
      <c r="K309" s="136">
        <f>ROUND(J309*I309,3)</f>
        <v>0</v>
      </c>
      <c r="L309" s="137"/>
      <c r="M309" s="29"/>
      <c r="N309" s="138" t="s">
        <v>1</v>
      </c>
      <c r="O309" s="139" t="s">
        <v>37</v>
      </c>
      <c r="P309" s="140">
        <v>0.92200000000000004</v>
      </c>
      <c r="Q309" s="140">
        <f>P309*I309</f>
        <v>14.752000000000001</v>
      </c>
      <c r="R309" s="140">
        <v>3.2000000000000002E-3</v>
      </c>
      <c r="S309" s="140">
        <f>R309*I309</f>
        <v>5.1200000000000002E-2</v>
      </c>
      <c r="T309" s="140">
        <v>0</v>
      </c>
      <c r="U309" s="141">
        <f>T309*I309</f>
        <v>0</v>
      </c>
      <c r="AS309" s="142" t="s">
        <v>216</v>
      </c>
      <c r="AU309" s="142" t="s">
        <v>124</v>
      </c>
      <c r="AV309" s="142" t="s">
        <v>129</v>
      </c>
      <c r="AZ309" s="17" t="s">
        <v>121</v>
      </c>
      <c r="BF309" s="143">
        <f>IF(O309="základná",K309,0)</f>
        <v>0</v>
      </c>
      <c r="BG309" s="143">
        <f>IF(O309="znížená",K309,0)</f>
        <v>0</v>
      </c>
      <c r="BH309" s="143">
        <f>IF(O309="zákl. prenesená",K309,0)</f>
        <v>0</v>
      </c>
      <c r="BI309" s="143">
        <f>IF(O309="zníž. prenesená",K309,0)</f>
        <v>0</v>
      </c>
      <c r="BJ309" s="143">
        <f>IF(O309="nulová",K309,0)</f>
        <v>0</v>
      </c>
      <c r="BK309" s="17" t="s">
        <v>129</v>
      </c>
      <c r="BL309" s="144">
        <f>ROUND(J309*I309,3)</f>
        <v>0</v>
      </c>
      <c r="BM309" s="17" t="s">
        <v>216</v>
      </c>
      <c r="BN309" s="142" t="s">
        <v>600</v>
      </c>
    </row>
    <row r="310" spans="2:66" s="12" customFormat="1">
      <c r="B310" s="145"/>
      <c r="D310" s="146" t="s">
        <v>131</v>
      </c>
      <c r="E310" s="147" t="s">
        <v>1</v>
      </c>
      <c r="F310" s="148" t="s">
        <v>601</v>
      </c>
      <c r="G310" s="148"/>
      <c r="I310" s="147" t="s">
        <v>1</v>
      </c>
      <c r="M310" s="145"/>
      <c r="N310" s="149"/>
      <c r="U310" s="150"/>
      <c r="AU310" s="147" t="s">
        <v>131</v>
      </c>
      <c r="AV310" s="147" t="s">
        <v>129</v>
      </c>
      <c r="AW310" s="12" t="s">
        <v>79</v>
      </c>
      <c r="AX310" s="12" t="s">
        <v>27</v>
      </c>
      <c r="AY310" s="12" t="s">
        <v>71</v>
      </c>
      <c r="AZ310" s="147" t="s">
        <v>121</v>
      </c>
    </row>
    <row r="311" spans="2:66" s="13" customFormat="1">
      <c r="B311" s="151"/>
      <c r="D311" s="146" t="s">
        <v>131</v>
      </c>
      <c r="E311" s="152" t="s">
        <v>1</v>
      </c>
      <c r="F311" s="153" t="s">
        <v>602</v>
      </c>
      <c r="G311" s="153"/>
      <c r="I311" s="154">
        <v>16</v>
      </c>
      <c r="M311" s="151"/>
      <c r="N311" s="155"/>
      <c r="U311" s="156"/>
      <c r="AU311" s="152" t="s">
        <v>131</v>
      </c>
      <c r="AV311" s="152" t="s">
        <v>129</v>
      </c>
      <c r="AW311" s="13" t="s">
        <v>129</v>
      </c>
      <c r="AX311" s="13" t="s">
        <v>27</v>
      </c>
      <c r="AY311" s="13" t="s">
        <v>79</v>
      </c>
      <c r="AZ311" s="152" t="s">
        <v>121</v>
      </c>
    </row>
    <row r="312" spans="2:66" s="1" customFormat="1" ht="24.2" customHeight="1">
      <c r="B312" s="131"/>
      <c r="C312" s="169" t="s">
        <v>603</v>
      </c>
      <c r="D312" s="169" t="s">
        <v>243</v>
      </c>
      <c r="E312" s="170" t="s">
        <v>604</v>
      </c>
      <c r="F312" s="171" t="s">
        <v>605</v>
      </c>
      <c r="G312" s="171"/>
      <c r="H312" s="172" t="s">
        <v>146</v>
      </c>
      <c r="I312" s="173">
        <v>16.96</v>
      </c>
      <c r="J312" s="173"/>
      <c r="K312" s="173">
        <f>ROUND(J312*I312,3)</f>
        <v>0</v>
      </c>
      <c r="L312" s="174"/>
      <c r="M312" s="175"/>
      <c r="N312" s="176" t="s">
        <v>1</v>
      </c>
      <c r="O312" s="177" t="s">
        <v>37</v>
      </c>
      <c r="P312" s="140">
        <v>0</v>
      </c>
      <c r="Q312" s="140">
        <f>P312*I312</f>
        <v>0</v>
      </c>
      <c r="R312" s="140">
        <v>1.2E-2</v>
      </c>
      <c r="S312" s="140">
        <f>R312*I312</f>
        <v>0.20352000000000001</v>
      </c>
      <c r="T312" s="140">
        <v>0</v>
      </c>
      <c r="U312" s="141">
        <f>T312*I312</f>
        <v>0</v>
      </c>
      <c r="AS312" s="142" t="s">
        <v>246</v>
      </c>
      <c r="AU312" s="142" t="s">
        <v>243</v>
      </c>
      <c r="AV312" s="142" t="s">
        <v>129</v>
      </c>
      <c r="AZ312" s="17" t="s">
        <v>121</v>
      </c>
      <c r="BF312" s="143">
        <f>IF(O312="základná",K312,0)</f>
        <v>0</v>
      </c>
      <c r="BG312" s="143">
        <f>IF(O312="znížená",K312,0)</f>
        <v>0</v>
      </c>
      <c r="BH312" s="143">
        <f>IF(O312="zákl. prenesená",K312,0)</f>
        <v>0</v>
      </c>
      <c r="BI312" s="143">
        <f>IF(O312="zníž. prenesená",K312,0)</f>
        <v>0</v>
      </c>
      <c r="BJ312" s="143">
        <f>IF(O312="nulová",K312,0)</f>
        <v>0</v>
      </c>
      <c r="BK312" s="17" t="s">
        <v>129</v>
      </c>
      <c r="BL312" s="144">
        <f>ROUND(J312*I312,3)</f>
        <v>0</v>
      </c>
      <c r="BM312" s="17" t="s">
        <v>216</v>
      </c>
      <c r="BN312" s="142" t="s">
        <v>606</v>
      </c>
    </row>
    <row r="313" spans="2:66" s="1" customFormat="1" ht="24.2" customHeight="1">
      <c r="B313" s="131"/>
      <c r="C313" s="132" t="s">
        <v>607</v>
      </c>
      <c r="D313" s="132" t="s">
        <v>124</v>
      </c>
      <c r="E313" s="133" t="s">
        <v>608</v>
      </c>
      <c r="F313" s="134" t="s">
        <v>609</v>
      </c>
      <c r="G313" s="134"/>
      <c r="H313" s="135" t="s">
        <v>311</v>
      </c>
      <c r="I313" s="136">
        <v>0</v>
      </c>
      <c r="J313" s="136"/>
      <c r="K313" s="136">
        <f>ROUND(J313*I313,3)</f>
        <v>0</v>
      </c>
      <c r="L313" s="137"/>
      <c r="M313" s="29"/>
      <c r="N313" s="138" t="s">
        <v>1</v>
      </c>
      <c r="O313" s="139" t="s">
        <v>37</v>
      </c>
      <c r="P313" s="140">
        <v>0</v>
      </c>
      <c r="Q313" s="140">
        <f>P313*I313</f>
        <v>0</v>
      </c>
      <c r="R313" s="140">
        <v>0</v>
      </c>
      <c r="S313" s="140">
        <f>R313*I313</f>
        <v>0</v>
      </c>
      <c r="T313" s="140">
        <v>0</v>
      </c>
      <c r="U313" s="141">
        <f>T313*I313</f>
        <v>0</v>
      </c>
      <c r="AS313" s="142" t="s">
        <v>216</v>
      </c>
      <c r="AU313" s="142" t="s">
        <v>124</v>
      </c>
      <c r="AV313" s="142" t="s">
        <v>129</v>
      </c>
      <c r="AZ313" s="17" t="s">
        <v>121</v>
      </c>
      <c r="BF313" s="143">
        <f>IF(O313="základná",K313,0)</f>
        <v>0</v>
      </c>
      <c r="BG313" s="143">
        <f>IF(O313="znížená",K313,0)</f>
        <v>0</v>
      </c>
      <c r="BH313" s="143">
        <f>IF(O313="zákl. prenesená",K313,0)</f>
        <v>0</v>
      </c>
      <c r="BI313" s="143">
        <f>IF(O313="zníž. prenesená",K313,0)</f>
        <v>0</v>
      </c>
      <c r="BJ313" s="143">
        <f>IF(O313="nulová",K313,0)</f>
        <v>0</v>
      </c>
      <c r="BK313" s="17" t="s">
        <v>129</v>
      </c>
      <c r="BL313" s="144">
        <f>ROUND(J313*I313,3)</f>
        <v>0</v>
      </c>
      <c r="BM313" s="17" t="s">
        <v>216</v>
      </c>
      <c r="BN313" s="142" t="s">
        <v>610</v>
      </c>
    </row>
    <row r="314" spans="2:66" s="11" customFormat="1" ht="22.9" customHeight="1">
      <c r="B314" s="120"/>
      <c r="D314" s="121" t="s">
        <v>70</v>
      </c>
      <c r="E314" s="129" t="s">
        <v>611</v>
      </c>
      <c r="F314" s="129" t="s">
        <v>612</v>
      </c>
      <c r="G314" s="129"/>
      <c r="K314" s="130">
        <f>BL314</f>
        <v>0</v>
      </c>
      <c r="M314" s="120"/>
      <c r="N314" s="124"/>
      <c r="Q314" s="125">
        <f>SUM(Q315:Q320)</f>
        <v>10.633039999999999</v>
      </c>
      <c r="S314" s="125">
        <f>SUM(S315:S320)</f>
        <v>0</v>
      </c>
      <c r="U314" s="126">
        <f>SUM(U315:U320)</f>
        <v>6.2840000000000007E-2</v>
      </c>
      <c r="AS314" s="121" t="s">
        <v>129</v>
      </c>
      <c r="AU314" s="127" t="s">
        <v>70</v>
      </c>
      <c r="AV314" s="127" t="s">
        <v>79</v>
      </c>
      <c r="AZ314" s="121" t="s">
        <v>121</v>
      </c>
      <c r="BL314" s="128">
        <f>SUM(BL315:BL320)</f>
        <v>0</v>
      </c>
    </row>
    <row r="315" spans="2:66" s="1" customFormat="1" ht="16.5" customHeight="1">
      <c r="B315" s="131"/>
      <c r="C315" s="132" t="s">
        <v>613</v>
      </c>
      <c r="D315" s="132" t="s">
        <v>124</v>
      </c>
      <c r="E315" s="133" t="s">
        <v>614</v>
      </c>
      <c r="F315" s="134" t="s">
        <v>615</v>
      </c>
      <c r="G315" s="134"/>
      <c r="H315" s="135" t="s">
        <v>215</v>
      </c>
      <c r="I315" s="136">
        <v>30.9</v>
      </c>
      <c r="J315" s="136"/>
      <c r="K315" s="136">
        <f>ROUND(J315*I315,3)</f>
        <v>0</v>
      </c>
      <c r="L315" s="137"/>
      <c r="M315" s="29"/>
      <c r="N315" s="138" t="s">
        <v>1</v>
      </c>
      <c r="O315" s="139" t="s">
        <v>37</v>
      </c>
      <c r="P315" s="140">
        <v>9.5000000000000001E-2</v>
      </c>
      <c r="Q315" s="140">
        <f>P315*I315</f>
        <v>2.9354999999999998</v>
      </c>
      <c r="R315" s="140">
        <v>0</v>
      </c>
      <c r="S315" s="140">
        <f>R315*I315</f>
        <v>0</v>
      </c>
      <c r="T315" s="140">
        <v>1E-3</v>
      </c>
      <c r="U315" s="141">
        <f>T315*I315</f>
        <v>3.09E-2</v>
      </c>
      <c r="AS315" s="142" t="s">
        <v>216</v>
      </c>
      <c r="AU315" s="142" t="s">
        <v>124</v>
      </c>
      <c r="AV315" s="142" t="s">
        <v>129</v>
      </c>
      <c r="AZ315" s="17" t="s">
        <v>121</v>
      </c>
      <c r="BF315" s="143">
        <f>IF(O315="základná",K315,0)</f>
        <v>0</v>
      </c>
      <c r="BG315" s="143">
        <f>IF(O315="znížená",K315,0)</f>
        <v>0</v>
      </c>
      <c r="BH315" s="143">
        <f>IF(O315="zákl. prenesená",K315,0)</f>
        <v>0</v>
      </c>
      <c r="BI315" s="143">
        <f>IF(O315="zníž. prenesená",K315,0)</f>
        <v>0</v>
      </c>
      <c r="BJ315" s="143">
        <f>IF(O315="nulová",K315,0)</f>
        <v>0</v>
      </c>
      <c r="BK315" s="17" t="s">
        <v>129</v>
      </c>
      <c r="BL315" s="144">
        <f>ROUND(J315*I315,3)</f>
        <v>0</v>
      </c>
      <c r="BM315" s="17" t="s">
        <v>216</v>
      </c>
      <c r="BN315" s="142" t="s">
        <v>616</v>
      </c>
    </row>
    <row r="316" spans="2:66" s="12" customFormat="1">
      <c r="B316" s="145"/>
      <c r="D316" s="146" t="s">
        <v>131</v>
      </c>
      <c r="E316" s="147" t="s">
        <v>1</v>
      </c>
      <c r="F316" s="148" t="s">
        <v>134</v>
      </c>
      <c r="G316" s="148"/>
      <c r="I316" s="147" t="s">
        <v>1</v>
      </c>
      <c r="M316" s="145"/>
      <c r="N316" s="149"/>
      <c r="U316" s="150"/>
      <c r="AU316" s="147" t="s">
        <v>131</v>
      </c>
      <c r="AV316" s="147" t="s">
        <v>129</v>
      </c>
      <c r="AW316" s="12" t="s">
        <v>79</v>
      </c>
      <c r="AX316" s="12" t="s">
        <v>27</v>
      </c>
      <c r="AY316" s="12" t="s">
        <v>71</v>
      </c>
      <c r="AZ316" s="147" t="s">
        <v>121</v>
      </c>
    </row>
    <row r="317" spans="2:66" s="13" customFormat="1">
      <c r="B317" s="151"/>
      <c r="D317" s="146" t="s">
        <v>131</v>
      </c>
      <c r="E317" s="152" t="s">
        <v>1</v>
      </c>
      <c r="F317" s="153" t="s">
        <v>617</v>
      </c>
      <c r="G317" s="153"/>
      <c r="I317" s="154">
        <v>30.9</v>
      </c>
      <c r="M317" s="151"/>
      <c r="N317" s="155"/>
      <c r="U317" s="156"/>
      <c r="AU317" s="152" t="s">
        <v>131</v>
      </c>
      <c r="AV317" s="152" t="s">
        <v>129</v>
      </c>
      <c r="AW317" s="13" t="s">
        <v>129</v>
      </c>
      <c r="AX317" s="13" t="s">
        <v>27</v>
      </c>
      <c r="AY317" s="13" t="s">
        <v>79</v>
      </c>
      <c r="AZ317" s="152" t="s">
        <v>121</v>
      </c>
    </row>
    <row r="318" spans="2:66" s="1" customFormat="1" ht="24.2" customHeight="1">
      <c r="B318" s="131"/>
      <c r="C318" s="132" t="s">
        <v>618</v>
      </c>
      <c r="D318" s="132" t="s">
        <v>124</v>
      </c>
      <c r="E318" s="133" t="s">
        <v>619</v>
      </c>
      <c r="F318" s="134" t="s">
        <v>620</v>
      </c>
      <c r="G318" s="134"/>
      <c r="H318" s="135" t="s">
        <v>146</v>
      </c>
      <c r="I318" s="136">
        <v>31.94</v>
      </c>
      <c r="J318" s="136"/>
      <c r="K318" s="136">
        <f>ROUND(J318*I318,3)</f>
        <v>0</v>
      </c>
      <c r="L318" s="137"/>
      <c r="M318" s="29"/>
      <c r="N318" s="138" t="s">
        <v>1</v>
      </c>
      <c r="O318" s="139" t="s">
        <v>37</v>
      </c>
      <c r="P318" s="140">
        <v>0.24099999999999999</v>
      </c>
      <c r="Q318" s="140">
        <f>P318*I318</f>
        <v>7.69754</v>
      </c>
      <c r="R318" s="140">
        <v>0</v>
      </c>
      <c r="S318" s="140">
        <f>R318*I318</f>
        <v>0</v>
      </c>
      <c r="T318" s="140">
        <v>1E-3</v>
      </c>
      <c r="U318" s="141">
        <f>T318*I318</f>
        <v>3.1940000000000003E-2</v>
      </c>
      <c r="AS318" s="142" t="s">
        <v>216</v>
      </c>
      <c r="AU318" s="142" t="s">
        <v>124</v>
      </c>
      <c r="AV318" s="142" t="s">
        <v>129</v>
      </c>
      <c r="AZ318" s="17" t="s">
        <v>121</v>
      </c>
      <c r="BF318" s="143">
        <f>IF(O318="základná",K318,0)</f>
        <v>0</v>
      </c>
      <c r="BG318" s="143">
        <f>IF(O318="znížená",K318,0)</f>
        <v>0</v>
      </c>
      <c r="BH318" s="143">
        <f>IF(O318="zákl. prenesená",K318,0)</f>
        <v>0</v>
      </c>
      <c r="BI318" s="143">
        <f>IF(O318="zníž. prenesená",K318,0)</f>
        <v>0</v>
      </c>
      <c r="BJ318" s="143">
        <f>IF(O318="nulová",K318,0)</f>
        <v>0</v>
      </c>
      <c r="BK318" s="17" t="s">
        <v>129</v>
      </c>
      <c r="BL318" s="144">
        <f>ROUND(J318*I318,3)</f>
        <v>0</v>
      </c>
      <c r="BM318" s="17" t="s">
        <v>216</v>
      </c>
      <c r="BN318" s="142" t="s">
        <v>621</v>
      </c>
    </row>
    <row r="319" spans="2:66" s="12" customFormat="1">
      <c r="B319" s="145"/>
      <c r="D319" s="146" t="s">
        <v>131</v>
      </c>
      <c r="E319" s="147" t="s">
        <v>1</v>
      </c>
      <c r="F319" s="148" t="s">
        <v>134</v>
      </c>
      <c r="G319" s="148"/>
      <c r="I319" s="147" t="s">
        <v>1</v>
      </c>
      <c r="M319" s="145"/>
      <c r="N319" s="149"/>
      <c r="U319" s="150"/>
      <c r="AU319" s="147" t="s">
        <v>131</v>
      </c>
      <c r="AV319" s="147" t="s">
        <v>129</v>
      </c>
      <c r="AW319" s="12" t="s">
        <v>79</v>
      </c>
      <c r="AX319" s="12" t="s">
        <v>27</v>
      </c>
      <c r="AY319" s="12" t="s">
        <v>71</v>
      </c>
      <c r="AZ319" s="147" t="s">
        <v>121</v>
      </c>
    </row>
    <row r="320" spans="2:66" s="13" customFormat="1">
      <c r="B320" s="151"/>
      <c r="D320" s="146" t="s">
        <v>131</v>
      </c>
      <c r="E320" s="152" t="s">
        <v>1</v>
      </c>
      <c r="F320" s="153" t="s">
        <v>622</v>
      </c>
      <c r="G320" s="153"/>
      <c r="I320" s="154">
        <v>31.94</v>
      </c>
      <c r="M320" s="151"/>
      <c r="N320" s="155"/>
      <c r="U320" s="156"/>
      <c r="AU320" s="152" t="s">
        <v>131</v>
      </c>
      <c r="AV320" s="152" t="s">
        <v>129</v>
      </c>
      <c r="AW320" s="13" t="s">
        <v>129</v>
      </c>
      <c r="AX320" s="13" t="s">
        <v>27</v>
      </c>
      <c r="AY320" s="13" t="s">
        <v>79</v>
      </c>
      <c r="AZ320" s="152" t="s">
        <v>121</v>
      </c>
    </row>
    <row r="321" spans="2:66" s="11" customFormat="1" ht="22.9" customHeight="1">
      <c r="B321" s="120"/>
      <c r="D321" s="121" t="s">
        <v>70</v>
      </c>
      <c r="E321" s="129" t="s">
        <v>623</v>
      </c>
      <c r="F321" s="129" t="s">
        <v>624</v>
      </c>
      <c r="G321" s="129"/>
      <c r="K321" s="130">
        <f>BL321</f>
        <v>0</v>
      </c>
      <c r="M321" s="120"/>
      <c r="N321" s="124"/>
      <c r="Q321" s="125">
        <f>SUM(Q322:Q330)</f>
        <v>42.743210000000005</v>
      </c>
      <c r="S321" s="125">
        <f>SUM(S322:S330)</f>
        <v>1.0419821699999998</v>
      </c>
      <c r="U321" s="126">
        <f>SUM(U322:U330)</f>
        <v>0</v>
      </c>
      <c r="AS321" s="121" t="s">
        <v>129</v>
      </c>
      <c r="AU321" s="127" t="s">
        <v>70</v>
      </c>
      <c r="AV321" s="127" t="s">
        <v>79</v>
      </c>
      <c r="AZ321" s="121" t="s">
        <v>121</v>
      </c>
      <c r="BL321" s="128">
        <f>SUM(BL322:BL330)</f>
        <v>0</v>
      </c>
    </row>
    <row r="322" spans="2:66" s="1" customFormat="1" ht="33" customHeight="1">
      <c r="B322" s="131"/>
      <c r="C322" s="132" t="s">
        <v>625</v>
      </c>
      <c r="D322" s="132" t="s">
        <v>124</v>
      </c>
      <c r="E322" s="133" t="s">
        <v>626</v>
      </c>
      <c r="F322" s="134" t="s">
        <v>627</v>
      </c>
      <c r="G322" s="134"/>
      <c r="H322" s="135" t="s">
        <v>146</v>
      </c>
      <c r="I322" s="136">
        <v>46.765000000000001</v>
      </c>
      <c r="J322" s="136"/>
      <c r="K322" s="136">
        <f>ROUND(J322*I322,3)</f>
        <v>0</v>
      </c>
      <c r="L322" s="137"/>
      <c r="M322" s="29"/>
      <c r="N322" s="138" t="s">
        <v>1</v>
      </c>
      <c r="O322" s="139" t="s">
        <v>37</v>
      </c>
      <c r="P322" s="140">
        <v>0.91400000000000003</v>
      </c>
      <c r="Q322" s="140">
        <f>P322*I322</f>
        <v>42.743210000000005</v>
      </c>
      <c r="R322" s="140">
        <v>2.65E-3</v>
      </c>
      <c r="S322" s="140">
        <f>R322*I322</f>
        <v>0.12392725</v>
      </c>
      <c r="T322" s="140">
        <v>0</v>
      </c>
      <c r="U322" s="141">
        <f>T322*I322</f>
        <v>0</v>
      </c>
      <c r="AS322" s="142" t="s">
        <v>216</v>
      </c>
      <c r="AU322" s="142" t="s">
        <v>124</v>
      </c>
      <c r="AV322" s="142" t="s">
        <v>129</v>
      </c>
      <c r="AZ322" s="17" t="s">
        <v>121</v>
      </c>
      <c r="BF322" s="143">
        <f>IF(O322="základná",K322,0)</f>
        <v>0</v>
      </c>
      <c r="BG322" s="143">
        <f>IF(O322="znížená",K322,0)</f>
        <v>0</v>
      </c>
      <c r="BH322" s="143">
        <f>IF(O322="zákl. prenesená",K322,0)</f>
        <v>0</v>
      </c>
      <c r="BI322" s="143">
        <f>IF(O322="zníž. prenesená",K322,0)</f>
        <v>0</v>
      </c>
      <c r="BJ322" s="143">
        <f>IF(O322="nulová",K322,0)</f>
        <v>0</v>
      </c>
      <c r="BK322" s="17" t="s">
        <v>129</v>
      </c>
      <c r="BL322" s="144">
        <f>ROUND(J322*I322,3)</f>
        <v>0</v>
      </c>
      <c r="BM322" s="17" t="s">
        <v>216</v>
      </c>
      <c r="BN322" s="142" t="s">
        <v>628</v>
      </c>
    </row>
    <row r="323" spans="2:66" s="12" customFormat="1">
      <c r="B323" s="145"/>
      <c r="D323" s="146" t="s">
        <v>131</v>
      </c>
      <c r="E323" s="147" t="s">
        <v>1</v>
      </c>
      <c r="F323" s="148" t="s">
        <v>134</v>
      </c>
      <c r="G323" s="148"/>
      <c r="I323" s="147" t="s">
        <v>1</v>
      </c>
      <c r="M323" s="145"/>
      <c r="N323" s="149"/>
      <c r="U323" s="150"/>
      <c r="AU323" s="147" t="s">
        <v>131</v>
      </c>
      <c r="AV323" s="147" t="s">
        <v>129</v>
      </c>
      <c r="AW323" s="12" t="s">
        <v>79</v>
      </c>
      <c r="AX323" s="12" t="s">
        <v>27</v>
      </c>
      <c r="AY323" s="12" t="s">
        <v>71</v>
      </c>
      <c r="AZ323" s="147" t="s">
        <v>121</v>
      </c>
    </row>
    <row r="324" spans="2:66" s="12" customFormat="1">
      <c r="B324" s="145"/>
      <c r="D324" s="146" t="s">
        <v>131</v>
      </c>
      <c r="E324" s="147" t="s">
        <v>1</v>
      </c>
      <c r="F324" s="148" t="s">
        <v>629</v>
      </c>
      <c r="G324" s="148"/>
      <c r="I324" s="147" t="s">
        <v>1</v>
      </c>
      <c r="M324" s="145"/>
      <c r="N324" s="149"/>
      <c r="U324" s="150"/>
      <c r="AU324" s="147" t="s">
        <v>131</v>
      </c>
      <c r="AV324" s="147" t="s">
        <v>129</v>
      </c>
      <c r="AW324" s="12" t="s">
        <v>79</v>
      </c>
      <c r="AX324" s="12" t="s">
        <v>27</v>
      </c>
      <c r="AY324" s="12" t="s">
        <v>71</v>
      </c>
      <c r="AZ324" s="147" t="s">
        <v>121</v>
      </c>
    </row>
    <row r="325" spans="2:66" s="13" customFormat="1" ht="22.5">
      <c r="B325" s="151"/>
      <c r="D325" s="146" t="s">
        <v>131</v>
      </c>
      <c r="E325" s="152" t="s">
        <v>1</v>
      </c>
      <c r="F325" s="153" t="s">
        <v>630</v>
      </c>
      <c r="G325" s="153"/>
      <c r="I325" s="154">
        <v>62.234999999999999</v>
      </c>
      <c r="M325" s="151"/>
      <c r="N325" s="155"/>
      <c r="U325" s="156"/>
      <c r="AU325" s="152" t="s">
        <v>131</v>
      </c>
      <c r="AV325" s="152" t="s">
        <v>129</v>
      </c>
      <c r="AW325" s="13" t="s">
        <v>129</v>
      </c>
      <c r="AX325" s="13" t="s">
        <v>27</v>
      </c>
      <c r="AY325" s="13" t="s">
        <v>71</v>
      </c>
      <c r="AZ325" s="152" t="s">
        <v>121</v>
      </c>
    </row>
    <row r="326" spans="2:66" s="13" customFormat="1" ht="33.75">
      <c r="B326" s="151"/>
      <c r="D326" s="146" t="s">
        <v>131</v>
      </c>
      <c r="E326" s="152" t="s">
        <v>1</v>
      </c>
      <c r="F326" s="153" t="s">
        <v>631</v>
      </c>
      <c r="G326" s="153"/>
      <c r="I326" s="154">
        <v>-15.47</v>
      </c>
      <c r="M326" s="151"/>
      <c r="N326" s="155"/>
      <c r="U326" s="156"/>
      <c r="AU326" s="152" t="s">
        <v>131</v>
      </c>
      <c r="AV326" s="152" t="s">
        <v>129</v>
      </c>
      <c r="AW326" s="13" t="s">
        <v>129</v>
      </c>
      <c r="AX326" s="13" t="s">
        <v>27</v>
      </c>
      <c r="AY326" s="13" t="s">
        <v>71</v>
      </c>
      <c r="AZ326" s="152" t="s">
        <v>121</v>
      </c>
    </row>
    <row r="327" spans="2:66" s="14" customFormat="1">
      <c r="B327" s="157"/>
      <c r="D327" s="146" t="s">
        <v>131</v>
      </c>
      <c r="E327" s="158" t="s">
        <v>1</v>
      </c>
      <c r="F327" s="159" t="s">
        <v>136</v>
      </c>
      <c r="G327" s="159"/>
      <c r="I327" s="160">
        <v>46.765000000000001</v>
      </c>
      <c r="M327" s="157"/>
      <c r="N327" s="161"/>
      <c r="U327" s="162"/>
      <c r="AU327" s="158" t="s">
        <v>131</v>
      </c>
      <c r="AV327" s="158" t="s">
        <v>129</v>
      </c>
      <c r="AW327" s="14" t="s">
        <v>128</v>
      </c>
      <c r="AX327" s="14" t="s">
        <v>27</v>
      </c>
      <c r="AY327" s="14" t="s">
        <v>79</v>
      </c>
      <c r="AZ327" s="158" t="s">
        <v>121</v>
      </c>
    </row>
    <row r="328" spans="2:66" s="1" customFormat="1" ht="16.5" customHeight="1">
      <c r="B328" s="131"/>
      <c r="C328" s="169" t="s">
        <v>632</v>
      </c>
      <c r="D328" s="169" t="s">
        <v>243</v>
      </c>
      <c r="E328" s="170" t="s">
        <v>633</v>
      </c>
      <c r="F328" s="171" t="s">
        <v>634</v>
      </c>
      <c r="G328" s="171"/>
      <c r="H328" s="172" t="s">
        <v>146</v>
      </c>
      <c r="I328" s="173">
        <v>49.570999999999998</v>
      </c>
      <c r="J328" s="173"/>
      <c r="K328" s="173">
        <f>ROUND(J328*I328,3)</f>
        <v>0</v>
      </c>
      <c r="L328" s="174"/>
      <c r="M328" s="175"/>
      <c r="N328" s="176" t="s">
        <v>1</v>
      </c>
      <c r="O328" s="177" t="s">
        <v>37</v>
      </c>
      <c r="P328" s="140">
        <v>0</v>
      </c>
      <c r="Q328" s="140">
        <f>P328*I328</f>
        <v>0</v>
      </c>
      <c r="R328" s="140">
        <v>1.8519999999999998E-2</v>
      </c>
      <c r="S328" s="140">
        <f>R328*I328</f>
        <v>0.91805491999999989</v>
      </c>
      <c r="T328" s="140">
        <v>0</v>
      </c>
      <c r="U328" s="141">
        <f>T328*I328</f>
        <v>0</v>
      </c>
      <c r="AS328" s="142" t="s">
        <v>246</v>
      </c>
      <c r="AU328" s="142" t="s">
        <v>243</v>
      </c>
      <c r="AV328" s="142" t="s">
        <v>129</v>
      </c>
      <c r="AZ328" s="17" t="s">
        <v>121</v>
      </c>
      <c r="BF328" s="143">
        <f>IF(O328="základná",K328,0)</f>
        <v>0</v>
      </c>
      <c r="BG328" s="143">
        <f>IF(O328="znížená",K328,0)</f>
        <v>0</v>
      </c>
      <c r="BH328" s="143">
        <f>IF(O328="zákl. prenesená",K328,0)</f>
        <v>0</v>
      </c>
      <c r="BI328" s="143">
        <f>IF(O328="zníž. prenesená",K328,0)</f>
        <v>0</v>
      </c>
      <c r="BJ328" s="143">
        <f>IF(O328="nulová",K328,0)</f>
        <v>0</v>
      </c>
      <c r="BK328" s="17" t="s">
        <v>129</v>
      </c>
      <c r="BL328" s="144">
        <f>ROUND(J328*I328,3)</f>
        <v>0</v>
      </c>
      <c r="BM328" s="17" t="s">
        <v>216</v>
      </c>
      <c r="BN328" s="142" t="s">
        <v>635</v>
      </c>
    </row>
    <row r="329" spans="2:66" s="13" customFormat="1">
      <c r="B329" s="151"/>
      <c r="D329" s="146" t="s">
        <v>131</v>
      </c>
      <c r="F329" s="153" t="s">
        <v>636</v>
      </c>
      <c r="G329" s="153"/>
      <c r="I329" s="154">
        <v>49.570999999999998</v>
      </c>
      <c r="M329" s="151"/>
      <c r="N329" s="155"/>
      <c r="U329" s="156"/>
      <c r="AU329" s="152" t="s">
        <v>131</v>
      </c>
      <c r="AV329" s="152" t="s">
        <v>129</v>
      </c>
      <c r="AW329" s="13" t="s">
        <v>129</v>
      </c>
      <c r="AX329" s="13" t="s">
        <v>3</v>
      </c>
      <c r="AY329" s="13" t="s">
        <v>79</v>
      </c>
      <c r="AZ329" s="152" t="s">
        <v>121</v>
      </c>
    </row>
    <row r="330" spans="2:66" s="1" customFormat="1" ht="24.2" customHeight="1">
      <c r="B330" s="131"/>
      <c r="C330" s="132" t="s">
        <v>637</v>
      </c>
      <c r="D330" s="132" t="s">
        <v>124</v>
      </c>
      <c r="E330" s="133" t="s">
        <v>638</v>
      </c>
      <c r="F330" s="134" t="s">
        <v>639</v>
      </c>
      <c r="G330" s="134"/>
      <c r="H330" s="135" t="s">
        <v>311</v>
      </c>
      <c r="I330" s="136">
        <v>0</v>
      </c>
      <c r="J330" s="136"/>
      <c r="K330" s="136">
        <f>ROUND(J330*I330,3)</f>
        <v>0</v>
      </c>
      <c r="L330" s="137"/>
      <c r="M330" s="29"/>
      <c r="N330" s="138" t="s">
        <v>1</v>
      </c>
      <c r="O330" s="139" t="s">
        <v>37</v>
      </c>
      <c r="P330" s="140">
        <v>0</v>
      </c>
      <c r="Q330" s="140">
        <f>P330*I330</f>
        <v>0</v>
      </c>
      <c r="R330" s="140">
        <v>0</v>
      </c>
      <c r="S330" s="140">
        <f>R330*I330</f>
        <v>0</v>
      </c>
      <c r="T330" s="140">
        <v>0</v>
      </c>
      <c r="U330" s="141">
        <f>T330*I330</f>
        <v>0</v>
      </c>
      <c r="AS330" s="142" t="s">
        <v>216</v>
      </c>
      <c r="AU330" s="142" t="s">
        <v>124</v>
      </c>
      <c r="AV330" s="142" t="s">
        <v>129</v>
      </c>
      <c r="AZ330" s="17" t="s">
        <v>121</v>
      </c>
      <c r="BF330" s="143">
        <f>IF(O330="základná",K330,0)</f>
        <v>0</v>
      </c>
      <c r="BG330" s="143">
        <f>IF(O330="znížená",K330,0)</f>
        <v>0</v>
      </c>
      <c r="BH330" s="143">
        <f>IF(O330="zákl. prenesená",K330,0)</f>
        <v>0</v>
      </c>
      <c r="BI330" s="143">
        <f>IF(O330="zníž. prenesená",K330,0)</f>
        <v>0</v>
      </c>
      <c r="BJ330" s="143">
        <f>IF(O330="nulová",K330,0)</f>
        <v>0</v>
      </c>
      <c r="BK330" s="17" t="s">
        <v>129</v>
      </c>
      <c r="BL330" s="144">
        <f>ROUND(J330*I330,3)</f>
        <v>0</v>
      </c>
      <c r="BM330" s="17" t="s">
        <v>216</v>
      </c>
      <c r="BN330" s="142" t="s">
        <v>640</v>
      </c>
    </row>
    <row r="331" spans="2:66" s="11" customFormat="1" ht="22.9" customHeight="1">
      <c r="B331" s="120"/>
      <c r="D331" s="121" t="s">
        <v>70</v>
      </c>
      <c r="E331" s="129" t="s">
        <v>641</v>
      </c>
      <c r="F331" s="129" t="s">
        <v>642</v>
      </c>
      <c r="G331" s="129"/>
      <c r="K331" s="130">
        <f>BL331</f>
        <v>0</v>
      </c>
      <c r="M331" s="120"/>
      <c r="N331" s="124"/>
      <c r="Q331" s="125">
        <f>SUM(Q332:Q333)</f>
        <v>28.96</v>
      </c>
      <c r="S331" s="125">
        <f>SUM(S332:S333)</f>
        <v>3.2000000000000002E-3</v>
      </c>
      <c r="U331" s="126">
        <f>SUM(U332:U333)</f>
        <v>0</v>
      </c>
      <c r="AS331" s="121" t="s">
        <v>129</v>
      </c>
      <c r="AU331" s="127" t="s">
        <v>70</v>
      </c>
      <c r="AV331" s="127" t="s">
        <v>79</v>
      </c>
      <c r="AZ331" s="121" t="s">
        <v>121</v>
      </c>
      <c r="BL331" s="128">
        <f>SUM(BL332:BL333)</f>
        <v>0</v>
      </c>
    </row>
    <row r="332" spans="2:66" s="1" customFormat="1" ht="37.9" customHeight="1">
      <c r="B332" s="131"/>
      <c r="C332" s="132" t="s">
        <v>643</v>
      </c>
      <c r="D332" s="132" t="s">
        <v>124</v>
      </c>
      <c r="E332" s="133" t="s">
        <v>644</v>
      </c>
      <c r="F332" s="134" t="s">
        <v>645</v>
      </c>
      <c r="G332" s="134"/>
      <c r="H332" s="135" t="s">
        <v>146</v>
      </c>
      <c r="I332" s="136">
        <v>160</v>
      </c>
      <c r="J332" s="136"/>
      <c r="K332" s="136">
        <f>ROUND(J332*I332,3)</f>
        <v>0</v>
      </c>
      <c r="L332" s="137"/>
      <c r="M332" s="29"/>
      <c r="N332" s="138" t="s">
        <v>1</v>
      </c>
      <c r="O332" s="139" t="s">
        <v>37</v>
      </c>
      <c r="P332" s="140">
        <v>0.18099999999999999</v>
      </c>
      <c r="Q332" s="140">
        <f>P332*I332</f>
        <v>28.96</v>
      </c>
      <c r="R332" s="140">
        <v>2.0000000000000002E-5</v>
      </c>
      <c r="S332" s="140">
        <f>R332*I332</f>
        <v>3.2000000000000002E-3</v>
      </c>
      <c r="T332" s="140">
        <v>0</v>
      </c>
      <c r="U332" s="141">
        <f>T332*I332</f>
        <v>0</v>
      </c>
      <c r="AS332" s="142" t="s">
        <v>216</v>
      </c>
      <c r="AU332" s="142" t="s">
        <v>124</v>
      </c>
      <c r="AV332" s="142" t="s">
        <v>129</v>
      </c>
      <c r="AZ332" s="17" t="s">
        <v>121</v>
      </c>
      <c r="BF332" s="143">
        <f>IF(O332="základná",K332,0)</f>
        <v>0</v>
      </c>
      <c r="BG332" s="143">
        <f>IF(O332="znížená",K332,0)</f>
        <v>0</v>
      </c>
      <c r="BH332" s="143">
        <f>IF(O332="zákl. prenesená",K332,0)</f>
        <v>0</v>
      </c>
      <c r="BI332" s="143">
        <f>IF(O332="zníž. prenesená",K332,0)</f>
        <v>0</v>
      </c>
      <c r="BJ332" s="143">
        <f>IF(O332="nulová",K332,0)</f>
        <v>0</v>
      </c>
      <c r="BK332" s="17" t="s">
        <v>129</v>
      </c>
      <c r="BL332" s="144">
        <f>ROUND(J332*I332,3)</f>
        <v>0</v>
      </c>
      <c r="BM332" s="17" t="s">
        <v>216</v>
      </c>
      <c r="BN332" s="142" t="s">
        <v>646</v>
      </c>
    </row>
    <row r="333" spans="2:66" s="13" customFormat="1">
      <c r="B333" s="151"/>
      <c r="D333" s="146" t="s">
        <v>131</v>
      </c>
      <c r="E333" s="152" t="s">
        <v>1</v>
      </c>
      <c r="F333" s="153" t="s">
        <v>647</v>
      </c>
      <c r="G333" s="153"/>
      <c r="I333" s="154">
        <v>160</v>
      </c>
      <c r="M333" s="151"/>
      <c r="N333" s="155"/>
      <c r="U333" s="156"/>
      <c r="AU333" s="152" t="s">
        <v>131</v>
      </c>
      <c r="AV333" s="152" t="s">
        <v>129</v>
      </c>
      <c r="AW333" s="13" t="s">
        <v>129</v>
      </c>
      <c r="AX333" s="13" t="s">
        <v>27</v>
      </c>
      <c r="AY333" s="13" t="s">
        <v>79</v>
      </c>
      <c r="AZ333" s="152" t="s">
        <v>121</v>
      </c>
    </row>
    <row r="334" spans="2:66" s="11" customFormat="1" ht="22.9" customHeight="1">
      <c r="B334" s="120"/>
      <c r="D334" s="121" t="s">
        <v>70</v>
      </c>
      <c r="E334" s="129" t="s">
        <v>648</v>
      </c>
      <c r="F334" s="129" t="s">
        <v>649</v>
      </c>
      <c r="G334" s="129"/>
      <c r="K334" s="130">
        <f>BL334</f>
        <v>0</v>
      </c>
      <c r="M334" s="120"/>
      <c r="N334" s="124"/>
      <c r="Q334" s="125">
        <f>SUM(Q335:Q344)</f>
        <v>134.29227355</v>
      </c>
      <c r="S334" s="125">
        <f>SUM(S335:S344)</f>
        <v>0.69622062140000007</v>
      </c>
      <c r="U334" s="126">
        <f>SUM(U335:U344)</f>
        <v>2.6783999999999999E-2</v>
      </c>
      <c r="AS334" s="121" t="s">
        <v>129</v>
      </c>
      <c r="AU334" s="127" t="s">
        <v>70</v>
      </c>
      <c r="AV334" s="127" t="s">
        <v>79</v>
      </c>
      <c r="AZ334" s="121" t="s">
        <v>121</v>
      </c>
      <c r="BL334" s="128">
        <f>SUM(BL335:BL344)</f>
        <v>0</v>
      </c>
    </row>
    <row r="335" spans="2:66" s="1" customFormat="1" ht="24.2" customHeight="1">
      <c r="B335" s="131"/>
      <c r="C335" s="132" t="s">
        <v>650</v>
      </c>
      <c r="D335" s="132" t="s">
        <v>124</v>
      </c>
      <c r="E335" s="133" t="s">
        <v>651</v>
      </c>
      <c r="F335" s="134" t="s">
        <v>652</v>
      </c>
      <c r="G335" s="134"/>
      <c r="H335" s="135" t="s">
        <v>146</v>
      </c>
      <c r="I335" s="136">
        <v>89.28</v>
      </c>
      <c r="J335" s="136"/>
      <c r="K335" s="136">
        <f>ROUND(J335*I335,3)</f>
        <v>0</v>
      </c>
      <c r="L335" s="137"/>
      <c r="M335" s="29"/>
      <c r="N335" s="138" t="s">
        <v>1</v>
      </c>
      <c r="O335" s="139" t="s">
        <v>37</v>
      </c>
      <c r="P335" s="140">
        <v>5.8000000000000003E-2</v>
      </c>
      <c r="Q335" s="140">
        <f>P335*I335</f>
        <v>5.1782400000000006</v>
      </c>
      <c r="R335" s="140">
        <v>0</v>
      </c>
      <c r="S335" s="140">
        <f>R335*I335</f>
        <v>0</v>
      </c>
      <c r="T335" s="140">
        <v>2.9999999999999997E-4</v>
      </c>
      <c r="U335" s="141">
        <f>T335*I335</f>
        <v>2.6783999999999999E-2</v>
      </c>
      <c r="AS335" s="142" t="s">
        <v>216</v>
      </c>
      <c r="AU335" s="142" t="s">
        <v>124</v>
      </c>
      <c r="AV335" s="142" t="s">
        <v>129</v>
      </c>
      <c r="AZ335" s="17" t="s">
        <v>121</v>
      </c>
      <c r="BF335" s="143">
        <f>IF(O335="základná",K335,0)</f>
        <v>0</v>
      </c>
      <c r="BG335" s="143">
        <f>IF(O335="znížená",K335,0)</f>
        <v>0</v>
      </c>
      <c r="BH335" s="143">
        <f>IF(O335="zákl. prenesená",K335,0)</f>
        <v>0</v>
      </c>
      <c r="BI335" s="143">
        <f>IF(O335="zníž. prenesená",K335,0)</f>
        <v>0</v>
      </c>
      <c r="BJ335" s="143">
        <f>IF(O335="nulová",K335,0)</f>
        <v>0</v>
      </c>
      <c r="BK335" s="17" t="s">
        <v>129</v>
      </c>
      <c r="BL335" s="144">
        <f>ROUND(J335*I335,3)</f>
        <v>0</v>
      </c>
      <c r="BM335" s="17" t="s">
        <v>216</v>
      </c>
      <c r="BN335" s="142" t="s">
        <v>653</v>
      </c>
    </row>
    <row r="336" spans="2:66" s="12" customFormat="1">
      <c r="B336" s="145"/>
      <c r="D336" s="146" t="s">
        <v>131</v>
      </c>
      <c r="E336" s="147" t="s">
        <v>1</v>
      </c>
      <c r="F336" s="148" t="s">
        <v>132</v>
      </c>
      <c r="G336" s="148"/>
      <c r="I336" s="147" t="s">
        <v>1</v>
      </c>
      <c r="M336" s="145"/>
      <c r="N336" s="149"/>
      <c r="U336" s="150"/>
      <c r="AU336" s="147" t="s">
        <v>131</v>
      </c>
      <c r="AV336" s="147" t="s">
        <v>129</v>
      </c>
      <c r="AW336" s="12" t="s">
        <v>79</v>
      </c>
      <c r="AX336" s="12" t="s">
        <v>27</v>
      </c>
      <c r="AY336" s="12" t="s">
        <v>71</v>
      </c>
      <c r="AZ336" s="147" t="s">
        <v>121</v>
      </c>
    </row>
    <row r="337" spans="2:66" s="13" customFormat="1">
      <c r="B337" s="151"/>
      <c r="D337" s="146" t="s">
        <v>131</v>
      </c>
      <c r="E337" s="152" t="s">
        <v>1</v>
      </c>
      <c r="F337" s="153" t="s">
        <v>157</v>
      </c>
      <c r="G337" s="153"/>
      <c r="I337" s="154">
        <v>89.28</v>
      </c>
      <c r="M337" s="151"/>
      <c r="N337" s="155"/>
      <c r="U337" s="156"/>
      <c r="AU337" s="152" t="s">
        <v>131</v>
      </c>
      <c r="AV337" s="152" t="s">
        <v>129</v>
      </c>
      <c r="AW337" s="13" t="s">
        <v>129</v>
      </c>
      <c r="AX337" s="13" t="s">
        <v>27</v>
      </c>
      <c r="AY337" s="13" t="s">
        <v>79</v>
      </c>
      <c r="AZ337" s="152" t="s">
        <v>121</v>
      </c>
    </row>
    <row r="338" spans="2:66" s="1" customFormat="1" ht="37.9" customHeight="1">
      <c r="B338" s="131"/>
      <c r="C338" s="132" t="s">
        <v>654</v>
      </c>
      <c r="D338" s="132" t="s">
        <v>124</v>
      </c>
      <c r="E338" s="133" t="s">
        <v>655</v>
      </c>
      <c r="F338" s="134" t="s">
        <v>656</v>
      </c>
      <c r="G338" s="134"/>
      <c r="H338" s="135" t="s">
        <v>146</v>
      </c>
      <c r="I338" s="136">
        <v>1222.5550000000001</v>
      </c>
      <c r="J338" s="136"/>
      <c r="K338" s="136">
        <f>ROUND(J338*I338,3)</f>
        <v>0</v>
      </c>
      <c r="L338" s="137"/>
      <c r="M338" s="29"/>
      <c r="N338" s="138" t="s">
        <v>1</v>
      </c>
      <c r="O338" s="139" t="s">
        <v>37</v>
      </c>
      <c r="P338" s="140">
        <v>5.1999999999999998E-2</v>
      </c>
      <c r="Q338" s="140">
        <f>P338*I338</f>
        <v>63.572859999999999</v>
      </c>
      <c r="R338" s="140">
        <v>2.3000000000000001E-4</v>
      </c>
      <c r="S338" s="140">
        <f>R338*I338</f>
        <v>0.28118765000000001</v>
      </c>
      <c r="T338" s="140">
        <v>0</v>
      </c>
      <c r="U338" s="141">
        <f>T338*I338</f>
        <v>0</v>
      </c>
      <c r="AS338" s="142" t="s">
        <v>216</v>
      </c>
      <c r="AU338" s="142" t="s">
        <v>124</v>
      </c>
      <c r="AV338" s="142" t="s">
        <v>129</v>
      </c>
      <c r="AZ338" s="17" t="s">
        <v>121</v>
      </c>
      <c r="BF338" s="143">
        <f>IF(O338="základná",K338,0)</f>
        <v>0</v>
      </c>
      <c r="BG338" s="143">
        <f>IF(O338="znížená",K338,0)</f>
        <v>0</v>
      </c>
      <c r="BH338" s="143">
        <f>IF(O338="zákl. prenesená",K338,0)</f>
        <v>0</v>
      </c>
      <c r="BI338" s="143">
        <f>IF(O338="zníž. prenesená",K338,0)</f>
        <v>0</v>
      </c>
      <c r="BJ338" s="143">
        <f>IF(O338="nulová",K338,0)</f>
        <v>0</v>
      </c>
      <c r="BK338" s="17" t="s">
        <v>129</v>
      </c>
      <c r="BL338" s="144">
        <f>ROUND(J338*I338,3)</f>
        <v>0</v>
      </c>
      <c r="BM338" s="17" t="s">
        <v>216</v>
      </c>
      <c r="BN338" s="142" t="s">
        <v>657</v>
      </c>
    </row>
    <row r="339" spans="2:66" s="12" customFormat="1">
      <c r="B339" s="145"/>
      <c r="D339" s="146" t="s">
        <v>131</v>
      </c>
      <c r="E339" s="147" t="s">
        <v>1</v>
      </c>
      <c r="F339" s="148" t="s">
        <v>658</v>
      </c>
      <c r="G339" s="148"/>
      <c r="I339" s="147" t="s">
        <v>1</v>
      </c>
      <c r="M339" s="145"/>
      <c r="N339" s="149"/>
      <c r="U339" s="150"/>
      <c r="AU339" s="147" t="s">
        <v>131</v>
      </c>
      <c r="AV339" s="147" t="s">
        <v>129</v>
      </c>
      <c r="AW339" s="12" t="s">
        <v>79</v>
      </c>
      <c r="AX339" s="12" t="s">
        <v>27</v>
      </c>
      <c r="AY339" s="12" t="s">
        <v>71</v>
      </c>
      <c r="AZ339" s="147" t="s">
        <v>121</v>
      </c>
    </row>
    <row r="340" spans="2:66" s="13" customFormat="1">
      <c r="B340" s="151"/>
      <c r="D340" s="146" t="s">
        <v>131</v>
      </c>
      <c r="E340" s="152" t="s">
        <v>1</v>
      </c>
      <c r="F340" s="153" t="s">
        <v>659</v>
      </c>
      <c r="G340" s="153"/>
      <c r="I340" s="154">
        <v>333.01</v>
      </c>
      <c r="M340" s="151"/>
      <c r="N340" s="155"/>
      <c r="U340" s="156"/>
      <c r="AU340" s="152" t="s">
        <v>131</v>
      </c>
      <c r="AV340" s="152" t="s">
        <v>129</v>
      </c>
      <c r="AW340" s="13" t="s">
        <v>129</v>
      </c>
      <c r="AX340" s="13" t="s">
        <v>27</v>
      </c>
      <c r="AY340" s="13" t="s">
        <v>71</v>
      </c>
      <c r="AZ340" s="152" t="s">
        <v>121</v>
      </c>
    </row>
    <row r="341" spans="2:66" s="12" customFormat="1">
      <c r="B341" s="145"/>
      <c r="D341" s="146" t="s">
        <v>131</v>
      </c>
      <c r="E341" s="147" t="s">
        <v>1</v>
      </c>
      <c r="F341" s="148" t="s">
        <v>660</v>
      </c>
      <c r="G341" s="148"/>
      <c r="I341" s="147" t="s">
        <v>1</v>
      </c>
      <c r="M341" s="145"/>
      <c r="N341" s="149"/>
      <c r="U341" s="150"/>
      <c r="AU341" s="147" t="s">
        <v>131</v>
      </c>
      <c r="AV341" s="147" t="s">
        <v>129</v>
      </c>
      <c r="AW341" s="12" t="s">
        <v>79</v>
      </c>
      <c r="AX341" s="12" t="s">
        <v>27</v>
      </c>
      <c r="AY341" s="12" t="s">
        <v>71</v>
      </c>
      <c r="AZ341" s="147" t="s">
        <v>121</v>
      </c>
    </row>
    <row r="342" spans="2:66" s="13" customFormat="1">
      <c r="B342" s="151"/>
      <c r="D342" s="146" t="s">
        <v>131</v>
      </c>
      <c r="E342" s="152" t="s">
        <v>1</v>
      </c>
      <c r="F342" s="153" t="s">
        <v>661</v>
      </c>
      <c r="G342" s="153"/>
      <c r="I342" s="154">
        <v>889.54499999999996</v>
      </c>
      <c r="M342" s="151"/>
      <c r="N342" s="155"/>
      <c r="U342" s="156"/>
      <c r="AU342" s="152" t="s">
        <v>131</v>
      </c>
      <c r="AV342" s="152" t="s">
        <v>129</v>
      </c>
      <c r="AW342" s="13" t="s">
        <v>129</v>
      </c>
      <c r="AX342" s="13" t="s">
        <v>27</v>
      </c>
      <c r="AY342" s="13" t="s">
        <v>71</v>
      </c>
      <c r="AZ342" s="152" t="s">
        <v>121</v>
      </c>
    </row>
    <row r="343" spans="2:66" s="14" customFormat="1">
      <c r="B343" s="157"/>
      <c r="D343" s="146" t="s">
        <v>131</v>
      </c>
      <c r="E343" s="158" t="s">
        <v>1</v>
      </c>
      <c r="F343" s="159" t="s">
        <v>136</v>
      </c>
      <c r="G343" s="159"/>
      <c r="I343" s="160">
        <v>1222.5550000000001</v>
      </c>
      <c r="M343" s="157"/>
      <c r="N343" s="161"/>
      <c r="U343" s="162"/>
      <c r="AU343" s="158" t="s">
        <v>131</v>
      </c>
      <c r="AV343" s="158" t="s">
        <v>129</v>
      </c>
      <c r="AW343" s="14" t="s">
        <v>128</v>
      </c>
      <c r="AX343" s="14" t="s">
        <v>27</v>
      </c>
      <c r="AY343" s="14" t="s">
        <v>79</v>
      </c>
      <c r="AZ343" s="158" t="s">
        <v>121</v>
      </c>
    </row>
    <row r="344" spans="2:66" s="1" customFormat="1" ht="37.9" customHeight="1">
      <c r="B344" s="131"/>
      <c r="C344" s="132" t="s">
        <v>662</v>
      </c>
      <c r="D344" s="132" t="s">
        <v>124</v>
      </c>
      <c r="E344" s="133" t="s">
        <v>663</v>
      </c>
      <c r="F344" s="134" t="s">
        <v>664</v>
      </c>
      <c r="G344" s="134"/>
      <c r="H344" s="135" t="s">
        <v>146</v>
      </c>
      <c r="I344" s="136">
        <v>1222.5550000000001</v>
      </c>
      <c r="J344" s="136"/>
      <c r="K344" s="136">
        <f>ROUND(J344*I344,3)</f>
        <v>0</v>
      </c>
      <c r="L344" s="137"/>
      <c r="M344" s="29"/>
      <c r="N344" s="138" t="s">
        <v>1</v>
      </c>
      <c r="O344" s="139" t="s">
        <v>37</v>
      </c>
      <c r="P344" s="140">
        <v>5.3609999999999998E-2</v>
      </c>
      <c r="Q344" s="140">
        <f>P344*I344</f>
        <v>65.541173549999996</v>
      </c>
      <c r="R344" s="140">
        <v>3.3948000000000002E-4</v>
      </c>
      <c r="S344" s="140">
        <f>R344*I344</f>
        <v>0.41503297140000006</v>
      </c>
      <c r="T344" s="140">
        <v>0</v>
      </c>
      <c r="U344" s="141">
        <f>T344*I344</f>
        <v>0</v>
      </c>
      <c r="AS344" s="142" t="s">
        <v>216</v>
      </c>
      <c r="AU344" s="142" t="s">
        <v>124</v>
      </c>
      <c r="AV344" s="142" t="s">
        <v>129</v>
      </c>
      <c r="AZ344" s="17" t="s">
        <v>121</v>
      </c>
      <c r="BF344" s="143">
        <f>IF(O344="základná",K344,0)</f>
        <v>0</v>
      </c>
      <c r="BG344" s="143">
        <f>IF(O344="znížená",K344,0)</f>
        <v>0</v>
      </c>
      <c r="BH344" s="143">
        <f>IF(O344="zákl. prenesená",K344,0)</f>
        <v>0</v>
      </c>
      <c r="BI344" s="143">
        <f>IF(O344="zníž. prenesená",K344,0)</f>
        <v>0</v>
      </c>
      <c r="BJ344" s="143">
        <f>IF(O344="nulová",K344,0)</f>
        <v>0</v>
      </c>
      <c r="BK344" s="17" t="s">
        <v>129</v>
      </c>
      <c r="BL344" s="144">
        <f>ROUND(J344*I344,3)</f>
        <v>0</v>
      </c>
      <c r="BM344" s="17" t="s">
        <v>216</v>
      </c>
      <c r="BN344" s="142" t="s">
        <v>665</v>
      </c>
    </row>
    <row r="345" spans="2:66" s="11" customFormat="1" ht="25.9" customHeight="1">
      <c r="B345" s="120"/>
      <c r="D345" s="121" t="s">
        <v>70</v>
      </c>
      <c r="E345" s="122" t="s">
        <v>243</v>
      </c>
      <c r="F345" s="122" t="s">
        <v>666</v>
      </c>
      <c r="G345" s="122"/>
      <c r="K345" s="123">
        <f>BL345</f>
        <v>0</v>
      </c>
      <c r="M345" s="120"/>
      <c r="N345" s="124"/>
      <c r="Q345" s="125">
        <f>Q346</f>
        <v>276.61699999999996</v>
      </c>
      <c r="S345" s="125">
        <f>S346</f>
        <v>0.584256</v>
      </c>
      <c r="U345" s="126">
        <f>U346</f>
        <v>0</v>
      </c>
      <c r="AS345" s="121" t="s">
        <v>122</v>
      </c>
      <c r="AU345" s="127" t="s">
        <v>70</v>
      </c>
      <c r="AV345" s="127" t="s">
        <v>71</v>
      </c>
      <c r="AZ345" s="121" t="s">
        <v>121</v>
      </c>
      <c r="BL345" s="128">
        <f>BL346</f>
        <v>0</v>
      </c>
    </row>
    <row r="346" spans="2:66" s="11" customFormat="1" ht="22.9" customHeight="1">
      <c r="B346" s="120"/>
      <c r="D346" s="121" t="s">
        <v>70</v>
      </c>
      <c r="E346" s="129" t="s">
        <v>667</v>
      </c>
      <c r="F346" s="129" t="s">
        <v>668</v>
      </c>
      <c r="G346" s="129"/>
      <c r="K346" s="130">
        <f>BL346</f>
        <v>0</v>
      </c>
      <c r="M346" s="120"/>
      <c r="N346" s="124"/>
      <c r="Q346" s="125">
        <f>SUM(Q347:Q430)</f>
        <v>276.61699999999996</v>
      </c>
      <c r="S346" s="125">
        <f>SUM(S347:S430)</f>
        <v>0.584256</v>
      </c>
      <c r="U346" s="126">
        <f>SUM(U347:U430)</f>
        <v>0</v>
      </c>
      <c r="AS346" s="121" t="s">
        <v>122</v>
      </c>
      <c r="AU346" s="127" t="s">
        <v>70</v>
      </c>
      <c r="AV346" s="127" t="s">
        <v>79</v>
      </c>
      <c r="AZ346" s="121" t="s">
        <v>121</v>
      </c>
      <c r="BL346" s="128">
        <f>SUM(BL347:BL430)</f>
        <v>0</v>
      </c>
    </row>
    <row r="347" spans="2:66" s="1" customFormat="1" ht="33" customHeight="1">
      <c r="B347" s="131"/>
      <c r="C347" s="132" t="s">
        <v>669</v>
      </c>
      <c r="D347" s="132" t="s">
        <v>124</v>
      </c>
      <c r="E347" s="133" t="s">
        <v>670</v>
      </c>
      <c r="F347" s="134" t="s">
        <v>671</v>
      </c>
      <c r="G347" s="134"/>
      <c r="H347" s="135" t="s">
        <v>139</v>
      </c>
      <c r="I347" s="136">
        <v>170</v>
      </c>
      <c r="J347" s="136"/>
      <c r="K347" s="136">
        <f t="shared" ref="K347:K378" si="30">ROUND(J347*I347,3)</f>
        <v>0</v>
      </c>
      <c r="L347" s="137"/>
      <c r="M347" s="29"/>
      <c r="N347" s="138" t="s">
        <v>1</v>
      </c>
      <c r="O347" s="139" t="s">
        <v>37</v>
      </c>
      <c r="P347" s="140">
        <v>0.37</v>
      </c>
      <c r="Q347" s="140">
        <f t="shared" ref="Q347:Q378" si="31">P347*I347</f>
        <v>62.9</v>
      </c>
      <c r="R347" s="140">
        <v>0</v>
      </c>
      <c r="S347" s="140">
        <f t="shared" ref="S347:S378" si="32">R347*I347</f>
        <v>0</v>
      </c>
      <c r="T347" s="140">
        <v>0</v>
      </c>
      <c r="U347" s="141">
        <f t="shared" ref="U347:U378" si="33">T347*I347</f>
        <v>0</v>
      </c>
      <c r="AS347" s="142" t="s">
        <v>672</v>
      </c>
      <c r="AU347" s="142" t="s">
        <v>124</v>
      </c>
      <c r="AV347" s="142" t="s">
        <v>129</v>
      </c>
      <c r="AZ347" s="17" t="s">
        <v>121</v>
      </c>
      <c r="BF347" s="143">
        <f t="shared" ref="BF347:BF378" si="34">IF(O347="základná",K347,0)</f>
        <v>0</v>
      </c>
      <c r="BG347" s="143">
        <f t="shared" ref="BG347:BG378" si="35">IF(O347="znížená",K347,0)</f>
        <v>0</v>
      </c>
      <c r="BH347" s="143">
        <f t="shared" ref="BH347:BH378" si="36">IF(O347="zákl. prenesená",K347,0)</f>
        <v>0</v>
      </c>
      <c r="BI347" s="143">
        <f t="shared" ref="BI347:BI378" si="37">IF(O347="zníž. prenesená",K347,0)</f>
        <v>0</v>
      </c>
      <c r="BJ347" s="143">
        <f t="shared" ref="BJ347:BJ378" si="38">IF(O347="nulová",K347,0)</f>
        <v>0</v>
      </c>
      <c r="BK347" s="17" t="s">
        <v>129</v>
      </c>
      <c r="BL347" s="144">
        <f t="shared" ref="BL347:BL378" si="39">ROUND(J347*I347,3)</f>
        <v>0</v>
      </c>
      <c r="BM347" s="17" t="s">
        <v>672</v>
      </c>
      <c r="BN347" s="142" t="s">
        <v>673</v>
      </c>
    </row>
    <row r="348" spans="2:66" s="1" customFormat="1" ht="24.2" customHeight="1">
      <c r="B348" s="131"/>
      <c r="C348" s="169" t="s">
        <v>674</v>
      </c>
      <c r="D348" s="169" t="s">
        <v>243</v>
      </c>
      <c r="E348" s="170" t="s">
        <v>675</v>
      </c>
      <c r="F348" s="171" t="s">
        <v>676</v>
      </c>
      <c r="G348" s="171"/>
      <c r="H348" s="172" t="s">
        <v>139</v>
      </c>
      <c r="I348" s="173">
        <v>170</v>
      </c>
      <c r="J348" s="173"/>
      <c r="K348" s="173">
        <f t="shared" si="30"/>
        <v>0</v>
      </c>
      <c r="L348" s="174"/>
      <c r="M348" s="175"/>
      <c r="N348" s="176" t="s">
        <v>1</v>
      </c>
      <c r="O348" s="177" t="s">
        <v>37</v>
      </c>
      <c r="P348" s="140">
        <v>0</v>
      </c>
      <c r="Q348" s="140">
        <f t="shared" si="31"/>
        <v>0</v>
      </c>
      <c r="R348" s="140">
        <v>2.0000000000000002E-5</v>
      </c>
      <c r="S348" s="140">
        <f t="shared" si="32"/>
        <v>3.4000000000000002E-3</v>
      </c>
      <c r="T348" s="140">
        <v>0</v>
      </c>
      <c r="U348" s="141">
        <f t="shared" si="33"/>
        <v>0</v>
      </c>
      <c r="AS348" s="142" t="s">
        <v>677</v>
      </c>
      <c r="AU348" s="142" t="s">
        <v>243</v>
      </c>
      <c r="AV348" s="142" t="s">
        <v>129</v>
      </c>
      <c r="AZ348" s="17" t="s">
        <v>121</v>
      </c>
      <c r="BF348" s="143">
        <f t="shared" si="34"/>
        <v>0</v>
      </c>
      <c r="BG348" s="143">
        <f t="shared" si="35"/>
        <v>0</v>
      </c>
      <c r="BH348" s="143">
        <f t="shared" si="36"/>
        <v>0</v>
      </c>
      <c r="BI348" s="143">
        <f t="shared" si="37"/>
        <v>0</v>
      </c>
      <c r="BJ348" s="143">
        <f t="shared" si="38"/>
        <v>0</v>
      </c>
      <c r="BK348" s="17" t="s">
        <v>129</v>
      </c>
      <c r="BL348" s="144">
        <f t="shared" si="39"/>
        <v>0</v>
      </c>
      <c r="BM348" s="17" t="s">
        <v>677</v>
      </c>
      <c r="BN348" s="142" t="s">
        <v>678</v>
      </c>
    </row>
    <row r="349" spans="2:66" s="1" customFormat="1" ht="37.9" customHeight="1">
      <c r="B349" s="131"/>
      <c r="C349" s="132" t="s">
        <v>679</v>
      </c>
      <c r="D349" s="132" t="s">
        <v>124</v>
      </c>
      <c r="E349" s="133" t="s">
        <v>680</v>
      </c>
      <c r="F349" s="134" t="s">
        <v>681</v>
      </c>
      <c r="G349" s="134"/>
      <c r="H349" s="135" t="s">
        <v>139</v>
      </c>
      <c r="I349" s="136">
        <v>60</v>
      </c>
      <c r="J349" s="136"/>
      <c r="K349" s="136">
        <f t="shared" si="30"/>
        <v>0</v>
      </c>
      <c r="L349" s="137"/>
      <c r="M349" s="29"/>
      <c r="N349" s="138" t="s">
        <v>1</v>
      </c>
      <c r="O349" s="139" t="s">
        <v>37</v>
      </c>
      <c r="P349" s="140">
        <v>0.91300000000000003</v>
      </c>
      <c r="Q349" s="140">
        <f t="shared" si="31"/>
        <v>54.78</v>
      </c>
      <c r="R349" s="140">
        <v>0</v>
      </c>
      <c r="S349" s="140">
        <f t="shared" si="32"/>
        <v>0</v>
      </c>
      <c r="T349" s="140">
        <v>0</v>
      </c>
      <c r="U349" s="141">
        <f t="shared" si="33"/>
        <v>0</v>
      </c>
      <c r="AS349" s="142" t="s">
        <v>672</v>
      </c>
      <c r="AU349" s="142" t="s">
        <v>124</v>
      </c>
      <c r="AV349" s="142" t="s">
        <v>129</v>
      </c>
      <c r="AZ349" s="17" t="s">
        <v>121</v>
      </c>
      <c r="BF349" s="143">
        <f t="shared" si="34"/>
        <v>0</v>
      </c>
      <c r="BG349" s="143">
        <f t="shared" si="35"/>
        <v>0</v>
      </c>
      <c r="BH349" s="143">
        <f t="shared" si="36"/>
        <v>0</v>
      </c>
      <c r="BI349" s="143">
        <f t="shared" si="37"/>
        <v>0</v>
      </c>
      <c r="BJ349" s="143">
        <f t="shared" si="38"/>
        <v>0</v>
      </c>
      <c r="BK349" s="17" t="s">
        <v>129</v>
      </c>
      <c r="BL349" s="144">
        <f t="shared" si="39"/>
        <v>0</v>
      </c>
      <c r="BM349" s="17" t="s">
        <v>672</v>
      </c>
      <c r="BN349" s="142" t="s">
        <v>682</v>
      </c>
    </row>
    <row r="350" spans="2:66" s="1" customFormat="1" ht="24.2" customHeight="1">
      <c r="B350" s="131"/>
      <c r="C350" s="169" t="s">
        <v>672</v>
      </c>
      <c r="D350" s="169" t="s">
        <v>243</v>
      </c>
      <c r="E350" s="170" t="s">
        <v>683</v>
      </c>
      <c r="F350" s="171" t="s">
        <v>684</v>
      </c>
      <c r="G350" s="171"/>
      <c r="H350" s="172" t="s">
        <v>139</v>
      </c>
      <c r="I350" s="173">
        <v>60</v>
      </c>
      <c r="J350" s="173"/>
      <c r="K350" s="173">
        <f t="shared" si="30"/>
        <v>0</v>
      </c>
      <c r="L350" s="174"/>
      <c r="M350" s="175"/>
      <c r="N350" s="176" t="s">
        <v>1</v>
      </c>
      <c r="O350" s="177" t="s">
        <v>37</v>
      </c>
      <c r="P350" s="140">
        <v>0</v>
      </c>
      <c r="Q350" s="140">
        <f t="shared" si="31"/>
        <v>0</v>
      </c>
      <c r="R350" s="140">
        <v>6.0999999999999997E-4</v>
      </c>
      <c r="S350" s="140">
        <f t="shared" si="32"/>
        <v>3.6600000000000001E-2</v>
      </c>
      <c r="T350" s="140">
        <v>0</v>
      </c>
      <c r="U350" s="141">
        <f t="shared" si="33"/>
        <v>0</v>
      </c>
      <c r="AS350" s="142" t="s">
        <v>677</v>
      </c>
      <c r="AU350" s="142" t="s">
        <v>243</v>
      </c>
      <c r="AV350" s="142" t="s">
        <v>129</v>
      </c>
      <c r="AZ350" s="17" t="s">
        <v>121</v>
      </c>
      <c r="BF350" s="143">
        <f t="shared" si="34"/>
        <v>0</v>
      </c>
      <c r="BG350" s="143">
        <f t="shared" si="35"/>
        <v>0</v>
      </c>
      <c r="BH350" s="143">
        <f t="shared" si="36"/>
        <v>0</v>
      </c>
      <c r="BI350" s="143">
        <f t="shared" si="37"/>
        <v>0</v>
      </c>
      <c r="BJ350" s="143">
        <f t="shared" si="38"/>
        <v>0</v>
      </c>
      <c r="BK350" s="17" t="s">
        <v>129</v>
      </c>
      <c r="BL350" s="144">
        <f t="shared" si="39"/>
        <v>0</v>
      </c>
      <c r="BM350" s="17" t="s">
        <v>677</v>
      </c>
      <c r="BN350" s="142" t="s">
        <v>685</v>
      </c>
    </row>
    <row r="351" spans="2:66" s="1" customFormat="1" ht="24.2" customHeight="1">
      <c r="B351" s="131"/>
      <c r="C351" s="132" t="s">
        <v>686</v>
      </c>
      <c r="D351" s="132" t="s">
        <v>124</v>
      </c>
      <c r="E351" s="133" t="s">
        <v>687</v>
      </c>
      <c r="F351" s="134" t="s">
        <v>688</v>
      </c>
      <c r="G351" s="134"/>
      <c r="H351" s="135" t="s">
        <v>139</v>
      </c>
      <c r="I351" s="136">
        <v>60</v>
      </c>
      <c r="J351" s="136"/>
      <c r="K351" s="136">
        <f t="shared" si="30"/>
        <v>0</v>
      </c>
      <c r="L351" s="137"/>
      <c r="M351" s="29"/>
      <c r="N351" s="138" t="s">
        <v>1</v>
      </c>
      <c r="O351" s="139" t="s">
        <v>37</v>
      </c>
      <c r="P351" s="140">
        <v>0.124</v>
      </c>
      <c r="Q351" s="140">
        <f t="shared" si="31"/>
        <v>7.4399999999999995</v>
      </c>
      <c r="R351" s="140">
        <v>0</v>
      </c>
      <c r="S351" s="140">
        <f t="shared" si="32"/>
        <v>0</v>
      </c>
      <c r="T351" s="140">
        <v>0</v>
      </c>
      <c r="U351" s="141">
        <f t="shared" si="33"/>
        <v>0</v>
      </c>
      <c r="AS351" s="142" t="s">
        <v>672</v>
      </c>
      <c r="AU351" s="142" t="s">
        <v>124</v>
      </c>
      <c r="AV351" s="142" t="s">
        <v>129</v>
      </c>
      <c r="AZ351" s="17" t="s">
        <v>121</v>
      </c>
      <c r="BF351" s="143">
        <f t="shared" si="34"/>
        <v>0</v>
      </c>
      <c r="BG351" s="143">
        <f t="shared" si="35"/>
        <v>0</v>
      </c>
      <c r="BH351" s="143">
        <f t="shared" si="36"/>
        <v>0</v>
      </c>
      <c r="BI351" s="143">
        <f t="shared" si="37"/>
        <v>0</v>
      </c>
      <c r="BJ351" s="143">
        <f t="shared" si="38"/>
        <v>0</v>
      </c>
      <c r="BK351" s="17" t="s">
        <v>129</v>
      </c>
      <c r="BL351" s="144">
        <f t="shared" si="39"/>
        <v>0</v>
      </c>
      <c r="BM351" s="17" t="s">
        <v>672</v>
      </c>
      <c r="BN351" s="142" t="s">
        <v>689</v>
      </c>
    </row>
    <row r="352" spans="2:66" s="1" customFormat="1" ht="16.5" customHeight="1">
      <c r="B352" s="131"/>
      <c r="C352" s="169" t="s">
        <v>690</v>
      </c>
      <c r="D352" s="169" t="s">
        <v>243</v>
      </c>
      <c r="E352" s="170" t="s">
        <v>691</v>
      </c>
      <c r="F352" s="171" t="s">
        <v>692</v>
      </c>
      <c r="G352" s="171"/>
      <c r="H352" s="172" t="s">
        <v>139</v>
      </c>
      <c r="I352" s="173">
        <v>60</v>
      </c>
      <c r="J352" s="173"/>
      <c r="K352" s="173">
        <f t="shared" si="30"/>
        <v>0</v>
      </c>
      <c r="L352" s="174"/>
      <c r="M352" s="175"/>
      <c r="N352" s="176" t="s">
        <v>1</v>
      </c>
      <c r="O352" s="177" t="s">
        <v>37</v>
      </c>
      <c r="P352" s="140">
        <v>0</v>
      </c>
      <c r="Q352" s="140">
        <f t="shared" si="31"/>
        <v>0</v>
      </c>
      <c r="R352" s="140">
        <v>1.0000000000000001E-5</v>
      </c>
      <c r="S352" s="140">
        <f t="shared" si="32"/>
        <v>6.0000000000000006E-4</v>
      </c>
      <c r="T352" s="140">
        <v>0</v>
      </c>
      <c r="U352" s="141">
        <f t="shared" si="33"/>
        <v>0</v>
      </c>
      <c r="AS352" s="142" t="s">
        <v>677</v>
      </c>
      <c r="AU352" s="142" t="s">
        <v>243</v>
      </c>
      <c r="AV352" s="142" t="s">
        <v>129</v>
      </c>
      <c r="AZ352" s="17" t="s">
        <v>121</v>
      </c>
      <c r="BF352" s="143">
        <f t="shared" si="34"/>
        <v>0</v>
      </c>
      <c r="BG352" s="143">
        <f t="shared" si="35"/>
        <v>0</v>
      </c>
      <c r="BH352" s="143">
        <f t="shared" si="36"/>
        <v>0</v>
      </c>
      <c r="BI352" s="143">
        <f t="shared" si="37"/>
        <v>0</v>
      </c>
      <c r="BJ352" s="143">
        <f t="shared" si="38"/>
        <v>0</v>
      </c>
      <c r="BK352" s="17" t="s">
        <v>129</v>
      </c>
      <c r="BL352" s="144">
        <f t="shared" si="39"/>
        <v>0</v>
      </c>
      <c r="BM352" s="17" t="s">
        <v>677</v>
      </c>
      <c r="BN352" s="142" t="s">
        <v>693</v>
      </c>
    </row>
    <row r="353" spans="2:66" s="1" customFormat="1" ht="16.5" customHeight="1">
      <c r="B353" s="131"/>
      <c r="C353" s="169" t="s">
        <v>694</v>
      </c>
      <c r="D353" s="169" t="s">
        <v>243</v>
      </c>
      <c r="E353" s="170" t="s">
        <v>695</v>
      </c>
      <c r="F353" s="171" t="s">
        <v>696</v>
      </c>
      <c r="G353" s="171"/>
      <c r="H353" s="172" t="s">
        <v>139</v>
      </c>
      <c r="I353" s="173">
        <v>60</v>
      </c>
      <c r="J353" s="173"/>
      <c r="K353" s="173">
        <f t="shared" si="30"/>
        <v>0</v>
      </c>
      <c r="L353" s="174"/>
      <c r="M353" s="175"/>
      <c r="N353" s="176" t="s">
        <v>1</v>
      </c>
      <c r="O353" s="177" t="s">
        <v>37</v>
      </c>
      <c r="P353" s="140">
        <v>0</v>
      </c>
      <c r="Q353" s="140">
        <f t="shared" si="31"/>
        <v>0</v>
      </c>
      <c r="R353" s="140">
        <v>3.0000000000000001E-5</v>
      </c>
      <c r="S353" s="140">
        <f t="shared" si="32"/>
        <v>1.8E-3</v>
      </c>
      <c r="T353" s="140">
        <v>0</v>
      </c>
      <c r="U353" s="141">
        <f t="shared" si="33"/>
        <v>0</v>
      </c>
      <c r="AS353" s="142" t="s">
        <v>677</v>
      </c>
      <c r="AU353" s="142" t="s">
        <v>243</v>
      </c>
      <c r="AV353" s="142" t="s">
        <v>129</v>
      </c>
      <c r="AZ353" s="17" t="s">
        <v>121</v>
      </c>
      <c r="BF353" s="143">
        <f t="shared" si="34"/>
        <v>0</v>
      </c>
      <c r="BG353" s="143">
        <f t="shared" si="35"/>
        <v>0</v>
      </c>
      <c r="BH353" s="143">
        <f t="shared" si="36"/>
        <v>0</v>
      </c>
      <c r="BI353" s="143">
        <f t="shared" si="37"/>
        <v>0</v>
      </c>
      <c r="BJ353" s="143">
        <f t="shared" si="38"/>
        <v>0</v>
      </c>
      <c r="BK353" s="17" t="s">
        <v>129</v>
      </c>
      <c r="BL353" s="144">
        <f t="shared" si="39"/>
        <v>0</v>
      </c>
      <c r="BM353" s="17" t="s">
        <v>677</v>
      </c>
      <c r="BN353" s="142" t="s">
        <v>697</v>
      </c>
    </row>
    <row r="354" spans="2:66" s="1" customFormat="1" ht="24.2" customHeight="1">
      <c r="B354" s="131"/>
      <c r="C354" s="132" t="s">
        <v>698</v>
      </c>
      <c r="D354" s="132" t="s">
        <v>124</v>
      </c>
      <c r="E354" s="133" t="s">
        <v>699</v>
      </c>
      <c r="F354" s="134" t="s">
        <v>700</v>
      </c>
      <c r="G354" s="134"/>
      <c r="H354" s="135" t="s">
        <v>139</v>
      </c>
      <c r="I354" s="136">
        <v>20</v>
      </c>
      <c r="J354" s="136"/>
      <c r="K354" s="136">
        <f t="shared" si="30"/>
        <v>0</v>
      </c>
      <c r="L354" s="137"/>
      <c r="M354" s="29"/>
      <c r="N354" s="138" t="s">
        <v>1</v>
      </c>
      <c r="O354" s="139" t="s">
        <v>37</v>
      </c>
      <c r="P354" s="140">
        <v>0.31</v>
      </c>
      <c r="Q354" s="140">
        <f t="shared" si="31"/>
        <v>6.2</v>
      </c>
      <c r="R354" s="140">
        <v>0</v>
      </c>
      <c r="S354" s="140">
        <f t="shared" si="32"/>
        <v>0</v>
      </c>
      <c r="T354" s="140">
        <v>0</v>
      </c>
      <c r="U354" s="141">
        <f t="shared" si="33"/>
        <v>0</v>
      </c>
      <c r="AS354" s="142" t="s">
        <v>672</v>
      </c>
      <c r="AU354" s="142" t="s">
        <v>124</v>
      </c>
      <c r="AV354" s="142" t="s">
        <v>129</v>
      </c>
      <c r="AZ354" s="17" t="s">
        <v>121</v>
      </c>
      <c r="BF354" s="143">
        <f t="shared" si="34"/>
        <v>0</v>
      </c>
      <c r="BG354" s="143">
        <f t="shared" si="35"/>
        <v>0</v>
      </c>
      <c r="BH354" s="143">
        <f t="shared" si="36"/>
        <v>0</v>
      </c>
      <c r="BI354" s="143">
        <f t="shared" si="37"/>
        <v>0</v>
      </c>
      <c r="BJ354" s="143">
        <f t="shared" si="38"/>
        <v>0</v>
      </c>
      <c r="BK354" s="17" t="s">
        <v>129</v>
      </c>
      <c r="BL354" s="144">
        <f t="shared" si="39"/>
        <v>0</v>
      </c>
      <c r="BM354" s="17" t="s">
        <v>672</v>
      </c>
      <c r="BN354" s="142" t="s">
        <v>701</v>
      </c>
    </row>
    <row r="355" spans="2:66" s="1" customFormat="1" ht="24.2" customHeight="1">
      <c r="B355" s="131"/>
      <c r="C355" s="169" t="s">
        <v>702</v>
      </c>
      <c r="D355" s="169" t="s">
        <v>243</v>
      </c>
      <c r="E355" s="170" t="s">
        <v>703</v>
      </c>
      <c r="F355" s="171" t="s">
        <v>704</v>
      </c>
      <c r="G355" s="171"/>
      <c r="H355" s="172" t="s">
        <v>139</v>
      </c>
      <c r="I355" s="173">
        <v>20</v>
      </c>
      <c r="J355" s="173"/>
      <c r="K355" s="173">
        <f t="shared" si="30"/>
        <v>0</v>
      </c>
      <c r="L355" s="174"/>
      <c r="M355" s="175"/>
      <c r="N355" s="176" t="s">
        <v>1</v>
      </c>
      <c r="O355" s="177" t="s">
        <v>37</v>
      </c>
      <c r="P355" s="140">
        <v>0</v>
      </c>
      <c r="Q355" s="140">
        <f t="shared" si="31"/>
        <v>0</v>
      </c>
      <c r="R355" s="140">
        <v>1E-4</v>
      </c>
      <c r="S355" s="140">
        <f t="shared" si="32"/>
        <v>2E-3</v>
      </c>
      <c r="T355" s="140">
        <v>0</v>
      </c>
      <c r="U355" s="141">
        <f t="shared" si="33"/>
        <v>0</v>
      </c>
      <c r="AS355" s="142" t="s">
        <v>677</v>
      </c>
      <c r="AU355" s="142" t="s">
        <v>243</v>
      </c>
      <c r="AV355" s="142" t="s">
        <v>129</v>
      </c>
      <c r="AZ355" s="17" t="s">
        <v>121</v>
      </c>
      <c r="BF355" s="143">
        <f t="shared" si="34"/>
        <v>0</v>
      </c>
      <c r="BG355" s="143">
        <f t="shared" si="35"/>
        <v>0</v>
      </c>
      <c r="BH355" s="143">
        <f t="shared" si="36"/>
        <v>0</v>
      </c>
      <c r="BI355" s="143">
        <f t="shared" si="37"/>
        <v>0</v>
      </c>
      <c r="BJ355" s="143">
        <f t="shared" si="38"/>
        <v>0</v>
      </c>
      <c r="BK355" s="17" t="s">
        <v>129</v>
      </c>
      <c r="BL355" s="144">
        <f t="shared" si="39"/>
        <v>0</v>
      </c>
      <c r="BM355" s="17" t="s">
        <v>677</v>
      </c>
      <c r="BN355" s="142" t="s">
        <v>705</v>
      </c>
    </row>
    <row r="356" spans="2:66" s="1" customFormat="1" ht="24.2" customHeight="1">
      <c r="B356" s="131"/>
      <c r="C356" s="132" t="s">
        <v>706</v>
      </c>
      <c r="D356" s="132" t="s">
        <v>124</v>
      </c>
      <c r="E356" s="133" t="s">
        <v>707</v>
      </c>
      <c r="F356" s="134" t="s">
        <v>708</v>
      </c>
      <c r="G356" s="134"/>
      <c r="H356" s="135" t="s">
        <v>139</v>
      </c>
      <c r="I356" s="136">
        <v>1</v>
      </c>
      <c r="J356" s="136"/>
      <c r="K356" s="136">
        <f t="shared" si="30"/>
        <v>0</v>
      </c>
      <c r="L356" s="137"/>
      <c r="M356" s="29"/>
      <c r="N356" s="138" t="s">
        <v>1</v>
      </c>
      <c r="O356" s="139" t="s">
        <v>37</v>
      </c>
      <c r="P356" s="140">
        <v>0.38700000000000001</v>
      </c>
      <c r="Q356" s="140">
        <f t="shared" si="31"/>
        <v>0.38700000000000001</v>
      </c>
      <c r="R356" s="140">
        <v>0</v>
      </c>
      <c r="S356" s="140">
        <f t="shared" si="32"/>
        <v>0</v>
      </c>
      <c r="T356" s="140">
        <v>0</v>
      </c>
      <c r="U356" s="141">
        <f t="shared" si="33"/>
        <v>0</v>
      </c>
      <c r="AS356" s="142" t="s">
        <v>672</v>
      </c>
      <c r="AU356" s="142" t="s">
        <v>124</v>
      </c>
      <c r="AV356" s="142" t="s">
        <v>129</v>
      </c>
      <c r="AZ356" s="17" t="s">
        <v>121</v>
      </c>
      <c r="BF356" s="143">
        <f t="shared" si="34"/>
        <v>0</v>
      </c>
      <c r="BG356" s="143">
        <f t="shared" si="35"/>
        <v>0</v>
      </c>
      <c r="BH356" s="143">
        <f t="shared" si="36"/>
        <v>0</v>
      </c>
      <c r="BI356" s="143">
        <f t="shared" si="37"/>
        <v>0</v>
      </c>
      <c r="BJ356" s="143">
        <f t="shared" si="38"/>
        <v>0</v>
      </c>
      <c r="BK356" s="17" t="s">
        <v>129</v>
      </c>
      <c r="BL356" s="144">
        <f t="shared" si="39"/>
        <v>0</v>
      </c>
      <c r="BM356" s="17" t="s">
        <v>672</v>
      </c>
      <c r="BN356" s="142" t="s">
        <v>709</v>
      </c>
    </row>
    <row r="357" spans="2:66" s="1" customFormat="1" ht="21.75" customHeight="1">
      <c r="B357" s="131"/>
      <c r="C357" s="169" t="s">
        <v>710</v>
      </c>
      <c r="D357" s="169" t="s">
        <v>243</v>
      </c>
      <c r="E357" s="170" t="s">
        <v>711</v>
      </c>
      <c r="F357" s="171" t="s">
        <v>712</v>
      </c>
      <c r="G357" s="171"/>
      <c r="H357" s="172" t="s">
        <v>139</v>
      </c>
      <c r="I357" s="173">
        <v>1</v>
      </c>
      <c r="J357" s="173"/>
      <c r="K357" s="173">
        <f t="shared" si="30"/>
        <v>0</v>
      </c>
      <c r="L357" s="174"/>
      <c r="M357" s="175"/>
      <c r="N357" s="176" t="s">
        <v>1</v>
      </c>
      <c r="O357" s="177" t="s">
        <v>37</v>
      </c>
      <c r="P357" s="140">
        <v>0</v>
      </c>
      <c r="Q357" s="140">
        <f t="shared" si="31"/>
        <v>0</v>
      </c>
      <c r="R357" s="140">
        <v>1.2E-4</v>
      </c>
      <c r="S357" s="140">
        <f t="shared" si="32"/>
        <v>1.2E-4</v>
      </c>
      <c r="T357" s="140">
        <v>0</v>
      </c>
      <c r="U357" s="141">
        <f t="shared" si="33"/>
        <v>0</v>
      </c>
      <c r="AS357" s="142" t="s">
        <v>677</v>
      </c>
      <c r="AU357" s="142" t="s">
        <v>243</v>
      </c>
      <c r="AV357" s="142" t="s">
        <v>129</v>
      </c>
      <c r="AZ357" s="17" t="s">
        <v>121</v>
      </c>
      <c r="BF357" s="143">
        <f t="shared" si="34"/>
        <v>0</v>
      </c>
      <c r="BG357" s="143">
        <f t="shared" si="35"/>
        <v>0</v>
      </c>
      <c r="BH357" s="143">
        <f t="shared" si="36"/>
        <v>0</v>
      </c>
      <c r="BI357" s="143">
        <f t="shared" si="37"/>
        <v>0</v>
      </c>
      <c r="BJ357" s="143">
        <f t="shared" si="38"/>
        <v>0</v>
      </c>
      <c r="BK357" s="17" t="s">
        <v>129</v>
      </c>
      <c r="BL357" s="144">
        <f t="shared" si="39"/>
        <v>0</v>
      </c>
      <c r="BM357" s="17" t="s">
        <v>677</v>
      </c>
      <c r="BN357" s="142" t="s">
        <v>713</v>
      </c>
    </row>
    <row r="358" spans="2:66" s="1" customFormat="1" ht="24.2" customHeight="1">
      <c r="B358" s="131"/>
      <c r="C358" s="132" t="s">
        <v>714</v>
      </c>
      <c r="D358" s="132" t="s">
        <v>124</v>
      </c>
      <c r="E358" s="133" t="s">
        <v>715</v>
      </c>
      <c r="F358" s="134" t="s">
        <v>716</v>
      </c>
      <c r="G358" s="134"/>
      <c r="H358" s="135" t="s">
        <v>139</v>
      </c>
      <c r="I358" s="136">
        <v>12</v>
      </c>
      <c r="J358" s="136"/>
      <c r="K358" s="136">
        <f t="shared" si="30"/>
        <v>0</v>
      </c>
      <c r="L358" s="137"/>
      <c r="M358" s="29"/>
      <c r="N358" s="138" t="s">
        <v>1</v>
      </c>
      <c r="O358" s="139" t="s">
        <v>37</v>
      </c>
      <c r="P358" s="140">
        <v>0.38700000000000001</v>
      </c>
      <c r="Q358" s="140">
        <f t="shared" si="31"/>
        <v>4.6440000000000001</v>
      </c>
      <c r="R358" s="140">
        <v>0</v>
      </c>
      <c r="S358" s="140">
        <f t="shared" si="32"/>
        <v>0</v>
      </c>
      <c r="T358" s="140">
        <v>0</v>
      </c>
      <c r="U358" s="141">
        <f t="shared" si="33"/>
        <v>0</v>
      </c>
      <c r="AS358" s="142" t="s">
        <v>672</v>
      </c>
      <c r="AU358" s="142" t="s">
        <v>124</v>
      </c>
      <c r="AV358" s="142" t="s">
        <v>129</v>
      </c>
      <c r="AZ358" s="17" t="s">
        <v>121</v>
      </c>
      <c r="BF358" s="143">
        <f t="shared" si="34"/>
        <v>0</v>
      </c>
      <c r="BG358" s="143">
        <f t="shared" si="35"/>
        <v>0</v>
      </c>
      <c r="BH358" s="143">
        <f t="shared" si="36"/>
        <v>0</v>
      </c>
      <c r="BI358" s="143">
        <f t="shared" si="37"/>
        <v>0</v>
      </c>
      <c r="BJ358" s="143">
        <f t="shared" si="38"/>
        <v>0</v>
      </c>
      <c r="BK358" s="17" t="s">
        <v>129</v>
      </c>
      <c r="BL358" s="144">
        <f t="shared" si="39"/>
        <v>0</v>
      </c>
      <c r="BM358" s="17" t="s">
        <v>672</v>
      </c>
      <c r="BN358" s="142" t="s">
        <v>717</v>
      </c>
    </row>
    <row r="359" spans="2:66" s="1" customFormat="1" ht="21.75" customHeight="1">
      <c r="B359" s="131"/>
      <c r="C359" s="169" t="s">
        <v>718</v>
      </c>
      <c r="D359" s="169" t="s">
        <v>243</v>
      </c>
      <c r="E359" s="170" t="s">
        <v>719</v>
      </c>
      <c r="F359" s="171" t="s">
        <v>720</v>
      </c>
      <c r="G359" s="171"/>
      <c r="H359" s="172" t="s">
        <v>139</v>
      </c>
      <c r="I359" s="173">
        <v>12</v>
      </c>
      <c r="J359" s="173"/>
      <c r="K359" s="173">
        <f t="shared" si="30"/>
        <v>0</v>
      </c>
      <c r="L359" s="174"/>
      <c r="M359" s="175"/>
      <c r="N359" s="176" t="s">
        <v>1</v>
      </c>
      <c r="O359" s="177" t="s">
        <v>37</v>
      </c>
      <c r="P359" s="140">
        <v>0</v>
      </c>
      <c r="Q359" s="140">
        <f t="shared" si="31"/>
        <v>0</v>
      </c>
      <c r="R359" s="140">
        <v>1.2E-4</v>
      </c>
      <c r="S359" s="140">
        <f t="shared" si="32"/>
        <v>1.4400000000000001E-3</v>
      </c>
      <c r="T359" s="140">
        <v>0</v>
      </c>
      <c r="U359" s="141">
        <f t="shared" si="33"/>
        <v>0</v>
      </c>
      <c r="AS359" s="142" t="s">
        <v>677</v>
      </c>
      <c r="AU359" s="142" t="s">
        <v>243</v>
      </c>
      <c r="AV359" s="142" t="s">
        <v>129</v>
      </c>
      <c r="AZ359" s="17" t="s">
        <v>121</v>
      </c>
      <c r="BF359" s="143">
        <f t="shared" si="34"/>
        <v>0</v>
      </c>
      <c r="BG359" s="143">
        <f t="shared" si="35"/>
        <v>0</v>
      </c>
      <c r="BH359" s="143">
        <f t="shared" si="36"/>
        <v>0</v>
      </c>
      <c r="BI359" s="143">
        <f t="shared" si="37"/>
        <v>0</v>
      </c>
      <c r="BJ359" s="143">
        <f t="shared" si="38"/>
        <v>0</v>
      </c>
      <c r="BK359" s="17" t="s">
        <v>129</v>
      </c>
      <c r="BL359" s="144">
        <f t="shared" si="39"/>
        <v>0</v>
      </c>
      <c r="BM359" s="17" t="s">
        <v>677</v>
      </c>
      <c r="BN359" s="142" t="s">
        <v>721</v>
      </c>
    </row>
    <row r="360" spans="2:66" s="1" customFormat="1" ht="24.2" customHeight="1">
      <c r="B360" s="131"/>
      <c r="C360" s="132" t="s">
        <v>722</v>
      </c>
      <c r="D360" s="132" t="s">
        <v>124</v>
      </c>
      <c r="E360" s="133" t="s">
        <v>723</v>
      </c>
      <c r="F360" s="134" t="s">
        <v>724</v>
      </c>
      <c r="G360" s="134"/>
      <c r="H360" s="135" t="s">
        <v>139</v>
      </c>
      <c r="I360" s="136">
        <v>4</v>
      </c>
      <c r="J360" s="136"/>
      <c r="K360" s="136">
        <f t="shared" si="30"/>
        <v>0</v>
      </c>
      <c r="L360" s="137"/>
      <c r="M360" s="29"/>
      <c r="N360" s="138" t="s">
        <v>1</v>
      </c>
      <c r="O360" s="139" t="s">
        <v>37</v>
      </c>
      <c r="P360" s="140">
        <v>0.47599999999999998</v>
      </c>
      <c r="Q360" s="140">
        <f t="shared" si="31"/>
        <v>1.9039999999999999</v>
      </c>
      <c r="R360" s="140">
        <v>0</v>
      </c>
      <c r="S360" s="140">
        <f t="shared" si="32"/>
        <v>0</v>
      </c>
      <c r="T360" s="140">
        <v>0</v>
      </c>
      <c r="U360" s="141">
        <f t="shared" si="33"/>
        <v>0</v>
      </c>
      <c r="AS360" s="142" t="s">
        <v>672</v>
      </c>
      <c r="AU360" s="142" t="s">
        <v>124</v>
      </c>
      <c r="AV360" s="142" t="s">
        <v>129</v>
      </c>
      <c r="AZ360" s="17" t="s">
        <v>121</v>
      </c>
      <c r="BF360" s="143">
        <f t="shared" si="34"/>
        <v>0</v>
      </c>
      <c r="BG360" s="143">
        <f t="shared" si="35"/>
        <v>0</v>
      </c>
      <c r="BH360" s="143">
        <f t="shared" si="36"/>
        <v>0</v>
      </c>
      <c r="BI360" s="143">
        <f t="shared" si="37"/>
        <v>0</v>
      </c>
      <c r="BJ360" s="143">
        <f t="shared" si="38"/>
        <v>0</v>
      </c>
      <c r="BK360" s="17" t="s">
        <v>129</v>
      </c>
      <c r="BL360" s="144">
        <f t="shared" si="39"/>
        <v>0</v>
      </c>
      <c r="BM360" s="17" t="s">
        <v>672</v>
      </c>
      <c r="BN360" s="142" t="s">
        <v>725</v>
      </c>
    </row>
    <row r="361" spans="2:66" s="1" customFormat="1" ht="16.5" customHeight="1">
      <c r="B361" s="131"/>
      <c r="C361" s="169" t="s">
        <v>726</v>
      </c>
      <c r="D361" s="169" t="s">
        <v>243</v>
      </c>
      <c r="E361" s="170" t="s">
        <v>727</v>
      </c>
      <c r="F361" s="171" t="s">
        <v>728</v>
      </c>
      <c r="G361" s="171"/>
      <c r="H361" s="172" t="s">
        <v>139</v>
      </c>
      <c r="I361" s="173">
        <v>4</v>
      </c>
      <c r="J361" s="173"/>
      <c r="K361" s="173">
        <f t="shared" si="30"/>
        <v>0</v>
      </c>
      <c r="L361" s="174"/>
      <c r="M361" s="175"/>
      <c r="N361" s="176" t="s">
        <v>1</v>
      </c>
      <c r="O361" s="177" t="s">
        <v>37</v>
      </c>
      <c r="P361" s="140">
        <v>0</v>
      </c>
      <c r="Q361" s="140">
        <f t="shared" si="31"/>
        <v>0</v>
      </c>
      <c r="R361" s="140">
        <v>8.0000000000000007E-5</v>
      </c>
      <c r="S361" s="140">
        <f t="shared" si="32"/>
        <v>3.2000000000000003E-4</v>
      </c>
      <c r="T361" s="140">
        <v>0</v>
      </c>
      <c r="U361" s="141">
        <f t="shared" si="33"/>
        <v>0</v>
      </c>
      <c r="AS361" s="142" t="s">
        <v>677</v>
      </c>
      <c r="AU361" s="142" t="s">
        <v>243</v>
      </c>
      <c r="AV361" s="142" t="s">
        <v>129</v>
      </c>
      <c r="AZ361" s="17" t="s">
        <v>121</v>
      </c>
      <c r="BF361" s="143">
        <f t="shared" si="34"/>
        <v>0</v>
      </c>
      <c r="BG361" s="143">
        <f t="shared" si="35"/>
        <v>0</v>
      </c>
      <c r="BH361" s="143">
        <f t="shared" si="36"/>
        <v>0</v>
      </c>
      <c r="BI361" s="143">
        <f t="shared" si="37"/>
        <v>0</v>
      </c>
      <c r="BJ361" s="143">
        <f t="shared" si="38"/>
        <v>0</v>
      </c>
      <c r="BK361" s="17" t="s">
        <v>129</v>
      </c>
      <c r="BL361" s="144">
        <f t="shared" si="39"/>
        <v>0</v>
      </c>
      <c r="BM361" s="17" t="s">
        <v>677</v>
      </c>
      <c r="BN361" s="142" t="s">
        <v>729</v>
      </c>
    </row>
    <row r="362" spans="2:66" s="1" customFormat="1" ht="24.2" customHeight="1">
      <c r="B362" s="131"/>
      <c r="C362" s="132" t="s">
        <v>730</v>
      </c>
      <c r="D362" s="132" t="s">
        <v>124</v>
      </c>
      <c r="E362" s="133" t="s">
        <v>731</v>
      </c>
      <c r="F362" s="134" t="s">
        <v>732</v>
      </c>
      <c r="G362" s="134"/>
      <c r="H362" s="135" t="s">
        <v>139</v>
      </c>
      <c r="I362" s="136">
        <v>2</v>
      </c>
      <c r="J362" s="136"/>
      <c r="K362" s="136">
        <f t="shared" si="30"/>
        <v>0</v>
      </c>
      <c r="L362" s="137"/>
      <c r="M362" s="29"/>
      <c r="N362" s="138" t="s">
        <v>1</v>
      </c>
      <c r="O362" s="139" t="s">
        <v>37</v>
      </c>
      <c r="P362" s="140">
        <v>0.182</v>
      </c>
      <c r="Q362" s="140">
        <f t="shared" si="31"/>
        <v>0.36399999999999999</v>
      </c>
      <c r="R362" s="140">
        <v>0</v>
      </c>
      <c r="S362" s="140">
        <f t="shared" si="32"/>
        <v>0</v>
      </c>
      <c r="T362" s="140">
        <v>0</v>
      </c>
      <c r="U362" s="141">
        <f t="shared" si="33"/>
        <v>0</v>
      </c>
      <c r="AS362" s="142" t="s">
        <v>672</v>
      </c>
      <c r="AU362" s="142" t="s">
        <v>124</v>
      </c>
      <c r="AV362" s="142" t="s">
        <v>129</v>
      </c>
      <c r="AZ362" s="17" t="s">
        <v>121</v>
      </c>
      <c r="BF362" s="143">
        <f t="shared" si="34"/>
        <v>0</v>
      </c>
      <c r="BG362" s="143">
        <f t="shared" si="35"/>
        <v>0</v>
      </c>
      <c r="BH362" s="143">
        <f t="shared" si="36"/>
        <v>0</v>
      </c>
      <c r="BI362" s="143">
        <f t="shared" si="37"/>
        <v>0</v>
      </c>
      <c r="BJ362" s="143">
        <f t="shared" si="38"/>
        <v>0</v>
      </c>
      <c r="BK362" s="17" t="s">
        <v>129</v>
      </c>
      <c r="BL362" s="144">
        <f t="shared" si="39"/>
        <v>0</v>
      </c>
      <c r="BM362" s="17" t="s">
        <v>672</v>
      </c>
      <c r="BN362" s="142" t="s">
        <v>733</v>
      </c>
    </row>
    <row r="363" spans="2:66" s="1" customFormat="1" ht="24.2" customHeight="1">
      <c r="B363" s="131"/>
      <c r="C363" s="169" t="s">
        <v>734</v>
      </c>
      <c r="D363" s="169" t="s">
        <v>243</v>
      </c>
      <c r="E363" s="170" t="s">
        <v>735</v>
      </c>
      <c r="F363" s="171" t="s">
        <v>736</v>
      </c>
      <c r="G363" s="171"/>
      <c r="H363" s="172" t="s">
        <v>139</v>
      </c>
      <c r="I363" s="173">
        <v>2</v>
      </c>
      <c r="J363" s="173"/>
      <c r="K363" s="173">
        <f t="shared" si="30"/>
        <v>0</v>
      </c>
      <c r="L363" s="174"/>
      <c r="M363" s="175"/>
      <c r="N363" s="176" t="s">
        <v>1</v>
      </c>
      <c r="O363" s="177" t="s">
        <v>37</v>
      </c>
      <c r="P363" s="140">
        <v>0</v>
      </c>
      <c r="Q363" s="140">
        <f t="shared" si="31"/>
        <v>0</v>
      </c>
      <c r="R363" s="140">
        <v>6.9999999999999994E-5</v>
      </c>
      <c r="S363" s="140">
        <f t="shared" si="32"/>
        <v>1.3999999999999999E-4</v>
      </c>
      <c r="T363" s="140">
        <v>0</v>
      </c>
      <c r="U363" s="141">
        <f t="shared" si="33"/>
        <v>0</v>
      </c>
      <c r="AS363" s="142" t="s">
        <v>677</v>
      </c>
      <c r="AU363" s="142" t="s">
        <v>243</v>
      </c>
      <c r="AV363" s="142" t="s">
        <v>129</v>
      </c>
      <c r="AZ363" s="17" t="s">
        <v>121</v>
      </c>
      <c r="BF363" s="143">
        <f t="shared" si="34"/>
        <v>0</v>
      </c>
      <c r="BG363" s="143">
        <f t="shared" si="35"/>
        <v>0</v>
      </c>
      <c r="BH363" s="143">
        <f t="shared" si="36"/>
        <v>0</v>
      </c>
      <c r="BI363" s="143">
        <f t="shared" si="37"/>
        <v>0</v>
      </c>
      <c r="BJ363" s="143">
        <f t="shared" si="38"/>
        <v>0</v>
      </c>
      <c r="BK363" s="17" t="s">
        <v>129</v>
      </c>
      <c r="BL363" s="144">
        <f t="shared" si="39"/>
        <v>0</v>
      </c>
      <c r="BM363" s="17" t="s">
        <v>677</v>
      </c>
      <c r="BN363" s="142" t="s">
        <v>737</v>
      </c>
    </row>
    <row r="364" spans="2:66" s="1" customFormat="1" ht="16.5" customHeight="1">
      <c r="B364" s="131"/>
      <c r="C364" s="169" t="s">
        <v>738</v>
      </c>
      <c r="D364" s="169" t="s">
        <v>243</v>
      </c>
      <c r="E364" s="170" t="s">
        <v>739</v>
      </c>
      <c r="F364" s="171" t="s">
        <v>740</v>
      </c>
      <c r="G364" s="171"/>
      <c r="H364" s="172" t="s">
        <v>139</v>
      </c>
      <c r="I364" s="173">
        <v>2</v>
      </c>
      <c r="J364" s="173"/>
      <c r="K364" s="173">
        <f t="shared" si="30"/>
        <v>0</v>
      </c>
      <c r="L364" s="174"/>
      <c r="M364" s="175"/>
      <c r="N364" s="176" t="s">
        <v>1</v>
      </c>
      <c r="O364" s="177" t="s">
        <v>37</v>
      </c>
      <c r="P364" s="140">
        <v>0</v>
      </c>
      <c r="Q364" s="140">
        <f t="shared" si="31"/>
        <v>0</v>
      </c>
      <c r="R364" s="140">
        <v>3.0000000000000001E-5</v>
      </c>
      <c r="S364" s="140">
        <f t="shared" si="32"/>
        <v>6.0000000000000002E-5</v>
      </c>
      <c r="T364" s="140">
        <v>0</v>
      </c>
      <c r="U364" s="141">
        <f t="shared" si="33"/>
        <v>0</v>
      </c>
      <c r="AS364" s="142" t="s">
        <v>677</v>
      </c>
      <c r="AU364" s="142" t="s">
        <v>243</v>
      </c>
      <c r="AV364" s="142" t="s">
        <v>129</v>
      </c>
      <c r="AZ364" s="17" t="s">
        <v>121</v>
      </c>
      <c r="BF364" s="143">
        <f t="shared" si="34"/>
        <v>0</v>
      </c>
      <c r="BG364" s="143">
        <f t="shared" si="35"/>
        <v>0</v>
      </c>
      <c r="BH364" s="143">
        <f t="shared" si="36"/>
        <v>0</v>
      </c>
      <c r="BI364" s="143">
        <f t="shared" si="37"/>
        <v>0</v>
      </c>
      <c r="BJ364" s="143">
        <f t="shared" si="38"/>
        <v>0</v>
      </c>
      <c r="BK364" s="17" t="s">
        <v>129</v>
      </c>
      <c r="BL364" s="144">
        <f t="shared" si="39"/>
        <v>0</v>
      </c>
      <c r="BM364" s="17" t="s">
        <v>677</v>
      </c>
      <c r="BN364" s="142" t="s">
        <v>741</v>
      </c>
    </row>
    <row r="365" spans="2:66" s="1" customFormat="1" ht="24.2" customHeight="1">
      <c r="B365" s="131"/>
      <c r="C365" s="132" t="s">
        <v>742</v>
      </c>
      <c r="D365" s="132" t="s">
        <v>124</v>
      </c>
      <c r="E365" s="133" t="s">
        <v>743</v>
      </c>
      <c r="F365" s="134" t="s">
        <v>744</v>
      </c>
      <c r="G365" s="134"/>
      <c r="H365" s="135" t="s">
        <v>139</v>
      </c>
      <c r="I365" s="136">
        <v>10</v>
      </c>
      <c r="J365" s="136"/>
      <c r="K365" s="136">
        <f t="shared" si="30"/>
        <v>0</v>
      </c>
      <c r="L365" s="137"/>
      <c r="M365" s="29"/>
      <c r="N365" s="138" t="s">
        <v>1</v>
      </c>
      <c r="O365" s="139" t="s">
        <v>37</v>
      </c>
      <c r="P365" s="140">
        <v>0.25800000000000001</v>
      </c>
      <c r="Q365" s="140">
        <f t="shared" si="31"/>
        <v>2.58</v>
      </c>
      <c r="R365" s="140">
        <v>0</v>
      </c>
      <c r="S365" s="140">
        <f t="shared" si="32"/>
        <v>0</v>
      </c>
      <c r="T365" s="140">
        <v>0</v>
      </c>
      <c r="U365" s="141">
        <f t="shared" si="33"/>
        <v>0</v>
      </c>
      <c r="AS365" s="142" t="s">
        <v>672</v>
      </c>
      <c r="AU365" s="142" t="s">
        <v>124</v>
      </c>
      <c r="AV365" s="142" t="s">
        <v>129</v>
      </c>
      <c r="AZ365" s="17" t="s">
        <v>121</v>
      </c>
      <c r="BF365" s="143">
        <f t="shared" si="34"/>
        <v>0</v>
      </c>
      <c r="BG365" s="143">
        <f t="shared" si="35"/>
        <v>0</v>
      </c>
      <c r="BH365" s="143">
        <f t="shared" si="36"/>
        <v>0</v>
      </c>
      <c r="BI365" s="143">
        <f t="shared" si="37"/>
        <v>0</v>
      </c>
      <c r="BJ365" s="143">
        <f t="shared" si="38"/>
        <v>0</v>
      </c>
      <c r="BK365" s="17" t="s">
        <v>129</v>
      </c>
      <c r="BL365" s="144">
        <f t="shared" si="39"/>
        <v>0</v>
      </c>
      <c r="BM365" s="17" t="s">
        <v>672</v>
      </c>
      <c r="BN365" s="142" t="s">
        <v>745</v>
      </c>
    </row>
    <row r="366" spans="2:66" s="1" customFormat="1" ht="16.5" customHeight="1">
      <c r="B366" s="131"/>
      <c r="C366" s="169" t="s">
        <v>746</v>
      </c>
      <c r="D366" s="169" t="s">
        <v>243</v>
      </c>
      <c r="E366" s="170" t="s">
        <v>739</v>
      </c>
      <c r="F366" s="171" t="s">
        <v>740</v>
      </c>
      <c r="G366" s="171"/>
      <c r="H366" s="172" t="s">
        <v>139</v>
      </c>
      <c r="I366" s="173">
        <v>10</v>
      </c>
      <c r="J366" s="173"/>
      <c r="K366" s="173">
        <f t="shared" si="30"/>
        <v>0</v>
      </c>
      <c r="L366" s="174"/>
      <c r="M366" s="175"/>
      <c r="N366" s="176" t="s">
        <v>1</v>
      </c>
      <c r="O366" s="177" t="s">
        <v>37</v>
      </c>
      <c r="P366" s="140">
        <v>0</v>
      </c>
      <c r="Q366" s="140">
        <f t="shared" si="31"/>
        <v>0</v>
      </c>
      <c r="R366" s="140">
        <v>3.0000000000000001E-5</v>
      </c>
      <c r="S366" s="140">
        <f t="shared" si="32"/>
        <v>3.0000000000000003E-4</v>
      </c>
      <c r="T366" s="140">
        <v>0</v>
      </c>
      <c r="U366" s="141">
        <f t="shared" si="33"/>
        <v>0</v>
      </c>
      <c r="AS366" s="142" t="s">
        <v>677</v>
      </c>
      <c r="AU366" s="142" t="s">
        <v>243</v>
      </c>
      <c r="AV366" s="142" t="s">
        <v>129</v>
      </c>
      <c r="AZ366" s="17" t="s">
        <v>121</v>
      </c>
      <c r="BF366" s="143">
        <f t="shared" si="34"/>
        <v>0</v>
      </c>
      <c r="BG366" s="143">
        <f t="shared" si="35"/>
        <v>0</v>
      </c>
      <c r="BH366" s="143">
        <f t="shared" si="36"/>
        <v>0</v>
      </c>
      <c r="BI366" s="143">
        <f t="shared" si="37"/>
        <v>0</v>
      </c>
      <c r="BJ366" s="143">
        <f t="shared" si="38"/>
        <v>0</v>
      </c>
      <c r="BK366" s="17" t="s">
        <v>129</v>
      </c>
      <c r="BL366" s="144">
        <f t="shared" si="39"/>
        <v>0</v>
      </c>
      <c r="BM366" s="17" t="s">
        <v>677</v>
      </c>
      <c r="BN366" s="142" t="s">
        <v>747</v>
      </c>
    </row>
    <row r="367" spans="2:66" s="1" customFormat="1" ht="24.2" customHeight="1">
      <c r="B367" s="131"/>
      <c r="C367" s="169" t="s">
        <v>748</v>
      </c>
      <c r="D367" s="169" t="s">
        <v>243</v>
      </c>
      <c r="E367" s="170" t="s">
        <v>749</v>
      </c>
      <c r="F367" s="171" t="s">
        <v>750</v>
      </c>
      <c r="G367" s="171"/>
      <c r="H367" s="172" t="s">
        <v>139</v>
      </c>
      <c r="I367" s="173">
        <v>10</v>
      </c>
      <c r="J367" s="173"/>
      <c r="K367" s="173">
        <f t="shared" si="30"/>
        <v>0</v>
      </c>
      <c r="L367" s="174"/>
      <c r="M367" s="175"/>
      <c r="N367" s="176" t="s">
        <v>1</v>
      </c>
      <c r="O367" s="177" t="s">
        <v>37</v>
      </c>
      <c r="P367" s="140">
        <v>0</v>
      </c>
      <c r="Q367" s="140">
        <f t="shared" si="31"/>
        <v>0</v>
      </c>
      <c r="R367" s="140">
        <v>8.0000000000000007E-5</v>
      </c>
      <c r="S367" s="140">
        <f t="shared" si="32"/>
        <v>8.0000000000000004E-4</v>
      </c>
      <c r="T367" s="140">
        <v>0</v>
      </c>
      <c r="U367" s="141">
        <f t="shared" si="33"/>
        <v>0</v>
      </c>
      <c r="AS367" s="142" t="s">
        <v>677</v>
      </c>
      <c r="AU367" s="142" t="s">
        <v>243</v>
      </c>
      <c r="AV367" s="142" t="s">
        <v>129</v>
      </c>
      <c r="AZ367" s="17" t="s">
        <v>121</v>
      </c>
      <c r="BF367" s="143">
        <f t="shared" si="34"/>
        <v>0</v>
      </c>
      <c r="BG367" s="143">
        <f t="shared" si="35"/>
        <v>0</v>
      </c>
      <c r="BH367" s="143">
        <f t="shared" si="36"/>
        <v>0</v>
      </c>
      <c r="BI367" s="143">
        <f t="shared" si="37"/>
        <v>0</v>
      </c>
      <c r="BJ367" s="143">
        <f t="shared" si="38"/>
        <v>0</v>
      </c>
      <c r="BK367" s="17" t="s">
        <v>129</v>
      </c>
      <c r="BL367" s="144">
        <f t="shared" si="39"/>
        <v>0</v>
      </c>
      <c r="BM367" s="17" t="s">
        <v>677</v>
      </c>
      <c r="BN367" s="142" t="s">
        <v>751</v>
      </c>
    </row>
    <row r="368" spans="2:66" s="1" customFormat="1" ht="24.2" customHeight="1">
      <c r="B368" s="131"/>
      <c r="C368" s="132" t="s">
        <v>752</v>
      </c>
      <c r="D368" s="132" t="s">
        <v>124</v>
      </c>
      <c r="E368" s="133" t="s">
        <v>753</v>
      </c>
      <c r="F368" s="134" t="s">
        <v>754</v>
      </c>
      <c r="G368" s="134"/>
      <c r="H368" s="135" t="s">
        <v>139</v>
      </c>
      <c r="I368" s="136">
        <v>26</v>
      </c>
      <c r="J368" s="136"/>
      <c r="K368" s="136">
        <f t="shared" si="30"/>
        <v>0</v>
      </c>
      <c r="L368" s="137"/>
      <c r="M368" s="29"/>
      <c r="N368" s="138" t="s">
        <v>1</v>
      </c>
      <c r="O368" s="139" t="s">
        <v>37</v>
      </c>
      <c r="P368" s="140">
        <v>0.308</v>
      </c>
      <c r="Q368" s="140">
        <f t="shared" si="31"/>
        <v>8.0079999999999991</v>
      </c>
      <c r="R368" s="140">
        <v>0</v>
      </c>
      <c r="S368" s="140">
        <f t="shared" si="32"/>
        <v>0</v>
      </c>
      <c r="T368" s="140">
        <v>0</v>
      </c>
      <c r="U368" s="141">
        <f t="shared" si="33"/>
        <v>0</v>
      </c>
      <c r="AS368" s="142" t="s">
        <v>672</v>
      </c>
      <c r="AU368" s="142" t="s">
        <v>124</v>
      </c>
      <c r="AV368" s="142" t="s">
        <v>129</v>
      </c>
      <c r="AZ368" s="17" t="s">
        <v>121</v>
      </c>
      <c r="BF368" s="143">
        <f t="shared" si="34"/>
        <v>0</v>
      </c>
      <c r="BG368" s="143">
        <f t="shared" si="35"/>
        <v>0</v>
      </c>
      <c r="BH368" s="143">
        <f t="shared" si="36"/>
        <v>0</v>
      </c>
      <c r="BI368" s="143">
        <f t="shared" si="37"/>
        <v>0</v>
      </c>
      <c r="BJ368" s="143">
        <f t="shared" si="38"/>
        <v>0</v>
      </c>
      <c r="BK368" s="17" t="s">
        <v>129</v>
      </c>
      <c r="BL368" s="144">
        <f t="shared" si="39"/>
        <v>0</v>
      </c>
      <c r="BM368" s="17" t="s">
        <v>672</v>
      </c>
      <c r="BN368" s="142" t="s">
        <v>755</v>
      </c>
    </row>
    <row r="369" spans="2:66" s="1" customFormat="1" ht="24.2" customHeight="1">
      <c r="B369" s="131"/>
      <c r="C369" s="169" t="s">
        <v>756</v>
      </c>
      <c r="D369" s="169" t="s">
        <v>243</v>
      </c>
      <c r="E369" s="170" t="s">
        <v>757</v>
      </c>
      <c r="F369" s="171" t="s">
        <v>758</v>
      </c>
      <c r="G369" s="171"/>
      <c r="H369" s="172" t="s">
        <v>139</v>
      </c>
      <c r="I369" s="173">
        <v>26</v>
      </c>
      <c r="J369" s="173"/>
      <c r="K369" s="173">
        <f t="shared" si="30"/>
        <v>0</v>
      </c>
      <c r="L369" s="174"/>
      <c r="M369" s="175"/>
      <c r="N369" s="176" t="s">
        <v>1</v>
      </c>
      <c r="O369" s="177" t="s">
        <v>37</v>
      </c>
      <c r="P369" s="140">
        <v>0</v>
      </c>
      <c r="Q369" s="140">
        <f t="shared" si="31"/>
        <v>0</v>
      </c>
      <c r="R369" s="140">
        <v>1E-4</v>
      </c>
      <c r="S369" s="140">
        <f t="shared" si="32"/>
        <v>2.6000000000000003E-3</v>
      </c>
      <c r="T369" s="140">
        <v>0</v>
      </c>
      <c r="U369" s="141">
        <f t="shared" si="33"/>
        <v>0</v>
      </c>
      <c r="AS369" s="142" t="s">
        <v>677</v>
      </c>
      <c r="AU369" s="142" t="s">
        <v>243</v>
      </c>
      <c r="AV369" s="142" t="s">
        <v>129</v>
      </c>
      <c r="AZ369" s="17" t="s">
        <v>121</v>
      </c>
      <c r="BF369" s="143">
        <f t="shared" si="34"/>
        <v>0</v>
      </c>
      <c r="BG369" s="143">
        <f t="shared" si="35"/>
        <v>0</v>
      </c>
      <c r="BH369" s="143">
        <f t="shared" si="36"/>
        <v>0</v>
      </c>
      <c r="BI369" s="143">
        <f t="shared" si="37"/>
        <v>0</v>
      </c>
      <c r="BJ369" s="143">
        <f t="shared" si="38"/>
        <v>0</v>
      </c>
      <c r="BK369" s="17" t="s">
        <v>129</v>
      </c>
      <c r="BL369" s="144">
        <f t="shared" si="39"/>
        <v>0</v>
      </c>
      <c r="BM369" s="17" t="s">
        <v>677</v>
      </c>
      <c r="BN369" s="142" t="s">
        <v>759</v>
      </c>
    </row>
    <row r="370" spans="2:66" s="1" customFormat="1" ht="24.2" customHeight="1">
      <c r="B370" s="131"/>
      <c r="C370" s="132" t="s">
        <v>760</v>
      </c>
      <c r="D370" s="132" t="s">
        <v>124</v>
      </c>
      <c r="E370" s="133" t="s">
        <v>761</v>
      </c>
      <c r="F370" s="134" t="s">
        <v>762</v>
      </c>
      <c r="G370" s="134"/>
      <c r="H370" s="135" t="s">
        <v>139</v>
      </c>
      <c r="I370" s="136">
        <v>1</v>
      </c>
      <c r="J370" s="136"/>
      <c r="K370" s="136">
        <f t="shared" si="30"/>
        <v>0</v>
      </c>
      <c r="L370" s="137"/>
      <c r="M370" s="29"/>
      <c r="N370" s="138" t="s">
        <v>1</v>
      </c>
      <c r="O370" s="139" t="s">
        <v>37</v>
      </c>
      <c r="P370" s="140">
        <v>1.88</v>
      </c>
      <c r="Q370" s="140">
        <f t="shared" si="31"/>
        <v>1.88</v>
      </c>
      <c r="R370" s="140">
        <v>0</v>
      </c>
      <c r="S370" s="140">
        <f t="shared" si="32"/>
        <v>0</v>
      </c>
      <c r="T370" s="140">
        <v>0</v>
      </c>
      <c r="U370" s="141">
        <f t="shared" si="33"/>
        <v>0</v>
      </c>
      <c r="AS370" s="142" t="s">
        <v>672</v>
      </c>
      <c r="AU370" s="142" t="s">
        <v>124</v>
      </c>
      <c r="AV370" s="142" t="s">
        <v>129</v>
      </c>
      <c r="AZ370" s="17" t="s">
        <v>121</v>
      </c>
      <c r="BF370" s="143">
        <f t="shared" si="34"/>
        <v>0</v>
      </c>
      <c r="BG370" s="143">
        <f t="shared" si="35"/>
        <v>0</v>
      </c>
      <c r="BH370" s="143">
        <f t="shared" si="36"/>
        <v>0</v>
      </c>
      <c r="BI370" s="143">
        <f t="shared" si="37"/>
        <v>0</v>
      </c>
      <c r="BJ370" s="143">
        <f t="shared" si="38"/>
        <v>0</v>
      </c>
      <c r="BK370" s="17" t="s">
        <v>129</v>
      </c>
      <c r="BL370" s="144">
        <f t="shared" si="39"/>
        <v>0</v>
      </c>
      <c r="BM370" s="17" t="s">
        <v>672</v>
      </c>
      <c r="BN370" s="142" t="s">
        <v>763</v>
      </c>
    </row>
    <row r="371" spans="2:66" s="1" customFormat="1" ht="24.2" customHeight="1">
      <c r="B371" s="131"/>
      <c r="C371" s="169" t="s">
        <v>764</v>
      </c>
      <c r="D371" s="169" t="s">
        <v>243</v>
      </c>
      <c r="E371" s="170" t="s">
        <v>765</v>
      </c>
      <c r="F371" s="171" t="s">
        <v>766</v>
      </c>
      <c r="G371" s="171"/>
      <c r="H371" s="172" t="s">
        <v>139</v>
      </c>
      <c r="I371" s="173">
        <v>1</v>
      </c>
      <c r="J371" s="173"/>
      <c r="K371" s="173">
        <f t="shared" si="30"/>
        <v>0</v>
      </c>
      <c r="L371" s="174"/>
      <c r="M371" s="175"/>
      <c r="N371" s="176" t="s">
        <v>1</v>
      </c>
      <c r="O371" s="177" t="s">
        <v>37</v>
      </c>
      <c r="P371" s="140">
        <v>0</v>
      </c>
      <c r="Q371" s="140">
        <f t="shared" si="31"/>
        <v>0</v>
      </c>
      <c r="R371" s="140">
        <v>1.643E-2</v>
      </c>
      <c r="S371" s="140">
        <f t="shared" si="32"/>
        <v>1.643E-2</v>
      </c>
      <c r="T371" s="140">
        <v>0</v>
      </c>
      <c r="U371" s="141">
        <f t="shared" si="33"/>
        <v>0</v>
      </c>
      <c r="AS371" s="142" t="s">
        <v>677</v>
      </c>
      <c r="AU371" s="142" t="s">
        <v>243</v>
      </c>
      <c r="AV371" s="142" t="s">
        <v>129</v>
      </c>
      <c r="AZ371" s="17" t="s">
        <v>121</v>
      </c>
      <c r="BF371" s="143">
        <f t="shared" si="34"/>
        <v>0</v>
      </c>
      <c r="BG371" s="143">
        <f t="shared" si="35"/>
        <v>0</v>
      </c>
      <c r="BH371" s="143">
        <f t="shared" si="36"/>
        <v>0</v>
      </c>
      <c r="BI371" s="143">
        <f t="shared" si="37"/>
        <v>0</v>
      </c>
      <c r="BJ371" s="143">
        <f t="shared" si="38"/>
        <v>0</v>
      </c>
      <c r="BK371" s="17" t="s">
        <v>129</v>
      </c>
      <c r="BL371" s="144">
        <f t="shared" si="39"/>
        <v>0</v>
      </c>
      <c r="BM371" s="17" t="s">
        <v>677</v>
      </c>
      <c r="BN371" s="142" t="s">
        <v>767</v>
      </c>
    </row>
    <row r="372" spans="2:66" s="1" customFormat="1" ht="21.75" customHeight="1">
      <c r="B372" s="131"/>
      <c r="C372" s="132" t="s">
        <v>768</v>
      </c>
      <c r="D372" s="132" t="s">
        <v>124</v>
      </c>
      <c r="E372" s="133" t="s">
        <v>769</v>
      </c>
      <c r="F372" s="134" t="s">
        <v>770</v>
      </c>
      <c r="G372" s="134"/>
      <c r="H372" s="135" t="s">
        <v>139</v>
      </c>
      <c r="I372" s="136">
        <v>47</v>
      </c>
      <c r="J372" s="136"/>
      <c r="K372" s="136">
        <f t="shared" si="30"/>
        <v>0</v>
      </c>
      <c r="L372" s="137"/>
      <c r="M372" s="29"/>
      <c r="N372" s="138" t="s">
        <v>1</v>
      </c>
      <c r="O372" s="139" t="s">
        <v>37</v>
      </c>
      <c r="P372" s="140">
        <v>0.3</v>
      </c>
      <c r="Q372" s="140">
        <f t="shared" si="31"/>
        <v>14.1</v>
      </c>
      <c r="R372" s="140">
        <v>0</v>
      </c>
      <c r="S372" s="140">
        <f t="shared" si="32"/>
        <v>0</v>
      </c>
      <c r="T372" s="140">
        <v>0</v>
      </c>
      <c r="U372" s="141">
        <f t="shared" si="33"/>
        <v>0</v>
      </c>
      <c r="AS372" s="142" t="s">
        <v>672</v>
      </c>
      <c r="AU372" s="142" t="s">
        <v>124</v>
      </c>
      <c r="AV372" s="142" t="s">
        <v>129</v>
      </c>
      <c r="AZ372" s="17" t="s">
        <v>121</v>
      </c>
      <c r="BF372" s="143">
        <f t="shared" si="34"/>
        <v>0</v>
      </c>
      <c r="BG372" s="143">
        <f t="shared" si="35"/>
        <v>0</v>
      </c>
      <c r="BH372" s="143">
        <f t="shared" si="36"/>
        <v>0</v>
      </c>
      <c r="BI372" s="143">
        <f t="shared" si="37"/>
        <v>0</v>
      </c>
      <c r="BJ372" s="143">
        <f t="shared" si="38"/>
        <v>0</v>
      </c>
      <c r="BK372" s="17" t="s">
        <v>129</v>
      </c>
      <c r="BL372" s="144">
        <f t="shared" si="39"/>
        <v>0</v>
      </c>
      <c r="BM372" s="17" t="s">
        <v>672</v>
      </c>
      <c r="BN372" s="142" t="s">
        <v>771</v>
      </c>
    </row>
    <row r="373" spans="2:66" s="1" customFormat="1" ht="24.2" customHeight="1">
      <c r="B373" s="131"/>
      <c r="C373" s="169" t="s">
        <v>772</v>
      </c>
      <c r="D373" s="169" t="s">
        <v>243</v>
      </c>
      <c r="E373" s="170" t="s">
        <v>773</v>
      </c>
      <c r="F373" s="171" t="s">
        <v>774</v>
      </c>
      <c r="G373" s="171"/>
      <c r="H373" s="172" t="s">
        <v>139</v>
      </c>
      <c r="I373" s="173">
        <v>40</v>
      </c>
      <c r="J373" s="173"/>
      <c r="K373" s="173">
        <f t="shared" si="30"/>
        <v>0</v>
      </c>
      <c r="L373" s="174"/>
      <c r="M373" s="175"/>
      <c r="N373" s="176" t="s">
        <v>1</v>
      </c>
      <c r="O373" s="177" t="s">
        <v>37</v>
      </c>
      <c r="P373" s="140">
        <v>0</v>
      </c>
      <c r="Q373" s="140">
        <f t="shared" si="31"/>
        <v>0</v>
      </c>
      <c r="R373" s="140">
        <v>2.4599999999999999E-3</v>
      </c>
      <c r="S373" s="140">
        <f t="shared" si="32"/>
        <v>9.8400000000000001E-2</v>
      </c>
      <c r="T373" s="140">
        <v>0</v>
      </c>
      <c r="U373" s="141">
        <f t="shared" si="33"/>
        <v>0</v>
      </c>
      <c r="AS373" s="142" t="s">
        <v>677</v>
      </c>
      <c r="AU373" s="142" t="s">
        <v>243</v>
      </c>
      <c r="AV373" s="142" t="s">
        <v>129</v>
      </c>
      <c r="AZ373" s="17" t="s">
        <v>121</v>
      </c>
      <c r="BF373" s="143">
        <f t="shared" si="34"/>
        <v>0</v>
      </c>
      <c r="BG373" s="143">
        <f t="shared" si="35"/>
        <v>0</v>
      </c>
      <c r="BH373" s="143">
        <f t="shared" si="36"/>
        <v>0</v>
      </c>
      <c r="BI373" s="143">
        <f t="shared" si="37"/>
        <v>0</v>
      </c>
      <c r="BJ373" s="143">
        <f t="shared" si="38"/>
        <v>0</v>
      </c>
      <c r="BK373" s="17" t="s">
        <v>129</v>
      </c>
      <c r="BL373" s="144">
        <f t="shared" si="39"/>
        <v>0</v>
      </c>
      <c r="BM373" s="17" t="s">
        <v>677</v>
      </c>
      <c r="BN373" s="142" t="s">
        <v>775</v>
      </c>
    </row>
    <row r="374" spans="2:66" s="1" customFormat="1" ht="24.2" customHeight="1">
      <c r="B374" s="131"/>
      <c r="C374" s="132" t="s">
        <v>776</v>
      </c>
      <c r="D374" s="132" t="s">
        <v>124</v>
      </c>
      <c r="E374" s="133" t="s">
        <v>777</v>
      </c>
      <c r="F374" s="134" t="s">
        <v>778</v>
      </c>
      <c r="G374" s="134"/>
      <c r="H374" s="135" t="s">
        <v>139</v>
      </c>
      <c r="I374" s="136">
        <v>7</v>
      </c>
      <c r="J374" s="136"/>
      <c r="K374" s="136">
        <f t="shared" si="30"/>
        <v>0</v>
      </c>
      <c r="L374" s="137"/>
      <c r="M374" s="29"/>
      <c r="N374" s="138" t="s">
        <v>1</v>
      </c>
      <c r="O374" s="139" t="s">
        <v>37</v>
      </c>
      <c r="P374" s="140">
        <v>0.77</v>
      </c>
      <c r="Q374" s="140">
        <f t="shared" si="31"/>
        <v>5.3900000000000006</v>
      </c>
      <c r="R374" s="140">
        <v>0</v>
      </c>
      <c r="S374" s="140">
        <f t="shared" si="32"/>
        <v>0</v>
      </c>
      <c r="T374" s="140">
        <v>0</v>
      </c>
      <c r="U374" s="141">
        <f t="shared" si="33"/>
        <v>0</v>
      </c>
      <c r="AS374" s="142" t="s">
        <v>672</v>
      </c>
      <c r="AU374" s="142" t="s">
        <v>124</v>
      </c>
      <c r="AV374" s="142" t="s">
        <v>129</v>
      </c>
      <c r="AZ374" s="17" t="s">
        <v>121</v>
      </c>
      <c r="BF374" s="143">
        <f t="shared" si="34"/>
        <v>0</v>
      </c>
      <c r="BG374" s="143">
        <f t="shared" si="35"/>
        <v>0</v>
      </c>
      <c r="BH374" s="143">
        <f t="shared" si="36"/>
        <v>0</v>
      </c>
      <c r="BI374" s="143">
        <f t="shared" si="37"/>
        <v>0</v>
      </c>
      <c r="BJ374" s="143">
        <f t="shared" si="38"/>
        <v>0</v>
      </c>
      <c r="BK374" s="17" t="s">
        <v>129</v>
      </c>
      <c r="BL374" s="144">
        <f t="shared" si="39"/>
        <v>0</v>
      </c>
      <c r="BM374" s="17" t="s">
        <v>672</v>
      </c>
      <c r="BN374" s="142" t="s">
        <v>779</v>
      </c>
    </row>
    <row r="375" spans="2:66" s="1" customFormat="1" ht="24.2" customHeight="1">
      <c r="B375" s="131"/>
      <c r="C375" s="169" t="s">
        <v>780</v>
      </c>
      <c r="D375" s="169" t="s">
        <v>243</v>
      </c>
      <c r="E375" s="170" t="s">
        <v>781</v>
      </c>
      <c r="F375" s="171" t="s">
        <v>782</v>
      </c>
      <c r="G375" s="171"/>
      <c r="H375" s="172" t="s">
        <v>139</v>
      </c>
      <c r="I375" s="173">
        <v>7</v>
      </c>
      <c r="J375" s="173"/>
      <c r="K375" s="173">
        <f t="shared" si="30"/>
        <v>0</v>
      </c>
      <c r="L375" s="174"/>
      <c r="M375" s="175"/>
      <c r="N375" s="176" t="s">
        <v>1</v>
      </c>
      <c r="O375" s="177" t="s">
        <v>37</v>
      </c>
      <c r="P375" s="140">
        <v>0</v>
      </c>
      <c r="Q375" s="140">
        <f t="shared" si="31"/>
        <v>0</v>
      </c>
      <c r="R375" s="140">
        <v>5.9000000000000003E-4</v>
      </c>
      <c r="S375" s="140">
        <f t="shared" si="32"/>
        <v>4.13E-3</v>
      </c>
      <c r="T375" s="140">
        <v>0</v>
      </c>
      <c r="U375" s="141">
        <f t="shared" si="33"/>
        <v>0</v>
      </c>
      <c r="AS375" s="142" t="s">
        <v>677</v>
      </c>
      <c r="AU375" s="142" t="s">
        <v>243</v>
      </c>
      <c r="AV375" s="142" t="s">
        <v>129</v>
      </c>
      <c r="AZ375" s="17" t="s">
        <v>121</v>
      </c>
      <c r="BF375" s="143">
        <f t="shared" si="34"/>
        <v>0</v>
      </c>
      <c r="BG375" s="143">
        <f t="shared" si="35"/>
        <v>0</v>
      </c>
      <c r="BH375" s="143">
        <f t="shared" si="36"/>
        <v>0</v>
      </c>
      <c r="BI375" s="143">
        <f t="shared" si="37"/>
        <v>0</v>
      </c>
      <c r="BJ375" s="143">
        <f t="shared" si="38"/>
        <v>0</v>
      </c>
      <c r="BK375" s="17" t="s">
        <v>129</v>
      </c>
      <c r="BL375" s="144">
        <f t="shared" si="39"/>
        <v>0</v>
      </c>
      <c r="BM375" s="17" t="s">
        <v>677</v>
      </c>
      <c r="BN375" s="142" t="s">
        <v>783</v>
      </c>
    </row>
    <row r="376" spans="2:66" s="1" customFormat="1" ht="24.2" customHeight="1">
      <c r="B376" s="131"/>
      <c r="C376" s="132" t="s">
        <v>784</v>
      </c>
      <c r="D376" s="132" t="s">
        <v>124</v>
      </c>
      <c r="E376" s="133" t="s">
        <v>785</v>
      </c>
      <c r="F376" s="134" t="s">
        <v>786</v>
      </c>
      <c r="G376" s="134"/>
      <c r="H376" s="135" t="s">
        <v>215</v>
      </c>
      <c r="I376" s="136">
        <v>135</v>
      </c>
      <c r="J376" s="136"/>
      <c r="K376" s="136">
        <f t="shared" si="30"/>
        <v>0</v>
      </c>
      <c r="L376" s="137"/>
      <c r="M376" s="29"/>
      <c r="N376" s="138" t="s">
        <v>1</v>
      </c>
      <c r="O376" s="139" t="s">
        <v>37</v>
      </c>
      <c r="P376" s="140">
        <v>0.15</v>
      </c>
      <c r="Q376" s="140">
        <f t="shared" si="31"/>
        <v>20.25</v>
      </c>
      <c r="R376" s="140">
        <v>0</v>
      </c>
      <c r="S376" s="140">
        <f t="shared" si="32"/>
        <v>0</v>
      </c>
      <c r="T376" s="140">
        <v>0</v>
      </c>
      <c r="U376" s="141">
        <f t="shared" si="33"/>
        <v>0</v>
      </c>
      <c r="AS376" s="142" t="s">
        <v>672</v>
      </c>
      <c r="AU376" s="142" t="s">
        <v>124</v>
      </c>
      <c r="AV376" s="142" t="s">
        <v>129</v>
      </c>
      <c r="AZ376" s="17" t="s">
        <v>121</v>
      </c>
      <c r="BF376" s="143">
        <f t="shared" si="34"/>
        <v>0</v>
      </c>
      <c r="BG376" s="143">
        <f t="shared" si="35"/>
        <v>0</v>
      </c>
      <c r="BH376" s="143">
        <f t="shared" si="36"/>
        <v>0</v>
      </c>
      <c r="BI376" s="143">
        <f t="shared" si="37"/>
        <v>0</v>
      </c>
      <c r="BJ376" s="143">
        <f t="shared" si="38"/>
        <v>0</v>
      </c>
      <c r="BK376" s="17" t="s">
        <v>129</v>
      </c>
      <c r="BL376" s="144">
        <f t="shared" si="39"/>
        <v>0</v>
      </c>
      <c r="BM376" s="17" t="s">
        <v>672</v>
      </c>
      <c r="BN376" s="142" t="s">
        <v>787</v>
      </c>
    </row>
    <row r="377" spans="2:66" s="1" customFormat="1" ht="16.5" customHeight="1">
      <c r="B377" s="131"/>
      <c r="C377" s="169" t="s">
        <v>788</v>
      </c>
      <c r="D377" s="169" t="s">
        <v>243</v>
      </c>
      <c r="E377" s="170" t="s">
        <v>789</v>
      </c>
      <c r="F377" s="171" t="s">
        <v>790</v>
      </c>
      <c r="G377" s="171"/>
      <c r="H377" s="172" t="s">
        <v>791</v>
      </c>
      <c r="I377" s="173">
        <v>54</v>
      </c>
      <c r="J377" s="173"/>
      <c r="K377" s="173">
        <f t="shared" si="30"/>
        <v>0</v>
      </c>
      <c r="L377" s="174"/>
      <c r="M377" s="175"/>
      <c r="N377" s="176" t="s">
        <v>1</v>
      </c>
      <c r="O377" s="177" t="s">
        <v>37</v>
      </c>
      <c r="P377" s="140">
        <v>0</v>
      </c>
      <c r="Q377" s="140">
        <f t="shared" si="31"/>
        <v>0</v>
      </c>
      <c r="R377" s="140">
        <v>1E-3</v>
      </c>
      <c r="S377" s="140">
        <f t="shared" si="32"/>
        <v>5.3999999999999999E-2</v>
      </c>
      <c r="T377" s="140">
        <v>0</v>
      </c>
      <c r="U377" s="141">
        <f t="shared" si="33"/>
        <v>0</v>
      </c>
      <c r="AS377" s="142" t="s">
        <v>677</v>
      </c>
      <c r="AU377" s="142" t="s">
        <v>243</v>
      </c>
      <c r="AV377" s="142" t="s">
        <v>129</v>
      </c>
      <c r="AZ377" s="17" t="s">
        <v>121</v>
      </c>
      <c r="BF377" s="143">
        <f t="shared" si="34"/>
        <v>0</v>
      </c>
      <c r="BG377" s="143">
        <f t="shared" si="35"/>
        <v>0</v>
      </c>
      <c r="BH377" s="143">
        <f t="shared" si="36"/>
        <v>0</v>
      </c>
      <c r="BI377" s="143">
        <f t="shared" si="37"/>
        <v>0</v>
      </c>
      <c r="BJ377" s="143">
        <f t="shared" si="38"/>
        <v>0</v>
      </c>
      <c r="BK377" s="17" t="s">
        <v>129</v>
      </c>
      <c r="BL377" s="144">
        <f t="shared" si="39"/>
        <v>0</v>
      </c>
      <c r="BM377" s="17" t="s">
        <v>677</v>
      </c>
      <c r="BN377" s="142" t="s">
        <v>792</v>
      </c>
    </row>
    <row r="378" spans="2:66" s="1" customFormat="1" ht="24.2" customHeight="1">
      <c r="B378" s="131"/>
      <c r="C378" s="132" t="s">
        <v>793</v>
      </c>
      <c r="D378" s="132" t="s">
        <v>124</v>
      </c>
      <c r="E378" s="133" t="s">
        <v>794</v>
      </c>
      <c r="F378" s="134" t="s">
        <v>795</v>
      </c>
      <c r="G378" s="134"/>
      <c r="H378" s="135" t="s">
        <v>215</v>
      </c>
      <c r="I378" s="136">
        <v>28</v>
      </c>
      <c r="J378" s="136"/>
      <c r="K378" s="136">
        <f t="shared" si="30"/>
        <v>0</v>
      </c>
      <c r="L378" s="137"/>
      <c r="M378" s="29"/>
      <c r="N378" s="138" t="s">
        <v>1</v>
      </c>
      <c r="O378" s="139" t="s">
        <v>37</v>
      </c>
      <c r="P378" s="140">
        <v>0.2</v>
      </c>
      <c r="Q378" s="140">
        <f t="shared" si="31"/>
        <v>5.6000000000000005</v>
      </c>
      <c r="R378" s="140">
        <v>0</v>
      </c>
      <c r="S378" s="140">
        <f t="shared" si="32"/>
        <v>0</v>
      </c>
      <c r="T378" s="140">
        <v>0</v>
      </c>
      <c r="U378" s="141">
        <f t="shared" si="33"/>
        <v>0</v>
      </c>
      <c r="AS378" s="142" t="s">
        <v>672</v>
      </c>
      <c r="AU378" s="142" t="s">
        <v>124</v>
      </c>
      <c r="AV378" s="142" t="s">
        <v>129</v>
      </c>
      <c r="AZ378" s="17" t="s">
        <v>121</v>
      </c>
      <c r="BF378" s="143">
        <f t="shared" si="34"/>
        <v>0</v>
      </c>
      <c r="BG378" s="143">
        <f t="shared" si="35"/>
        <v>0</v>
      </c>
      <c r="BH378" s="143">
        <f t="shared" si="36"/>
        <v>0</v>
      </c>
      <c r="BI378" s="143">
        <f t="shared" si="37"/>
        <v>0</v>
      </c>
      <c r="BJ378" s="143">
        <f t="shared" si="38"/>
        <v>0</v>
      </c>
      <c r="BK378" s="17" t="s">
        <v>129</v>
      </c>
      <c r="BL378" s="144">
        <f t="shared" si="39"/>
        <v>0</v>
      </c>
      <c r="BM378" s="17" t="s">
        <v>672</v>
      </c>
      <c r="BN378" s="142" t="s">
        <v>796</v>
      </c>
    </row>
    <row r="379" spans="2:66" s="1" customFormat="1" ht="16.5" customHeight="1">
      <c r="B379" s="131"/>
      <c r="C379" s="169" t="s">
        <v>797</v>
      </c>
      <c r="D379" s="169" t="s">
        <v>243</v>
      </c>
      <c r="E379" s="170" t="s">
        <v>798</v>
      </c>
      <c r="F379" s="171" t="s">
        <v>799</v>
      </c>
      <c r="G379" s="171"/>
      <c r="H379" s="172" t="s">
        <v>791</v>
      </c>
      <c r="I379" s="173">
        <v>17.276</v>
      </c>
      <c r="J379" s="173"/>
      <c r="K379" s="173">
        <f t="shared" ref="K379:K410" si="40">ROUND(J379*I379,3)</f>
        <v>0</v>
      </c>
      <c r="L379" s="174"/>
      <c r="M379" s="175"/>
      <c r="N379" s="176" t="s">
        <v>1</v>
      </c>
      <c r="O379" s="177" t="s">
        <v>37</v>
      </c>
      <c r="P379" s="140">
        <v>0</v>
      </c>
      <c r="Q379" s="140">
        <f t="shared" ref="Q379:Q410" si="41">P379*I379</f>
        <v>0</v>
      </c>
      <c r="R379" s="140">
        <v>1E-3</v>
      </c>
      <c r="S379" s="140">
        <f t="shared" ref="S379:S410" si="42">R379*I379</f>
        <v>1.7276E-2</v>
      </c>
      <c r="T379" s="140">
        <v>0</v>
      </c>
      <c r="U379" s="141">
        <f t="shared" ref="U379:U410" si="43">T379*I379</f>
        <v>0</v>
      </c>
      <c r="AS379" s="142" t="s">
        <v>677</v>
      </c>
      <c r="AU379" s="142" t="s">
        <v>243</v>
      </c>
      <c r="AV379" s="142" t="s">
        <v>129</v>
      </c>
      <c r="AZ379" s="17" t="s">
        <v>121</v>
      </c>
      <c r="BF379" s="143">
        <f t="shared" ref="BF379:BF410" si="44">IF(O379="základná",K379,0)</f>
        <v>0</v>
      </c>
      <c r="BG379" s="143">
        <f t="shared" ref="BG379:BG410" si="45">IF(O379="znížená",K379,0)</f>
        <v>0</v>
      </c>
      <c r="BH379" s="143">
        <f t="shared" ref="BH379:BH410" si="46">IF(O379="zákl. prenesená",K379,0)</f>
        <v>0</v>
      </c>
      <c r="BI379" s="143">
        <f t="shared" ref="BI379:BI410" si="47">IF(O379="zníž. prenesená",K379,0)</f>
        <v>0</v>
      </c>
      <c r="BJ379" s="143">
        <f t="shared" ref="BJ379:BJ410" si="48">IF(O379="nulová",K379,0)</f>
        <v>0</v>
      </c>
      <c r="BK379" s="17" t="s">
        <v>129</v>
      </c>
      <c r="BL379" s="144">
        <f t="shared" ref="BL379:BL410" si="49">ROUND(J379*I379,3)</f>
        <v>0</v>
      </c>
      <c r="BM379" s="17" t="s">
        <v>677</v>
      </c>
      <c r="BN379" s="142" t="s">
        <v>800</v>
      </c>
    </row>
    <row r="380" spans="2:66" s="1" customFormat="1" ht="21.75" customHeight="1">
      <c r="B380" s="131"/>
      <c r="C380" s="132" t="s">
        <v>801</v>
      </c>
      <c r="D380" s="132" t="s">
        <v>124</v>
      </c>
      <c r="E380" s="133" t="s">
        <v>802</v>
      </c>
      <c r="F380" s="134" t="s">
        <v>803</v>
      </c>
      <c r="G380" s="134"/>
      <c r="H380" s="135" t="s">
        <v>139</v>
      </c>
      <c r="I380" s="136">
        <v>2</v>
      </c>
      <c r="J380" s="136"/>
      <c r="K380" s="136">
        <f t="shared" si="40"/>
        <v>0</v>
      </c>
      <c r="L380" s="137"/>
      <c r="M380" s="29"/>
      <c r="N380" s="138" t="s">
        <v>1</v>
      </c>
      <c r="O380" s="139" t="s">
        <v>37</v>
      </c>
      <c r="P380" s="140">
        <v>1.18</v>
      </c>
      <c r="Q380" s="140">
        <f t="shared" si="41"/>
        <v>2.36</v>
      </c>
      <c r="R380" s="140">
        <v>0</v>
      </c>
      <c r="S380" s="140">
        <f t="shared" si="42"/>
        <v>0</v>
      </c>
      <c r="T380" s="140">
        <v>0</v>
      </c>
      <c r="U380" s="141">
        <f t="shared" si="43"/>
        <v>0</v>
      </c>
      <c r="AS380" s="142" t="s">
        <v>672</v>
      </c>
      <c r="AU380" s="142" t="s">
        <v>124</v>
      </c>
      <c r="AV380" s="142" t="s">
        <v>129</v>
      </c>
      <c r="AZ380" s="17" t="s">
        <v>121</v>
      </c>
      <c r="BF380" s="143">
        <f t="shared" si="44"/>
        <v>0</v>
      </c>
      <c r="BG380" s="143">
        <f t="shared" si="45"/>
        <v>0</v>
      </c>
      <c r="BH380" s="143">
        <f t="shared" si="46"/>
        <v>0</v>
      </c>
      <c r="BI380" s="143">
        <f t="shared" si="47"/>
        <v>0</v>
      </c>
      <c r="BJ380" s="143">
        <f t="shared" si="48"/>
        <v>0</v>
      </c>
      <c r="BK380" s="17" t="s">
        <v>129</v>
      </c>
      <c r="BL380" s="144">
        <f t="shared" si="49"/>
        <v>0</v>
      </c>
      <c r="BM380" s="17" t="s">
        <v>672</v>
      </c>
      <c r="BN380" s="142" t="s">
        <v>804</v>
      </c>
    </row>
    <row r="381" spans="2:66" s="1" customFormat="1" ht="24.2" customHeight="1">
      <c r="B381" s="131"/>
      <c r="C381" s="169" t="s">
        <v>805</v>
      </c>
      <c r="D381" s="169" t="s">
        <v>243</v>
      </c>
      <c r="E381" s="170" t="s">
        <v>806</v>
      </c>
      <c r="F381" s="171" t="s">
        <v>807</v>
      </c>
      <c r="G381" s="171"/>
      <c r="H381" s="172" t="s">
        <v>139</v>
      </c>
      <c r="I381" s="173">
        <v>2</v>
      </c>
      <c r="J381" s="173"/>
      <c r="K381" s="173">
        <f t="shared" si="40"/>
        <v>0</v>
      </c>
      <c r="L381" s="174"/>
      <c r="M381" s="175"/>
      <c r="N381" s="176" t="s">
        <v>1</v>
      </c>
      <c r="O381" s="177" t="s">
        <v>37</v>
      </c>
      <c r="P381" s="140">
        <v>0</v>
      </c>
      <c r="Q381" s="140">
        <f t="shared" si="41"/>
        <v>0</v>
      </c>
      <c r="R381" s="140">
        <v>2.7999999999999998E-4</v>
      </c>
      <c r="S381" s="140">
        <f t="shared" si="42"/>
        <v>5.5999999999999995E-4</v>
      </c>
      <c r="T381" s="140">
        <v>0</v>
      </c>
      <c r="U381" s="141">
        <f t="shared" si="43"/>
        <v>0</v>
      </c>
      <c r="AS381" s="142" t="s">
        <v>677</v>
      </c>
      <c r="AU381" s="142" t="s">
        <v>243</v>
      </c>
      <c r="AV381" s="142" t="s">
        <v>129</v>
      </c>
      <c r="AZ381" s="17" t="s">
        <v>121</v>
      </c>
      <c r="BF381" s="143">
        <f t="shared" si="44"/>
        <v>0</v>
      </c>
      <c r="BG381" s="143">
        <f t="shared" si="45"/>
        <v>0</v>
      </c>
      <c r="BH381" s="143">
        <f t="shared" si="46"/>
        <v>0</v>
      </c>
      <c r="BI381" s="143">
        <f t="shared" si="47"/>
        <v>0</v>
      </c>
      <c r="BJ381" s="143">
        <f t="shared" si="48"/>
        <v>0</v>
      </c>
      <c r="BK381" s="17" t="s">
        <v>129</v>
      </c>
      <c r="BL381" s="144">
        <f t="shared" si="49"/>
        <v>0</v>
      </c>
      <c r="BM381" s="17" t="s">
        <v>677</v>
      </c>
      <c r="BN381" s="142" t="s">
        <v>808</v>
      </c>
    </row>
    <row r="382" spans="2:66" s="1" customFormat="1" ht="16.5" customHeight="1">
      <c r="B382" s="131"/>
      <c r="C382" s="169" t="s">
        <v>809</v>
      </c>
      <c r="D382" s="169" t="s">
        <v>243</v>
      </c>
      <c r="E382" s="170" t="s">
        <v>810</v>
      </c>
      <c r="F382" s="171" t="s">
        <v>811</v>
      </c>
      <c r="G382" s="171"/>
      <c r="H382" s="172" t="s">
        <v>139</v>
      </c>
      <c r="I382" s="173">
        <v>2</v>
      </c>
      <c r="J382" s="173"/>
      <c r="K382" s="173">
        <f t="shared" si="40"/>
        <v>0</v>
      </c>
      <c r="L382" s="174"/>
      <c r="M382" s="175"/>
      <c r="N382" s="176" t="s">
        <v>1</v>
      </c>
      <c r="O382" s="177" t="s">
        <v>37</v>
      </c>
      <c r="P382" s="140">
        <v>0</v>
      </c>
      <c r="Q382" s="140">
        <f t="shared" si="41"/>
        <v>0</v>
      </c>
      <c r="R382" s="140">
        <v>2.4000000000000001E-4</v>
      </c>
      <c r="S382" s="140">
        <f t="shared" si="42"/>
        <v>4.8000000000000001E-4</v>
      </c>
      <c r="T382" s="140">
        <v>0</v>
      </c>
      <c r="U382" s="141">
        <f t="shared" si="43"/>
        <v>0</v>
      </c>
      <c r="AS382" s="142" t="s">
        <v>677</v>
      </c>
      <c r="AU382" s="142" t="s">
        <v>243</v>
      </c>
      <c r="AV382" s="142" t="s">
        <v>129</v>
      </c>
      <c r="AZ382" s="17" t="s">
        <v>121</v>
      </c>
      <c r="BF382" s="143">
        <f t="shared" si="44"/>
        <v>0</v>
      </c>
      <c r="BG382" s="143">
        <f t="shared" si="45"/>
        <v>0</v>
      </c>
      <c r="BH382" s="143">
        <f t="shared" si="46"/>
        <v>0</v>
      </c>
      <c r="BI382" s="143">
        <f t="shared" si="47"/>
        <v>0</v>
      </c>
      <c r="BJ382" s="143">
        <f t="shared" si="48"/>
        <v>0</v>
      </c>
      <c r="BK382" s="17" t="s">
        <v>129</v>
      </c>
      <c r="BL382" s="144">
        <f t="shared" si="49"/>
        <v>0</v>
      </c>
      <c r="BM382" s="17" t="s">
        <v>677</v>
      </c>
      <c r="BN382" s="142" t="s">
        <v>812</v>
      </c>
    </row>
    <row r="383" spans="2:66" s="1" customFormat="1" ht="16.5" customHeight="1">
      <c r="B383" s="131"/>
      <c r="C383" s="132" t="s">
        <v>813</v>
      </c>
      <c r="D383" s="132" t="s">
        <v>124</v>
      </c>
      <c r="E383" s="133" t="s">
        <v>814</v>
      </c>
      <c r="F383" s="134" t="s">
        <v>815</v>
      </c>
      <c r="G383" s="134"/>
      <c r="H383" s="135" t="s">
        <v>139</v>
      </c>
      <c r="I383" s="136">
        <v>7</v>
      </c>
      <c r="J383" s="136"/>
      <c r="K383" s="136">
        <f t="shared" si="40"/>
        <v>0</v>
      </c>
      <c r="L383" s="137"/>
      <c r="M383" s="29"/>
      <c r="N383" s="138" t="s">
        <v>1</v>
      </c>
      <c r="O383" s="139" t="s">
        <v>37</v>
      </c>
      <c r="P383" s="140">
        <v>5.1999999999999998E-2</v>
      </c>
      <c r="Q383" s="140">
        <f t="shared" si="41"/>
        <v>0.36399999999999999</v>
      </c>
      <c r="R383" s="140">
        <v>0</v>
      </c>
      <c r="S383" s="140">
        <f t="shared" si="42"/>
        <v>0</v>
      </c>
      <c r="T383" s="140">
        <v>0</v>
      </c>
      <c r="U383" s="141">
        <f t="shared" si="43"/>
        <v>0</v>
      </c>
      <c r="AS383" s="142" t="s">
        <v>672</v>
      </c>
      <c r="AU383" s="142" t="s">
        <v>124</v>
      </c>
      <c r="AV383" s="142" t="s">
        <v>129</v>
      </c>
      <c r="AZ383" s="17" t="s">
        <v>121</v>
      </c>
      <c r="BF383" s="143">
        <f t="shared" si="44"/>
        <v>0</v>
      </c>
      <c r="BG383" s="143">
        <f t="shared" si="45"/>
        <v>0</v>
      </c>
      <c r="BH383" s="143">
        <f t="shared" si="46"/>
        <v>0</v>
      </c>
      <c r="BI383" s="143">
        <f t="shared" si="47"/>
        <v>0</v>
      </c>
      <c r="BJ383" s="143">
        <f t="shared" si="48"/>
        <v>0</v>
      </c>
      <c r="BK383" s="17" t="s">
        <v>129</v>
      </c>
      <c r="BL383" s="144">
        <f t="shared" si="49"/>
        <v>0</v>
      </c>
      <c r="BM383" s="17" t="s">
        <v>672</v>
      </c>
      <c r="BN383" s="142" t="s">
        <v>816</v>
      </c>
    </row>
    <row r="384" spans="2:66" s="1" customFormat="1" ht="16.5" customHeight="1">
      <c r="B384" s="131"/>
      <c r="C384" s="169" t="s">
        <v>817</v>
      </c>
      <c r="D384" s="169" t="s">
        <v>243</v>
      </c>
      <c r="E384" s="170" t="s">
        <v>818</v>
      </c>
      <c r="F384" s="171" t="s">
        <v>819</v>
      </c>
      <c r="G384" s="171"/>
      <c r="H384" s="172" t="s">
        <v>139</v>
      </c>
      <c r="I384" s="173">
        <v>7</v>
      </c>
      <c r="J384" s="173"/>
      <c r="K384" s="173">
        <f t="shared" si="40"/>
        <v>0</v>
      </c>
      <c r="L384" s="174"/>
      <c r="M384" s="175"/>
      <c r="N384" s="176" t="s">
        <v>1</v>
      </c>
      <c r="O384" s="177" t="s">
        <v>37</v>
      </c>
      <c r="P384" s="140">
        <v>0</v>
      </c>
      <c r="Q384" s="140">
        <f t="shared" si="41"/>
        <v>0</v>
      </c>
      <c r="R384" s="140">
        <v>3.0000000000000001E-5</v>
      </c>
      <c r="S384" s="140">
        <f t="shared" si="42"/>
        <v>2.1000000000000001E-4</v>
      </c>
      <c r="T384" s="140">
        <v>0</v>
      </c>
      <c r="U384" s="141">
        <f t="shared" si="43"/>
        <v>0</v>
      </c>
      <c r="AS384" s="142" t="s">
        <v>677</v>
      </c>
      <c r="AU384" s="142" t="s">
        <v>243</v>
      </c>
      <c r="AV384" s="142" t="s">
        <v>129</v>
      </c>
      <c r="AZ384" s="17" t="s">
        <v>121</v>
      </c>
      <c r="BF384" s="143">
        <f t="shared" si="44"/>
        <v>0</v>
      </c>
      <c r="BG384" s="143">
        <f t="shared" si="45"/>
        <v>0</v>
      </c>
      <c r="BH384" s="143">
        <f t="shared" si="46"/>
        <v>0</v>
      </c>
      <c r="BI384" s="143">
        <f t="shared" si="47"/>
        <v>0</v>
      </c>
      <c r="BJ384" s="143">
        <f t="shared" si="48"/>
        <v>0</v>
      </c>
      <c r="BK384" s="17" t="s">
        <v>129</v>
      </c>
      <c r="BL384" s="144">
        <f t="shared" si="49"/>
        <v>0</v>
      </c>
      <c r="BM384" s="17" t="s">
        <v>677</v>
      </c>
      <c r="BN384" s="142" t="s">
        <v>820</v>
      </c>
    </row>
    <row r="385" spans="2:66" s="1" customFormat="1" ht="16.5" customHeight="1">
      <c r="B385" s="131"/>
      <c r="C385" s="132" t="s">
        <v>821</v>
      </c>
      <c r="D385" s="132" t="s">
        <v>124</v>
      </c>
      <c r="E385" s="133" t="s">
        <v>822</v>
      </c>
      <c r="F385" s="134" t="s">
        <v>823</v>
      </c>
      <c r="G385" s="134"/>
      <c r="H385" s="135" t="s">
        <v>139</v>
      </c>
      <c r="I385" s="136">
        <v>10</v>
      </c>
      <c r="J385" s="136"/>
      <c r="K385" s="136">
        <f t="shared" si="40"/>
        <v>0</v>
      </c>
      <c r="L385" s="137"/>
      <c r="M385" s="29"/>
      <c r="N385" s="138" t="s">
        <v>1</v>
      </c>
      <c r="O385" s="139" t="s">
        <v>37</v>
      </c>
      <c r="P385" s="140">
        <v>7.2999999999999995E-2</v>
      </c>
      <c r="Q385" s="140">
        <f t="shared" si="41"/>
        <v>0.73</v>
      </c>
      <c r="R385" s="140">
        <v>0</v>
      </c>
      <c r="S385" s="140">
        <f t="shared" si="42"/>
        <v>0</v>
      </c>
      <c r="T385" s="140">
        <v>0</v>
      </c>
      <c r="U385" s="141">
        <f t="shared" si="43"/>
        <v>0</v>
      </c>
      <c r="AS385" s="142" t="s">
        <v>672</v>
      </c>
      <c r="AU385" s="142" t="s">
        <v>124</v>
      </c>
      <c r="AV385" s="142" t="s">
        <v>129</v>
      </c>
      <c r="AZ385" s="17" t="s">
        <v>121</v>
      </c>
      <c r="BF385" s="143">
        <f t="shared" si="44"/>
        <v>0</v>
      </c>
      <c r="BG385" s="143">
        <f t="shared" si="45"/>
        <v>0</v>
      </c>
      <c r="BH385" s="143">
        <f t="shared" si="46"/>
        <v>0</v>
      </c>
      <c r="BI385" s="143">
        <f t="shared" si="47"/>
        <v>0</v>
      </c>
      <c r="BJ385" s="143">
        <f t="shared" si="48"/>
        <v>0</v>
      </c>
      <c r="BK385" s="17" t="s">
        <v>129</v>
      </c>
      <c r="BL385" s="144">
        <f t="shared" si="49"/>
        <v>0</v>
      </c>
      <c r="BM385" s="17" t="s">
        <v>672</v>
      </c>
      <c r="BN385" s="142" t="s">
        <v>824</v>
      </c>
    </row>
    <row r="386" spans="2:66" s="1" customFormat="1" ht="24.2" customHeight="1">
      <c r="B386" s="131"/>
      <c r="C386" s="169" t="s">
        <v>825</v>
      </c>
      <c r="D386" s="169" t="s">
        <v>243</v>
      </c>
      <c r="E386" s="170" t="s">
        <v>826</v>
      </c>
      <c r="F386" s="171" t="s">
        <v>827</v>
      </c>
      <c r="G386" s="171"/>
      <c r="H386" s="172" t="s">
        <v>139</v>
      </c>
      <c r="I386" s="173">
        <v>10</v>
      </c>
      <c r="J386" s="173"/>
      <c r="K386" s="173">
        <f t="shared" si="40"/>
        <v>0</v>
      </c>
      <c r="L386" s="174"/>
      <c r="M386" s="175"/>
      <c r="N386" s="176" t="s">
        <v>1</v>
      </c>
      <c r="O386" s="177" t="s">
        <v>37</v>
      </c>
      <c r="P386" s="140">
        <v>0</v>
      </c>
      <c r="Q386" s="140">
        <f t="shared" si="41"/>
        <v>0</v>
      </c>
      <c r="R386" s="140">
        <v>1.06E-3</v>
      </c>
      <c r="S386" s="140">
        <f t="shared" si="42"/>
        <v>1.06E-2</v>
      </c>
      <c r="T386" s="140">
        <v>0</v>
      </c>
      <c r="U386" s="141">
        <f t="shared" si="43"/>
        <v>0</v>
      </c>
      <c r="AS386" s="142" t="s">
        <v>677</v>
      </c>
      <c r="AU386" s="142" t="s">
        <v>243</v>
      </c>
      <c r="AV386" s="142" t="s">
        <v>129</v>
      </c>
      <c r="AZ386" s="17" t="s">
        <v>121</v>
      </c>
      <c r="BF386" s="143">
        <f t="shared" si="44"/>
        <v>0</v>
      </c>
      <c r="BG386" s="143">
        <f t="shared" si="45"/>
        <v>0</v>
      </c>
      <c r="BH386" s="143">
        <f t="shared" si="46"/>
        <v>0</v>
      </c>
      <c r="BI386" s="143">
        <f t="shared" si="47"/>
        <v>0</v>
      </c>
      <c r="BJ386" s="143">
        <f t="shared" si="48"/>
        <v>0</v>
      </c>
      <c r="BK386" s="17" t="s">
        <v>129</v>
      </c>
      <c r="BL386" s="144">
        <f t="shared" si="49"/>
        <v>0</v>
      </c>
      <c r="BM386" s="17" t="s">
        <v>677</v>
      </c>
      <c r="BN386" s="142" t="s">
        <v>828</v>
      </c>
    </row>
    <row r="387" spans="2:66" s="1" customFormat="1" ht="24.2" customHeight="1">
      <c r="B387" s="131"/>
      <c r="C387" s="169" t="s">
        <v>829</v>
      </c>
      <c r="D387" s="169" t="s">
        <v>243</v>
      </c>
      <c r="E387" s="170" t="s">
        <v>830</v>
      </c>
      <c r="F387" s="171" t="s">
        <v>831</v>
      </c>
      <c r="G387" s="171"/>
      <c r="H387" s="172" t="s">
        <v>139</v>
      </c>
      <c r="I387" s="173">
        <v>10</v>
      </c>
      <c r="J387" s="173"/>
      <c r="K387" s="173">
        <f t="shared" si="40"/>
        <v>0</v>
      </c>
      <c r="L387" s="174"/>
      <c r="M387" s="175"/>
      <c r="N387" s="176" t="s">
        <v>1</v>
      </c>
      <c r="O387" s="177" t="s">
        <v>37</v>
      </c>
      <c r="P387" s="140">
        <v>0</v>
      </c>
      <c r="Q387" s="140">
        <f t="shared" si="41"/>
        <v>0</v>
      </c>
      <c r="R387" s="140">
        <v>1E-4</v>
      </c>
      <c r="S387" s="140">
        <f t="shared" si="42"/>
        <v>1E-3</v>
      </c>
      <c r="T387" s="140">
        <v>0</v>
      </c>
      <c r="U387" s="141">
        <f t="shared" si="43"/>
        <v>0</v>
      </c>
      <c r="AS387" s="142" t="s">
        <v>677</v>
      </c>
      <c r="AU387" s="142" t="s">
        <v>243</v>
      </c>
      <c r="AV387" s="142" t="s">
        <v>129</v>
      </c>
      <c r="AZ387" s="17" t="s">
        <v>121</v>
      </c>
      <c r="BF387" s="143">
        <f t="shared" si="44"/>
        <v>0</v>
      </c>
      <c r="BG387" s="143">
        <f t="shared" si="45"/>
        <v>0</v>
      </c>
      <c r="BH387" s="143">
        <f t="shared" si="46"/>
        <v>0</v>
      </c>
      <c r="BI387" s="143">
        <f t="shared" si="47"/>
        <v>0</v>
      </c>
      <c r="BJ387" s="143">
        <f t="shared" si="48"/>
        <v>0</v>
      </c>
      <c r="BK387" s="17" t="s">
        <v>129</v>
      </c>
      <c r="BL387" s="144">
        <f t="shared" si="49"/>
        <v>0</v>
      </c>
      <c r="BM387" s="17" t="s">
        <v>677</v>
      </c>
      <c r="BN387" s="142" t="s">
        <v>832</v>
      </c>
    </row>
    <row r="388" spans="2:66" s="1" customFormat="1" ht="21.75" customHeight="1">
      <c r="B388" s="131"/>
      <c r="C388" s="132" t="s">
        <v>833</v>
      </c>
      <c r="D388" s="132" t="s">
        <v>124</v>
      </c>
      <c r="E388" s="133" t="s">
        <v>834</v>
      </c>
      <c r="F388" s="134" t="s">
        <v>835</v>
      </c>
      <c r="G388" s="134"/>
      <c r="H388" s="135" t="s">
        <v>139</v>
      </c>
      <c r="I388" s="136">
        <v>60</v>
      </c>
      <c r="J388" s="136"/>
      <c r="K388" s="136">
        <f t="shared" si="40"/>
        <v>0</v>
      </c>
      <c r="L388" s="137"/>
      <c r="M388" s="29"/>
      <c r="N388" s="138" t="s">
        <v>1</v>
      </c>
      <c r="O388" s="139" t="s">
        <v>37</v>
      </c>
      <c r="P388" s="140">
        <v>0.11700000000000001</v>
      </c>
      <c r="Q388" s="140">
        <f t="shared" si="41"/>
        <v>7.0200000000000005</v>
      </c>
      <c r="R388" s="140">
        <v>0</v>
      </c>
      <c r="S388" s="140">
        <f t="shared" si="42"/>
        <v>0</v>
      </c>
      <c r="T388" s="140">
        <v>0</v>
      </c>
      <c r="U388" s="141">
        <f t="shared" si="43"/>
        <v>0</v>
      </c>
      <c r="AS388" s="142" t="s">
        <v>672</v>
      </c>
      <c r="AU388" s="142" t="s">
        <v>124</v>
      </c>
      <c r="AV388" s="142" t="s">
        <v>129</v>
      </c>
      <c r="AZ388" s="17" t="s">
        <v>121</v>
      </c>
      <c r="BF388" s="143">
        <f t="shared" si="44"/>
        <v>0</v>
      </c>
      <c r="BG388" s="143">
        <f t="shared" si="45"/>
        <v>0</v>
      </c>
      <c r="BH388" s="143">
        <f t="shared" si="46"/>
        <v>0</v>
      </c>
      <c r="BI388" s="143">
        <f t="shared" si="47"/>
        <v>0</v>
      </c>
      <c r="BJ388" s="143">
        <f t="shared" si="48"/>
        <v>0</v>
      </c>
      <c r="BK388" s="17" t="s">
        <v>129</v>
      </c>
      <c r="BL388" s="144">
        <f t="shared" si="49"/>
        <v>0</v>
      </c>
      <c r="BM388" s="17" t="s">
        <v>672</v>
      </c>
      <c r="BN388" s="142" t="s">
        <v>836</v>
      </c>
    </row>
    <row r="389" spans="2:66" s="1" customFormat="1" ht="24.2" customHeight="1">
      <c r="B389" s="131"/>
      <c r="C389" s="169" t="s">
        <v>837</v>
      </c>
      <c r="D389" s="169" t="s">
        <v>243</v>
      </c>
      <c r="E389" s="170" t="s">
        <v>838</v>
      </c>
      <c r="F389" s="171" t="s">
        <v>839</v>
      </c>
      <c r="G389" s="171"/>
      <c r="H389" s="172" t="s">
        <v>139</v>
      </c>
      <c r="I389" s="173">
        <v>60</v>
      </c>
      <c r="J389" s="173"/>
      <c r="K389" s="173">
        <f t="shared" si="40"/>
        <v>0</v>
      </c>
      <c r="L389" s="174"/>
      <c r="M389" s="175"/>
      <c r="N389" s="176" t="s">
        <v>1</v>
      </c>
      <c r="O389" s="177" t="s">
        <v>37</v>
      </c>
      <c r="P389" s="140">
        <v>0</v>
      </c>
      <c r="Q389" s="140">
        <f t="shared" si="41"/>
        <v>0</v>
      </c>
      <c r="R389" s="140">
        <v>3.3E-4</v>
      </c>
      <c r="S389" s="140">
        <f t="shared" si="42"/>
        <v>1.9799999999999998E-2</v>
      </c>
      <c r="T389" s="140">
        <v>0</v>
      </c>
      <c r="U389" s="141">
        <f t="shared" si="43"/>
        <v>0</v>
      </c>
      <c r="AS389" s="142" t="s">
        <v>677</v>
      </c>
      <c r="AU389" s="142" t="s">
        <v>243</v>
      </c>
      <c r="AV389" s="142" t="s">
        <v>129</v>
      </c>
      <c r="AZ389" s="17" t="s">
        <v>121</v>
      </c>
      <c r="BF389" s="143">
        <f t="shared" si="44"/>
        <v>0</v>
      </c>
      <c r="BG389" s="143">
        <f t="shared" si="45"/>
        <v>0</v>
      </c>
      <c r="BH389" s="143">
        <f t="shared" si="46"/>
        <v>0</v>
      </c>
      <c r="BI389" s="143">
        <f t="shared" si="47"/>
        <v>0</v>
      </c>
      <c r="BJ389" s="143">
        <f t="shared" si="48"/>
        <v>0</v>
      </c>
      <c r="BK389" s="17" t="s">
        <v>129</v>
      </c>
      <c r="BL389" s="144">
        <f t="shared" si="49"/>
        <v>0</v>
      </c>
      <c r="BM389" s="17" t="s">
        <v>677</v>
      </c>
      <c r="BN389" s="142" t="s">
        <v>840</v>
      </c>
    </row>
    <row r="390" spans="2:66" s="1" customFormat="1" ht="21.75" customHeight="1">
      <c r="B390" s="131"/>
      <c r="C390" s="132" t="s">
        <v>841</v>
      </c>
      <c r="D390" s="132" t="s">
        <v>124</v>
      </c>
      <c r="E390" s="133" t="s">
        <v>842</v>
      </c>
      <c r="F390" s="134" t="s">
        <v>843</v>
      </c>
      <c r="G390" s="134"/>
      <c r="H390" s="135" t="s">
        <v>139</v>
      </c>
      <c r="I390" s="136">
        <v>45</v>
      </c>
      <c r="J390" s="136"/>
      <c r="K390" s="136">
        <f t="shared" si="40"/>
        <v>0</v>
      </c>
      <c r="L390" s="137"/>
      <c r="M390" s="29"/>
      <c r="N390" s="138" t="s">
        <v>1</v>
      </c>
      <c r="O390" s="139" t="s">
        <v>37</v>
      </c>
      <c r="P390" s="140">
        <v>0.11700000000000001</v>
      </c>
      <c r="Q390" s="140">
        <f t="shared" si="41"/>
        <v>5.2650000000000006</v>
      </c>
      <c r="R390" s="140">
        <v>0</v>
      </c>
      <c r="S390" s="140">
        <f t="shared" si="42"/>
        <v>0</v>
      </c>
      <c r="T390" s="140">
        <v>0</v>
      </c>
      <c r="U390" s="141">
        <f t="shared" si="43"/>
        <v>0</v>
      </c>
      <c r="AS390" s="142" t="s">
        <v>672</v>
      </c>
      <c r="AU390" s="142" t="s">
        <v>124</v>
      </c>
      <c r="AV390" s="142" t="s">
        <v>129</v>
      </c>
      <c r="AZ390" s="17" t="s">
        <v>121</v>
      </c>
      <c r="BF390" s="143">
        <f t="shared" si="44"/>
        <v>0</v>
      </c>
      <c r="BG390" s="143">
        <f t="shared" si="45"/>
        <v>0</v>
      </c>
      <c r="BH390" s="143">
        <f t="shared" si="46"/>
        <v>0</v>
      </c>
      <c r="BI390" s="143">
        <f t="shared" si="47"/>
        <v>0</v>
      </c>
      <c r="BJ390" s="143">
        <f t="shared" si="48"/>
        <v>0</v>
      </c>
      <c r="BK390" s="17" t="s">
        <v>129</v>
      </c>
      <c r="BL390" s="144">
        <f t="shared" si="49"/>
        <v>0</v>
      </c>
      <c r="BM390" s="17" t="s">
        <v>672</v>
      </c>
      <c r="BN390" s="142" t="s">
        <v>844</v>
      </c>
    </row>
    <row r="391" spans="2:66" s="1" customFormat="1" ht="24.2" customHeight="1">
      <c r="B391" s="131"/>
      <c r="C391" s="169" t="s">
        <v>845</v>
      </c>
      <c r="D391" s="169" t="s">
        <v>243</v>
      </c>
      <c r="E391" s="170" t="s">
        <v>846</v>
      </c>
      <c r="F391" s="171" t="s">
        <v>847</v>
      </c>
      <c r="G391" s="171"/>
      <c r="H391" s="172" t="s">
        <v>139</v>
      </c>
      <c r="I391" s="173">
        <v>45</v>
      </c>
      <c r="J391" s="173"/>
      <c r="K391" s="173">
        <f t="shared" si="40"/>
        <v>0</v>
      </c>
      <c r="L391" s="174"/>
      <c r="M391" s="175"/>
      <c r="N391" s="176" t="s">
        <v>1</v>
      </c>
      <c r="O391" s="177" t="s">
        <v>37</v>
      </c>
      <c r="P391" s="140">
        <v>0</v>
      </c>
      <c r="Q391" s="140">
        <f t="shared" si="41"/>
        <v>0</v>
      </c>
      <c r="R391" s="140">
        <v>1.9000000000000001E-4</v>
      </c>
      <c r="S391" s="140">
        <f t="shared" si="42"/>
        <v>8.5500000000000003E-3</v>
      </c>
      <c r="T391" s="140">
        <v>0</v>
      </c>
      <c r="U391" s="141">
        <f t="shared" si="43"/>
        <v>0</v>
      </c>
      <c r="AS391" s="142" t="s">
        <v>677</v>
      </c>
      <c r="AU391" s="142" t="s">
        <v>243</v>
      </c>
      <c r="AV391" s="142" t="s">
        <v>129</v>
      </c>
      <c r="AZ391" s="17" t="s">
        <v>121</v>
      </c>
      <c r="BF391" s="143">
        <f t="shared" si="44"/>
        <v>0</v>
      </c>
      <c r="BG391" s="143">
        <f t="shared" si="45"/>
        <v>0</v>
      </c>
      <c r="BH391" s="143">
        <f t="shared" si="46"/>
        <v>0</v>
      </c>
      <c r="BI391" s="143">
        <f t="shared" si="47"/>
        <v>0</v>
      </c>
      <c r="BJ391" s="143">
        <f t="shared" si="48"/>
        <v>0</v>
      </c>
      <c r="BK391" s="17" t="s">
        <v>129</v>
      </c>
      <c r="BL391" s="144">
        <f t="shared" si="49"/>
        <v>0</v>
      </c>
      <c r="BM391" s="17" t="s">
        <v>677</v>
      </c>
      <c r="BN391" s="142" t="s">
        <v>848</v>
      </c>
    </row>
    <row r="392" spans="2:66" s="1" customFormat="1" ht="16.5" customHeight="1">
      <c r="B392" s="131"/>
      <c r="C392" s="169" t="s">
        <v>849</v>
      </c>
      <c r="D392" s="169" t="s">
        <v>243</v>
      </c>
      <c r="E392" s="170" t="s">
        <v>850</v>
      </c>
      <c r="F392" s="171" t="s">
        <v>851</v>
      </c>
      <c r="G392" s="171"/>
      <c r="H392" s="172" t="s">
        <v>139</v>
      </c>
      <c r="I392" s="173">
        <v>45</v>
      </c>
      <c r="J392" s="173"/>
      <c r="K392" s="173">
        <f t="shared" si="40"/>
        <v>0</v>
      </c>
      <c r="L392" s="174"/>
      <c r="M392" s="175"/>
      <c r="N392" s="176" t="s">
        <v>1</v>
      </c>
      <c r="O392" s="177" t="s">
        <v>37</v>
      </c>
      <c r="P392" s="140">
        <v>0</v>
      </c>
      <c r="Q392" s="140">
        <f t="shared" si="41"/>
        <v>0</v>
      </c>
      <c r="R392" s="140">
        <v>5.0000000000000002E-5</v>
      </c>
      <c r="S392" s="140">
        <f t="shared" si="42"/>
        <v>2.2500000000000003E-3</v>
      </c>
      <c r="T392" s="140">
        <v>0</v>
      </c>
      <c r="U392" s="141">
        <f t="shared" si="43"/>
        <v>0</v>
      </c>
      <c r="AS392" s="142" t="s">
        <v>677</v>
      </c>
      <c r="AU392" s="142" t="s">
        <v>243</v>
      </c>
      <c r="AV392" s="142" t="s">
        <v>129</v>
      </c>
      <c r="AZ392" s="17" t="s">
        <v>121</v>
      </c>
      <c r="BF392" s="143">
        <f t="shared" si="44"/>
        <v>0</v>
      </c>
      <c r="BG392" s="143">
        <f t="shared" si="45"/>
        <v>0</v>
      </c>
      <c r="BH392" s="143">
        <f t="shared" si="46"/>
        <v>0</v>
      </c>
      <c r="BI392" s="143">
        <f t="shared" si="47"/>
        <v>0</v>
      </c>
      <c r="BJ392" s="143">
        <f t="shared" si="48"/>
        <v>0</v>
      </c>
      <c r="BK392" s="17" t="s">
        <v>129</v>
      </c>
      <c r="BL392" s="144">
        <f t="shared" si="49"/>
        <v>0</v>
      </c>
      <c r="BM392" s="17" t="s">
        <v>677</v>
      </c>
      <c r="BN392" s="142" t="s">
        <v>852</v>
      </c>
    </row>
    <row r="393" spans="2:66" s="1" customFormat="1" ht="21.75" customHeight="1">
      <c r="B393" s="131"/>
      <c r="C393" s="132" t="s">
        <v>853</v>
      </c>
      <c r="D393" s="132" t="s">
        <v>124</v>
      </c>
      <c r="E393" s="133" t="s">
        <v>854</v>
      </c>
      <c r="F393" s="134" t="s">
        <v>855</v>
      </c>
      <c r="G393" s="134"/>
      <c r="H393" s="135" t="s">
        <v>139</v>
      </c>
      <c r="I393" s="136">
        <v>22</v>
      </c>
      <c r="J393" s="136"/>
      <c r="K393" s="136">
        <f t="shared" si="40"/>
        <v>0</v>
      </c>
      <c r="L393" s="137"/>
      <c r="M393" s="29"/>
      <c r="N393" s="138" t="s">
        <v>1</v>
      </c>
      <c r="O393" s="139" t="s">
        <v>37</v>
      </c>
      <c r="P393" s="140">
        <v>0.19500000000000001</v>
      </c>
      <c r="Q393" s="140">
        <f t="shared" si="41"/>
        <v>4.29</v>
      </c>
      <c r="R393" s="140">
        <v>0</v>
      </c>
      <c r="S393" s="140">
        <f t="shared" si="42"/>
        <v>0</v>
      </c>
      <c r="T393" s="140">
        <v>0</v>
      </c>
      <c r="U393" s="141">
        <f t="shared" si="43"/>
        <v>0</v>
      </c>
      <c r="AS393" s="142" t="s">
        <v>672</v>
      </c>
      <c r="AU393" s="142" t="s">
        <v>124</v>
      </c>
      <c r="AV393" s="142" t="s">
        <v>129</v>
      </c>
      <c r="AZ393" s="17" t="s">
        <v>121</v>
      </c>
      <c r="BF393" s="143">
        <f t="shared" si="44"/>
        <v>0</v>
      </c>
      <c r="BG393" s="143">
        <f t="shared" si="45"/>
        <v>0</v>
      </c>
      <c r="BH393" s="143">
        <f t="shared" si="46"/>
        <v>0</v>
      </c>
      <c r="BI393" s="143">
        <f t="shared" si="47"/>
        <v>0</v>
      </c>
      <c r="BJ393" s="143">
        <f t="shared" si="48"/>
        <v>0</v>
      </c>
      <c r="BK393" s="17" t="s">
        <v>129</v>
      </c>
      <c r="BL393" s="144">
        <f t="shared" si="49"/>
        <v>0</v>
      </c>
      <c r="BM393" s="17" t="s">
        <v>672</v>
      </c>
      <c r="BN393" s="142" t="s">
        <v>856</v>
      </c>
    </row>
    <row r="394" spans="2:66" s="1" customFormat="1" ht="16.5" customHeight="1">
      <c r="B394" s="131"/>
      <c r="C394" s="169" t="s">
        <v>857</v>
      </c>
      <c r="D394" s="169" t="s">
        <v>243</v>
      </c>
      <c r="E394" s="170" t="s">
        <v>858</v>
      </c>
      <c r="F394" s="171" t="s">
        <v>859</v>
      </c>
      <c r="G394" s="171"/>
      <c r="H394" s="172" t="s">
        <v>139</v>
      </c>
      <c r="I394" s="173">
        <v>22</v>
      </c>
      <c r="J394" s="173"/>
      <c r="K394" s="173">
        <f t="shared" si="40"/>
        <v>0</v>
      </c>
      <c r="L394" s="174"/>
      <c r="M394" s="175"/>
      <c r="N394" s="176" t="s">
        <v>1</v>
      </c>
      <c r="O394" s="177" t="s">
        <v>37</v>
      </c>
      <c r="P394" s="140">
        <v>0</v>
      </c>
      <c r="Q394" s="140">
        <f t="shared" si="41"/>
        <v>0</v>
      </c>
      <c r="R394" s="140">
        <v>0</v>
      </c>
      <c r="S394" s="140">
        <f t="shared" si="42"/>
        <v>0</v>
      </c>
      <c r="T394" s="140">
        <v>0</v>
      </c>
      <c r="U394" s="141">
        <f t="shared" si="43"/>
        <v>0</v>
      </c>
      <c r="AS394" s="142" t="s">
        <v>677</v>
      </c>
      <c r="AU394" s="142" t="s">
        <v>243</v>
      </c>
      <c r="AV394" s="142" t="s">
        <v>129</v>
      </c>
      <c r="AZ394" s="17" t="s">
        <v>121</v>
      </c>
      <c r="BF394" s="143">
        <f t="shared" si="44"/>
        <v>0</v>
      </c>
      <c r="BG394" s="143">
        <f t="shared" si="45"/>
        <v>0</v>
      </c>
      <c r="BH394" s="143">
        <f t="shared" si="46"/>
        <v>0</v>
      </c>
      <c r="BI394" s="143">
        <f t="shared" si="47"/>
        <v>0</v>
      </c>
      <c r="BJ394" s="143">
        <f t="shared" si="48"/>
        <v>0</v>
      </c>
      <c r="BK394" s="17" t="s">
        <v>129</v>
      </c>
      <c r="BL394" s="144">
        <f t="shared" si="49"/>
        <v>0</v>
      </c>
      <c r="BM394" s="17" t="s">
        <v>677</v>
      </c>
      <c r="BN394" s="142" t="s">
        <v>860</v>
      </c>
    </row>
    <row r="395" spans="2:66" s="1" customFormat="1" ht="24.2" customHeight="1">
      <c r="B395" s="131"/>
      <c r="C395" s="169" t="s">
        <v>861</v>
      </c>
      <c r="D395" s="169" t="s">
        <v>243</v>
      </c>
      <c r="E395" s="170" t="s">
        <v>862</v>
      </c>
      <c r="F395" s="171" t="s">
        <v>863</v>
      </c>
      <c r="G395" s="171"/>
      <c r="H395" s="172" t="s">
        <v>139</v>
      </c>
      <c r="I395" s="173">
        <v>22</v>
      </c>
      <c r="J395" s="173"/>
      <c r="K395" s="173">
        <f t="shared" si="40"/>
        <v>0</v>
      </c>
      <c r="L395" s="174"/>
      <c r="M395" s="175"/>
      <c r="N395" s="176" t="s">
        <v>1</v>
      </c>
      <c r="O395" s="177" t="s">
        <v>37</v>
      </c>
      <c r="P395" s="140">
        <v>0</v>
      </c>
      <c r="Q395" s="140">
        <f t="shared" si="41"/>
        <v>0</v>
      </c>
      <c r="R395" s="140">
        <v>1E-4</v>
      </c>
      <c r="S395" s="140">
        <f t="shared" si="42"/>
        <v>2.2000000000000001E-3</v>
      </c>
      <c r="T395" s="140">
        <v>0</v>
      </c>
      <c r="U395" s="141">
        <f t="shared" si="43"/>
        <v>0</v>
      </c>
      <c r="AS395" s="142" t="s">
        <v>677</v>
      </c>
      <c r="AU395" s="142" t="s">
        <v>243</v>
      </c>
      <c r="AV395" s="142" t="s">
        <v>129</v>
      </c>
      <c r="AZ395" s="17" t="s">
        <v>121</v>
      </c>
      <c r="BF395" s="143">
        <f t="shared" si="44"/>
        <v>0</v>
      </c>
      <c r="BG395" s="143">
        <f t="shared" si="45"/>
        <v>0</v>
      </c>
      <c r="BH395" s="143">
        <f t="shared" si="46"/>
        <v>0</v>
      </c>
      <c r="BI395" s="143">
        <f t="shared" si="47"/>
        <v>0</v>
      </c>
      <c r="BJ395" s="143">
        <f t="shared" si="48"/>
        <v>0</v>
      </c>
      <c r="BK395" s="17" t="s">
        <v>129</v>
      </c>
      <c r="BL395" s="144">
        <f t="shared" si="49"/>
        <v>0</v>
      </c>
      <c r="BM395" s="17" t="s">
        <v>677</v>
      </c>
      <c r="BN395" s="142" t="s">
        <v>864</v>
      </c>
    </row>
    <row r="396" spans="2:66" s="1" customFormat="1" ht="24.2" customHeight="1">
      <c r="B396" s="131"/>
      <c r="C396" s="132" t="s">
        <v>865</v>
      </c>
      <c r="D396" s="132" t="s">
        <v>124</v>
      </c>
      <c r="E396" s="133" t="s">
        <v>866</v>
      </c>
      <c r="F396" s="134" t="s">
        <v>867</v>
      </c>
      <c r="G396" s="134"/>
      <c r="H396" s="135" t="s">
        <v>139</v>
      </c>
      <c r="I396" s="136">
        <v>3</v>
      </c>
      <c r="J396" s="136"/>
      <c r="K396" s="136">
        <f t="shared" si="40"/>
        <v>0</v>
      </c>
      <c r="L396" s="137"/>
      <c r="M396" s="29"/>
      <c r="N396" s="138" t="s">
        <v>1</v>
      </c>
      <c r="O396" s="139" t="s">
        <v>37</v>
      </c>
      <c r="P396" s="140">
        <v>0.41799999999999998</v>
      </c>
      <c r="Q396" s="140">
        <f t="shared" si="41"/>
        <v>1.254</v>
      </c>
      <c r="R396" s="140">
        <v>0</v>
      </c>
      <c r="S396" s="140">
        <f t="shared" si="42"/>
        <v>0</v>
      </c>
      <c r="T396" s="140">
        <v>0</v>
      </c>
      <c r="U396" s="141">
        <f t="shared" si="43"/>
        <v>0</v>
      </c>
      <c r="AS396" s="142" t="s">
        <v>672</v>
      </c>
      <c r="AU396" s="142" t="s">
        <v>124</v>
      </c>
      <c r="AV396" s="142" t="s">
        <v>129</v>
      </c>
      <c r="AZ396" s="17" t="s">
        <v>121</v>
      </c>
      <c r="BF396" s="143">
        <f t="shared" si="44"/>
        <v>0</v>
      </c>
      <c r="BG396" s="143">
        <f t="shared" si="45"/>
        <v>0</v>
      </c>
      <c r="BH396" s="143">
        <f t="shared" si="46"/>
        <v>0</v>
      </c>
      <c r="BI396" s="143">
        <f t="shared" si="47"/>
        <v>0</v>
      </c>
      <c r="BJ396" s="143">
        <f t="shared" si="48"/>
        <v>0</v>
      </c>
      <c r="BK396" s="17" t="s">
        <v>129</v>
      </c>
      <c r="BL396" s="144">
        <f t="shared" si="49"/>
        <v>0</v>
      </c>
      <c r="BM396" s="17" t="s">
        <v>672</v>
      </c>
      <c r="BN396" s="142" t="s">
        <v>868</v>
      </c>
    </row>
    <row r="397" spans="2:66" s="1" customFormat="1" ht="24.2" customHeight="1">
      <c r="B397" s="131"/>
      <c r="C397" s="169" t="s">
        <v>869</v>
      </c>
      <c r="D397" s="169" t="s">
        <v>243</v>
      </c>
      <c r="E397" s="170" t="s">
        <v>870</v>
      </c>
      <c r="F397" s="171" t="s">
        <v>871</v>
      </c>
      <c r="G397" s="171"/>
      <c r="H397" s="172" t="s">
        <v>139</v>
      </c>
      <c r="I397" s="173">
        <v>3</v>
      </c>
      <c r="J397" s="173"/>
      <c r="K397" s="173">
        <f t="shared" si="40"/>
        <v>0</v>
      </c>
      <c r="L397" s="174"/>
      <c r="M397" s="175"/>
      <c r="N397" s="176" t="s">
        <v>1</v>
      </c>
      <c r="O397" s="177" t="s">
        <v>37</v>
      </c>
      <c r="P397" s="140">
        <v>0</v>
      </c>
      <c r="Q397" s="140">
        <f t="shared" si="41"/>
        <v>0</v>
      </c>
      <c r="R397" s="140">
        <v>1.99E-3</v>
      </c>
      <c r="S397" s="140">
        <f t="shared" si="42"/>
        <v>5.9699999999999996E-3</v>
      </c>
      <c r="T397" s="140">
        <v>0</v>
      </c>
      <c r="U397" s="141">
        <f t="shared" si="43"/>
        <v>0</v>
      </c>
      <c r="AS397" s="142" t="s">
        <v>677</v>
      </c>
      <c r="AU397" s="142" t="s">
        <v>243</v>
      </c>
      <c r="AV397" s="142" t="s">
        <v>129</v>
      </c>
      <c r="AZ397" s="17" t="s">
        <v>121</v>
      </c>
      <c r="BF397" s="143">
        <f t="shared" si="44"/>
        <v>0</v>
      </c>
      <c r="BG397" s="143">
        <f t="shared" si="45"/>
        <v>0</v>
      </c>
      <c r="BH397" s="143">
        <f t="shared" si="46"/>
        <v>0</v>
      </c>
      <c r="BI397" s="143">
        <f t="shared" si="47"/>
        <v>0</v>
      </c>
      <c r="BJ397" s="143">
        <f t="shared" si="48"/>
        <v>0</v>
      </c>
      <c r="BK397" s="17" t="s">
        <v>129</v>
      </c>
      <c r="BL397" s="144">
        <f t="shared" si="49"/>
        <v>0</v>
      </c>
      <c r="BM397" s="17" t="s">
        <v>677</v>
      </c>
      <c r="BN397" s="142" t="s">
        <v>872</v>
      </c>
    </row>
    <row r="398" spans="2:66" s="1" customFormat="1" ht="16.5" customHeight="1">
      <c r="B398" s="131"/>
      <c r="C398" s="132" t="s">
        <v>873</v>
      </c>
      <c r="D398" s="132" t="s">
        <v>124</v>
      </c>
      <c r="E398" s="133" t="s">
        <v>874</v>
      </c>
      <c r="F398" s="134" t="s">
        <v>875</v>
      </c>
      <c r="G398" s="134"/>
      <c r="H398" s="135" t="s">
        <v>139</v>
      </c>
      <c r="I398" s="136">
        <v>2</v>
      </c>
      <c r="J398" s="136"/>
      <c r="K398" s="136">
        <f t="shared" si="40"/>
        <v>0</v>
      </c>
      <c r="L398" s="137"/>
      <c r="M398" s="29"/>
      <c r="N398" s="138" t="s">
        <v>1</v>
      </c>
      <c r="O398" s="139" t="s">
        <v>37</v>
      </c>
      <c r="P398" s="140">
        <v>0.48</v>
      </c>
      <c r="Q398" s="140">
        <f t="shared" si="41"/>
        <v>0.96</v>
      </c>
      <c r="R398" s="140">
        <v>0</v>
      </c>
      <c r="S398" s="140">
        <f t="shared" si="42"/>
        <v>0</v>
      </c>
      <c r="T398" s="140">
        <v>0</v>
      </c>
      <c r="U398" s="141">
        <f t="shared" si="43"/>
        <v>0</v>
      </c>
      <c r="AS398" s="142" t="s">
        <v>672</v>
      </c>
      <c r="AU398" s="142" t="s">
        <v>124</v>
      </c>
      <c r="AV398" s="142" t="s">
        <v>129</v>
      </c>
      <c r="AZ398" s="17" t="s">
        <v>121</v>
      </c>
      <c r="BF398" s="143">
        <f t="shared" si="44"/>
        <v>0</v>
      </c>
      <c r="BG398" s="143">
        <f t="shared" si="45"/>
        <v>0</v>
      </c>
      <c r="BH398" s="143">
        <f t="shared" si="46"/>
        <v>0</v>
      </c>
      <c r="BI398" s="143">
        <f t="shared" si="47"/>
        <v>0</v>
      </c>
      <c r="BJ398" s="143">
        <f t="shared" si="48"/>
        <v>0</v>
      </c>
      <c r="BK398" s="17" t="s">
        <v>129</v>
      </c>
      <c r="BL398" s="144">
        <f t="shared" si="49"/>
        <v>0</v>
      </c>
      <c r="BM398" s="17" t="s">
        <v>672</v>
      </c>
      <c r="BN398" s="142" t="s">
        <v>876</v>
      </c>
    </row>
    <row r="399" spans="2:66" s="1" customFormat="1" ht="24.2" customHeight="1">
      <c r="B399" s="131"/>
      <c r="C399" s="169" t="s">
        <v>877</v>
      </c>
      <c r="D399" s="169" t="s">
        <v>243</v>
      </c>
      <c r="E399" s="170" t="s">
        <v>878</v>
      </c>
      <c r="F399" s="171" t="s">
        <v>879</v>
      </c>
      <c r="G399" s="171"/>
      <c r="H399" s="172" t="s">
        <v>139</v>
      </c>
      <c r="I399" s="173">
        <v>2</v>
      </c>
      <c r="J399" s="173"/>
      <c r="K399" s="173">
        <f t="shared" si="40"/>
        <v>0</v>
      </c>
      <c r="L399" s="174"/>
      <c r="M399" s="175"/>
      <c r="N399" s="176" t="s">
        <v>1</v>
      </c>
      <c r="O399" s="177" t="s">
        <v>37</v>
      </c>
      <c r="P399" s="140">
        <v>0</v>
      </c>
      <c r="Q399" s="140">
        <f t="shared" si="41"/>
        <v>0</v>
      </c>
      <c r="R399" s="140">
        <v>2.2599999999999999E-3</v>
      </c>
      <c r="S399" s="140">
        <f t="shared" si="42"/>
        <v>4.5199999999999997E-3</v>
      </c>
      <c r="T399" s="140">
        <v>0</v>
      </c>
      <c r="U399" s="141">
        <f t="shared" si="43"/>
        <v>0</v>
      </c>
      <c r="AS399" s="142" t="s">
        <v>677</v>
      </c>
      <c r="AU399" s="142" t="s">
        <v>243</v>
      </c>
      <c r="AV399" s="142" t="s">
        <v>129</v>
      </c>
      <c r="AZ399" s="17" t="s">
        <v>121</v>
      </c>
      <c r="BF399" s="143">
        <f t="shared" si="44"/>
        <v>0</v>
      </c>
      <c r="BG399" s="143">
        <f t="shared" si="45"/>
        <v>0</v>
      </c>
      <c r="BH399" s="143">
        <f t="shared" si="46"/>
        <v>0</v>
      </c>
      <c r="BI399" s="143">
        <f t="shared" si="47"/>
        <v>0</v>
      </c>
      <c r="BJ399" s="143">
        <f t="shared" si="48"/>
        <v>0</v>
      </c>
      <c r="BK399" s="17" t="s">
        <v>129</v>
      </c>
      <c r="BL399" s="144">
        <f t="shared" si="49"/>
        <v>0</v>
      </c>
      <c r="BM399" s="17" t="s">
        <v>677</v>
      </c>
      <c r="BN399" s="142" t="s">
        <v>880</v>
      </c>
    </row>
    <row r="400" spans="2:66" s="1" customFormat="1" ht="24.2" customHeight="1">
      <c r="B400" s="131"/>
      <c r="C400" s="169" t="s">
        <v>881</v>
      </c>
      <c r="D400" s="169" t="s">
        <v>243</v>
      </c>
      <c r="E400" s="170" t="s">
        <v>882</v>
      </c>
      <c r="F400" s="171" t="s">
        <v>883</v>
      </c>
      <c r="G400" s="171"/>
      <c r="H400" s="172" t="s">
        <v>139</v>
      </c>
      <c r="I400" s="173">
        <v>2</v>
      </c>
      <c r="J400" s="173"/>
      <c r="K400" s="173">
        <f t="shared" si="40"/>
        <v>0</v>
      </c>
      <c r="L400" s="174"/>
      <c r="M400" s="175"/>
      <c r="N400" s="176" t="s">
        <v>1</v>
      </c>
      <c r="O400" s="177" t="s">
        <v>37</v>
      </c>
      <c r="P400" s="140">
        <v>0</v>
      </c>
      <c r="Q400" s="140">
        <f t="shared" si="41"/>
        <v>0</v>
      </c>
      <c r="R400" s="140">
        <v>3.2000000000000003E-4</v>
      </c>
      <c r="S400" s="140">
        <f t="shared" si="42"/>
        <v>6.4000000000000005E-4</v>
      </c>
      <c r="T400" s="140">
        <v>0</v>
      </c>
      <c r="U400" s="141">
        <f t="shared" si="43"/>
        <v>0</v>
      </c>
      <c r="AS400" s="142" t="s">
        <v>677</v>
      </c>
      <c r="AU400" s="142" t="s">
        <v>243</v>
      </c>
      <c r="AV400" s="142" t="s">
        <v>129</v>
      </c>
      <c r="AZ400" s="17" t="s">
        <v>121</v>
      </c>
      <c r="BF400" s="143">
        <f t="shared" si="44"/>
        <v>0</v>
      </c>
      <c r="BG400" s="143">
        <f t="shared" si="45"/>
        <v>0</v>
      </c>
      <c r="BH400" s="143">
        <f t="shared" si="46"/>
        <v>0</v>
      </c>
      <c r="BI400" s="143">
        <f t="shared" si="47"/>
        <v>0</v>
      </c>
      <c r="BJ400" s="143">
        <f t="shared" si="48"/>
        <v>0</v>
      </c>
      <c r="BK400" s="17" t="s">
        <v>129</v>
      </c>
      <c r="BL400" s="144">
        <f t="shared" si="49"/>
        <v>0</v>
      </c>
      <c r="BM400" s="17" t="s">
        <v>677</v>
      </c>
      <c r="BN400" s="142" t="s">
        <v>884</v>
      </c>
    </row>
    <row r="401" spans="2:66" s="1" customFormat="1" ht="24.2" customHeight="1">
      <c r="B401" s="131"/>
      <c r="C401" s="169" t="s">
        <v>885</v>
      </c>
      <c r="D401" s="169" t="s">
        <v>243</v>
      </c>
      <c r="E401" s="170" t="s">
        <v>886</v>
      </c>
      <c r="F401" s="171" t="s">
        <v>887</v>
      </c>
      <c r="G401" s="171"/>
      <c r="H401" s="172" t="s">
        <v>139</v>
      </c>
      <c r="I401" s="173">
        <v>2</v>
      </c>
      <c r="J401" s="173"/>
      <c r="K401" s="173">
        <f t="shared" si="40"/>
        <v>0</v>
      </c>
      <c r="L401" s="174"/>
      <c r="M401" s="175"/>
      <c r="N401" s="176" t="s">
        <v>1</v>
      </c>
      <c r="O401" s="177" t="s">
        <v>37</v>
      </c>
      <c r="P401" s="140">
        <v>0</v>
      </c>
      <c r="Q401" s="140">
        <f t="shared" si="41"/>
        <v>0</v>
      </c>
      <c r="R401" s="140">
        <v>1.23E-3</v>
      </c>
      <c r="S401" s="140">
        <f t="shared" si="42"/>
        <v>2.4599999999999999E-3</v>
      </c>
      <c r="T401" s="140">
        <v>0</v>
      </c>
      <c r="U401" s="141">
        <f t="shared" si="43"/>
        <v>0</v>
      </c>
      <c r="AS401" s="142" t="s">
        <v>677</v>
      </c>
      <c r="AU401" s="142" t="s">
        <v>243</v>
      </c>
      <c r="AV401" s="142" t="s">
        <v>129</v>
      </c>
      <c r="AZ401" s="17" t="s">
        <v>121</v>
      </c>
      <c r="BF401" s="143">
        <f t="shared" si="44"/>
        <v>0</v>
      </c>
      <c r="BG401" s="143">
        <f t="shared" si="45"/>
        <v>0</v>
      </c>
      <c r="BH401" s="143">
        <f t="shared" si="46"/>
        <v>0</v>
      </c>
      <c r="BI401" s="143">
        <f t="shared" si="47"/>
        <v>0</v>
      </c>
      <c r="BJ401" s="143">
        <f t="shared" si="48"/>
        <v>0</v>
      </c>
      <c r="BK401" s="17" t="s">
        <v>129</v>
      </c>
      <c r="BL401" s="144">
        <f t="shared" si="49"/>
        <v>0</v>
      </c>
      <c r="BM401" s="17" t="s">
        <v>677</v>
      </c>
      <c r="BN401" s="142" t="s">
        <v>888</v>
      </c>
    </row>
    <row r="402" spans="2:66" s="1" customFormat="1" ht="16.5" customHeight="1">
      <c r="B402" s="131"/>
      <c r="C402" s="132" t="s">
        <v>889</v>
      </c>
      <c r="D402" s="132" t="s">
        <v>124</v>
      </c>
      <c r="E402" s="133" t="s">
        <v>890</v>
      </c>
      <c r="F402" s="134" t="s">
        <v>891</v>
      </c>
      <c r="G402" s="134"/>
      <c r="H402" s="135" t="s">
        <v>139</v>
      </c>
      <c r="I402" s="136">
        <v>3</v>
      </c>
      <c r="J402" s="136"/>
      <c r="K402" s="136">
        <f t="shared" si="40"/>
        <v>0</v>
      </c>
      <c r="L402" s="137"/>
      <c r="M402" s="29"/>
      <c r="N402" s="138" t="s">
        <v>1</v>
      </c>
      <c r="O402" s="139" t="s">
        <v>37</v>
      </c>
      <c r="P402" s="140">
        <v>0.14000000000000001</v>
      </c>
      <c r="Q402" s="140">
        <f t="shared" si="41"/>
        <v>0.42000000000000004</v>
      </c>
      <c r="R402" s="140">
        <v>0</v>
      </c>
      <c r="S402" s="140">
        <f t="shared" si="42"/>
        <v>0</v>
      </c>
      <c r="T402" s="140">
        <v>0</v>
      </c>
      <c r="U402" s="141">
        <f t="shared" si="43"/>
        <v>0</v>
      </c>
      <c r="AS402" s="142" t="s">
        <v>672</v>
      </c>
      <c r="AU402" s="142" t="s">
        <v>124</v>
      </c>
      <c r="AV402" s="142" t="s">
        <v>129</v>
      </c>
      <c r="AZ402" s="17" t="s">
        <v>121</v>
      </c>
      <c r="BF402" s="143">
        <f t="shared" si="44"/>
        <v>0</v>
      </c>
      <c r="BG402" s="143">
        <f t="shared" si="45"/>
        <v>0</v>
      </c>
      <c r="BH402" s="143">
        <f t="shared" si="46"/>
        <v>0</v>
      </c>
      <c r="BI402" s="143">
        <f t="shared" si="47"/>
        <v>0</v>
      </c>
      <c r="BJ402" s="143">
        <f t="shared" si="48"/>
        <v>0</v>
      </c>
      <c r="BK402" s="17" t="s">
        <v>129</v>
      </c>
      <c r="BL402" s="144">
        <f t="shared" si="49"/>
        <v>0</v>
      </c>
      <c r="BM402" s="17" t="s">
        <v>672</v>
      </c>
      <c r="BN402" s="142" t="s">
        <v>892</v>
      </c>
    </row>
    <row r="403" spans="2:66" s="1" customFormat="1" ht="16.5" customHeight="1">
      <c r="B403" s="131"/>
      <c r="C403" s="169" t="s">
        <v>893</v>
      </c>
      <c r="D403" s="169" t="s">
        <v>243</v>
      </c>
      <c r="E403" s="170" t="s">
        <v>894</v>
      </c>
      <c r="F403" s="171" t="s">
        <v>895</v>
      </c>
      <c r="G403" s="171"/>
      <c r="H403" s="172" t="s">
        <v>139</v>
      </c>
      <c r="I403" s="173">
        <v>3</v>
      </c>
      <c r="J403" s="173"/>
      <c r="K403" s="173">
        <f t="shared" si="40"/>
        <v>0</v>
      </c>
      <c r="L403" s="174"/>
      <c r="M403" s="175"/>
      <c r="N403" s="176" t="s">
        <v>1</v>
      </c>
      <c r="O403" s="177" t="s">
        <v>37</v>
      </c>
      <c r="P403" s="140">
        <v>0</v>
      </c>
      <c r="Q403" s="140">
        <f t="shared" si="41"/>
        <v>0</v>
      </c>
      <c r="R403" s="140">
        <v>1.7000000000000001E-4</v>
      </c>
      <c r="S403" s="140">
        <f t="shared" si="42"/>
        <v>5.1000000000000004E-4</v>
      </c>
      <c r="T403" s="140">
        <v>0</v>
      </c>
      <c r="U403" s="141">
        <f t="shared" si="43"/>
        <v>0</v>
      </c>
      <c r="AS403" s="142" t="s">
        <v>677</v>
      </c>
      <c r="AU403" s="142" t="s">
        <v>243</v>
      </c>
      <c r="AV403" s="142" t="s">
        <v>129</v>
      </c>
      <c r="AZ403" s="17" t="s">
        <v>121</v>
      </c>
      <c r="BF403" s="143">
        <f t="shared" si="44"/>
        <v>0</v>
      </c>
      <c r="BG403" s="143">
        <f t="shared" si="45"/>
        <v>0</v>
      </c>
      <c r="BH403" s="143">
        <f t="shared" si="46"/>
        <v>0</v>
      </c>
      <c r="BI403" s="143">
        <f t="shared" si="47"/>
        <v>0</v>
      </c>
      <c r="BJ403" s="143">
        <f t="shared" si="48"/>
        <v>0</v>
      </c>
      <c r="BK403" s="17" t="s">
        <v>129</v>
      </c>
      <c r="BL403" s="144">
        <f t="shared" si="49"/>
        <v>0</v>
      </c>
      <c r="BM403" s="17" t="s">
        <v>677</v>
      </c>
      <c r="BN403" s="142" t="s">
        <v>896</v>
      </c>
    </row>
    <row r="404" spans="2:66" s="1" customFormat="1" ht="21.75" customHeight="1">
      <c r="B404" s="131"/>
      <c r="C404" s="132" t="s">
        <v>897</v>
      </c>
      <c r="D404" s="132" t="s">
        <v>124</v>
      </c>
      <c r="E404" s="133" t="s">
        <v>898</v>
      </c>
      <c r="F404" s="134" t="s">
        <v>899</v>
      </c>
      <c r="G404" s="134"/>
      <c r="H404" s="135" t="s">
        <v>139</v>
      </c>
      <c r="I404" s="136">
        <v>20</v>
      </c>
      <c r="J404" s="136"/>
      <c r="K404" s="136">
        <f t="shared" si="40"/>
        <v>0</v>
      </c>
      <c r="L404" s="137"/>
      <c r="M404" s="29"/>
      <c r="N404" s="138" t="s">
        <v>1</v>
      </c>
      <c r="O404" s="139" t="s">
        <v>37</v>
      </c>
      <c r="P404" s="140">
        <v>0.16700000000000001</v>
      </c>
      <c r="Q404" s="140">
        <f t="shared" si="41"/>
        <v>3.3400000000000003</v>
      </c>
      <c r="R404" s="140">
        <v>0</v>
      </c>
      <c r="S404" s="140">
        <f t="shared" si="42"/>
        <v>0</v>
      </c>
      <c r="T404" s="140">
        <v>0</v>
      </c>
      <c r="U404" s="141">
        <f t="shared" si="43"/>
        <v>0</v>
      </c>
      <c r="AS404" s="142" t="s">
        <v>672</v>
      </c>
      <c r="AU404" s="142" t="s">
        <v>124</v>
      </c>
      <c r="AV404" s="142" t="s">
        <v>129</v>
      </c>
      <c r="AZ404" s="17" t="s">
        <v>121</v>
      </c>
      <c r="BF404" s="143">
        <f t="shared" si="44"/>
        <v>0</v>
      </c>
      <c r="BG404" s="143">
        <f t="shared" si="45"/>
        <v>0</v>
      </c>
      <c r="BH404" s="143">
        <f t="shared" si="46"/>
        <v>0</v>
      </c>
      <c r="BI404" s="143">
        <f t="shared" si="47"/>
        <v>0</v>
      </c>
      <c r="BJ404" s="143">
        <f t="shared" si="48"/>
        <v>0</v>
      </c>
      <c r="BK404" s="17" t="s">
        <v>129</v>
      </c>
      <c r="BL404" s="144">
        <f t="shared" si="49"/>
        <v>0</v>
      </c>
      <c r="BM404" s="17" t="s">
        <v>672</v>
      </c>
      <c r="BN404" s="142" t="s">
        <v>900</v>
      </c>
    </row>
    <row r="405" spans="2:66" s="1" customFormat="1" ht="21.75" customHeight="1">
      <c r="B405" s="131"/>
      <c r="C405" s="169" t="s">
        <v>901</v>
      </c>
      <c r="D405" s="169" t="s">
        <v>243</v>
      </c>
      <c r="E405" s="170" t="s">
        <v>902</v>
      </c>
      <c r="F405" s="171" t="s">
        <v>903</v>
      </c>
      <c r="G405" s="171"/>
      <c r="H405" s="172" t="s">
        <v>139</v>
      </c>
      <c r="I405" s="173">
        <v>20</v>
      </c>
      <c r="J405" s="173"/>
      <c r="K405" s="173">
        <f t="shared" si="40"/>
        <v>0</v>
      </c>
      <c r="L405" s="174"/>
      <c r="M405" s="175"/>
      <c r="N405" s="176" t="s">
        <v>1</v>
      </c>
      <c r="O405" s="177" t="s">
        <v>37</v>
      </c>
      <c r="P405" s="140">
        <v>0</v>
      </c>
      <c r="Q405" s="140">
        <f t="shared" si="41"/>
        <v>0</v>
      </c>
      <c r="R405" s="140">
        <v>4.0000000000000002E-4</v>
      </c>
      <c r="S405" s="140">
        <f t="shared" si="42"/>
        <v>8.0000000000000002E-3</v>
      </c>
      <c r="T405" s="140">
        <v>0</v>
      </c>
      <c r="U405" s="141">
        <f t="shared" si="43"/>
        <v>0</v>
      </c>
      <c r="AS405" s="142" t="s">
        <v>677</v>
      </c>
      <c r="AU405" s="142" t="s">
        <v>243</v>
      </c>
      <c r="AV405" s="142" t="s">
        <v>129</v>
      </c>
      <c r="AZ405" s="17" t="s">
        <v>121</v>
      </c>
      <c r="BF405" s="143">
        <f t="shared" si="44"/>
        <v>0</v>
      </c>
      <c r="BG405" s="143">
        <f t="shared" si="45"/>
        <v>0</v>
      </c>
      <c r="BH405" s="143">
        <f t="shared" si="46"/>
        <v>0</v>
      </c>
      <c r="BI405" s="143">
        <f t="shared" si="47"/>
        <v>0</v>
      </c>
      <c r="BJ405" s="143">
        <f t="shared" si="48"/>
        <v>0</v>
      </c>
      <c r="BK405" s="17" t="s">
        <v>129</v>
      </c>
      <c r="BL405" s="144">
        <f t="shared" si="49"/>
        <v>0</v>
      </c>
      <c r="BM405" s="17" t="s">
        <v>677</v>
      </c>
      <c r="BN405" s="142" t="s">
        <v>904</v>
      </c>
    </row>
    <row r="406" spans="2:66" s="1" customFormat="1" ht="21.75" customHeight="1">
      <c r="B406" s="131"/>
      <c r="C406" s="132" t="s">
        <v>905</v>
      </c>
      <c r="D406" s="132" t="s">
        <v>124</v>
      </c>
      <c r="E406" s="133" t="s">
        <v>898</v>
      </c>
      <c r="F406" s="134" t="s">
        <v>899</v>
      </c>
      <c r="G406" s="134"/>
      <c r="H406" s="135" t="s">
        <v>139</v>
      </c>
      <c r="I406" s="136">
        <v>6</v>
      </c>
      <c r="J406" s="136"/>
      <c r="K406" s="136">
        <f t="shared" si="40"/>
        <v>0</v>
      </c>
      <c r="L406" s="137"/>
      <c r="M406" s="29"/>
      <c r="N406" s="138" t="s">
        <v>1</v>
      </c>
      <c r="O406" s="139" t="s">
        <v>37</v>
      </c>
      <c r="P406" s="140">
        <v>0.16700000000000001</v>
      </c>
      <c r="Q406" s="140">
        <f t="shared" si="41"/>
        <v>1.002</v>
      </c>
      <c r="R406" s="140">
        <v>0</v>
      </c>
      <c r="S406" s="140">
        <f t="shared" si="42"/>
        <v>0</v>
      </c>
      <c r="T406" s="140">
        <v>0</v>
      </c>
      <c r="U406" s="141">
        <f t="shared" si="43"/>
        <v>0</v>
      </c>
      <c r="AS406" s="142" t="s">
        <v>672</v>
      </c>
      <c r="AU406" s="142" t="s">
        <v>124</v>
      </c>
      <c r="AV406" s="142" t="s">
        <v>129</v>
      </c>
      <c r="AZ406" s="17" t="s">
        <v>121</v>
      </c>
      <c r="BF406" s="143">
        <f t="shared" si="44"/>
        <v>0</v>
      </c>
      <c r="BG406" s="143">
        <f t="shared" si="45"/>
        <v>0</v>
      </c>
      <c r="BH406" s="143">
        <f t="shared" si="46"/>
        <v>0</v>
      </c>
      <c r="BI406" s="143">
        <f t="shared" si="47"/>
        <v>0</v>
      </c>
      <c r="BJ406" s="143">
        <f t="shared" si="48"/>
        <v>0</v>
      </c>
      <c r="BK406" s="17" t="s">
        <v>129</v>
      </c>
      <c r="BL406" s="144">
        <f t="shared" si="49"/>
        <v>0</v>
      </c>
      <c r="BM406" s="17" t="s">
        <v>672</v>
      </c>
      <c r="BN406" s="142" t="s">
        <v>906</v>
      </c>
    </row>
    <row r="407" spans="2:66" s="1" customFormat="1" ht="21.75" customHeight="1">
      <c r="B407" s="131"/>
      <c r="C407" s="169" t="s">
        <v>907</v>
      </c>
      <c r="D407" s="169" t="s">
        <v>243</v>
      </c>
      <c r="E407" s="170" t="s">
        <v>908</v>
      </c>
      <c r="F407" s="171" t="s">
        <v>909</v>
      </c>
      <c r="G407" s="171"/>
      <c r="H407" s="172" t="s">
        <v>139</v>
      </c>
      <c r="I407" s="173">
        <v>6</v>
      </c>
      <c r="J407" s="173"/>
      <c r="K407" s="173">
        <f t="shared" si="40"/>
        <v>0</v>
      </c>
      <c r="L407" s="174"/>
      <c r="M407" s="175"/>
      <c r="N407" s="176" t="s">
        <v>1</v>
      </c>
      <c r="O407" s="177" t="s">
        <v>37</v>
      </c>
      <c r="P407" s="140">
        <v>0</v>
      </c>
      <c r="Q407" s="140">
        <f t="shared" si="41"/>
        <v>0</v>
      </c>
      <c r="R407" s="140">
        <v>4.0000000000000002E-4</v>
      </c>
      <c r="S407" s="140">
        <f t="shared" si="42"/>
        <v>2.4000000000000002E-3</v>
      </c>
      <c r="T407" s="140">
        <v>0</v>
      </c>
      <c r="U407" s="141">
        <f t="shared" si="43"/>
        <v>0</v>
      </c>
      <c r="AS407" s="142" t="s">
        <v>677</v>
      </c>
      <c r="AU407" s="142" t="s">
        <v>243</v>
      </c>
      <c r="AV407" s="142" t="s">
        <v>129</v>
      </c>
      <c r="AZ407" s="17" t="s">
        <v>121</v>
      </c>
      <c r="BF407" s="143">
        <f t="shared" si="44"/>
        <v>0</v>
      </c>
      <c r="BG407" s="143">
        <f t="shared" si="45"/>
        <v>0</v>
      </c>
      <c r="BH407" s="143">
        <f t="shared" si="46"/>
        <v>0</v>
      </c>
      <c r="BI407" s="143">
        <f t="shared" si="47"/>
        <v>0</v>
      </c>
      <c r="BJ407" s="143">
        <f t="shared" si="48"/>
        <v>0</v>
      </c>
      <c r="BK407" s="17" t="s">
        <v>129</v>
      </c>
      <c r="BL407" s="144">
        <f t="shared" si="49"/>
        <v>0</v>
      </c>
      <c r="BM407" s="17" t="s">
        <v>677</v>
      </c>
      <c r="BN407" s="142" t="s">
        <v>910</v>
      </c>
    </row>
    <row r="408" spans="2:66" s="1" customFormat="1" ht="16.5" customHeight="1">
      <c r="B408" s="131"/>
      <c r="C408" s="132" t="s">
        <v>911</v>
      </c>
      <c r="D408" s="132" t="s">
        <v>124</v>
      </c>
      <c r="E408" s="133" t="s">
        <v>912</v>
      </c>
      <c r="F408" s="134" t="s">
        <v>913</v>
      </c>
      <c r="G408" s="134"/>
      <c r="H408" s="135" t="s">
        <v>139</v>
      </c>
      <c r="I408" s="136">
        <v>12</v>
      </c>
      <c r="J408" s="136"/>
      <c r="K408" s="136">
        <f t="shared" si="40"/>
        <v>0</v>
      </c>
      <c r="L408" s="137"/>
      <c r="M408" s="29"/>
      <c r="N408" s="138" t="s">
        <v>1</v>
      </c>
      <c r="O408" s="139" t="s">
        <v>37</v>
      </c>
      <c r="P408" s="140">
        <v>0.11700000000000001</v>
      </c>
      <c r="Q408" s="140">
        <f t="shared" si="41"/>
        <v>1.4040000000000001</v>
      </c>
      <c r="R408" s="140">
        <v>0</v>
      </c>
      <c r="S408" s="140">
        <f t="shared" si="42"/>
        <v>0</v>
      </c>
      <c r="T408" s="140">
        <v>0</v>
      </c>
      <c r="U408" s="141">
        <f t="shared" si="43"/>
        <v>0</v>
      </c>
      <c r="AS408" s="142" t="s">
        <v>672</v>
      </c>
      <c r="AU408" s="142" t="s">
        <v>124</v>
      </c>
      <c r="AV408" s="142" t="s">
        <v>129</v>
      </c>
      <c r="AZ408" s="17" t="s">
        <v>121</v>
      </c>
      <c r="BF408" s="143">
        <f t="shared" si="44"/>
        <v>0</v>
      </c>
      <c r="BG408" s="143">
        <f t="shared" si="45"/>
        <v>0</v>
      </c>
      <c r="BH408" s="143">
        <f t="shared" si="46"/>
        <v>0</v>
      </c>
      <c r="BI408" s="143">
        <f t="shared" si="47"/>
        <v>0</v>
      </c>
      <c r="BJ408" s="143">
        <f t="shared" si="48"/>
        <v>0</v>
      </c>
      <c r="BK408" s="17" t="s">
        <v>129</v>
      </c>
      <c r="BL408" s="144">
        <f t="shared" si="49"/>
        <v>0</v>
      </c>
      <c r="BM408" s="17" t="s">
        <v>672</v>
      </c>
      <c r="BN408" s="142" t="s">
        <v>914</v>
      </c>
    </row>
    <row r="409" spans="2:66" s="1" customFormat="1" ht="24.2" customHeight="1">
      <c r="B409" s="131"/>
      <c r="C409" s="169" t="s">
        <v>915</v>
      </c>
      <c r="D409" s="169" t="s">
        <v>243</v>
      </c>
      <c r="E409" s="170" t="s">
        <v>916</v>
      </c>
      <c r="F409" s="171" t="s">
        <v>917</v>
      </c>
      <c r="G409" s="171"/>
      <c r="H409" s="172" t="s">
        <v>139</v>
      </c>
      <c r="I409" s="173">
        <v>12</v>
      </c>
      <c r="J409" s="173"/>
      <c r="K409" s="173">
        <f t="shared" si="40"/>
        <v>0</v>
      </c>
      <c r="L409" s="174"/>
      <c r="M409" s="175"/>
      <c r="N409" s="176" t="s">
        <v>1</v>
      </c>
      <c r="O409" s="177" t="s">
        <v>37</v>
      </c>
      <c r="P409" s="140">
        <v>0</v>
      </c>
      <c r="Q409" s="140">
        <f t="shared" si="41"/>
        <v>0</v>
      </c>
      <c r="R409" s="140">
        <v>1.6000000000000001E-4</v>
      </c>
      <c r="S409" s="140">
        <f t="shared" si="42"/>
        <v>1.9200000000000003E-3</v>
      </c>
      <c r="T409" s="140">
        <v>0</v>
      </c>
      <c r="U409" s="141">
        <f t="shared" si="43"/>
        <v>0</v>
      </c>
      <c r="AS409" s="142" t="s">
        <v>677</v>
      </c>
      <c r="AU409" s="142" t="s">
        <v>243</v>
      </c>
      <c r="AV409" s="142" t="s">
        <v>129</v>
      </c>
      <c r="AZ409" s="17" t="s">
        <v>121</v>
      </c>
      <c r="BF409" s="143">
        <f t="shared" si="44"/>
        <v>0</v>
      </c>
      <c r="BG409" s="143">
        <f t="shared" si="45"/>
        <v>0</v>
      </c>
      <c r="BH409" s="143">
        <f t="shared" si="46"/>
        <v>0</v>
      </c>
      <c r="BI409" s="143">
        <f t="shared" si="47"/>
        <v>0</v>
      </c>
      <c r="BJ409" s="143">
        <f t="shared" si="48"/>
        <v>0</v>
      </c>
      <c r="BK409" s="17" t="s">
        <v>129</v>
      </c>
      <c r="BL409" s="144">
        <f t="shared" si="49"/>
        <v>0</v>
      </c>
      <c r="BM409" s="17" t="s">
        <v>677</v>
      </c>
      <c r="BN409" s="142" t="s">
        <v>918</v>
      </c>
    </row>
    <row r="410" spans="2:66" s="1" customFormat="1" ht="16.5" customHeight="1">
      <c r="B410" s="131"/>
      <c r="C410" s="132" t="s">
        <v>919</v>
      </c>
      <c r="D410" s="132" t="s">
        <v>124</v>
      </c>
      <c r="E410" s="133" t="s">
        <v>920</v>
      </c>
      <c r="F410" s="134" t="s">
        <v>921</v>
      </c>
      <c r="G410" s="134"/>
      <c r="H410" s="135" t="s">
        <v>139</v>
      </c>
      <c r="I410" s="136">
        <v>6</v>
      </c>
      <c r="J410" s="136"/>
      <c r="K410" s="136">
        <f t="shared" si="40"/>
        <v>0</v>
      </c>
      <c r="L410" s="137"/>
      <c r="M410" s="29"/>
      <c r="N410" s="138" t="s">
        <v>1</v>
      </c>
      <c r="O410" s="139" t="s">
        <v>37</v>
      </c>
      <c r="P410" s="140">
        <v>0.16700000000000001</v>
      </c>
      <c r="Q410" s="140">
        <f t="shared" si="41"/>
        <v>1.002</v>
      </c>
      <c r="R410" s="140">
        <v>0</v>
      </c>
      <c r="S410" s="140">
        <f t="shared" si="42"/>
        <v>0</v>
      </c>
      <c r="T410" s="140">
        <v>0</v>
      </c>
      <c r="U410" s="141">
        <f t="shared" si="43"/>
        <v>0</v>
      </c>
      <c r="AS410" s="142" t="s">
        <v>672</v>
      </c>
      <c r="AU410" s="142" t="s">
        <v>124</v>
      </c>
      <c r="AV410" s="142" t="s">
        <v>129</v>
      </c>
      <c r="AZ410" s="17" t="s">
        <v>121</v>
      </c>
      <c r="BF410" s="143">
        <f t="shared" si="44"/>
        <v>0</v>
      </c>
      <c r="BG410" s="143">
        <f t="shared" si="45"/>
        <v>0</v>
      </c>
      <c r="BH410" s="143">
        <f t="shared" si="46"/>
        <v>0</v>
      </c>
      <c r="BI410" s="143">
        <f t="shared" si="47"/>
        <v>0</v>
      </c>
      <c r="BJ410" s="143">
        <f t="shared" si="48"/>
        <v>0</v>
      </c>
      <c r="BK410" s="17" t="s">
        <v>129</v>
      </c>
      <c r="BL410" s="144">
        <f t="shared" si="49"/>
        <v>0</v>
      </c>
      <c r="BM410" s="17" t="s">
        <v>672</v>
      </c>
      <c r="BN410" s="142" t="s">
        <v>922</v>
      </c>
    </row>
    <row r="411" spans="2:66" s="1" customFormat="1" ht="16.5" customHeight="1">
      <c r="B411" s="131"/>
      <c r="C411" s="169" t="s">
        <v>923</v>
      </c>
      <c r="D411" s="169" t="s">
        <v>243</v>
      </c>
      <c r="E411" s="170" t="s">
        <v>924</v>
      </c>
      <c r="F411" s="171" t="s">
        <v>925</v>
      </c>
      <c r="G411" s="171"/>
      <c r="H411" s="172" t="s">
        <v>139</v>
      </c>
      <c r="I411" s="173">
        <v>6</v>
      </c>
      <c r="J411" s="173"/>
      <c r="K411" s="173">
        <f t="shared" ref="K411:K442" si="50">ROUND(J411*I411,3)</f>
        <v>0</v>
      </c>
      <c r="L411" s="174"/>
      <c r="M411" s="175"/>
      <c r="N411" s="176" t="s">
        <v>1</v>
      </c>
      <c r="O411" s="177" t="s">
        <v>37</v>
      </c>
      <c r="P411" s="140">
        <v>0</v>
      </c>
      <c r="Q411" s="140">
        <f t="shared" ref="Q411:Q442" si="51">P411*I411</f>
        <v>0</v>
      </c>
      <c r="R411" s="140">
        <v>2.9E-4</v>
      </c>
      <c r="S411" s="140">
        <f t="shared" ref="S411:S442" si="52">R411*I411</f>
        <v>1.74E-3</v>
      </c>
      <c r="T411" s="140">
        <v>0</v>
      </c>
      <c r="U411" s="141">
        <f t="shared" ref="U411:U442" si="53">T411*I411</f>
        <v>0</v>
      </c>
      <c r="AS411" s="142" t="s">
        <v>677</v>
      </c>
      <c r="AU411" s="142" t="s">
        <v>243</v>
      </c>
      <c r="AV411" s="142" t="s">
        <v>129</v>
      </c>
      <c r="AZ411" s="17" t="s">
        <v>121</v>
      </c>
      <c r="BF411" s="143">
        <f t="shared" ref="BF411:BF430" si="54">IF(O411="základná",K411,0)</f>
        <v>0</v>
      </c>
      <c r="BG411" s="143">
        <f t="shared" ref="BG411:BG430" si="55">IF(O411="znížená",K411,0)</f>
        <v>0</v>
      </c>
      <c r="BH411" s="143">
        <f t="shared" ref="BH411:BH430" si="56">IF(O411="zákl. prenesená",K411,0)</f>
        <v>0</v>
      </c>
      <c r="BI411" s="143">
        <f t="shared" ref="BI411:BI430" si="57">IF(O411="zníž. prenesená",K411,0)</f>
        <v>0</v>
      </c>
      <c r="BJ411" s="143">
        <f t="shared" ref="BJ411:BJ430" si="58">IF(O411="nulová",K411,0)</f>
        <v>0</v>
      </c>
      <c r="BK411" s="17" t="s">
        <v>129</v>
      </c>
      <c r="BL411" s="144">
        <f t="shared" ref="BL411:BL430" si="59">ROUND(J411*I411,3)</f>
        <v>0</v>
      </c>
      <c r="BM411" s="17" t="s">
        <v>677</v>
      </c>
      <c r="BN411" s="142" t="s">
        <v>926</v>
      </c>
    </row>
    <row r="412" spans="2:66" s="1" customFormat="1" ht="16.5" customHeight="1">
      <c r="B412" s="131"/>
      <c r="C412" s="132" t="s">
        <v>927</v>
      </c>
      <c r="D412" s="132" t="s">
        <v>124</v>
      </c>
      <c r="E412" s="133" t="s">
        <v>928</v>
      </c>
      <c r="F412" s="134" t="s">
        <v>929</v>
      </c>
      <c r="G412" s="134"/>
      <c r="H412" s="135" t="s">
        <v>139</v>
      </c>
      <c r="I412" s="136">
        <v>7</v>
      </c>
      <c r="J412" s="136"/>
      <c r="K412" s="136">
        <f t="shared" si="50"/>
        <v>0</v>
      </c>
      <c r="L412" s="137"/>
      <c r="M412" s="29"/>
      <c r="N412" s="138" t="s">
        <v>1</v>
      </c>
      <c r="O412" s="139" t="s">
        <v>37</v>
      </c>
      <c r="P412" s="140">
        <v>0.16700000000000001</v>
      </c>
      <c r="Q412" s="140">
        <f t="shared" si="51"/>
        <v>1.169</v>
      </c>
      <c r="R412" s="140">
        <v>0</v>
      </c>
      <c r="S412" s="140">
        <f t="shared" si="52"/>
        <v>0</v>
      </c>
      <c r="T412" s="140">
        <v>0</v>
      </c>
      <c r="U412" s="141">
        <f t="shared" si="53"/>
        <v>0</v>
      </c>
      <c r="AS412" s="142" t="s">
        <v>672</v>
      </c>
      <c r="AU412" s="142" t="s">
        <v>124</v>
      </c>
      <c r="AV412" s="142" t="s">
        <v>129</v>
      </c>
      <c r="AZ412" s="17" t="s">
        <v>121</v>
      </c>
      <c r="BF412" s="143">
        <f t="shared" si="54"/>
        <v>0</v>
      </c>
      <c r="BG412" s="143">
        <f t="shared" si="55"/>
        <v>0</v>
      </c>
      <c r="BH412" s="143">
        <f t="shared" si="56"/>
        <v>0</v>
      </c>
      <c r="BI412" s="143">
        <f t="shared" si="57"/>
        <v>0</v>
      </c>
      <c r="BJ412" s="143">
        <f t="shared" si="58"/>
        <v>0</v>
      </c>
      <c r="BK412" s="17" t="s">
        <v>129</v>
      </c>
      <c r="BL412" s="144">
        <f t="shared" si="59"/>
        <v>0</v>
      </c>
      <c r="BM412" s="17" t="s">
        <v>672</v>
      </c>
      <c r="BN412" s="142" t="s">
        <v>930</v>
      </c>
    </row>
    <row r="413" spans="2:66" s="1" customFormat="1" ht="16.5" customHeight="1">
      <c r="B413" s="131"/>
      <c r="C413" s="169" t="s">
        <v>931</v>
      </c>
      <c r="D413" s="169" t="s">
        <v>243</v>
      </c>
      <c r="E413" s="170" t="s">
        <v>932</v>
      </c>
      <c r="F413" s="171" t="s">
        <v>933</v>
      </c>
      <c r="G413" s="171"/>
      <c r="H413" s="172" t="s">
        <v>139</v>
      </c>
      <c r="I413" s="173">
        <v>7</v>
      </c>
      <c r="J413" s="173"/>
      <c r="K413" s="173">
        <f t="shared" si="50"/>
        <v>0</v>
      </c>
      <c r="L413" s="174"/>
      <c r="M413" s="175"/>
      <c r="N413" s="176" t="s">
        <v>1</v>
      </c>
      <c r="O413" s="177" t="s">
        <v>37</v>
      </c>
      <c r="P413" s="140">
        <v>0</v>
      </c>
      <c r="Q413" s="140">
        <f t="shared" si="51"/>
        <v>0</v>
      </c>
      <c r="R413" s="140">
        <v>1.7000000000000001E-4</v>
      </c>
      <c r="S413" s="140">
        <f t="shared" si="52"/>
        <v>1.1900000000000001E-3</v>
      </c>
      <c r="T413" s="140">
        <v>0</v>
      </c>
      <c r="U413" s="141">
        <f t="shared" si="53"/>
        <v>0</v>
      </c>
      <c r="AS413" s="142" t="s">
        <v>677</v>
      </c>
      <c r="AU413" s="142" t="s">
        <v>243</v>
      </c>
      <c r="AV413" s="142" t="s">
        <v>129</v>
      </c>
      <c r="AZ413" s="17" t="s">
        <v>121</v>
      </c>
      <c r="BF413" s="143">
        <f t="shared" si="54"/>
        <v>0</v>
      </c>
      <c r="BG413" s="143">
        <f t="shared" si="55"/>
        <v>0</v>
      </c>
      <c r="BH413" s="143">
        <f t="shared" si="56"/>
        <v>0</v>
      </c>
      <c r="BI413" s="143">
        <f t="shared" si="57"/>
        <v>0</v>
      </c>
      <c r="BJ413" s="143">
        <f t="shared" si="58"/>
        <v>0</v>
      </c>
      <c r="BK413" s="17" t="s">
        <v>129</v>
      </c>
      <c r="BL413" s="144">
        <f t="shared" si="59"/>
        <v>0</v>
      </c>
      <c r="BM413" s="17" t="s">
        <v>677</v>
      </c>
      <c r="BN413" s="142" t="s">
        <v>934</v>
      </c>
    </row>
    <row r="414" spans="2:66" s="1" customFormat="1" ht="16.5" customHeight="1">
      <c r="B414" s="131"/>
      <c r="C414" s="132" t="s">
        <v>677</v>
      </c>
      <c r="D414" s="132" t="s">
        <v>124</v>
      </c>
      <c r="E414" s="133" t="s">
        <v>935</v>
      </c>
      <c r="F414" s="134" t="s">
        <v>936</v>
      </c>
      <c r="G414" s="134"/>
      <c r="H414" s="135" t="s">
        <v>139</v>
      </c>
      <c r="I414" s="136">
        <v>30</v>
      </c>
      <c r="J414" s="136"/>
      <c r="K414" s="136">
        <f t="shared" si="50"/>
        <v>0</v>
      </c>
      <c r="L414" s="137"/>
      <c r="M414" s="29"/>
      <c r="N414" s="138" t="s">
        <v>1</v>
      </c>
      <c r="O414" s="139" t="s">
        <v>37</v>
      </c>
      <c r="P414" s="140">
        <v>0.11700000000000001</v>
      </c>
      <c r="Q414" s="140">
        <f t="shared" si="51"/>
        <v>3.5100000000000002</v>
      </c>
      <c r="R414" s="140">
        <v>0</v>
      </c>
      <c r="S414" s="140">
        <f t="shared" si="52"/>
        <v>0</v>
      </c>
      <c r="T414" s="140">
        <v>0</v>
      </c>
      <c r="U414" s="141">
        <f t="shared" si="53"/>
        <v>0</v>
      </c>
      <c r="AS414" s="142" t="s">
        <v>672</v>
      </c>
      <c r="AU414" s="142" t="s">
        <v>124</v>
      </c>
      <c r="AV414" s="142" t="s">
        <v>129</v>
      </c>
      <c r="AZ414" s="17" t="s">
        <v>121</v>
      </c>
      <c r="BF414" s="143">
        <f t="shared" si="54"/>
        <v>0</v>
      </c>
      <c r="BG414" s="143">
        <f t="shared" si="55"/>
        <v>0</v>
      </c>
      <c r="BH414" s="143">
        <f t="shared" si="56"/>
        <v>0</v>
      </c>
      <c r="BI414" s="143">
        <f t="shared" si="57"/>
        <v>0</v>
      </c>
      <c r="BJ414" s="143">
        <f t="shared" si="58"/>
        <v>0</v>
      </c>
      <c r="BK414" s="17" t="s">
        <v>129</v>
      </c>
      <c r="BL414" s="144">
        <f t="shared" si="59"/>
        <v>0</v>
      </c>
      <c r="BM414" s="17" t="s">
        <v>672</v>
      </c>
      <c r="BN414" s="142" t="s">
        <v>937</v>
      </c>
    </row>
    <row r="415" spans="2:66" s="1" customFormat="1" ht="16.5" customHeight="1">
      <c r="B415" s="131"/>
      <c r="C415" s="169" t="s">
        <v>938</v>
      </c>
      <c r="D415" s="169" t="s">
        <v>243</v>
      </c>
      <c r="E415" s="170" t="s">
        <v>939</v>
      </c>
      <c r="F415" s="171" t="s">
        <v>940</v>
      </c>
      <c r="G415" s="171"/>
      <c r="H415" s="172" t="s">
        <v>139</v>
      </c>
      <c r="I415" s="173">
        <v>30</v>
      </c>
      <c r="J415" s="173"/>
      <c r="K415" s="173">
        <f t="shared" si="50"/>
        <v>0</v>
      </c>
      <c r="L415" s="174"/>
      <c r="M415" s="175"/>
      <c r="N415" s="176" t="s">
        <v>1</v>
      </c>
      <c r="O415" s="177" t="s">
        <v>37</v>
      </c>
      <c r="P415" s="140">
        <v>0</v>
      </c>
      <c r="Q415" s="140">
        <f t="shared" si="51"/>
        <v>0</v>
      </c>
      <c r="R415" s="140">
        <v>2.1000000000000001E-4</v>
      </c>
      <c r="S415" s="140">
        <f t="shared" si="52"/>
        <v>6.3E-3</v>
      </c>
      <c r="T415" s="140">
        <v>0</v>
      </c>
      <c r="U415" s="141">
        <f t="shared" si="53"/>
        <v>0</v>
      </c>
      <c r="AS415" s="142" t="s">
        <v>677</v>
      </c>
      <c r="AU415" s="142" t="s">
        <v>243</v>
      </c>
      <c r="AV415" s="142" t="s">
        <v>129</v>
      </c>
      <c r="AZ415" s="17" t="s">
        <v>121</v>
      </c>
      <c r="BF415" s="143">
        <f t="shared" si="54"/>
        <v>0</v>
      </c>
      <c r="BG415" s="143">
        <f t="shared" si="55"/>
        <v>0</v>
      </c>
      <c r="BH415" s="143">
        <f t="shared" si="56"/>
        <v>0</v>
      </c>
      <c r="BI415" s="143">
        <f t="shared" si="57"/>
        <v>0</v>
      </c>
      <c r="BJ415" s="143">
        <f t="shared" si="58"/>
        <v>0</v>
      </c>
      <c r="BK415" s="17" t="s">
        <v>129</v>
      </c>
      <c r="BL415" s="144">
        <f t="shared" si="59"/>
        <v>0</v>
      </c>
      <c r="BM415" s="17" t="s">
        <v>677</v>
      </c>
      <c r="BN415" s="142" t="s">
        <v>941</v>
      </c>
    </row>
    <row r="416" spans="2:66" s="1" customFormat="1" ht="16.5" customHeight="1">
      <c r="B416" s="131"/>
      <c r="C416" s="132" t="s">
        <v>942</v>
      </c>
      <c r="D416" s="132" t="s">
        <v>124</v>
      </c>
      <c r="E416" s="133" t="s">
        <v>943</v>
      </c>
      <c r="F416" s="134" t="s">
        <v>944</v>
      </c>
      <c r="G416" s="134"/>
      <c r="H416" s="135" t="s">
        <v>139</v>
      </c>
      <c r="I416" s="136">
        <v>6</v>
      </c>
      <c r="J416" s="136"/>
      <c r="K416" s="136">
        <f t="shared" si="50"/>
        <v>0</v>
      </c>
      <c r="L416" s="137"/>
      <c r="M416" s="29"/>
      <c r="N416" s="138" t="s">
        <v>1</v>
      </c>
      <c r="O416" s="139" t="s">
        <v>37</v>
      </c>
      <c r="P416" s="140">
        <v>0.71</v>
      </c>
      <c r="Q416" s="140">
        <f t="shared" si="51"/>
        <v>4.26</v>
      </c>
      <c r="R416" s="140">
        <v>0</v>
      </c>
      <c r="S416" s="140">
        <f t="shared" si="52"/>
        <v>0</v>
      </c>
      <c r="T416" s="140">
        <v>0</v>
      </c>
      <c r="U416" s="141">
        <f t="shared" si="53"/>
        <v>0</v>
      </c>
      <c r="AS416" s="142" t="s">
        <v>672</v>
      </c>
      <c r="AU416" s="142" t="s">
        <v>124</v>
      </c>
      <c r="AV416" s="142" t="s">
        <v>129</v>
      </c>
      <c r="AZ416" s="17" t="s">
        <v>121</v>
      </c>
      <c r="BF416" s="143">
        <f t="shared" si="54"/>
        <v>0</v>
      </c>
      <c r="BG416" s="143">
        <f t="shared" si="55"/>
        <v>0</v>
      </c>
      <c r="BH416" s="143">
        <f t="shared" si="56"/>
        <v>0</v>
      </c>
      <c r="BI416" s="143">
        <f t="shared" si="57"/>
        <v>0</v>
      </c>
      <c r="BJ416" s="143">
        <f t="shared" si="58"/>
        <v>0</v>
      </c>
      <c r="BK416" s="17" t="s">
        <v>129</v>
      </c>
      <c r="BL416" s="144">
        <f t="shared" si="59"/>
        <v>0</v>
      </c>
      <c r="BM416" s="17" t="s">
        <v>672</v>
      </c>
      <c r="BN416" s="142" t="s">
        <v>945</v>
      </c>
    </row>
    <row r="417" spans="2:66" s="1" customFormat="1" ht="16.5" customHeight="1">
      <c r="B417" s="131"/>
      <c r="C417" s="169" t="s">
        <v>946</v>
      </c>
      <c r="D417" s="169" t="s">
        <v>243</v>
      </c>
      <c r="E417" s="170" t="s">
        <v>947</v>
      </c>
      <c r="F417" s="171" t="s">
        <v>948</v>
      </c>
      <c r="G417" s="171"/>
      <c r="H417" s="172" t="s">
        <v>139</v>
      </c>
      <c r="I417" s="173">
        <v>6</v>
      </c>
      <c r="J417" s="173"/>
      <c r="K417" s="173">
        <f t="shared" si="50"/>
        <v>0</v>
      </c>
      <c r="L417" s="174"/>
      <c r="M417" s="175"/>
      <c r="N417" s="176" t="s">
        <v>1</v>
      </c>
      <c r="O417" s="177" t="s">
        <v>37</v>
      </c>
      <c r="P417" s="140">
        <v>0</v>
      </c>
      <c r="Q417" s="140">
        <f t="shared" si="51"/>
        <v>0</v>
      </c>
      <c r="R417" s="140">
        <v>1.9599999999999999E-3</v>
      </c>
      <c r="S417" s="140">
        <f t="shared" si="52"/>
        <v>1.176E-2</v>
      </c>
      <c r="T417" s="140">
        <v>0</v>
      </c>
      <c r="U417" s="141">
        <f t="shared" si="53"/>
        <v>0</v>
      </c>
      <c r="AS417" s="142" t="s">
        <v>677</v>
      </c>
      <c r="AU417" s="142" t="s">
        <v>243</v>
      </c>
      <c r="AV417" s="142" t="s">
        <v>129</v>
      </c>
      <c r="AZ417" s="17" t="s">
        <v>121</v>
      </c>
      <c r="BF417" s="143">
        <f t="shared" si="54"/>
        <v>0</v>
      </c>
      <c r="BG417" s="143">
        <f t="shared" si="55"/>
        <v>0</v>
      </c>
      <c r="BH417" s="143">
        <f t="shared" si="56"/>
        <v>0</v>
      </c>
      <c r="BI417" s="143">
        <f t="shared" si="57"/>
        <v>0</v>
      </c>
      <c r="BJ417" s="143">
        <f t="shared" si="58"/>
        <v>0</v>
      </c>
      <c r="BK417" s="17" t="s">
        <v>129</v>
      </c>
      <c r="BL417" s="144">
        <f t="shared" si="59"/>
        <v>0</v>
      </c>
      <c r="BM417" s="17" t="s">
        <v>677</v>
      </c>
      <c r="BN417" s="142" t="s">
        <v>949</v>
      </c>
    </row>
    <row r="418" spans="2:66" s="1" customFormat="1" ht="21.75" customHeight="1">
      <c r="B418" s="131"/>
      <c r="C418" s="132" t="s">
        <v>950</v>
      </c>
      <c r="D418" s="132" t="s">
        <v>124</v>
      </c>
      <c r="E418" s="133" t="s">
        <v>951</v>
      </c>
      <c r="F418" s="134" t="s">
        <v>952</v>
      </c>
      <c r="G418" s="134"/>
      <c r="H418" s="135" t="s">
        <v>139</v>
      </c>
      <c r="I418" s="136">
        <v>12</v>
      </c>
      <c r="J418" s="136"/>
      <c r="K418" s="136">
        <f t="shared" si="50"/>
        <v>0</v>
      </c>
      <c r="L418" s="137"/>
      <c r="M418" s="29"/>
      <c r="N418" s="138" t="s">
        <v>1</v>
      </c>
      <c r="O418" s="139" t="s">
        <v>37</v>
      </c>
      <c r="P418" s="140">
        <v>0.28000000000000003</v>
      </c>
      <c r="Q418" s="140">
        <f t="shared" si="51"/>
        <v>3.3600000000000003</v>
      </c>
      <c r="R418" s="140">
        <v>0</v>
      </c>
      <c r="S418" s="140">
        <f t="shared" si="52"/>
        <v>0</v>
      </c>
      <c r="T418" s="140">
        <v>0</v>
      </c>
      <c r="U418" s="141">
        <f t="shared" si="53"/>
        <v>0</v>
      </c>
      <c r="AS418" s="142" t="s">
        <v>672</v>
      </c>
      <c r="AU418" s="142" t="s">
        <v>124</v>
      </c>
      <c r="AV418" s="142" t="s">
        <v>129</v>
      </c>
      <c r="AZ418" s="17" t="s">
        <v>121</v>
      </c>
      <c r="BF418" s="143">
        <f t="shared" si="54"/>
        <v>0</v>
      </c>
      <c r="BG418" s="143">
        <f t="shared" si="55"/>
        <v>0</v>
      </c>
      <c r="BH418" s="143">
        <f t="shared" si="56"/>
        <v>0</v>
      </c>
      <c r="BI418" s="143">
        <f t="shared" si="57"/>
        <v>0</v>
      </c>
      <c r="BJ418" s="143">
        <f t="shared" si="58"/>
        <v>0</v>
      </c>
      <c r="BK418" s="17" t="s">
        <v>129</v>
      </c>
      <c r="BL418" s="144">
        <f t="shared" si="59"/>
        <v>0</v>
      </c>
      <c r="BM418" s="17" t="s">
        <v>672</v>
      </c>
      <c r="BN418" s="142" t="s">
        <v>953</v>
      </c>
    </row>
    <row r="419" spans="2:66" s="1" customFormat="1" ht="24.2" customHeight="1">
      <c r="B419" s="131"/>
      <c r="C419" s="169" t="s">
        <v>954</v>
      </c>
      <c r="D419" s="169" t="s">
        <v>243</v>
      </c>
      <c r="E419" s="170" t="s">
        <v>955</v>
      </c>
      <c r="F419" s="171" t="s">
        <v>956</v>
      </c>
      <c r="G419" s="171"/>
      <c r="H419" s="172" t="s">
        <v>139</v>
      </c>
      <c r="I419" s="173">
        <v>12</v>
      </c>
      <c r="J419" s="173"/>
      <c r="K419" s="173">
        <f t="shared" si="50"/>
        <v>0</v>
      </c>
      <c r="L419" s="174"/>
      <c r="M419" s="175"/>
      <c r="N419" s="176" t="s">
        <v>1</v>
      </c>
      <c r="O419" s="177" t="s">
        <v>37</v>
      </c>
      <c r="P419" s="140">
        <v>0</v>
      </c>
      <c r="Q419" s="140">
        <f t="shared" si="51"/>
        <v>0</v>
      </c>
      <c r="R419" s="140">
        <v>2.4000000000000001E-4</v>
      </c>
      <c r="S419" s="140">
        <f t="shared" si="52"/>
        <v>2.8800000000000002E-3</v>
      </c>
      <c r="T419" s="140">
        <v>0</v>
      </c>
      <c r="U419" s="141">
        <f t="shared" si="53"/>
        <v>0</v>
      </c>
      <c r="AS419" s="142" t="s">
        <v>677</v>
      </c>
      <c r="AU419" s="142" t="s">
        <v>243</v>
      </c>
      <c r="AV419" s="142" t="s">
        <v>129</v>
      </c>
      <c r="AZ419" s="17" t="s">
        <v>121</v>
      </c>
      <c r="BF419" s="143">
        <f t="shared" si="54"/>
        <v>0</v>
      </c>
      <c r="BG419" s="143">
        <f t="shared" si="55"/>
        <v>0</v>
      </c>
      <c r="BH419" s="143">
        <f t="shared" si="56"/>
        <v>0</v>
      </c>
      <c r="BI419" s="143">
        <f t="shared" si="57"/>
        <v>0</v>
      </c>
      <c r="BJ419" s="143">
        <f t="shared" si="58"/>
        <v>0</v>
      </c>
      <c r="BK419" s="17" t="s">
        <v>129</v>
      </c>
      <c r="BL419" s="144">
        <f t="shared" si="59"/>
        <v>0</v>
      </c>
      <c r="BM419" s="17" t="s">
        <v>677</v>
      </c>
      <c r="BN419" s="142" t="s">
        <v>957</v>
      </c>
    </row>
    <row r="420" spans="2:66" s="1" customFormat="1" ht="16.5" customHeight="1">
      <c r="B420" s="131"/>
      <c r="C420" s="132" t="s">
        <v>958</v>
      </c>
      <c r="D420" s="132" t="s">
        <v>124</v>
      </c>
      <c r="E420" s="133" t="s">
        <v>959</v>
      </c>
      <c r="F420" s="134" t="s">
        <v>960</v>
      </c>
      <c r="G420" s="134"/>
      <c r="H420" s="135" t="s">
        <v>215</v>
      </c>
      <c r="I420" s="136">
        <v>10</v>
      </c>
      <c r="J420" s="136"/>
      <c r="K420" s="136">
        <f t="shared" si="50"/>
        <v>0</v>
      </c>
      <c r="L420" s="137"/>
      <c r="M420" s="29"/>
      <c r="N420" s="138" t="s">
        <v>1</v>
      </c>
      <c r="O420" s="139" t="s">
        <v>37</v>
      </c>
      <c r="P420" s="140">
        <v>0.81</v>
      </c>
      <c r="Q420" s="140">
        <f t="shared" si="51"/>
        <v>8.1000000000000014</v>
      </c>
      <c r="R420" s="140">
        <v>0</v>
      </c>
      <c r="S420" s="140">
        <f t="shared" si="52"/>
        <v>0</v>
      </c>
      <c r="T420" s="140">
        <v>0</v>
      </c>
      <c r="U420" s="141">
        <f t="shared" si="53"/>
        <v>0</v>
      </c>
      <c r="AS420" s="142" t="s">
        <v>672</v>
      </c>
      <c r="AU420" s="142" t="s">
        <v>124</v>
      </c>
      <c r="AV420" s="142" t="s">
        <v>129</v>
      </c>
      <c r="AZ420" s="17" t="s">
        <v>121</v>
      </c>
      <c r="BF420" s="143">
        <f t="shared" si="54"/>
        <v>0</v>
      </c>
      <c r="BG420" s="143">
        <f t="shared" si="55"/>
        <v>0</v>
      </c>
      <c r="BH420" s="143">
        <f t="shared" si="56"/>
        <v>0</v>
      </c>
      <c r="BI420" s="143">
        <f t="shared" si="57"/>
        <v>0</v>
      </c>
      <c r="BJ420" s="143">
        <f t="shared" si="58"/>
        <v>0</v>
      </c>
      <c r="BK420" s="17" t="s">
        <v>129</v>
      </c>
      <c r="BL420" s="144">
        <f t="shared" si="59"/>
        <v>0</v>
      </c>
      <c r="BM420" s="17" t="s">
        <v>672</v>
      </c>
      <c r="BN420" s="142" t="s">
        <v>961</v>
      </c>
    </row>
    <row r="421" spans="2:66" s="1" customFormat="1" ht="16.5" customHeight="1">
      <c r="B421" s="131"/>
      <c r="C421" s="169" t="s">
        <v>962</v>
      </c>
      <c r="D421" s="169" t="s">
        <v>243</v>
      </c>
      <c r="E421" s="170" t="s">
        <v>963</v>
      </c>
      <c r="F421" s="171" t="s">
        <v>964</v>
      </c>
      <c r="G421" s="171"/>
      <c r="H421" s="172" t="s">
        <v>139</v>
      </c>
      <c r="I421" s="173">
        <v>10</v>
      </c>
      <c r="J421" s="173"/>
      <c r="K421" s="173">
        <f t="shared" si="50"/>
        <v>0</v>
      </c>
      <c r="L421" s="174"/>
      <c r="M421" s="175"/>
      <c r="N421" s="176" t="s">
        <v>1</v>
      </c>
      <c r="O421" s="177" t="s">
        <v>37</v>
      </c>
      <c r="P421" s="140">
        <v>0</v>
      </c>
      <c r="Q421" s="140">
        <f t="shared" si="51"/>
        <v>0</v>
      </c>
      <c r="R421" s="140">
        <v>7.9299999999999995E-3</v>
      </c>
      <c r="S421" s="140">
        <f t="shared" si="52"/>
        <v>7.9299999999999995E-2</v>
      </c>
      <c r="T421" s="140">
        <v>0</v>
      </c>
      <c r="U421" s="141">
        <f t="shared" si="53"/>
        <v>0</v>
      </c>
      <c r="AS421" s="142" t="s">
        <v>677</v>
      </c>
      <c r="AU421" s="142" t="s">
        <v>243</v>
      </c>
      <c r="AV421" s="142" t="s">
        <v>129</v>
      </c>
      <c r="AZ421" s="17" t="s">
        <v>121</v>
      </c>
      <c r="BF421" s="143">
        <f t="shared" si="54"/>
        <v>0</v>
      </c>
      <c r="BG421" s="143">
        <f t="shared" si="55"/>
        <v>0</v>
      </c>
      <c r="BH421" s="143">
        <f t="shared" si="56"/>
        <v>0</v>
      </c>
      <c r="BI421" s="143">
        <f t="shared" si="57"/>
        <v>0</v>
      </c>
      <c r="BJ421" s="143">
        <f t="shared" si="58"/>
        <v>0</v>
      </c>
      <c r="BK421" s="17" t="s">
        <v>129</v>
      </c>
      <c r="BL421" s="144">
        <f t="shared" si="59"/>
        <v>0</v>
      </c>
      <c r="BM421" s="17" t="s">
        <v>677</v>
      </c>
      <c r="BN421" s="142" t="s">
        <v>965</v>
      </c>
    </row>
    <row r="422" spans="2:66" s="1" customFormat="1" ht="21.75" customHeight="1">
      <c r="B422" s="131"/>
      <c r="C422" s="132" t="s">
        <v>966</v>
      </c>
      <c r="D422" s="132" t="s">
        <v>124</v>
      </c>
      <c r="E422" s="133" t="s">
        <v>967</v>
      </c>
      <c r="F422" s="134" t="s">
        <v>968</v>
      </c>
      <c r="G422" s="134"/>
      <c r="H422" s="135" t="s">
        <v>215</v>
      </c>
      <c r="I422" s="136">
        <v>600</v>
      </c>
      <c r="J422" s="136"/>
      <c r="K422" s="136">
        <f t="shared" si="50"/>
        <v>0</v>
      </c>
      <c r="L422" s="137"/>
      <c r="M422" s="29"/>
      <c r="N422" s="138" t="s">
        <v>1</v>
      </c>
      <c r="O422" s="139" t="s">
        <v>37</v>
      </c>
      <c r="P422" s="140">
        <v>2.8000000000000001E-2</v>
      </c>
      <c r="Q422" s="140">
        <f t="shared" si="51"/>
        <v>16.8</v>
      </c>
      <c r="R422" s="140">
        <v>0</v>
      </c>
      <c r="S422" s="140">
        <f t="shared" si="52"/>
        <v>0</v>
      </c>
      <c r="T422" s="140">
        <v>0</v>
      </c>
      <c r="U422" s="141">
        <f t="shared" si="53"/>
        <v>0</v>
      </c>
      <c r="AS422" s="142" t="s">
        <v>672</v>
      </c>
      <c r="AU422" s="142" t="s">
        <v>124</v>
      </c>
      <c r="AV422" s="142" t="s">
        <v>129</v>
      </c>
      <c r="AZ422" s="17" t="s">
        <v>121</v>
      </c>
      <c r="BF422" s="143">
        <f t="shared" si="54"/>
        <v>0</v>
      </c>
      <c r="BG422" s="143">
        <f t="shared" si="55"/>
        <v>0</v>
      </c>
      <c r="BH422" s="143">
        <f t="shared" si="56"/>
        <v>0</v>
      </c>
      <c r="BI422" s="143">
        <f t="shared" si="57"/>
        <v>0</v>
      </c>
      <c r="BJ422" s="143">
        <f t="shared" si="58"/>
        <v>0</v>
      </c>
      <c r="BK422" s="17" t="s">
        <v>129</v>
      </c>
      <c r="BL422" s="144">
        <f t="shared" si="59"/>
        <v>0</v>
      </c>
      <c r="BM422" s="17" t="s">
        <v>672</v>
      </c>
      <c r="BN422" s="142" t="s">
        <v>969</v>
      </c>
    </row>
    <row r="423" spans="2:66" s="1" customFormat="1" ht="16.5" customHeight="1">
      <c r="B423" s="131"/>
      <c r="C423" s="169" t="s">
        <v>970</v>
      </c>
      <c r="D423" s="169" t="s">
        <v>243</v>
      </c>
      <c r="E423" s="170" t="s">
        <v>971</v>
      </c>
      <c r="F423" s="171" t="s">
        <v>972</v>
      </c>
      <c r="G423" s="171"/>
      <c r="H423" s="172" t="s">
        <v>215</v>
      </c>
      <c r="I423" s="173">
        <v>600</v>
      </c>
      <c r="J423" s="173"/>
      <c r="K423" s="173">
        <f t="shared" si="50"/>
        <v>0</v>
      </c>
      <c r="L423" s="174"/>
      <c r="M423" s="175"/>
      <c r="N423" s="176" t="s">
        <v>1</v>
      </c>
      <c r="O423" s="177" t="s">
        <v>37</v>
      </c>
      <c r="P423" s="140">
        <v>0</v>
      </c>
      <c r="Q423" s="140">
        <f t="shared" si="51"/>
        <v>0</v>
      </c>
      <c r="R423" s="140">
        <v>1.3999999999999999E-4</v>
      </c>
      <c r="S423" s="140">
        <f t="shared" si="52"/>
        <v>8.3999999999999991E-2</v>
      </c>
      <c r="T423" s="140">
        <v>0</v>
      </c>
      <c r="U423" s="141">
        <f t="shared" si="53"/>
        <v>0</v>
      </c>
      <c r="AS423" s="142" t="s">
        <v>677</v>
      </c>
      <c r="AU423" s="142" t="s">
        <v>243</v>
      </c>
      <c r="AV423" s="142" t="s">
        <v>129</v>
      </c>
      <c r="AZ423" s="17" t="s">
        <v>121</v>
      </c>
      <c r="BF423" s="143">
        <f t="shared" si="54"/>
        <v>0</v>
      </c>
      <c r="BG423" s="143">
        <f t="shared" si="55"/>
        <v>0</v>
      </c>
      <c r="BH423" s="143">
        <f t="shared" si="56"/>
        <v>0</v>
      </c>
      <c r="BI423" s="143">
        <f t="shared" si="57"/>
        <v>0</v>
      </c>
      <c r="BJ423" s="143">
        <f t="shared" si="58"/>
        <v>0</v>
      </c>
      <c r="BK423" s="17" t="s">
        <v>129</v>
      </c>
      <c r="BL423" s="144">
        <f t="shared" si="59"/>
        <v>0</v>
      </c>
      <c r="BM423" s="17" t="s">
        <v>677</v>
      </c>
      <c r="BN423" s="142" t="s">
        <v>973</v>
      </c>
    </row>
    <row r="424" spans="2:66" s="1" customFormat="1" ht="21.75" customHeight="1">
      <c r="B424" s="131"/>
      <c r="C424" s="132" t="s">
        <v>974</v>
      </c>
      <c r="D424" s="132" t="s">
        <v>124</v>
      </c>
      <c r="E424" s="133" t="s">
        <v>975</v>
      </c>
      <c r="F424" s="134" t="s">
        <v>976</v>
      </c>
      <c r="G424" s="134"/>
      <c r="H424" s="135" t="s">
        <v>215</v>
      </c>
      <c r="I424" s="136">
        <v>350</v>
      </c>
      <c r="J424" s="136"/>
      <c r="K424" s="136">
        <f t="shared" si="50"/>
        <v>0</v>
      </c>
      <c r="L424" s="137"/>
      <c r="M424" s="29"/>
      <c r="N424" s="138" t="s">
        <v>1</v>
      </c>
      <c r="O424" s="139" t="s">
        <v>37</v>
      </c>
      <c r="P424" s="140">
        <v>0.03</v>
      </c>
      <c r="Q424" s="140">
        <f t="shared" si="51"/>
        <v>10.5</v>
      </c>
      <c r="R424" s="140">
        <v>0</v>
      </c>
      <c r="S424" s="140">
        <f t="shared" si="52"/>
        <v>0</v>
      </c>
      <c r="T424" s="140">
        <v>0</v>
      </c>
      <c r="U424" s="141">
        <f t="shared" si="53"/>
        <v>0</v>
      </c>
      <c r="AS424" s="142" t="s">
        <v>672</v>
      </c>
      <c r="AU424" s="142" t="s">
        <v>124</v>
      </c>
      <c r="AV424" s="142" t="s">
        <v>129</v>
      </c>
      <c r="AZ424" s="17" t="s">
        <v>121</v>
      </c>
      <c r="BF424" s="143">
        <f t="shared" si="54"/>
        <v>0</v>
      </c>
      <c r="BG424" s="143">
        <f t="shared" si="55"/>
        <v>0</v>
      </c>
      <c r="BH424" s="143">
        <f t="shared" si="56"/>
        <v>0</v>
      </c>
      <c r="BI424" s="143">
        <f t="shared" si="57"/>
        <v>0</v>
      </c>
      <c r="BJ424" s="143">
        <f t="shared" si="58"/>
        <v>0</v>
      </c>
      <c r="BK424" s="17" t="s">
        <v>129</v>
      </c>
      <c r="BL424" s="144">
        <f t="shared" si="59"/>
        <v>0</v>
      </c>
      <c r="BM424" s="17" t="s">
        <v>672</v>
      </c>
      <c r="BN424" s="142" t="s">
        <v>977</v>
      </c>
    </row>
    <row r="425" spans="2:66" s="1" customFormat="1" ht="16.5" customHeight="1">
      <c r="B425" s="131"/>
      <c r="C425" s="169" t="s">
        <v>978</v>
      </c>
      <c r="D425" s="169" t="s">
        <v>243</v>
      </c>
      <c r="E425" s="170" t="s">
        <v>979</v>
      </c>
      <c r="F425" s="171" t="s">
        <v>980</v>
      </c>
      <c r="G425" s="171"/>
      <c r="H425" s="172" t="s">
        <v>215</v>
      </c>
      <c r="I425" s="173">
        <v>350</v>
      </c>
      <c r="J425" s="173"/>
      <c r="K425" s="173">
        <f t="shared" si="50"/>
        <v>0</v>
      </c>
      <c r="L425" s="174"/>
      <c r="M425" s="175"/>
      <c r="N425" s="176" t="s">
        <v>1</v>
      </c>
      <c r="O425" s="177" t="s">
        <v>37</v>
      </c>
      <c r="P425" s="140">
        <v>0</v>
      </c>
      <c r="Q425" s="140">
        <f t="shared" si="51"/>
        <v>0</v>
      </c>
      <c r="R425" s="140">
        <v>1.9000000000000001E-4</v>
      </c>
      <c r="S425" s="140">
        <f t="shared" si="52"/>
        <v>6.6500000000000004E-2</v>
      </c>
      <c r="T425" s="140">
        <v>0</v>
      </c>
      <c r="U425" s="141">
        <f t="shared" si="53"/>
        <v>0</v>
      </c>
      <c r="AS425" s="142" t="s">
        <v>677</v>
      </c>
      <c r="AU425" s="142" t="s">
        <v>243</v>
      </c>
      <c r="AV425" s="142" t="s">
        <v>129</v>
      </c>
      <c r="AZ425" s="17" t="s">
        <v>121</v>
      </c>
      <c r="BF425" s="143">
        <f t="shared" si="54"/>
        <v>0</v>
      </c>
      <c r="BG425" s="143">
        <f t="shared" si="55"/>
        <v>0</v>
      </c>
      <c r="BH425" s="143">
        <f t="shared" si="56"/>
        <v>0</v>
      </c>
      <c r="BI425" s="143">
        <f t="shared" si="57"/>
        <v>0</v>
      </c>
      <c r="BJ425" s="143">
        <f t="shared" si="58"/>
        <v>0</v>
      </c>
      <c r="BK425" s="17" t="s">
        <v>129</v>
      </c>
      <c r="BL425" s="144">
        <f t="shared" si="59"/>
        <v>0</v>
      </c>
      <c r="BM425" s="17" t="s">
        <v>677</v>
      </c>
      <c r="BN425" s="142" t="s">
        <v>981</v>
      </c>
    </row>
    <row r="426" spans="2:66" s="1" customFormat="1" ht="21.75" customHeight="1">
      <c r="B426" s="131"/>
      <c r="C426" s="132" t="s">
        <v>982</v>
      </c>
      <c r="D426" s="132" t="s">
        <v>124</v>
      </c>
      <c r="E426" s="133" t="s">
        <v>983</v>
      </c>
      <c r="F426" s="134" t="s">
        <v>984</v>
      </c>
      <c r="G426" s="134"/>
      <c r="H426" s="135" t="s">
        <v>215</v>
      </c>
      <c r="I426" s="136">
        <v>15</v>
      </c>
      <c r="J426" s="136"/>
      <c r="K426" s="136">
        <f t="shared" si="50"/>
        <v>0</v>
      </c>
      <c r="L426" s="137"/>
      <c r="M426" s="29"/>
      <c r="N426" s="138" t="s">
        <v>1</v>
      </c>
      <c r="O426" s="139" t="s">
        <v>37</v>
      </c>
      <c r="P426" s="140">
        <v>6.3E-2</v>
      </c>
      <c r="Q426" s="140">
        <f t="shared" si="51"/>
        <v>0.94500000000000006</v>
      </c>
      <c r="R426" s="140">
        <v>0</v>
      </c>
      <c r="S426" s="140">
        <f t="shared" si="52"/>
        <v>0</v>
      </c>
      <c r="T426" s="140">
        <v>0</v>
      </c>
      <c r="U426" s="141">
        <f t="shared" si="53"/>
        <v>0</v>
      </c>
      <c r="AS426" s="142" t="s">
        <v>672</v>
      </c>
      <c r="AU426" s="142" t="s">
        <v>124</v>
      </c>
      <c r="AV426" s="142" t="s">
        <v>129</v>
      </c>
      <c r="AZ426" s="17" t="s">
        <v>121</v>
      </c>
      <c r="BF426" s="143">
        <f t="shared" si="54"/>
        <v>0</v>
      </c>
      <c r="BG426" s="143">
        <f t="shared" si="55"/>
        <v>0</v>
      </c>
      <c r="BH426" s="143">
        <f t="shared" si="56"/>
        <v>0</v>
      </c>
      <c r="BI426" s="143">
        <f t="shared" si="57"/>
        <v>0</v>
      </c>
      <c r="BJ426" s="143">
        <f t="shared" si="58"/>
        <v>0</v>
      </c>
      <c r="BK426" s="17" t="s">
        <v>129</v>
      </c>
      <c r="BL426" s="144">
        <f t="shared" si="59"/>
        <v>0</v>
      </c>
      <c r="BM426" s="17" t="s">
        <v>672</v>
      </c>
      <c r="BN426" s="142" t="s">
        <v>985</v>
      </c>
    </row>
    <row r="427" spans="2:66" s="1" customFormat="1" ht="16.5" customHeight="1">
      <c r="B427" s="131"/>
      <c r="C427" s="169" t="s">
        <v>986</v>
      </c>
      <c r="D427" s="169" t="s">
        <v>243</v>
      </c>
      <c r="E427" s="170" t="s">
        <v>987</v>
      </c>
      <c r="F427" s="171" t="s">
        <v>988</v>
      </c>
      <c r="G427" s="171"/>
      <c r="H427" s="172" t="s">
        <v>215</v>
      </c>
      <c r="I427" s="173">
        <v>15</v>
      </c>
      <c r="J427" s="173"/>
      <c r="K427" s="173">
        <f t="shared" si="50"/>
        <v>0</v>
      </c>
      <c r="L427" s="174"/>
      <c r="M427" s="175"/>
      <c r="N427" s="176" t="s">
        <v>1</v>
      </c>
      <c r="O427" s="177" t="s">
        <v>37</v>
      </c>
      <c r="P427" s="140">
        <v>0</v>
      </c>
      <c r="Q427" s="140">
        <f t="shared" si="51"/>
        <v>0</v>
      </c>
      <c r="R427" s="140">
        <v>7.3999999999999999E-4</v>
      </c>
      <c r="S427" s="140">
        <f t="shared" si="52"/>
        <v>1.11E-2</v>
      </c>
      <c r="T427" s="140">
        <v>0</v>
      </c>
      <c r="U427" s="141">
        <f t="shared" si="53"/>
        <v>0</v>
      </c>
      <c r="AS427" s="142" t="s">
        <v>677</v>
      </c>
      <c r="AU427" s="142" t="s">
        <v>243</v>
      </c>
      <c r="AV427" s="142" t="s">
        <v>129</v>
      </c>
      <c r="AZ427" s="17" t="s">
        <v>121</v>
      </c>
      <c r="BF427" s="143">
        <f t="shared" si="54"/>
        <v>0</v>
      </c>
      <c r="BG427" s="143">
        <f t="shared" si="55"/>
        <v>0</v>
      </c>
      <c r="BH427" s="143">
        <f t="shared" si="56"/>
        <v>0</v>
      </c>
      <c r="BI427" s="143">
        <f t="shared" si="57"/>
        <v>0</v>
      </c>
      <c r="BJ427" s="143">
        <f t="shared" si="58"/>
        <v>0</v>
      </c>
      <c r="BK427" s="17" t="s">
        <v>129</v>
      </c>
      <c r="BL427" s="144">
        <f t="shared" si="59"/>
        <v>0</v>
      </c>
      <c r="BM427" s="17" t="s">
        <v>677</v>
      </c>
      <c r="BN427" s="142" t="s">
        <v>989</v>
      </c>
    </row>
    <row r="428" spans="2:66" s="1" customFormat="1" ht="24.2" customHeight="1">
      <c r="B428" s="131"/>
      <c r="C428" s="132" t="s">
        <v>990</v>
      </c>
      <c r="D428" s="132" t="s">
        <v>124</v>
      </c>
      <c r="E428" s="133" t="s">
        <v>991</v>
      </c>
      <c r="F428" s="134" t="s">
        <v>992</v>
      </c>
      <c r="G428" s="134"/>
      <c r="H428" s="135" t="s">
        <v>215</v>
      </c>
      <c r="I428" s="136">
        <v>35</v>
      </c>
      <c r="J428" s="136"/>
      <c r="K428" s="136">
        <f t="shared" si="50"/>
        <v>0</v>
      </c>
      <c r="L428" s="137"/>
      <c r="M428" s="29"/>
      <c r="N428" s="138" t="s">
        <v>1</v>
      </c>
      <c r="O428" s="139" t="s">
        <v>37</v>
      </c>
      <c r="P428" s="140">
        <v>6.0999999999999999E-2</v>
      </c>
      <c r="Q428" s="140">
        <f t="shared" si="51"/>
        <v>2.1349999999999998</v>
      </c>
      <c r="R428" s="140">
        <v>0</v>
      </c>
      <c r="S428" s="140">
        <f t="shared" si="52"/>
        <v>0</v>
      </c>
      <c r="T428" s="140">
        <v>0</v>
      </c>
      <c r="U428" s="141">
        <f t="shared" si="53"/>
        <v>0</v>
      </c>
      <c r="AS428" s="142" t="s">
        <v>672</v>
      </c>
      <c r="AU428" s="142" t="s">
        <v>124</v>
      </c>
      <c r="AV428" s="142" t="s">
        <v>129</v>
      </c>
      <c r="AZ428" s="17" t="s">
        <v>121</v>
      </c>
      <c r="BF428" s="143">
        <f t="shared" si="54"/>
        <v>0</v>
      </c>
      <c r="BG428" s="143">
        <f t="shared" si="55"/>
        <v>0</v>
      </c>
      <c r="BH428" s="143">
        <f t="shared" si="56"/>
        <v>0</v>
      </c>
      <c r="BI428" s="143">
        <f t="shared" si="57"/>
        <v>0</v>
      </c>
      <c r="BJ428" s="143">
        <f t="shared" si="58"/>
        <v>0</v>
      </c>
      <c r="BK428" s="17" t="s">
        <v>129</v>
      </c>
      <c r="BL428" s="144">
        <f t="shared" si="59"/>
        <v>0</v>
      </c>
      <c r="BM428" s="17" t="s">
        <v>672</v>
      </c>
      <c r="BN428" s="142" t="s">
        <v>993</v>
      </c>
    </row>
    <row r="429" spans="2:66" s="1" customFormat="1" ht="16.5" customHeight="1">
      <c r="B429" s="131"/>
      <c r="C429" s="169" t="s">
        <v>994</v>
      </c>
      <c r="D429" s="169" t="s">
        <v>243</v>
      </c>
      <c r="E429" s="170" t="s">
        <v>995</v>
      </c>
      <c r="F429" s="171" t="s">
        <v>996</v>
      </c>
      <c r="G429" s="171"/>
      <c r="H429" s="172" t="s">
        <v>215</v>
      </c>
      <c r="I429" s="173">
        <v>35</v>
      </c>
      <c r="J429" s="173"/>
      <c r="K429" s="173">
        <f t="shared" si="50"/>
        <v>0</v>
      </c>
      <c r="L429" s="174"/>
      <c r="M429" s="175"/>
      <c r="N429" s="176" t="s">
        <v>1</v>
      </c>
      <c r="O429" s="177" t="s">
        <v>37</v>
      </c>
      <c r="P429" s="140">
        <v>0</v>
      </c>
      <c r="Q429" s="140">
        <f t="shared" si="51"/>
        <v>0</v>
      </c>
      <c r="R429" s="140">
        <v>2.0000000000000001E-4</v>
      </c>
      <c r="S429" s="140">
        <f t="shared" si="52"/>
        <v>7.0000000000000001E-3</v>
      </c>
      <c r="T429" s="140">
        <v>0</v>
      </c>
      <c r="U429" s="141">
        <f t="shared" si="53"/>
        <v>0</v>
      </c>
      <c r="AS429" s="142" t="s">
        <v>677</v>
      </c>
      <c r="AU429" s="142" t="s">
        <v>243</v>
      </c>
      <c r="AV429" s="142" t="s">
        <v>129</v>
      </c>
      <c r="AZ429" s="17" t="s">
        <v>121</v>
      </c>
      <c r="BF429" s="143">
        <f t="shared" si="54"/>
        <v>0</v>
      </c>
      <c r="BG429" s="143">
        <f t="shared" si="55"/>
        <v>0</v>
      </c>
      <c r="BH429" s="143">
        <f t="shared" si="56"/>
        <v>0</v>
      </c>
      <c r="BI429" s="143">
        <f t="shared" si="57"/>
        <v>0</v>
      </c>
      <c r="BJ429" s="143">
        <f t="shared" si="58"/>
        <v>0</v>
      </c>
      <c r="BK429" s="17" t="s">
        <v>129</v>
      </c>
      <c r="BL429" s="144">
        <f t="shared" si="59"/>
        <v>0</v>
      </c>
      <c r="BM429" s="17" t="s">
        <v>677</v>
      </c>
      <c r="BN429" s="142" t="s">
        <v>997</v>
      </c>
    </row>
    <row r="430" spans="2:66" s="1" customFormat="1" ht="24.2" customHeight="1">
      <c r="B430" s="131"/>
      <c r="C430" s="132" t="s">
        <v>998</v>
      </c>
      <c r="D430" s="132" t="s">
        <v>124</v>
      </c>
      <c r="E430" s="133" t="s">
        <v>999</v>
      </c>
      <c r="F430" s="134" t="s">
        <v>1000</v>
      </c>
      <c r="G430" s="134"/>
      <c r="H430" s="135" t="s">
        <v>311</v>
      </c>
      <c r="I430" s="136">
        <v>0</v>
      </c>
      <c r="J430" s="136"/>
      <c r="K430" s="136">
        <f t="shared" si="50"/>
        <v>0</v>
      </c>
      <c r="L430" s="137"/>
      <c r="M430" s="29"/>
      <c r="N430" s="178" t="s">
        <v>1</v>
      </c>
      <c r="O430" s="179" t="s">
        <v>37</v>
      </c>
      <c r="P430" s="180">
        <v>0</v>
      </c>
      <c r="Q430" s="180">
        <f t="shared" si="51"/>
        <v>0</v>
      </c>
      <c r="R430" s="180">
        <v>0</v>
      </c>
      <c r="S430" s="180">
        <f t="shared" si="52"/>
        <v>0</v>
      </c>
      <c r="T430" s="180">
        <v>0</v>
      </c>
      <c r="U430" s="181">
        <f t="shared" si="53"/>
        <v>0</v>
      </c>
      <c r="AS430" s="142" t="s">
        <v>672</v>
      </c>
      <c r="AU430" s="142" t="s">
        <v>124</v>
      </c>
      <c r="AV430" s="142" t="s">
        <v>129</v>
      </c>
      <c r="AZ430" s="17" t="s">
        <v>121</v>
      </c>
      <c r="BF430" s="143">
        <f t="shared" si="54"/>
        <v>0</v>
      </c>
      <c r="BG430" s="143">
        <f t="shared" si="55"/>
        <v>0</v>
      </c>
      <c r="BH430" s="143">
        <f t="shared" si="56"/>
        <v>0</v>
      </c>
      <c r="BI430" s="143">
        <f t="shared" si="57"/>
        <v>0</v>
      </c>
      <c r="BJ430" s="143">
        <f t="shared" si="58"/>
        <v>0</v>
      </c>
      <c r="BK430" s="17" t="s">
        <v>129</v>
      </c>
      <c r="BL430" s="144">
        <f t="shared" si="59"/>
        <v>0</v>
      </c>
      <c r="BM430" s="17" t="s">
        <v>672</v>
      </c>
      <c r="BN430" s="142" t="s">
        <v>1001</v>
      </c>
    </row>
    <row r="431" spans="2:66" s="1" customFormat="1" ht="6.95" customHeight="1">
      <c r="B431" s="44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29"/>
    </row>
  </sheetData>
  <autoFilter ref="C133:L430" xr:uid="{00000000-0009-0000-0000-000001000000}"/>
  <mergeCells count="9">
    <mergeCell ref="E87:I87"/>
    <mergeCell ref="E124:I124"/>
    <mergeCell ref="E126:I126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scale="64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04-06-1-2023 - Vlastný ob...</vt:lpstr>
      <vt:lpstr>'04-06-1-2023 - Vlastný ob...'!Názvy_tlače</vt:lpstr>
      <vt:lpstr>'Rekapitulácia stavby'!Názvy_tlače</vt:lpstr>
      <vt:lpstr>'04-06-1-2023 - Vlastný ob...'!Oblasť_tlače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37A7j</cp:lastModifiedBy>
  <cp:lastPrinted>2024-07-25T13:29:06Z</cp:lastPrinted>
  <dcterms:created xsi:type="dcterms:W3CDTF">2024-07-24T12:30:52Z</dcterms:created>
  <dcterms:modified xsi:type="dcterms:W3CDTF">2024-07-25T13:54:07Z</dcterms:modified>
</cp:coreProperties>
</file>