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skova2744281\Documents\16 Bratislava II OO PZ, Mojmírova 20 - rekonštrukcia objektu\02 DNS Stavebný dozor\"/>
    </mc:Choice>
  </mc:AlternateContent>
  <bookViews>
    <workbookView xWindow="-105" yWindow="-105" windowWidth="23250" windowHeight="12570"/>
  </bookViews>
  <sheets>
    <sheet name="Rekapitulácia stavby" sheetId="1" r:id="rId1"/>
    <sheet name="E1.1.a) 01.1 - Zateplenie..." sheetId="2" r:id="rId2"/>
    <sheet name="E1.1.b) 01.1 - Strop pod ..." sheetId="3" r:id="rId3"/>
    <sheet name="E1.1.c) 01.1 - Zateplenie..." sheetId="4" r:id="rId4"/>
    <sheet name="E1.1.d) 01.1 - Výmena otv..." sheetId="5" r:id="rId5"/>
    <sheet name="E1.2. 01.1 - Stavebná čas..." sheetId="6" r:id="rId6"/>
    <sheet name="E1.4. 01.1 - Zdravotechni..." sheetId="7" r:id="rId7"/>
    <sheet name="E1.5. 01.1 - Ústredné vyk..." sheetId="8" r:id="rId8"/>
    <sheet name="E1.7. 01.1 - Elektroinšta..." sheetId="9" r:id="rId9"/>
    <sheet name="E1.1 01.2 - Stavebná časť..." sheetId="10" r:id="rId10"/>
    <sheet name="E1.4. 01.2 - Zdravotechnika" sheetId="11" r:id="rId11"/>
    <sheet name="E1.7 01.2 - Elektroinštal..." sheetId="12" r:id="rId12"/>
  </sheets>
  <definedNames>
    <definedName name="_xlnm._FilterDatabase" localSheetId="9" hidden="1">'E1.1 01.2 - Stavebná časť...'!$C$149:$K$405</definedName>
    <definedName name="_xlnm._FilterDatabase" localSheetId="1" hidden="1">'E1.1.a) 01.1 - Zateplenie...'!$C$137:$K$226</definedName>
    <definedName name="_xlnm._FilterDatabase" localSheetId="2" hidden="1">'E1.1.b) 01.1 - Strop pod ...'!$C$135:$K$168</definedName>
    <definedName name="_xlnm._FilterDatabase" localSheetId="3" hidden="1">'E1.1.c) 01.1 - Zateplenie...'!$C$135:$K$179</definedName>
    <definedName name="_xlnm._FilterDatabase" localSheetId="4" hidden="1">'E1.1.d) 01.1 - Výmena otv...'!$C$135:$K$173</definedName>
    <definedName name="_xlnm._FilterDatabase" localSheetId="5" hidden="1">'E1.2. 01.1 - Stavebná čas...'!$C$149:$K$334</definedName>
    <definedName name="_xlnm._FilterDatabase" localSheetId="6" hidden="1">'E1.4. 01.1 - Zdravotechni...'!$C$137:$K$262</definedName>
    <definedName name="_xlnm._FilterDatabase" localSheetId="10" hidden="1">'E1.4. 01.2 - Zdravotechnika'!$C$130:$K$151</definedName>
    <definedName name="_xlnm._FilterDatabase" localSheetId="7" hidden="1">'E1.5. 01.1 - Ústredné vyk...'!$C$140:$K$265</definedName>
    <definedName name="_xlnm._FilterDatabase" localSheetId="11" hidden="1">'E1.7 01.2 - Elektroinštal...'!$C$135:$K$244</definedName>
    <definedName name="_xlnm._FilterDatabase" localSheetId="8" hidden="1">'E1.7. 01.1 - Elektroinšta...'!$C$131:$K$172</definedName>
    <definedName name="_xlnm.Print_Titles" localSheetId="9">'E1.1 01.2 - Stavebná časť...'!$149:$149</definedName>
    <definedName name="_xlnm.Print_Titles" localSheetId="1">'E1.1.a) 01.1 - Zateplenie...'!$137:$137</definedName>
    <definedName name="_xlnm.Print_Titles" localSheetId="2">'E1.1.b) 01.1 - Strop pod ...'!$135:$135</definedName>
    <definedName name="_xlnm.Print_Titles" localSheetId="3">'E1.1.c) 01.1 - Zateplenie...'!$135:$135</definedName>
    <definedName name="_xlnm.Print_Titles" localSheetId="4">'E1.1.d) 01.1 - Výmena otv...'!$135:$135</definedName>
    <definedName name="_xlnm.Print_Titles" localSheetId="5">'E1.2. 01.1 - Stavebná čas...'!$149:$149</definedName>
    <definedName name="_xlnm.Print_Titles" localSheetId="6">'E1.4. 01.1 - Zdravotechni...'!$137:$137</definedName>
    <definedName name="_xlnm.Print_Titles" localSheetId="10">'E1.4. 01.2 - Zdravotechnika'!$130:$130</definedName>
    <definedName name="_xlnm.Print_Titles" localSheetId="7">'E1.5. 01.1 - Ústredné vyk...'!$140:$140</definedName>
    <definedName name="_xlnm.Print_Titles" localSheetId="11">'E1.7 01.2 - Elektroinštal...'!$135:$135</definedName>
    <definedName name="_xlnm.Print_Titles" localSheetId="8">'E1.7. 01.1 - Elektroinšta...'!$131:$131</definedName>
    <definedName name="_xlnm.Print_Titles" localSheetId="0">'Rekapitulácia stavby'!$92:$92</definedName>
    <definedName name="_xlnm.Print_Area" localSheetId="9">'E1.1 01.2 - Stavebná časť...'!$C$4:$J$76,'E1.1 01.2 - Stavebná časť...'!$C$82:$J$127,'E1.1 01.2 - Stavebná časť...'!$C$133:$J$405</definedName>
    <definedName name="_xlnm.Print_Area" localSheetId="1">'E1.1.a) 01.1 - Zateplenie...'!$C$4:$J$76,'E1.1.a) 01.1 - Zateplenie...'!$C$82:$J$115,'E1.1.a) 01.1 - Zateplenie...'!$C$121:$J$226</definedName>
    <definedName name="_xlnm.Print_Area" localSheetId="2">'E1.1.b) 01.1 - Strop pod ...'!$C$4:$J$76,'E1.1.b) 01.1 - Strop pod ...'!$C$82:$J$113,'E1.1.b) 01.1 - Strop pod ...'!$C$119:$J$168</definedName>
    <definedName name="_xlnm.Print_Area" localSheetId="3">'E1.1.c) 01.1 - Zateplenie...'!$C$4:$J$76,'E1.1.c) 01.1 - Zateplenie...'!$C$82:$J$113,'E1.1.c) 01.1 - Zateplenie...'!$C$119:$J$179</definedName>
    <definedName name="_xlnm.Print_Area" localSheetId="4">'E1.1.d) 01.1 - Výmena otv...'!$C$4:$J$76,'E1.1.d) 01.1 - Výmena otv...'!$C$82:$J$113,'E1.1.d) 01.1 - Výmena otv...'!$C$119:$J$173</definedName>
    <definedName name="_xlnm.Print_Area" localSheetId="5">'E1.2. 01.1 - Stavebná čas...'!$C$4:$J$76,'E1.2. 01.1 - Stavebná čas...'!$C$82:$J$127,'E1.2. 01.1 - Stavebná čas...'!$C$133:$J$334</definedName>
    <definedName name="_xlnm.Print_Area" localSheetId="6">'E1.4. 01.1 - Zdravotechni...'!$C$4:$J$76,'E1.4. 01.1 - Zdravotechni...'!$C$82:$J$115,'E1.4. 01.1 - Zdravotechni...'!$C$121:$J$262</definedName>
    <definedName name="_xlnm.Print_Area" localSheetId="10">'E1.4. 01.2 - Zdravotechnika'!$C$4:$J$76,'E1.4. 01.2 - Zdravotechnika'!$C$82:$J$108,'E1.4. 01.2 - Zdravotechnika'!$C$114:$J$151</definedName>
    <definedName name="_xlnm.Print_Area" localSheetId="7">'E1.5. 01.1 - Ústredné vyk...'!$C$4:$J$76,'E1.5. 01.1 - Ústredné vyk...'!$C$82:$J$118,'E1.5. 01.1 - Ústredné vyk...'!$C$124:$J$265</definedName>
    <definedName name="_xlnm.Print_Area" localSheetId="11">'E1.7 01.2 - Elektroinštal...'!$C$4:$J$76,'E1.7 01.2 - Elektroinštal...'!$C$82:$J$113,'E1.7 01.2 - Elektroinštal...'!$C$119:$J$244</definedName>
    <definedName name="_xlnm.Print_Area" localSheetId="8">'E1.7. 01.1 - Elektroinšta...'!$C$4:$J$76,'E1.7. 01.1 - Elektroinšta...'!$C$82:$J$109,'E1.7. 01.1 - Elektroinšta...'!$C$115:$J$172</definedName>
    <definedName name="_xlnm.Print_Area" localSheetId="0">'Rekapitulácia stavby'!$D$4:$AO$76,'Rekapitulácia stavby'!$C$82:$AQ$113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2" l="1"/>
  <c r="J42" i="12"/>
  <c r="AY109" i="1"/>
  <c r="J41" i="12"/>
  <c r="AX109" i="1" s="1"/>
  <c r="BI244" i="12"/>
  <c r="BH244" i="12"/>
  <c r="BG244" i="12"/>
  <c r="BE244" i="12"/>
  <c r="T244" i="12"/>
  <c r="R244" i="12"/>
  <c r="P244" i="12"/>
  <c r="BI243" i="12"/>
  <c r="BH243" i="12"/>
  <c r="BG243" i="12"/>
  <c r="BE243" i="12"/>
  <c r="T243" i="12"/>
  <c r="R243" i="12"/>
  <c r="P243" i="12"/>
  <c r="BI241" i="12"/>
  <c r="BH241" i="12"/>
  <c r="BG241" i="12"/>
  <c r="BE241" i="12"/>
  <c r="T241" i="12"/>
  <c r="T240" i="12" s="1"/>
  <c r="R241" i="12"/>
  <c r="R240" i="12" s="1"/>
  <c r="P241" i="12"/>
  <c r="P240" i="12" s="1"/>
  <c r="BI239" i="12"/>
  <c r="BH239" i="12"/>
  <c r="BG239" i="12"/>
  <c r="BE239" i="12"/>
  <c r="T239" i="12"/>
  <c r="T238" i="12" s="1"/>
  <c r="R239" i="12"/>
  <c r="R238" i="12" s="1"/>
  <c r="P239" i="12"/>
  <c r="P238" i="12" s="1"/>
  <c r="BI237" i="12"/>
  <c r="BH237" i="12"/>
  <c r="BG237" i="12"/>
  <c r="BE237" i="12"/>
  <c r="T237" i="12"/>
  <c r="R237" i="12"/>
  <c r="P237" i="12"/>
  <c r="BI236" i="12"/>
  <c r="BH236" i="12"/>
  <c r="BG236" i="12"/>
  <c r="BE236" i="12"/>
  <c r="T236" i="12"/>
  <c r="R236" i="12"/>
  <c r="P236" i="12"/>
  <c r="BI235" i="12"/>
  <c r="BH235" i="12"/>
  <c r="BG235" i="12"/>
  <c r="BE235" i="12"/>
  <c r="T235" i="12"/>
  <c r="R235" i="12"/>
  <c r="P235" i="12"/>
  <c r="BI234" i="12"/>
  <c r="BH234" i="12"/>
  <c r="BG234" i="12"/>
  <c r="BE234" i="12"/>
  <c r="T234" i="12"/>
  <c r="R234" i="12"/>
  <c r="P234" i="12"/>
  <c r="BI233" i="12"/>
  <c r="BH233" i="12"/>
  <c r="BG233" i="12"/>
  <c r="BE233" i="12"/>
  <c r="T233" i="12"/>
  <c r="R233" i="12"/>
  <c r="P233" i="12"/>
  <c r="BI232" i="12"/>
  <c r="BH232" i="12"/>
  <c r="BG232" i="12"/>
  <c r="BE232" i="12"/>
  <c r="T232" i="12"/>
  <c r="R232" i="12"/>
  <c r="P232" i="12"/>
  <c r="BI230" i="12"/>
  <c r="BH230" i="12"/>
  <c r="BG230" i="12"/>
  <c r="BE230" i="12"/>
  <c r="T230" i="12"/>
  <c r="R230" i="12"/>
  <c r="P230" i="12"/>
  <c r="BI229" i="12"/>
  <c r="BH229" i="12"/>
  <c r="BG229" i="12"/>
  <c r="BE229" i="12"/>
  <c r="T229" i="12"/>
  <c r="R229" i="12"/>
  <c r="P229" i="12"/>
  <c r="BI228" i="12"/>
  <c r="BH228" i="12"/>
  <c r="BG228" i="12"/>
  <c r="BE228" i="12"/>
  <c r="T228" i="12"/>
  <c r="R228" i="12"/>
  <c r="P228" i="12"/>
  <c r="BI227" i="12"/>
  <c r="BH227" i="12"/>
  <c r="BG227" i="12"/>
  <c r="BE227" i="12"/>
  <c r="T227" i="12"/>
  <c r="R227" i="12"/>
  <c r="P227" i="12"/>
  <c r="BI226" i="12"/>
  <c r="BH226" i="12"/>
  <c r="BG226" i="12"/>
  <c r="BE226" i="12"/>
  <c r="T226" i="12"/>
  <c r="R226" i="12"/>
  <c r="P226" i="12"/>
  <c r="BI225" i="12"/>
  <c r="BH225" i="12"/>
  <c r="BG225" i="12"/>
  <c r="BE225" i="12"/>
  <c r="T225" i="12"/>
  <c r="R225" i="12"/>
  <c r="P225" i="12"/>
  <c r="BI224" i="12"/>
  <c r="BH224" i="12"/>
  <c r="BG224" i="12"/>
  <c r="BE224" i="12"/>
  <c r="T224" i="12"/>
  <c r="R224" i="12"/>
  <c r="P224" i="12"/>
  <c r="BI223" i="12"/>
  <c r="BH223" i="12"/>
  <c r="BG223" i="12"/>
  <c r="BE223" i="12"/>
  <c r="T223" i="12"/>
  <c r="R223" i="12"/>
  <c r="P223" i="12"/>
  <c r="BI222" i="12"/>
  <c r="BH222" i="12"/>
  <c r="BG222" i="12"/>
  <c r="BE222" i="12"/>
  <c r="T222" i="12"/>
  <c r="R222" i="12"/>
  <c r="P222" i="12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39" i="12"/>
  <c r="BH139" i="12"/>
  <c r="BG139" i="12"/>
  <c r="BE139" i="12"/>
  <c r="T139" i="12"/>
  <c r="T138" i="12" s="1"/>
  <c r="T137" i="12" s="1"/>
  <c r="R139" i="12"/>
  <c r="R138" i="12" s="1"/>
  <c r="R137" i="12" s="1"/>
  <c r="P139" i="12"/>
  <c r="P138" i="12" s="1"/>
  <c r="P137" i="12" s="1"/>
  <c r="F133" i="12"/>
  <c r="J132" i="12"/>
  <c r="F132" i="12"/>
  <c r="F130" i="12"/>
  <c r="E128" i="12"/>
  <c r="J35" i="12"/>
  <c r="F96" i="12"/>
  <c r="J95" i="12"/>
  <c r="F95" i="12"/>
  <c r="F93" i="12"/>
  <c r="E91" i="12"/>
  <c r="J28" i="12"/>
  <c r="E28" i="12"/>
  <c r="J133" i="12" s="1"/>
  <c r="J27" i="12"/>
  <c r="J16" i="12"/>
  <c r="J130" i="12" s="1"/>
  <c r="E7" i="12"/>
  <c r="E85" i="12" s="1"/>
  <c r="J43" i="11"/>
  <c r="J42" i="11"/>
  <c r="AY108" i="1" s="1"/>
  <c r="J41" i="11"/>
  <c r="AX108" i="1" s="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F128" i="11"/>
  <c r="J127" i="11"/>
  <c r="F127" i="11"/>
  <c r="F125" i="11"/>
  <c r="E123" i="11"/>
  <c r="J35" i="11"/>
  <c r="F96" i="11"/>
  <c r="J95" i="11"/>
  <c r="F95" i="11"/>
  <c r="F93" i="11"/>
  <c r="E91" i="11"/>
  <c r="J28" i="11"/>
  <c r="E28" i="11"/>
  <c r="J128" i="11" s="1"/>
  <c r="J27" i="11"/>
  <c r="J16" i="11"/>
  <c r="J93" i="11" s="1"/>
  <c r="E7" i="11"/>
  <c r="E85" i="11" s="1"/>
  <c r="J43" i="10"/>
  <c r="J42" i="10"/>
  <c r="AY107" i="1" s="1"/>
  <c r="J41" i="10"/>
  <c r="AX107" i="1" s="1"/>
  <c r="BI405" i="10"/>
  <c r="BH405" i="10"/>
  <c r="BG405" i="10"/>
  <c r="BE405" i="10"/>
  <c r="T405" i="10"/>
  <c r="R405" i="10"/>
  <c r="P405" i="10"/>
  <c r="BI404" i="10"/>
  <c r="BH404" i="10"/>
  <c r="BG404" i="10"/>
  <c r="BE404" i="10"/>
  <c r="T404" i="10"/>
  <c r="R404" i="10"/>
  <c r="P404" i="10"/>
  <c r="BI402" i="10"/>
  <c r="BH402" i="10"/>
  <c r="BG402" i="10"/>
  <c r="BE402" i="10"/>
  <c r="T402" i="10"/>
  <c r="R402" i="10"/>
  <c r="P402" i="10"/>
  <c r="BI401" i="10"/>
  <c r="BH401" i="10"/>
  <c r="BG401" i="10"/>
  <c r="BE401" i="10"/>
  <c r="T401" i="10"/>
  <c r="R401" i="10"/>
  <c r="P401" i="10"/>
  <c r="BI400" i="10"/>
  <c r="BH400" i="10"/>
  <c r="BG400" i="10"/>
  <c r="BE400" i="10"/>
  <c r="T400" i="10"/>
  <c r="R400" i="10"/>
  <c r="P400" i="10"/>
  <c r="BI398" i="10"/>
  <c r="BH398" i="10"/>
  <c r="BG398" i="10"/>
  <c r="BE398" i="10"/>
  <c r="T398" i="10"/>
  <c r="R398" i="10"/>
  <c r="P398" i="10"/>
  <c r="BI397" i="10"/>
  <c r="BH397" i="10"/>
  <c r="BG397" i="10"/>
  <c r="BE397" i="10"/>
  <c r="T397" i="10"/>
  <c r="R397" i="10"/>
  <c r="P397" i="10"/>
  <c r="BI396" i="10"/>
  <c r="BH396" i="10"/>
  <c r="BG396" i="10"/>
  <c r="BE396" i="10"/>
  <c r="T396" i="10"/>
  <c r="R396" i="10"/>
  <c r="P396" i="10"/>
  <c r="BI395" i="10"/>
  <c r="BH395" i="10"/>
  <c r="BG395" i="10"/>
  <c r="BE395" i="10"/>
  <c r="T395" i="10"/>
  <c r="R395" i="10"/>
  <c r="P395" i="10"/>
  <c r="BI394" i="10"/>
  <c r="BH394" i="10"/>
  <c r="BG394" i="10"/>
  <c r="BE394" i="10"/>
  <c r="T394" i="10"/>
  <c r="R394" i="10"/>
  <c r="P394" i="10"/>
  <c r="BI392" i="10"/>
  <c r="BH392" i="10"/>
  <c r="BG392" i="10"/>
  <c r="BE392" i="10"/>
  <c r="T392" i="10"/>
  <c r="R392" i="10"/>
  <c r="P392" i="10"/>
  <c r="BI391" i="10"/>
  <c r="BH391" i="10"/>
  <c r="BG391" i="10"/>
  <c r="BE391" i="10"/>
  <c r="T391" i="10"/>
  <c r="R391" i="10"/>
  <c r="P391" i="10"/>
  <c r="BI390" i="10"/>
  <c r="BH390" i="10"/>
  <c r="BG390" i="10"/>
  <c r="BE390" i="10"/>
  <c r="T390" i="10"/>
  <c r="R390" i="10"/>
  <c r="P390" i="10"/>
  <c r="BI389" i="10"/>
  <c r="BH389" i="10"/>
  <c r="BG389" i="10"/>
  <c r="BE389" i="10"/>
  <c r="T389" i="10"/>
  <c r="R389" i="10"/>
  <c r="P389" i="10"/>
  <c r="BI388" i="10"/>
  <c r="BH388" i="10"/>
  <c r="BG388" i="10"/>
  <c r="BE388" i="10"/>
  <c r="T388" i="10"/>
  <c r="R388" i="10"/>
  <c r="P388" i="10"/>
  <c r="BI387" i="10"/>
  <c r="BH387" i="10"/>
  <c r="BG387" i="10"/>
  <c r="BE387" i="10"/>
  <c r="T387" i="10"/>
  <c r="R387" i="10"/>
  <c r="P387" i="10"/>
  <c r="BI385" i="10"/>
  <c r="BH385" i="10"/>
  <c r="BG385" i="10"/>
  <c r="BE385" i="10"/>
  <c r="T385" i="10"/>
  <c r="R385" i="10"/>
  <c r="P385" i="10"/>
  <c r="BI384" i="10"/>
  <c r="BH384" i="10"/>
  <c r="BG384" i="10"/>
  <c r="BE384" i="10"/>
  <c r="T384" i="10"/>
  <c r="R384" i="10"/>
  <c r="P384" i="10"/>
  <c r="BI382" i="10"/>
  <c r="BH382" i="10"/>
  <c r="BG382" i="10"/>
  <c r="BE382" i="10"/>
  <c r="T382" i="10"/>
  <c r="R382" i="10"/>
  <c r="P382" i="10"/>
  <c r="BI381" i="10"/>
  <c r="BH381" i="10"/>
  <c r="BG381" i="10"/>
  <c r="BE381" i="10"/>
  <c r="T381" i="10"/>
  <c r="R381" i="10"/>
  <c r="P381" i="10"/>
  <c r="BI380" i="10"/>
  <c r="BH380" i="10"/>
  <c r="BG380" i="10"/>
  <c r="BE380" i="10"/>
  <c r="T380" i="10"/>
  <c r="R380" i="10"/>
  <c r="P380" i="10"/>
  <c r="BI379" i="10"/>
  <c r="BH379" i="10"/>
  <c r="BG379" i="10"/>
  <c r="BE379" i="10"/>
  <c r="T379" i="10"/>
  <c r="R379" i="10"/>
  <c r="P379" i="10"/>
  <c r="BI378" i="10"/>
  <c r="BH378" i="10"/>
  <c r="BG378" i="10"/>
  <c r="BE378" i="10"/>
  <c r="T378" i="10"/>
  <c r="R378" i="10"/>
  <c r="P378" i="10"/>
  <c r="BI377" i="10"/>
  <c r="BH377" i="10"/>
  <c r="BG377" i="10"/>
  <c r="BE377" i="10"/>
  <c r="T377" i="10"/>
  <c r="R377" i="10"/>
  <c r="P377" i="10"/>
  <c r="BI376" i="10"/>
  <c r="BH376" i="10"/>
  <c r="BG376" i="10"/>
  <c r="BE376" i="10"/>
  <c r="T376" i="10"/>
  <c r="R376" i="10"/>
  <c r="P376" i="10"/>
  <c r="BI375" i="10"/>
  <c r="BH375" i="10"/>
  <c r="BG375" i="10"/>
  <c r="BE375" i="10"/>
  <c r="T375" i="10"/>
  <c r="R375" i="10"/>
  <c r="P375" i="10"/>
  <c r="BI374" i="10"/>
  <c r="BH374" i="10"/>
  <c r="BG374" i="10"/>
  <c r="BE374" i="10"/>
  <c r="T374" i="10"/>
  <c r="R374" i="10"/>
  <c r="P374" i="10"/>
  <c r="BI373" i="10"/>
  <c r="BH373" i="10"/>
  <c r="BG373" i="10"/>
  <c r="BE373" i="10"/>
  <c r="T373" i="10"/>
  <c r="R373" i="10"/>
  <c r="P373" i="10"/>
  <c r="BI372" i="10"/>
  <c r="BH372" i="10"/>
  <c r="BG372" i="10"/>
  <c r="BE372" i="10"/>
  <c r="T372" i="10"/>
  <c r="R372" i="10"/>
  <c r="P372" i="10"/>
  <c r="BI371" i="10"/>
  <c r="BH371" i="10"/>
  <c r="BG371" i="10"/>
  <c r="BE371" i="10"/>
  <c r="T371" i="10"/>
  <c r="R371" i="10"/>
  <c r="P371" i="10"/>
  <c r="BI369" i="10"/>
  <c r="BH369" i="10"/>
  <c r="BG369" i="10"/>
  <c r="BE369" i="10"/>
  <c r="T369" i="10"/>
  <c r="R369" i="10"/>
  <c r="P369" i="10"/>
  <c r="BI368" i="10"/>
  <c r="BH368" i="10"/>
  <c r="BG368" i="10"/>
  <c r="BE368" i="10"/>
  <c r="T368" i="10"/>
  <c r="R368" i="10"/>
  <c r="P368" i="10"/>
  <c r="BI367" i="10"/>
  <c r="BH367" i="10"/>
  <c r="BG367" i="10"/>
  <c r="BE367" i="10"/>
  <c r="T367" i="10"/>
  <c r="R367" i="10"/>
  <c r="P367" i="10"/>
  <c r="BI366" i="10"/>
  <c r="BH366" i="10"/>
  <c r="BG366" i="10"/>
  <c r="BE366" i="10"/>
  <c r="T366" i="10"/>
  <c r="R366" i="10"/>
  <c r="P366" i="10"/>
  <c r="BI364" i="10"/>
  <c r="BH364" i="10"/>
  <c r="BG364" i="10"/>
  <c r="BE364" i="10"/>
  <c r="T364" i="10"/>
  <c r="R364" i="10"/>
  <c r="P364" i="10"/>
  <c r="BI363" i="10"/>
  <c r="BH363" i="10"/>
  <c r="BG363" i="10"/>
  <c r="BE363" i="10"/>
  <c r="T363" i="10"/>
  <c r="R363" i="10"/>
  <c r="P363" i="10"/>
  <c r="BI362" i="10"/>
  <c r="BH362" i="10"/>
  <c r="BG362" i="10"/>
  <c r="BE362" i="10"/>
  <c r="T362" i="10"/>
  <c r="R362" i="10"/>
  <c r="P362" i="10"/>
  <c r="BI361" i="10"/>
  <c r="BH361" i="10"/>
  <c r="BG361" i="10"/>
  <c r="BE361" i="10"/>
  <c r="T361" i="10"/>
  <c r="R361" i="10"/>
  <c r="P361" i="10"/>
  <c r="BI360" i="10"/>
  <c r="BH360" i="10"/>
  <c r="BG360" i="10"/>
  <c r="BE360" i="10"/>
  <c r="T360" i="10"/>
  <c r="R360" i="10"/>
  <c r="P360" i="10"/>
  <c r="BI359" i="10"/>
  <c r="BH359" i="10"/>
  <c r="BG359" i="10"/>
  <c r="BE359" i="10"/>
  <c r="T359" i="10"/>
  <c r="R359" i="10"/>
  <c r="P359" i="10"/>
  <c r="BI358" i="10"/>
  <c r="BH358" i="10"/>
  <c r="BG358" i="10"/>
  <c r="BE358" i="10"/>
  <c r="T358" i="10"/>
  <c r="R358" i="10"/>
  <c r="P358" i="10"/>
  <c r="BI357" i="10"/>
  <c r="BH357" i="10"/>
  <c r="BG357" i="10"/>
  <c r="BE357" i="10"/>
  <c r="T357" i="10"/>
  <c r="R357" i="10"/>
  <c r="P357" i="10"/>
  <c r="BI356" i="10"/>
  <c r="BH356" i="10"/>
  <c r="BG356" i="10"/>
  <c r="BE356" i="10"/>
  <c r="T356" i="10"/>
  <c r="R356" i="10"/>
  <c r="P356" i="10"/>
  <c r="BI355" i="10"/>
  <c r="BH355" i="10"/>
  <c r="BG355" i="10"/>
  <c r="BE355" i="10"/>
  <c r="T355" i="10"/>
  <c r="R355" i="10"/>
  <c r="P355" i="10"/>
  <c r="BI354" i="10"/>
  <c r="BH354" i="10"/>
  <c r="BG354" i="10"/>
  <c r="BE354" i="10"/>
  <c r="T354" i="10"/>
  <c r="R354" i="10"/>
  <c r="P354" i="10"/>
  <c r="BI353" i="10"/>
  <c r="BH353" i="10"/>
  <c r="BG353" i="10"/>
  <c r="BE353" i="10"/>
  <c r="T353" i="10"/>
  <c r="R353" i="10"/>
  <c r="P353" i="10"/>
  <c r="BI352" i="10"/>
  <c r="BH352" i="10"/>
  <c r="BG352" i="10"/>
  <c r="BE352" i="10"/>
  <c r="T352" i="10"/>
  <c r="R352" i="10"/>
  <c r="P352" i="10"/>
  <c r="BI351" i="10"/>
  <c r="BH351" i="10"/>
  <c r="BG351" i="10"/>
  <c r="BE351" i="10"/>
  <c r="T351" i="10"/>
  <c r="R351" i="10"/>
  <c r="P351" i="10"/>
  <c r="BI350" i="10"/>
  <c r="BH350" i="10"/>
  <c r="BG350" i="10"/>
  <c r="BE350" i="10"/>
  <c r="T350" i="10"/>
  <c r="R350" i="10"/>
  <c r="P350" i="10"/>
  <c r="BI349" i="10"/>
  <c r="BH349" i="10"/>
  <c r="BG349" i="10"/>
  <c r="BE349" i="10"/>
  <c r="T349" i="10"/>
  <c r="R349" i="10"/>
  <c r="P349" i="10"/>
  <c r="BI348" i="10"/>
  <c r="BH348" i="10"/>
  <c r="BG348" i="10"/>
  <c r="BE348" i="10"/>
  <c r="T348" i="10"/>
  <c r="R348" i="10"/>
  <c r="P348" i="10"/>
  <c r="BI346" i="10"/>
  <c r="BH346" i="10"/>
  <c r="BG346" i="10"/>
  <c r="BE346" i="10"/>
  <c r="T346" i="10"/>
  <c r="R346" i="10"/>
  <c r="P346" i="10"/>
  <c r="BI345" i="10"/>
  <c r="BH345" i="10"/>
  <c r="BG345" i="10"/>
  <c r="BE345" i="10"/>
  <c r="T345" i="10"/>
  <c r="R345" i="10"/>
  <c r="P345" i="10"/>
  <c r="BI344" i="10"/>
  <c r="BH344" i="10"/>
  <c r="BG344" i="10"/>
  <c r="BE344" i="10"/>
  <c r="T344" i="10"/>
  <c r="R344" i="10"/>
  <c r="P344" i="10"/>
  <c r="BI343" i="10"/>
  <c r="BH343" i="10"/>
  <c r="BG343" i="10"/>
  <c r="BE343" i="10"/>
  <c r="T343" i="10"/>
  <c r="R343" i="10"/>
  <c r="P343" i="10"/>
  <c r="BI342" i="10"/>
  <c r="BH342" i="10"/>
  <c r="BG342" i="10"/>
  <c r="BE342" i="10"/>
  <c r="T342" i="10"/>
  <c r="R342" i="10"/>
  <c r="P342" i="10"/>
  <c r="BI340" i="10"/>
  <c r="BH340" i="10"/>
  <c r="BG340" i="10"/>
  <c r="BE340" i="10"/>
  <c r="T340" i="10"/>
  <c r="R340" i="10"/>
  <c r="P340" i="10"/>
  <c r="BI339" i="10"/>
  <c r="BH339" i="10"/>
  <c r="BG339" i="10"/>
  <c r="BE339" i="10"/>
  <c r="T339" i="10"/>
  <c r="R339" i="10"/>
  <c r="P339" i="10"/>
  <c r="BI338" i="10"/>
  <c r="BH338" i="10"/>
  <c r="BG338" i="10"/>
  <c r="BE338" i="10"/>
  <c r="T338" i="10"/>
  <c r="R338" i="10"/>
  <c r="P338" i="10"/>
  <c r="BI337" i="10"/>
  <c r="BH337" i="10"/>
  <c r="BG337" i="10"/>
  <c r="BE337" i="10"/>
  <c r="T337" i="10"/>
  <c r="R337" i="10"/>
  <c r="P337" i="10"/>
  <c r="BI336" i="10"/>
  <c r="BH336" i="10"/>
  <c r="BG336" i="10"/>
  <c r="BE336" i="10"/>
  <c r="T336" i="10"/>
  <c r="R336" i="10"/>
  <c r="P336" i="10"/>
  <c r="BI335" i="10"/>
  <c r="BH335" i="10"/>
  <c r="BG335" i="10"/>
  <c r="BE335" i="10"/>
  <c r="T335" i="10"/>
  <c r="R335" i="10"/>
  <c r="P335" i="10"/>
  <c r="BI334" i="10"/>
  <c r="BH334" i="10"/>
  <c r="BG334" i="10"/>
  <c r="BE334" i="10"/>
  <c r="T334" i="10"/>
  <c r="R334" i="10"/>
  <c r="P334" i="10"/>
  <c r="BI333" i="10"/>
  <c r="BH333" i="10"/>
  <c r="BG333" i="10"/>
  <c r="BE333" i="10"/>
  <c r="T333" i="10"/>
  <c r="R333" i="10"/>
  <c r="P333" i="10"/>
  <c r="BI332" i="10"/>
  <c r="BH332" i="10"/>
  <c r="BG332" i="10"/>
  <c r="BE332" i="10"/>
  <c r="T332" i="10"/>
  <c r="R332" i="10"/>
  <c r="P332" i="10"/>
  <c r="BI331" i="10"/>
  <c r="BH331" i="10"/>
  <c r="BG331" i="10"/>
  <c r="BE331" i="10"/>
  <c r="T331" i="10"/>
  <c r="R331" i="10"/>
  <c r="P331" i="10"/>
  <c r="BI330" i="10"/>
  <c r="BH330" i="10"/>
  <c r="BG330" i="10"/>
  <c r="BE330" i="10"/>
  <c r="T330" i="10"/>
  <c r="R330" i="10"/>
  <c r="P330" i="10"/>
  <c r="BI329" i="10"/>
  <c r="BH329" i="10"/>
  <c r="BG329" i="10"/>
  <c r="BE329" i="10"/>
  <c r="T329" i="10"/>
  <c r="R329" i="10"/>
  <c r="P329" i="10"/>
  <c r="BI328" i="10"/>
  <c r="BH328" i="10"/>
  <c r="BG328" i="10"/>
  <c r="BE328" i="10"/>
  <c r="T328" i="10"/>
  <c r="R328" i="10"/>
  <c r="P328" i="10"/>
  <c r="BI327" i="10"/>
  <c r="BH327" i="10"/>
  <c r="BG327" i="10"/>
  <c r="BE327" i="10"/>
  <c r="T327" i="10"/>
  <c r="R327" i="10"/>
  <c r="P327" i="10"/>
  <c r="BI326" i="10"/>
  <c r="BH326" i="10"/>
  <c r="BG326" i="10"/>
  <c r="BE326" i="10"/>
  <c r="T326" i="10"/>
  <c r="R326" i="10"/>
  <c r="P326" i="10"/>
  <c r="BI325" i="10"/>
  <c r="BH325" i="10"/>
  <c r="BG325" i="10"/>
  <c r="BE325" i="10"/>
  <c r="T325" i="10"/>
  <c r="R325" i="10"/>
  <c r="P325" i="10"/>
  <c r="BI324" i="10"/>
  <c r="BH324" i="10"/>
  <c r="BG324" i="10"/>
  <c r="BE324" i="10"/>
  <c r="T324" i="10"/>
  <c r="R324" i="10"/>
  <c r="P324" i="10"/>
  <c r="BI323" i="10"/>
  <c r="BH323" i="10"/>
  <c r="BG323" i="10"/>
  <c r="BE323" i="10"/>
  <c r="T323" i="10"/>
  <c r="R323" i="10"/>
  <c r="P323" i="10"/>
  <c r="BI321" i="10"/>
  <c r="BH321" i="10"/>
  <c r="BG321" i="10"/>
  <c r="BE321" i="10"/>
  <c r="T321" i="10"/>
  <c r="R321" i="10"/>
  <c r="P321" i="10"/>
  <c r="BI320" i="10"/>
  <c r="BH320" i="10"/>
  <c r="BG320" i="10"/>
  <c r="BE320" i="10"/>
  <c r="T320" i="10"/>
  <c r="R320" i="10"/>
  <c r="P320" i="10"/>
  <c r="BI319" i="10"/>
  <c r="BH319" i="10"/>
  <c r="BG319" i="10"/>
  <c r="BE319" i="10"/>
  <c r="T319" i="10"/>
  <c r="R319" i="10"/>
  <c r="P319" i="10"/>
  <c r="BI318" i="10"/>
  <c r="BH318" i="10"/>
  <c r="BG318" i="10"/>
  <c r="BE318" i="10"/>
  <c r="T318" i="10"/>
  <c r="R318" i="10"/>
  <c r="P318" i="10"/>
  <c r="BI317" i="10"/>
  <c r="BH317" i="10"/>
  <c r="BG317" i="10"/>
  <c r="BE317" i="10"/>
  <c r="T317" i="10"/>
  <c r="R317" i="10"/>
  <c r="P317" i="10"/>
  <c r="BI316" i="10"/>
  <c r="BH316" i="10"/>
  <c r="BG316" i="10"/>
  <c r="BE316" i="10"/>
  <c r="T316" i="10"/>
  <c r="R316" i="10"/>
  <c r="P316" i="10"/>
  <c r="BI315" i="10"/>
  <c r="BH315" i="10"/>
  <c r="BG315" i="10"/>
  <c r="BE315" i="10"/>
  <c r="T315" i="10"/>
  <c r="R315" i="10"/>
  <c r="P315" i="10"/>
  <c r="BI314" i="10"/>
  <c r="BH314" i="10"/>
  <c r="BG314" i="10"/>
  <c r="BE314" i="10"/>
  <c r="T314" i="10"/>
  <c r="R314" i="10"/>
  <c r="P314" i="10"/>
  <c r="BI313" i="10"/>
  <c r="BH313" i="10"/>
  <c r="BG313" i="10"/>
  <c r="BE313" i="10"/>
  <c r="T313" i="10"/>
  <c r="R313" i="10"/>
  <c r="P313" i="10"/>
  <c r="BI312" i="10"/>
  <c r="BH312" i="10"/>
  <c r="BG312" i="10"/>
  <c r="BE312" i="10"/>
  <c r="T312" i="10"/>
  <c r="R312" i="10"/>
  <c r="P312" i="10"/>
  <c r="BI311" i="10"/>
  <c r="BH311" i="10"/>
  <c r="BG311" i="10"/>
  <c r="BE311" i="10"/>
  <c r="T311" i="10"/>
  <c r="R311" i="10"/>
  <c r="P311" i="10"/>
  <c r="BI310" i="10"/>
  <c r="BH310" i="10"/>
  <c r="BG310" i="10"/>
  <c r="BE310" i="10"/>
  <c r="T310" i="10"/>
  <c r="R310" i="10"/>
  <c r="P310" i="10"/>
  <c r="BI309" i="10"/>
  <c r="BH309" i="10"/>
  <c r="BG309" i="10"/>
  <c r="BE309" i="10"/>
  <c r="T309" i="10"/>
  <c r="R309" i="10"/>
  <c r="P309" i="10"/>
  <c r="BI307" i="10"/>
  <c r="BH307" i="10"/>
  <c r="BG307" i="10"/>
  <c r="BE307" i="10"/>
  <c r="T307" i="10"/>
  <c r="R307" i="10"/>
  <c r="P307" i="10"/>
  <c r="BI306" i="10"/>
  <c r="BH306" i="10"/>
  <c r="BG306" i="10"/>
  <c r="BE306" i="10"/>
  <c r="T306" i="10"/>
  <c r="R306" i="10"/>
  <c r="P306" i="10"/>
  <c r="BI305" i="10"/>
  <c r="BH305" i="10"/>
  <c r="BG305" i="10"/>
  <c r="BE305" i="10"/>
  <c r="T305" i="10"/>
  <c r="R305" i="10"/>
  <c r="P305" i="10"/>
  <c r="BI304" i="10"/>
  <c r="BH304" i="10"/>
  <c r="BG304" i="10"/>
  <c r="BE304" i="10"/>
  <c r="T304" i="10"/>
  <c r="R304" i="10"/>
  <c r="P304" i="10"/>
  <c r="BI303" i="10"/>
  <c r="BH303" i="10"/>
  <c r="BG303" i="10"/>
  <c r="BE303" i="10"/>
  <c r="T303" i="10"/>
  <c r="R303" i="10"/>
  <c r="P303" i="10"/>
  <c r="BI302" i="10"/>
  <c r="BH302" i="10"/>
  <c r="BG302" i="10"/>
  <c r="BE302" i="10"/>
  <c r="T302" i="10"/>
  <c r="R302" i="10"/>
  <c r="P302" i="10"/>
  <c r="BI301" i="10"/>
  <c r="BH301" i="10"/>
  <c r="BG301" i="10"/>
  <c r="BE301" i="10"/>
  <c r="T301" i="10"/>
  <c r="R301" i="10"/>
  <c r="P301" i="10"/>
  <c r="BI300" i="10"/>
  <c r="BH300" i="10"/>
  <c r="BG300" i="10"/>
  <c r="BE300" i="10"/>
  <c r="T300" i="10"/>
  <c r="R300" i="10"/>
  <c r="P300" i="10"/>
  <c r="BI299" i="10"/>
  <c r="BH299" i="10"/>
  <c r="BG299" i="10"/>
  <c r="BE299" i="10"/>
  <c r="T299" i="10"/>
  <c r="R299" i="10"/>
  <c r="P299" i="10"/>
  <c r="BI298" i="10"/>
  <c r="BH298" i="10"/>
  <c r="BG298" i="10"/>
  <c r="BE298" i="10"/>
  <c r="T298" i="10"/>
  <c r="R298" i="10"/>
  <c r="P298" i="10"/>
  <c r="BI297" i="10"/>
  <c r="BH297" i="10"/>
  <c r="BG297" i="10"/>
  <c r="BE297" i="10"/>
  <c r="T297" i="10"/>
  <c r="R297" i="10"/>
  <c r="P297" i="10"/>
  <c r="BI296" i="10"/>
  <c r="BH296" i="10"/>
  <c r="BG296" i="10"/>
  <c r="BE296" i="10"/>
  <c r="T296" i="10"/>
  <c r="R296" i="10"/>
  <c r="P296" i="10"/>
  <c r="BI294" i="10"/>
  <c r="BH294" i="10"/>
  <c r="BG294" i="10"/>
  <c r="BE294" i="10"/>
  <c r="T294" i="10"/>
  <c r="R294" i="10"/>
  <c r="P294" i="10"/>
  <c r="BI293" i="10"/>
  <c r="BH293" i="10"/>
  <c r="BG293" i="10"/>
  <c r="BE293" i="10"/>
  <c r="T293" i="10"/>
  <c r="R293" i="10"/>
  <c r="P293" i="10"/>
  <c r="BI292" i="10"/>
  <c r="BH292" i="10"/>
  <c r="BG292" i="10"/>
  <c r="BE292" i="10"/>
  <c r="T292" i="10"/>
  <c r="R292" i="10"/>
  <c r="P292" i="10"/>
  <c r="BI291" i="10"/>
  <c r="BH291" i="10"/>
  <c r="BG291" i="10"/>
  <c r="BE291" i="10"/>
  <c r="T291" i="10"/>
  <c r="R291" i="10"/>
  <c r="P291" i="10"/>
  <c r="BI290" i="10"/>
  <c r="BH290" i="10"/>
  <c r="BG290" i="10"/>
  <c r="BE290" i="10"/>
  <c r="T290" i="10"/>
  <c r="R290" i="10"/>
  <c r="P290" i="10"/>
  <c r="BI288" i="10"/>
  <c r="BH288" i="10"/>
  <c r="BG288" i="10"/>
  <c r="BE288" i="10"/>
  <c r="T288" i="10"/>
  <c r="R288" i="10"/>
  <c r="P288" i="10"/>
  <c r="BI287" i="10"/>
  <c r="BH287" i="10"/>
  <c r="BG287" i="10"/>
  <c r="BE287" i="10"/>
  <c r="T287" i="10"/>
  <c r="R287" i="10"/>
  <c r="P287" i="10"/>
  <c r="BI286" i="10"/>
  <c r="BH286" i="10"/>
  <c r="BG286" i="10"/>
  <c r="BE286" i="10"/>
  <c r="T286" i="10"/>
  <c r="R286" i="10"/>
  <c r="P286" i="10"/>
  <c r="BI285" i="10"/>
  <c r="BH285" i="10"/>
  <c r="BG285" i="10"/>
  <c r="BE285" i="10"/>
  <c r="T285" i="10"/>
  <c r="R285" i="10"/>
  <c r="P285" i="10"/>
  <c r="BI283" i="10"/>
  <c r="BH283" i="10"/>
  <c r="BG283" i="10"/>
  <c r="BE283" i="10"/>
  <c r="T283" i="10"/>
  <c r="R283" i="10"/>
  <c r="P283" i="10"/>
  <c r="BI282" i="10"/>
  <c r="BH282" i="10"/>
  <c r="BG282" i="10"/>
  <c r="BE282" i="10"/>
  <c r="T282" i="10"/>
  <c r="R282" i="10"/>
  <c r="P282" i="10"/>
  <c r="BI281" i="10"/>
  <c r="BH281" i="10"/>
  <c r="BG281" i="10"/>
  <c r="BE281" i="10"/>
  <c r="T281" i="10"/>
  <c r="R281" i="10"/>
  <c r="P281" i="10"/>
  <c r="BI280" i="10"/>
  <c r="BH280" i="10"/>
  <c r="BG280" i="10"/>
  <c r="BE280" i="10"/>
  <c r="T280" i="10"/>
  <c r="R280" i="10"/>
  <c r="P280" i="10"/>
  <c r="BI279" i="10"/>
  <c r="BH279" i="10"/>
  <c r="BG279" i="10"/>
  <c r="BE279" i="10"/>
  <c r="T279" i="10"/>
  <c r="R279" i="10"/>
  <c r="P279" i="10"/>
  <c r="BI278" i="10"/>
  <c r="BH278" i="10"/>
  <c r="BG278" i="10"/>
  <c r="BE278" i="10"/>
  <c r="T278" i="10"/>
  <c r="R278" i="10"/>
  <c r="P278" i="10"/>
  <c r="BI277" i="10"/>
  <c r="BH277" i="10"/>
  <c r="BG277" i="10"/>
  <c r="BE277" i="10"/>
  <c r="T277" i="10"/>
  <c r="R277" i="10"/>
  <c r="P277" i="10"/>
  <c r="BI276" i="10"/>
  <c r="BH276" i="10"/>
  <c r="BG276" i="10"/>
  <c r="BE276" i="10"/>
  <c r="T276" i="10"/>
  <c r="R276" i="10"/>
  <c r="P276" i="10"/>
  <c r="BI275" i="10"/>
  <c r="BH275" i="10"/>
  <c r="BG275" i="10"/>
  <c r="BE275" i="10"/>
  <c r="T275" i="10"/>
  <c r="R275" i="10"/>
  <c r="P275" i="10"/>
  <c r="BI274" i="10"/>
  <c r="BH274" i="10"/>
  <c r="BG274" i="10"/>
  <c r="BE274" i="10"/>
  <c r="T274" i="10"/>
  <c r="R274" i="10"/>
  <c r="P274" i="10"/>
  <c r="BI273" i="10"/>
  <c r="BH273" i="10"/>
  <c r="BG273" i="10"/>
  <c r="BE273" i="10"/>
  <c r="T273" i="10"/>
  <c r="R273" i="10"/>
  <c r="P273" i="10"/>
  <c r="BI272" i="10"/>
  <c r="BH272" i="10"/>
  <c r="BG272" i="10"/>
  <c r="BE272" i="10"/>
  <c r="T272" i="10"/>
  <c r="R272" i="10"/>
  <c r="P272" i="10"/>
  <c r="BI271" i="10"/>
  <c r="BH271" i="10"/>
  <c r="BG271" i="10"/>
  <c r="BE271" i="10"/>
  <c r="T271" i="10"/>
  <c r="R271" i="10"/>
  <c r="P271" i="10"/>
  <c r="BI268" i="10"/>
  <c r="BH268" i="10"/>
  <c r="BG268" i="10"/>
  <c r="BE268" i="10"/>
  <c r="T268" i="10"/>
  <c r="T267" i="10" s="1"/>
  <c r="R268" i="10"/>
  <c r="R267" i="10" s="1"/>
  <c r="P268" i="10"/>
  <c r="P267" i="10" s="1"/>
  <c r="BI266" i="10"/>
  <c r="BH266" i="10"/>
  <c r="BG266" i="10"/>
  <c r="BE266" i="10"/>
  <c r="T266" i="10"/>
  <c r="R266" i="10"/>
  <c r="P266" i="10"/>
  <c r="BI265" i="10"/>
  <c r="BH265" i="10"/>
  <c r="BG265" i="10"/>
  <c r="BE265" i="10"/>
  <c r="T265" i="10"/>
  <c r="R265" i="10"/>
  <c r="P265" i="10"/>
  <c r="BI264" i="10"/>
  <c r="BH264" i="10"/>
  <c r="BG264" i="10"/>
  <c r="BE264" i="10"/>
  <c r="T264" i="10"/>
  <c r="R264" i="10"/>
  <c r="P264" i="10"/>
  <c r="BI263" i="10"/>
  <c r="BH263" i="10"/>
  <c r="BG263" i="10"/>
  <c r="BE263" i="10"/>
  <c r="T263" i="10"/>
  <c r="R263" i="10"/>
  <c r="P263" i="10"/>
  <c r="BI262" i="10"/>
  <c r="BH262" i="10"/>
  <c r="BG262" i="10"/>
  <c r="BE262" i="10"/>
  <c r="T262" i="10"/>
  <c r="R262" i="10"/>
  <c r="P262" i="10"/>
  <c r="BI261" i="10"/>
  <c r="BH261" i="10"/>
  <c r="BG261" i="10"/>
  <c r="BE261" i="10"/>
  <c r="T261" i="10"/>
  <c r="R261" i="10"/>
  <c r="P261" i="10"/>
  <c r="BI260" i="10"/>
  <c r="BH260" i="10"/>
  <c r="BG260" i="10"/>
  <c r="BE260" i="10"/>
  <c r="T260" i="10"/>
  <c r="R260" i="10"/>
  <c r="P260" i="10"/>
  <c r="BI259" i="10"/>
  <c r="BH259" i="10"/>
  <c r="BG259" i="10"/>
  <c r="BE259" i="10"/>
  <c r="T259" i="10"/>
  <c r="R259" i="10"/>
  <c r="P259" i="10"/>
  <c r="BI258" i="10"/>
  <c r="BH258" i="10"/>
  <c r="BG258" i="10"/>
  <c r="BE258" i="10"/>
  <c r="T258" i="10"/>
  <c r="R258" i="10"/>
  <c r="P258" i="10"/>
  <c r="BI257" i="10"/>
  <c r="BH257" i="10"/>
  <c r="BG257" i="10"/>
  <c r="BE257" i="10"/>
  <c r="T257" i="10"/>
  <c r="R257" i="10"/>
  <c r="P257" i="10"/>
  <c r="BI256" i="10"/>
  <c r="BH256" i="10"/>
  <c r="BG256" i="10"/>
  <c r="BE256" i="10"/>
  <c r="T256" i="10"/>
  <c r="R256" i="10"/>
  <c r="P256" i="10"/>
  <c r="BI255" i="10"/>
  <c r="BH255" i="10"/>
  <c r="BG255" i="10"/>
  <c r="BE255" i="10"/>
  <c r="T255" i="10"/>
  <c r="R255" i="10"/>
  <c r="P255" i="10"/>
  <c r="BI254" i="10"/>
  <c r="BH254" i="10"/>
  <c r="BG254" i="10"/>
  <c r="BE254" i="10"/>
  <c r="T254" i="10"/>
  <c r="R254" i="10"/>
  <c r="P254" i="10"/>
  <c r="BI253" i="10"/>
  <c r="BH253" i="10"/>
  <c r="BG253" i="10"/>
  <c r="BE253" i="10"/>
  <c r="T253" i="10"/>
  <c r="R253" i="10"/>
  <c r="P253" i="10"/>
  <c r="BI252" i="10"/>
  <c r="BH252" i="10"/>
  <c r="BG252" i="10"/>
  <c r="BE252" i="10"/>
  <c r="T252" i="10"/>
  <c r="R252" i="10"/>
  <c r="P252" i="10"/>
  <c r="BI251" i="10"/>
  <c r="BH251" i="10"/>
  <c r="BG251" i="10"/>
  <c r="BE251" i="10"/>
  <c r="T251" i="10"/>
  <c r="R251" i="10"/>
  <c r="P251" i="10"/>
  <c r="BI250" i="10"/>
  <c r="BH250" i="10"/>
  <c r="BG250" i="10"/>
  <c r="BE250" i="10"/>
  <c r="T250" i="10"/>
  <c r="R250" i="10"/>
  <c r="P250" i="10"/>
  <c r="BI249" i="10"/>
  <c r="BH249" i="10"/>
  <c r="BG249" i="10"/>
  <c r="BE249" i="10"/>
  <c r="T249" i="10"/>
  <c r="R249" i="10"/>
  <c r="P249" i="10"/>
  <c r="BI248" i="10"/>
  <c r="BH248" i="10"/>
  <c r="BG248" i="10"/>
  <c r="BE248" i="10"/>
  <c r="T248" i="10"/>
  <c r="R248" i="10"/>
  <c r="P248" i="10"/>
  <c r="BI247" i="10"/>
  <c r="BH247" i="10"/>
  <c r="BG247" i="10"/>
  <c r="BE247" i="10"/>
  <c r="T247" i="10"/>
  <c r="R247" i="10"/>
  <c r="P247" i="10"/>
  <c r="BI246" i="10"/>
  <c r="BH246" i="10"/>
  <c r="BG246" i="10"/>
  <c r="BE246" i="10"/>
  <c r="T246" i="10"/>
  <c r="R246" i="10"/>
  <c r="P246" i="10"/>
  <c r="BI245" i="10"/>
  <c r="BH245" i="10"/>
  <c r="BG245" i="10"/>
  <c r="BE245" i="10"/>
  <c r="T245" i="10"/>
  <c r="R245" i="10"/>
  <c r="P245" i="10"/>
  <c r="BI244" i="10"/>
  <c r="BH244" i="10"/>
  <c r="BG244" i="10"/>
  <c r="BE244" i="10"/>
  <c r="T244" i="10"/>
  <c r="R244" i="10"/>
  <c r="P244" i="10"/>
  <c r="BI243" i="10"/>
  <c r="BH243" i="10"/>
  <c r="BG243" i="10"/>
  <c r="BE243" i="10"/>
  <c r="T243" i="10"/>
  <c r="R243" i="10"/>
  <c r="P243" i="10"/>
  <c r="BI242" i="10"/>
  <c r="BH242" i="10"/>
  <c r="BG242" i="10"/>
  <c r="BE242" i="10"/>
  <c r="T242" i="10"/>
  <c r="R242" i="10"/>
  <c r="P242" i="10"/>
  <c r="BI241" i="10"/>
  <c r="BH241" i="10"/>
  <c r="BG241" i="10"/>
  <c r="BE241" i="10"/>
  <c r="T241" i="10"/>
  <c r="R241" i="10"/>
  <c r="P241" i="10"/>
  <c r="BI240" i="10"/>
  <c r="BH240" i="10"/>
  <c r="BG240" i="10"/>
  <c r="BE240" i="10"/>
  <c r="T240" i="10"/>
  <c r="R240" i="10"/>
  <c r="P240" i="10"/>
  <c r="BI239" i="10"/>
  <c r="BH239" i="10"/>
  <c r="BG239" i="10"/>
  <c r="BE239" i="10"/>
  <c r="T239" i="10"/>
  <c r="R239" i="10"/>
  <c r="P239" i="10"/>
  <c r="BI238" i="10"/>
  <c r="BH238" i="10"/>
  <c r="BG238" i="10"/>
  <c r="BE238" i="10"/>
  <c r="T238" i="10"/>
  <c r="R238" i="10"/>
  <c r="P238" i="10"/>
  <c r="BI237" i="10"/>
  <c r="BH237" i="10"/>
  <c r="BG237" i="10"/>
  <c r="BE237" i="10"/>
  <c r="T237" i="10"/>
  <c r="R237" i="10"/>
  <c r="P237" i="10"/>
  <c r="BI236" i="10"/>
  <c r="BH236" i="10"/>
  <c r="BG236" i="10"/>
  <c r="BE236" i="10"/>
  <c r="T236" i="10"/>
  <c r="R236" i="10"/>
  <c r="P236" i="10"/>
  <c r="BI235" i="10"/>
  <c r="BH235" i="10"/>
  <c r="BG235" i="10"/>
  <c r="BE235" i="10"/>
  <c r="T235" i="10"/>
  <c r="R235" i="10"/>
  <c r="P235" i="10"/>
  <c r="BI234" i="10"/>
  <c r="BH234" i="10"/>
  <c r="BG234" i="10"/>
  <c r="BE234" i="10"/>
  <c r="T234" i="10"/>
  <c r="R234" i="10"/>
  <c r="P234" i="10"/>
  <c r="BI233" i="10"/>
  <c r="BH233" i="10"/>
  <c r="BG233" i="10"/>
  <c r="BE233" i="10"/>
  <c r="T233" i="10"/>
  <c r="R233" i="10"/>
  <c r="P233" i="10"/>
  <c r="BI232" i="10"/>
  <c r="BH232" i="10"/>
  <c r="BG232" i="10"/>
  <c r="BE232" i="10"/>
  <c r="T232" i="10"/>
  <c r="R232" i="10"/>
  <c r="P232" i="10"/>
  <c r="BI231" i="10"/>
  <c r="BH231" i="10"/>
  <c r="BG231" i="10"/>
  <c r="BE231" i="10"/>
  <c r="T231" i="10"/>
  <c r="R231" i="10"/>
  <c r="P231" i="10"/>
  <c r="BI230" i="10"/>
  <c r="BH230" i="10"/>
  <c r="BG230" i="10"/>
  <c r="BE230" i="10"/>
  <c r="T230" i="10"/>
  <c r="R230" i="10"/>
  <c r="P230" i="10"/>
  <c r="BI229" i="10"/>
  <c r="BH229" i="10"/>
  <c r="BG229" i="10"/>
  <c r="BE229" i="10"/>
  <c r="T229" i="10"/>
  <c r="R229" i="10"/>
  <c r="P229" i="10"/>
  <c r="BI228" i="10"/>
  <c r="BH228" i="10"/>
  <c r="BG228" i="10"/>
  <c r="BE228" i="10"/>
  <c r="T228" i="10"/>
  <c r="R228" i="10"/>
  <c r="P228" i="10"/>
  <c r="BI227" i="10"/>
  <c r="BH227" i="10"/>
  <c r="BG227" i="10"/>
  <c r="BE227" i="10"/>
  <c r="T227" i="10"/>
  <c r="R227" i="10"/>
  <c r="P227" i="10"/>
  <c r="BI226" i="10"/>
  <c r="BH226" i="10"/>
  <c r="BG226" i="10"/>
  <c r="BE226" i="10"/>
  <c r="T226" i="10"/>
  <c r="R226" i="10"/>
  <c r="P226" i="10"/>
  <c r="BI225" i="10"/>
  <c r="BH225" i="10"/>
  <c r="BG225" i="10"/>
  <c r="BE225" i="10"/>
  <c r="T225" i="10"/>
  <c r="R225" i="10"/>
  <c r="P225" i="10"/>
  <c r="BI224" i="10"/>
  <c r="BH224" i="10"/>
  <c r="BG224" i="10"/>
  <c r="BE224" i="10"/>
  <c r="T224" i="10"/>
  <c r="R224" i="10"/>
  <c r="P224" i="10"/>
  <c r="BI222" i="10"/>
  <c r="BH222" i="10"/>
  <c r="BG222" i="10"/>
  <c r="BE222" i="10"/>
  <c r="T222" i="10"/>
  <c r="R222" i="10"/>
  <c r="P222" i="10"/>
  <c r="BI221" i="10"/>
  <c r="BH221" i="10"/>
  <c r="BG221" i="10"/>
  <c r="BE221" i="10"/>
  <c r="T221" i="10"/>
  <c r="R221" i="10"/>
  <c r="P221" i="10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7" i="10"/>
  <c r="BH217" i="10"/>
  <c r="BG217" i="10"/>
  <c r="BE217" i="10"/>
  <c r="T217" i="10"/>
  <c r="R217" i="10"/>
  <c r="P217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5" i="10"/>
  <c r="BH205" i="10"/>
  <c r="BG205" i="10"/>
  <c r="BE205" i="10"/>
  <c r="T205" i="10"/>
  <c r="R205" i="10"/>
  <c r="P205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2" i="10"/>
  <c r="BH202" i="10"/>
  <c r="BG202" i="10"/>
  <c r="BE202" i="10"/>
  <c r="T202" i="10"/>
  <c r="R202" i="10"/>
  <c r="P202" i="10"/>
  <c r="BI201" i="10"/>
  <c r="BH201" i="10"/>
  <c r="BG201" i="10"/>
  <c r="BE201" i="10"/>
  <c r="T201" i="10"/>
  <c r="R201" i="10"/>
  <c r="P201" i="10"/>
  <c r="BI200" i="10"/>
  <c r="BH200" i="10"/>
  <c r="BG200" i="10"/>
  <c r="BE200" i="10"/>
  <c r="T200" i="10"/>
  <c r="R200" i="10"/>
  <c r="P200" i="10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7" i="10"/>
  <c r="BH197" i="10"/>
  <c r="BG197" i="10"/>
  <c r="BE197" i="10"/>
  <c r="T197" i="10"/>
  <c r="R197" i="10"/>
  <c r="P197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4" i="10"/>
  <c r="BH194" i="10"/>
  <c r="BG194" i="10"/>
  <c r="BE194" i="10"/>
  <c r="T194" i="10"/>
  <c r="R194" i="10"/>
  <c r="P194" i="10"/>
  <c r="BI193" i="10"/>
  <c r="BH193" i="10"/>
  <c r="BG193" i="10"/>
  <c r="BE193" i="10"/>
  <c r="T193" i="10"/>
  <c r="R193" i="10"/>
  <c r="P193" i="10"/>
  <c r="BI192" i="10"/>
  <c r="BH192" i="10"/>
  <c r="BG192" i="10"/>
  <c r="BE192" i="10"/>
  <c r="T192" i="10"/>
  <c r="R192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F147" i="10"/>
  <c r="J146" i="10"/>
  <c r="F146" i="10"/>
  <c r="F144" i="10"/>
  <c r="E142" i="10"/>
  <c r="J35" i="10"/>
  <c r="F96" i="10"/>
  <c r="J95" i="10"/>
  <c r="F95" i="10"/>
  <c r="F93" i="10"/>
  <c r="E91" i="10"/>
  <c r="J28" i="10"/>
  <c r="E28" i="10"/>
  <c r="J96" i="10" s="1"/>
  <c r="J27" i="10"/>
  <c r="J16" i="10"/>
  <c r="J93" i="10" s="1"/>
  <c r="E7" i="10"/>
  <c r="E136" i="10" s="1"/>
  <c r="J43" i="9"/>
  <c r="J42" i="9"/>
  <c r="AY105" i="1"/>
  <c r="J41" i="9"/>
  <c r="AX105" i="1" s="1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F129" i="9"/>
  <c r="J128" i="9"/>
  <c r="F128" i="9"/>
  <c r="F126" i="9"/>
  <c r="E124" i="9"/>
  <c r="J35" i="9"/>
  <c r="J95" i="9"/>
  <c r="F95" i="9"/>
  <c r="F93" i="9"/>
  <c r="E91" i="9"/>
  <c r="J28" i="9"/>
  <c r="E28" i="9"/>
  <c r="J96" i="9" s="1"/>
  <c r="J27" i="9"/>
  <c r="J16" i="9"/>
  <c r="J126" i="9" s="1"/>
  <c r="E7" i="9"/>
  <c r="E85" i="9" s="1"/>
  <c r="J43" i="8"/>
  <c r="J42" i="8"/>
  <c r="AY104" i="1"/>
  <c r="J41" i="8"/>
  <c r="AX104" i="1" s="1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0" i="8"/>
  <c r="BH220" i="8"/>
  <c r="BG220" i="8"/>
  <c r="BE220" i="8"/>
  <c r="T220" i="8"/>
  <c r="R220" i="8"/>
  <c r="P220" i="8"/>
  <c r="BI219" i="8"/>
  <c r="BH219" i="8"/>
  <c r="BG219" i="8"/>
  <c r="BE219" i="8"/>
  <c r="T219" i="8"/>
  <c r="R219" i="8"/>
  <c r="P219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J137" i="8"/>
  <c r="F137" i="8"/>
  <c r="F135" i="8"/>
  <c r="E133" i="8"/>
  <c r="J35" i="8"/>
  <c r="J95" i="8"/>
  <c r="F95" i="8"/>
  <c r="F93" i="8"/>
  <c r="E91" i="8"/>
  <c r="J28" i="8"/>
  <c r="E28" i="8"/>
  <c r="J138" i="8" s="1"/>
  <c r="J27" i="8"/>
  <c r="J16" i="8"/>
  <c r="J135" i="8" s="1"/>
  <c r="E7" i="8"/>
  <c r="E127" i="8" s="1"/>
  <c r="J43" i="7"/>
  <c r="J42" i="7"/>
  <c r="AY103" i="1" s="1"/>
  <c r="J41" i="7"/>
  <c r="AX103" i="1" s="1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8" i="7"/>
  <c r="BH258" i="7"/>
  <c r="BG258" i="7"/>
  <c r="BE258" i="7"/>
  <c r="T258" i="7"/>
  <c r="R258" i="7"/>
  <c r="P258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7" i="7"/>
  <c r="BH247" i="7"/>
  <c r="BG247" i="7"/>
  <c r="BE247" i="7"/>
  <c r="T247" i="7"/>
  <c r="R247" i="7"/>
  <c r="P247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1" i="7"/>
  <c r="BH171" i="7"/>
  <c r="BG171" i="7"/>
  <c r="BE171" i="7"/>
  <c r="T171" i="7"/>
  <c r="T170" i="7" s="1"/>
  <c r="R171" i="7"/>
  <c r="R170" i="7" s="1"/>
  <c r="P171" i="7"/>
  <c r="P170" i="7" s="1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F135" i="7"/>
  <c r="J134" i="7"/>
  <c r="F134" i="7"/>
  <c r="F132" i="7"/>
  <c r="E130" i="7"/>
  <c r="J35" i="7"/>
  <c r="J95" i="7"/>
  <c r="F95" i="7"/>
  <c r="F93" i="7"/>
  <c r="E91" i="7"/>
  <c r="J28" i="7"/>
  <c r="E28" i="7"/>
  <c r="J96" i="7" s="1"/>
  <c r="J27" i="7"/>
  <c r="J16" i="7"/>
  <c r="J93" i="7" s="1"/>
  <c r="E7" i="7"/>
  <c r="E124" i="7" s="1"/>
  <c r="J43" i="6"/>
  <c r="J42" i="6"/>
  <c r="AY102" i="1" s="1"/>
  <c r="J41" i="6"/>
  <c r="AX102" i="1" s="1"/>
  <c r="BI334" i="6"/>
  <c r="BH334" i="6"/>
  <c r="BG334" i="6"/>
  <c r="BE334" i="6"/>
  <c r="T334" i="6"/>
  <c r="T333" i="6" s="1"/>
  <c r="R334" i="6"/>
  <c r="R333" i="6"/>
  <c r="P334" i="6"/>
  <c r="P333" i="6" s="1"/>
  <c r="BI332" i="6"/>
  <c r="BH332" i="6"/>
  <c r="BG332" i="6"/>
  <c r="BE332" i="6"/>
  <c r="T332" i="6"/>
  <c r="R332" i="6"/>
  <c r="P332" i="6"/>
  <c r="BI331" i="6"/>
  <c r="BH331" i="6"/>
  <c r="BG331" i="6"/>
  <c r="BE331" i="6"/>
  <c r="T331" i="6"/>
  <c r="R331" i="6"/>
  <c r="P331" i="6"/>
  <c r="BI329" i="6"/>
  <c r="BH329" i="6"/>
  <c r="BG329" i="6"/>
  <c r="BE329" i="6"/>
  <c r="T329" i="6"/>
  <c r="T328" i="6" s="1"/>
  <c r="R329" i="6"/>
  <c r="R328" i="6" s="1"/>
  <c r="P329" i="6"/>
  <c r="P328" i="6" s="1"/>
  <c r="BI327" i="6"/>
  <c r="BH327" i="6"/>
  <c r="BG327" i="6"/>
  <c r="BE327" i="6"/>
  <c r="T327" i="6"/>
  <c r="R327" i="6"/>
  <c r="P327" i="6"/>
  <c r="BI326" i="6"/>
  <c r="BH326" i="6"/>
  <c r="BG326" i="6"/>
  <c r="BE326" i="6"/>
  <c r="T326" i="6"/>
  <c r="R326" i="6"/>
  <c r="P326" i="6"/>
  <c r="BI325" i="6"/>
  <c r="BH325" i="6"/>
  <c r="BG325" i="6"/>
  <c r="BE325" i="6"/>
  <c r="T325" i="6"/>
  <c r="R325" i="6"/>
  <c r="P325" i="6"/>
  <c r="BI323" i="6"/>
  <c r="BH323" i="6"/>
  <c r="BG323" i="6"/>
  <c r="BE323" i="6"/>
  <c r="T323" i="6"/>
  <c r="R323" i="6"/>
  <c r="P323" i="6"/>
  <c r="BI322" i="6"/>
  <c r="BH322" i="6"/>
  <c r="BG322" i="6"/>
  <c r="BE322" i="6"/>
  <c r="T322" i="6"/>
  <c r="R322" i="6"/>
  <c r="P322" i="6"/>
  <c r="BI320" i="6"/>
  <c r="BH320" i="6"/>
  <c r="BG320" i="6"/>
  <c r="BE320" i="6"/>
  <c r="T320" i="6"/>
  <c r="R320" i="6"/>
  <c r="P320" i="6"/>
  <c r="BI319" i="6"/>
  <c r="BH319" i="6"/>
  <c r="BG319" i="6"/>
  <c r="BE319" i="6"/>
  <c r="T319" i="6"/>
  <c r="R319" i="6"/>
  <c r="P319" i="6"/>
  <c r="BI318" i="6"/>
  <c r="BH318" i="6"/>
  <c r="BG318" i="6"/>
  <c r="BE318" i="6"/>
  <c r="T318" i="6"/>
  <c r="R318" i="6"/>
  <c r="P318" i="6"/>
  <c r="BI317" i="6"/>
  <c r="BH317" i="6"/>
  <c r="BG317" i="6"/>
  <c r="BE317" i="6"/>
  <c r="T317" i="6"/>
  <c r="R317" i="6"/>
  <c r="P317" i="6"/>
  <c r="BI316" i="6"/>
  <c r="BH316" i="6"/>
  <c r="BG316" i="6"/>
  <c r="BE316" i="6"/>
  <c r="T316" i="6"/>
  <c r="R316" i="6"/>
  <c r="P316" i="6"/>
  <c r="BI315" i="6"/>
  <c r="BH315" i="6"/>
  <c r="BG315" i="6"/>
  <c r="BE315" i="6"/>
  <c r="T315" i="6"/>
  <c r="R315" i="6"/>
  <c r="P315" i="6"/>
  <c r="BI314" i="6"/>
  <c r="BH314" i="6"/>
  <c r="BG314" i="6"/>
  <c r="BE314" i="6"/>
  <c r="T314" i="6"/>
  <c r="R314" i="6"/>
  <c r="P314" i="6"/>
  <c r="BI313" i="6"/>
  <c r="BH313" i="6"/>
  <c r="BG313" i="6"/>
  <c r="BE313" i="6"/>
  <c r="T313" i="6"/>
  <c r="R313" i="6"/>
  <c r="P313" i="6"/>
  <c r="BI312" i="6"/>
  <c r="BH312" i="6"/>
  <c r="BG312" i="6"/>
  <c r="BE312" i="6"/>
  <c r="T312" i="6"/>
  <c r="R312" i="6"/>
  <c r="P312" i="6"/>
  <c r="BI310" i="6"/>
  <c r="BH310" i="6"/>
  <c r="BG310" i="6"/>
  <c r="BE310" i="6"/>
  <c r="T310" i="6"/>
  <c r="R310" i="6"/>
  <c r="P310" i="6"/>
  <c r="BI309" i="6"/>
  <c r="BH309" i="6"/>
  <c r="BG309" i="6"/>
  <c r="BE309" i="6"/>
  <c r="T309" i="6"/>
  <c r="R309" i="6"/>
  <c r="P309" i="6"/>
  <c r="BI308" i="6"/>
  <c r="BH308" i="6"/>
  <c r="BG308" i="6"/>
  <c r="BE308" i="6"/>
  <c r="T308" i="6"/>
  <c r="R308" i="6"/>
  <c r="P308" i="6"/>
  <c r="BI307" i="6"/>
  <c r="BH307" i="6"/>
  <c r="BG307" i="6"/>
  <c r="BE307" i="6"/>
  <c r="T307" i="6"/>
  <c r="R307" i="6"/>
  <c r="P307" i="6"/>
  <c r="BI306" i="6"/>
  <c r="BH306" i="6"/>
  <c r="BG306" i="6"/>
  <c r="BE306" i="6"/>
  <c r="T306" i="6"/>
  <c r="R306" i="6"/>
  <c r="P306" i="6"/>
  <c r="BI304" i="6"/>
  <c r="BH304" i="6"/>
  <c r="BG304" i="6"/>
  <c r="BE304" i="6"/>
  <c r="T304" i="6"/>
  <c r="R304" i="6"/>
  <c r="P304" i="6"/>
  <c r="BI303" i="6"/>
  <c r="BH303" i="6"/>
  <c r="BG303" i="6"/>
  <c r="BE303" i="6"/>
  <c r="T303" i="6"/>
  <c r="R303" i="6"/>
  <c r="P303" i="6"/>
  <c r="BI302" i="6"/>
  <c r="BH302" i="6"/>
  <c r="BG302" i="6"/>
  <c r="BE302" i="6"/>
  <c r="T302" i="6"/>
  <c r="R302" i="6"/>
  <c r="P302" i="6"/>
  <c r="BI301" i="6"/>
  <c r="BH301" i="6"/>
  <c r="BG301" i="6"/>
  <c r="BE301" i="6"/>
  <c r="T301" i="6"/>
  <c r="R301" i="6"/>
  <c r="P301" i="6"/>
  <c r="BI300" i="6"/>
  <c r="BH300" i="6"/>
  <c r="BG300" i="6"/>
  <c r="BE300" i="6"/>
  <c r="T300" i="6"/>
  <c r="R300" i="6"/>
  <c r="P300" i="6"/>
  <c r="BI299" i="6"/>
  <c r="BH299" i="6"/>
  <c r="BG299" i="6"/>
  <c r="BE299" i="6"/>
  <c r="T299" i="6"/>
  <c r="R299" i="6"/>
  <c r="P299" i="6"/>
  <c r="BI298" i="6"/>
  <c r="BH298" i="6"/>
  <c r="BG298" i="6"/>
  <c r="BE298" i="6"/>
  <c r="T298" i="6"/>
  <c r="R298" i="6"/>
  <c r="P298" i="6"/>
  <c r="BI297" i="6"/>
  <c r="BH297" i="6"/>
  <c r="BG297" i="6"/>
  <c r="BE297" i="6"/>
  <c r="T297" i="6"/>
  <c r="R297" i="6"/>
  <c r="P297" i="6"/>
  <c r="BI296" i="6"/>
  <c r="BH296" i="6"/>
  <c r="BG296" i="6"/>
  <c r="BE296" i="6"/>
  <c r="T296" i="6"/>
  <c r="R296" i="6"/>
  <c r="P296" i="6"/>
  <c r="BI295" i="6"/>
  <c r="BH295" i="6"/>
  <c r="BG295" i="6"/>
  <c r="BE295" i="6"/>
  <c r="T295" i="6"/>
  <c r="R295" i="6"/>
  <c r="P295" i="6"/>
  <c r="BI294" i="6"/>
  <c r="BH294" i="6"/>
  <c r="BG294" i="6"/>
  <c r="BE294" i="6"/>
  <c r="T294" i="6"/>
  <c r="R294" i="6"/>
  <c r="P294" i="6"/>
  <c r="BI293" i="6"/>
  <c r="BH293" i="6"/>
  <c r="BG293" i="6"/>
  <c r="BE293" i="6"/>
  <c r="T293" i="6"/>
  <c r="R293" i="6"/>
  <c r="P293" i="6"/>
  <c r="BI291" i="6"/>
  <c r="BH291" i="6"/>
  <c r="BG291" i="6"/>
  <c r="BE291" i="6"/>
  <c r="T291" i="6"/>
  <c r="R291" i="6"/>
  <c r="P291" i="6"/>
  <c r="BI290" i="6"/>
  <c r="BH290" i="6"/>
  <c r="BG290" i="6"/>
  <c r="BE290" i="6"/>
  <c r="T290" i="6"/>
  <c r="R290" i="6"/>
  <c r="P290" i="6"/>
  <c r="BI289" i="6"/>
  <c r="BH289" i="6"/>
  <c r="BG289" i="6"/>
  <c r="BE289" i="6"/>
  <c r="T289" i="6"/>
  <c r="R289" i="6"/>
  <c r="P289" i="6"/>
  <c r="BI288" i="6"/>
  <c r="BH288" i="6"/>
  <c r="BG288" i="6"/>
  <c r="BE288" i="6"/>
  <c r="T288" i="6"/>
  <c r="R288" i="6"/>
  <c r="P288" i="6"/>
  <c r="BI287" i="6"/>
  <c r="BH287" i="6"/>
  <c r="BG287" i="6"/>
  <c r="BE287" i="6"/>
  <c r="T287" i="6"/>
  <c r="R287" i="6"/>
  <c r="P287" i="6"/>
  <c r="BI285" i="6"/>
  <c r="BH285" i="6"/>
  <c r="BG285" i="6"/>
  <c r="BE285" i="6"/>
  <c r="T285" i="6"/>
  <c r="R285" i="6"/>
  <c r="P285" i="6"/>
  <c r="BI284" i="6"/>
  <c r="BH284" i="6"/>
  <c r="BG284" i="6"/>
  <c r="BE284" i="6"/>
  <c r="T284" i="6"/>
  <c r="R284" i="6"/>
  <c r="P284" i="6"/>
  <c r="BI282" i="6"/>
  <c r="BH282" i="6"/>
  <c r="BG282" i="6"/>
  <c r="BE282" i="6"/>
  <c r="T282" i="6"/>
  <c r="R282" i="6"/>
  <c r="P282" i="6"/>
  <c r="BI281" i="6"/>
  <c r="BH281" i="6"/>
  <c r="BG281" i="6"/>
  <c r="BE281" i="6"/>
  <c r="T281" i="6"/>
  <c r="R281" i="6"/>
  <c r="P281" i="6"/>
  <c r="BI280" i="6"/>
  <c r="BH280" i="6"/>
  <c r="BG280" i="6"/>
  <c r="BE280" i="6"/>
  <c r="T280" i="6"/>
  <c r="R280" i="6"/>
  <c r="P280" i="6"/>
  <c r="BI279" i="6"/>
  <c r="BH279" i="6"/>
  <c r="BG279" i="6"/>
  <c r="BE279" i="6"/>
  <c r="T279" i="6"/>
  <c r="R279" i="6"/>
  <c r="P279" i="6"/>
  <c r="BI278" i="6"/>
  <c r="BH278" i="6"/>
  <c r="BG278" i="6"/>
  <c r="BE278" i="6"/>
  <c r="T278" i="6"/>
  <c r="R278" i="6"/>
  <c r="P278" i="6"/>
  <c r="BI277" i="6"/>
  <c r="BH277" i="6"/>
  <c r="BG277" i="6"/>
  <c r="BE277" i="6"/>
  <c r="T277" i="6"/>
  <c r="R277" i="6"/>
  <c r="P277" i="6"/>
  <c r="BI276" i="6"/>
  <c r="BH276" i="6"/>
  <c r="BG276" i="6"/>
  <c r="BE276" i="6"/>
  <c r="T276" i="6"/>
  <c r="R276" i="6"/>
  <c r="P276" i="6"/>
  <c r="BI275" i="6"/>
  <c r="BH275" i="6"/>
  <c r="BG275" i="6"/>
  <c r="BE275" i="6"/>
  <c r="T275" i="6"/>
  <c r="R275" i="6"/>
  <c r="P275" i="6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68" i="6"/>
  <c r="BH268" i="6"/>
  <c r="BG268" i="6"/>
  <c r="BE268" i="6"/>
  <c r="T268" i="6"/>
  <c r="T267" i="6" s="1"/>
  <c r="R268" i="6"/>
  <c r="R267" i="6" s="1"/>
  <c r="P268" i="6"/>
  <c r="P267" i="6" s="1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3" i="6"/>
  <c r="BH263" i="6"/>
  <c r="BG263" i="6"/>
  <c r="BE263" i="6"/>
  <c r="T263" i="6"/>
  <c r="R263" i="6"/>
  <c r="P263" i="6"/>
  <c r="BI262" i="6"/>
  <c r="BH262" i="6"/>
  <c r="BG262" i="6"/>
  <c r="BE262" i="6"/>
  <c r="T262" i="6"/>
  <c r="R262" i="6"/>
  <c r="P262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9" i="6"/>
  <c r="BH259" i="6"/>
  <c r="BG259" i="6"/>
  <c r="BE259" i="6"/>
  <c r="T259" i="6"/>
  <c r="R259" i="6"/>
  <c r="P259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5" i="6"/>
  <c r="BH255" i="6"/>
  <c r="BG255" i="6"/>
  <c r="BE255" i="6"/>
  <c r="T255" i="6"/>
  <c r="R255" i="6"/>
  <c r="P255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3" i="6"/>
  <c r="BH243" i="6"/>
  <c r="BG243" i="6"/>
  <c r="BE243" i="6"/>
  <c r="T243" i="6"/>
  <c r="R243" i="6"/>
  <c r="P243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40" i="6"/>
  <c r="BH240" i="6"/>
  <c r="BG240" i="6"/>
  <c r="BE240" i="6"/>
  <c r="T240" i="6"/>
  <c r="R240" i="6"/>
  <c r="P240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J146" i="6"/>
  <c r="F146" i="6"/>
  <c r="F144" i="6"/>
  <c r="E142" i="6"/>
  <c r="J35" i="6"/>
  <c r="J95" i="6"/>
  <c r="F95" i="6"/>
  <c r="F93" i="6"/>
  <c r="E91" i="6"/>
  <c r="J28" i="6"/>
  <c r="E28" i="6"/>
  <c r="J147" i="6" s="1"/>
  <c r="J27" i="6"/>
  <c r="J16" i="6"/>
  <c r="J93" i="6"/>
  <c r="E7" i="6"/>
  <c r="E85" i="6" s="1"/>
  <c r="J43" i="5"/>
  <c r="J42" i="5"/>
  <c r="AY100" i="1" s="1"/>
  <c r="J41" i="5"/>
  <c r="AX100" i="1" s="1"/>
  <c r="BI173" i="5"/>
  <c r="BH173" i="5"/>
  <c r="BG173" i="5"/>
  <c r="BE173" i="5"/>
  <c r="T173" i="5"/>
  <c r="T172" i="5" s="1"/>
  <c r="R173" i="5"/>
  <c r="R172" i="5" s="1"/>
  <c r="P173" i="5"/>
  <c r="P172" i="5" s="1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5" i="5"/>
  <c r="BH145" i="5"/>
  <c r="BG145" i="5"/>
  <c r="BE145" i="5"/>
  <c r="T145" i="5"/>
  <c r="T144" i="5" s="1"/>
  <c r="R145" i="5"/>
  <c r="R144" i="5" s="1"/>
  <c r="P145" i="5"/>
  <c r="P144" i="5" s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3" i="5"/>
  <c r="F132" i="5"/>
  <c r="F130" i="5"/>
  <c r="E128" i="5"/>
  <c r="J35" i="5"/>
  <c r="J95" i="5"/>
  <c r="F95" i="5"/>
  <c r="F93" i="5"/>
  <c r="E91" i="5"/>
  <c r="J28" i="5"/>
  <c r="E28" i="5"/>
  <c r="J27" i="5"/>
  <c r="J16" i="5"/>
  <c r="E7" i="5"/>
  <c r="E85" i="5" s="1"/>
  <c r="J43" i="4"/>
  <c r="J42" i="4"/>
  <c r="AY99" i="1" s="1"/>
  <c r="J41" i="4"/>
  <c r="AX99" i="1" s="1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1" i="4"/>
  <c r="BH161" i="4"/>
  <c r="BG161" i="4"/>
  <c r="BE161" i="4"/>
  <c r="T161" i="4"/>
  <c r="T160" i="4" s="1"/>
  <c r="R161" i="4"/>
  <c r="R160" i="4" s="1"/>
  <c r="P161" i="4"/>
  <c r="P160" i="4" s="1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F133" i="4"/>
  <c r="J132" i="4"/>
  <c r="F132" i="4"/>
  <c r="F130" i="4"/>
  <c r="E128" i="4"/>
  <c r="J35" i="4"/>
  <c r="F96" i="4"/>
  <c r="J95" i="4"/>
  <c r="F95" i="4"/>
  <c r="F93" i="4"/>
  <c r="E91" i="4"/>
  <c r="J28" i="4"/>
  <c r="E28" i="4"/>
  <c r="J133" i="4" s="1"/>
  <c r="J27" i="4"/>
  <c r="J16" i="4"/>
  <c r="J130" i="4" s="1"/>
  <c r="E7" i="4"/>
  <c r="E85" i="4" s="1"/>
  <c r="J43" i="3"/>
  <c r="J42" i="3"/>
  <c r="AY98" i="1" s="1"/>
  <c r="J41" i="3"/>
  <c r="AX98" i="1" s="1"/>
  <c r="BI168" i="3"/>
  <c r="BH168" i="3"/>
  <c r="BG168" i="3"/>
  <c r="BE168" i="3"/>
  <c r="T168" i="3"/>
  <c r="T167" i="3" s="1"/>
  <c r="R168" i="3"/>
  <c r="R167" i="3" s="1"/>
  <c r="P168" i="3"/>
  <c r="P167" i="3" s="1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49" i="3"/>
  <c r="BH149" i="3"/>
  <c r="BG149" i="3"/>
  <c r="BE149" i="3"/>
  <c r="T149" i="3"/>
  <c r="T148" i="3"/>
  <c r="R149" i="3"/>
  <c r="R148" i="3" s="1"/>
  <c r="P149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T138" i="3" s="1"/>
  <c r="R139" i="3"/>
  <c r="R138" i="3" s="1"/>
  <c r="P139" i="3"/>
  <c r="P138" i="3" s="1"/>
  <c r="F133" i="3"/>
  <c r="J132" i="3"/>
  <c r="F132" i="3"/>
  <c r="F130" i="3"/>
  <c r="E128" i="3"/>
  <c r="J35" i="3"/>
  <c r="J95" i="3"/>
  <c r="F95" i="3"/>
  <c r="F93" i="3"/>
  <c r="E91" i="3"/>
  <c r="J28" i="3"/>
  <c r="E28" i="3"/>
  <c r="J96" i="3" s="1"/>
  <c r="J27" i="3"/>
  <c r="J16" i="3"/>
  <c r="J93" i="3" s="1"/>
  <c r="E7" i="3"/>
  <c r="E85" i="3" s="1"/>
  <c r="J43" i="2"/>
  <c r="J42" i="2"/>
  <c r="AY97" i="1" s="1"/>
  <c r="J41" i="2"/>
  <c r="AX97" i="1" s="1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1" i="2"/>
  <c r="BH201" i="2"/>
  <c r="BG201" i="2"/>
  <c r="BE201" i="2"/>
  <c r="T201" i="2"/>
  <c r="T200" i="2" s="1"/>
  <c r="R201" i="2"/>
  <c r="R200" i="2"/>
  <c r="P201" i="2"/>
  <c r="P200" i="2" s="1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F135" i="2"/>
  <c r="J134" i="2"/>
  <c r="F134" i="2"/>
  <c r="F132" i="2"/>
  <c r="E130" i="2"/>
  <c r="J35" i="2"/>
  <c r="F96" i="2"/>
  <c r="J95" i="2"/>
  <c r="F95" i="2"/>
  <c r="F93" i="2"/>
  <c r="E91" i="2"/>
  <c r="J28" i="2"/>
  <c r="E28" i="2"/>
  <c r="J135" i="2" s="1"/>
  <c r="J27" i="2"/>
  <c r="J16" i="2"/>
  <c r="J132" i="2" s="1"/>
  <c r="E7" i="2"/>
  <c r="E124" i="2" s="1"/>
  <c r="L90" i="1"/>
  <c r="AM90" i="1"/>
  <c r="AM89" i="1"/>
  <c r="L89" i="1"/>
  <c r="AM87" i="1"/>
  <c r="L87" i="1"/>
  <c r="L85" i="1"/>
  <c r="BK151" i="2"/>
  <c r="BK221" i="2"/>
  <c r="BK168" i="2"/>
  <c r="BK161" i="2"/>
  <c r="BK153" i="2"/>
  <c r="BK143" i="2"/>
  <c r="AS101" i="1"/>
  <c r="BK217" i="2"/>
  <c r="BK216" i="2"/>
  <c r="BK214" i="2"/>
  <c r="BK174" i="2"/>
  <c r="BK173" i="2"/>
  <c r="BK171" i="2"/>
  <c r="BK165" i="2"/>
  <c r="BK155" i="2"/>
  <c r="BK145" i="2"/>
  <c r="BK212" i="2"/>
  <c r="BK209" i="2"/>
  <c r="BK194" i="2"/>
  <c r="BK186" i="2"/>
  <c r="BK184" i="2"/>
  <c r="BK181" i="2"/>
  <c r="BK177" i="2"/>
  <c r="BK172" i="2"/>
  <c r="BK144" i="2"/>
  <c r="BK161" i="3"/>
  <c r="BK146" i="3"/>
  <c r="BK156" i="3"/>
  <c r="BK165" i="3"/>
  <c r="BK145" i="3"/>
  <c r="BK174" i="4"/>
  <c r="BK178" i="4"/>
  <c r="BK165" i="4"/>
  <c r="BK154" i="4"/>
  <c r="BK139" i="4"/>
  <c r="BK144" i="4"/>
  <c r="BK161" i="4"/>
  <c r="BK153" i="4"/>
  <c r="BK155" i="5"/>
  <c r="BK168" i="5"/>
  <c r="BK158" i="5"/>
  <c r="BK143" i="5"/>
  <c r="BK170" i="5"/>
  <c r="BK163" i="5"/>
  <c r="BK151" i="5"/>
  <c r="BK282" i="6"/>
  <c r="BK268" i="6"/>
  <c r="BK246" i="6"/>
  <c r="BK238" i="6"/>
  <c r="BK223" i="6"/>
  <c r="BK216" i="6"/>
  <c r="BK212" i="6"/>
  <c r="BK201" i="6"/>
  <c r="BK196" i="6"/>
  <c r="BK193" i="6"/>
  <c r="BK243" i="6"/>
  <c r="BK228" i="6"/>
  <c r="BK180" i="6"/>
  <c r="BK173" i="6"/>
  <c r="BK166" i="6"/>
  <c r="BK162" i="6"/>
  <c r="BK156" i="6"/>
  <c r="BK326" i="6"/>
  <c r="BK317" i="6"/>
  <c r="BK294" i="6"/>
  <c r="BK285" i="6"/>
  <c r="BK273" i="6"/>
  <c r="BK261" i="6"/>
  <c r="BK258" i="6"/>
  <c r="BK241" i="6"/>
  <c r="BK235" i="6"/>
  <c r="BK169" i="6"/>
  <c r="BK261" i="7"/>
  <c r="BK256" i="7"/>
  <c r="BK240" i="7"/>
  <c r="BK231" i="7"/>
  <c r="BK217" i="7"/>
  <c r="BK199" i="7"/>
  <c r="BK195" i="7"/>
  <c r="BK165" i="7"/>
  <c r="BK161" i="7"/>
  <c r="BK156" i="7"/>
  <c r="BK258" i="7"/>
  <c r="BK227" i="7"/>
  <c r="BK198" i="7"/>
  <c r="BK189" i="7"/>
  <c r="BK184" i="7"/>
  <c r="BK163" i="7"/>
  <c r="BK154" i="7"/>
  <c r="BK147" i="7"/>
  <c r="BK144" i="7"/>
  <c r="BK260" i="7"/>
  <c r="BK243" i="7"/>
  <c r="BK235" i="7"/>
  <c r="BK221" i="7"/>
  <c r="BK209" i="7"/>
  <c r="BK191" i="7"/>
  <c r="BK262" i="7"/>
  <c r="BK249" i="7"/>
  <c r="BK224" i="7"/>
  <c r="BK215" i="7"/>
  <c r="BK187" i="7"/>
  <c r="BK180" i="7"/>
  <c r="BK176" i="7"/>
  <c r="BK169" i="7"/>
  <c r="BK157" i="7"/>
  <c r="BK148" i="7"/>
  <c r="BK265" i="8"/>
  <c r="BK262" i="8"/>
  <c r="BK251" i="8"/>
  <c r="BK242" i="8"/>
  <c r="BK237" i="8"/>
  <c r="BK208" i="8"/>
  <c r="BK206" i="8"/>
  <c r="BK205" i="8"/>
  <c r="BK185" i="8"/>
  <c r="BK157" i="8"/>
  <c r="BK261" i="8"/>
  <c r="BK254" i="8"/>
  <c r="BK249" i="8"/>
  <c r="BK223" i="8"/>
  <c r="BK210" i="8"/>
  <c r="BK190" i="8"/>
  <c r="BK180" i="8"/>
  <c r="BK170" i="8"/>
  <c r="BK248" i="8"/>
  <c r="BK241" i="8"/>
  <c r="BK209" i="8"/>
  <c r="BK202" i="8"/>
  <c r="BK172" i="8"/>
  <c r="BK218" i="8"/>
  <c r="BK195" i="8"/>
  <c r="BK178" i="8"/>
  <c r="BK173" i="8"/>
  <c r="BK167" i="8"/>
  <c r="BK159" i="8"/>
  <c r="BK170" i="9"/>
  <c r="BK149" i="9"/>
  <c r="BK144" i="9"/>
  <c r="BK171" i="9"/>
  <c r="BK162" i="9"/>
  <c r="BK160" i="9"/>
  <c r="BK152" i="9"/>
  <c r="BK157" i="9"/>
  <c r="BK165" i="9"/>
  <c r="BK147" i="9"/>
  <c r="BK392" i="10"/>
  <c r="BK372" i="10"/>
  <c r="BK354" i="10"/>
  <c r="BK350" i="10"/>
  <c r="BK329" i="10"/>
  <c r="BK309" i="10"/>
  <c r="BK285" i="10"/>
  <c r="BK277" i="10"/>
  <c r="BK200" i="10"/>
  <c r="BK193" i="10"/>
  <c r="BK178" i="10"/>
  <c r="BK172" i="10"/>
  <c r="BK157" i="10"/>
  <c r="BK390" i="10"/>
  <c r="BK369" i="10"/>
  <c r="BK362" i="10"/>
  <c r="BK343" i="10"/>
  <c r="BK333" i="10"/>
  <c r="BK279" i="10"/>
  <c r="BK261" i="10"/>
  <c r="BK257" i="10"/>
  <c r="BK246" i="10"/>
  <c r="BK241" i="10"/>
  <c r="BK235" i="10"/>
  <c r="BK227" i="10"/>
  <c r="BK190" i="10"/>
  <c r="BK180" i="10"/>
  <c r="BK177" i="10"/>
  <c r="BK175" i="10"/>
  <c r="BK166" i="10"/>
  <c r="BK159" i="10"/>
  <c r="BK155" i="10"/>
  <c r="BK405" i="10"/>
  <c r="BK404" i="10"/>
  <c r="BK402" i="10"/>
  <c r="BK401" i="10"/>
  <c r="BK398" i="10"/>
  <c r="BK396" i="10"/>
  <c r="BK384" i="10"/>
  <c r="BK376" i="10"/>
  <c r="BK357" i="10"/>
  <c r="BK328" i="10"/>
  <c r="BK324" i="10"/>
  <c r="BK298" i="10"/>
  <c r="BK291" i="10"/>
  <c r="BK276" i="10"/>
  <c r="BK253" i="10"/>
  <c r="BK247" i="10"/>
  <c r="BK236" i="10"/>
  <c r="BK207" i="10"/>
  <c r="BK203" i="10"/>
  <c r="BK389" i="10"/>
  <c r="BK377" i="10"/>
  <c r="BK359" i="10"/>
  <c r="BK335" i="10"/>
  <c r="BK319" i="10"/>
  <c r="BK314" i="10"/>
  <c r="BK286" i="10"/>
  <c r="BK274" i="10"/>
  <c r="BK264" i="10"/>
  <c r="BK256" i="10"/>
  <c r="BK244" i="10"/>
  <c r="BK228" i="10"/>
  <c r="BK211" i="10"/>
  <c r="BK201" i="10"/>
  <c r="BK188" i="10"/>
  <c r="BK171" i="10"/>
  <c r="BK162" i="10"/>
  <c r="BK144" i="11"/>
  <c r="BK137" i="11"/>
  <c r="BK135" i="11"/>
  <c r="BK142" i="11"/>
  <c r="BK136" i="11"/>
  <c r="BK230" i="12"/>
  <c r="BK223" i="12"/>
  <c r="BK213" i="12"/>
  <c r="BK172" i="12"/>
  <c r="BK151" i="12"/>
  <c r="BK142" i="12"/>
  <c r="BK233" i="12"/>
  <c r="BK211" i="12"/>
  <c r="BK185" i="12"/>
  <c r="BK176" i="12"/>
  <c r="BK162" i="12"/>
  <c r="BK206" i="12"/>
  <c r="BK192" i="12"/>
  <c r="BK177" i="12"/>
  <c r="BK232" i="12"/>
  <c r="BK226" i="12"/>
  <c r="BK221" i="12"/>
  <c r="BK203" i="12"/>
  <c r="BK195" i="12"/>
  <c r="BK179" i="12"/>
  <c r="BK170" i="12"/>
  <c r="BK139" i="12"/>
  <c r="BK179" i="2"/>
  <c r="BK175" i="2"/>
  <c r="BK160" i="2"/>
  <c r="BK225" i="2"/>
  <c r="BK222" i="2"/>
  <c r="BK218" i="2"/>
  <c r="BK169" i="2"/>
  <c r="BK163" i="2"/>
  <c r="BK156" i="2"/>
  <c r="BK146" i="2"/>
  <c r="AK27" i="1"/>
  <c r="BK148" i="2"/>
  <c r="BK210" i="2"/>
  <c r="BK207" i="2"/>
  <c r="BK205" i="2"/>
  <c r="BK198" i="2"/>
  <c r="BK190" i="2"/>
  <c r="BK188" i="2"/>
  <c r="BK180" i="2"/>
  <c r="BK176" i="2"/>
  <c r="BK162" i="2"/>
  <c r="BK168" i="3"/>
  <c r="BK163" i="3"/>
  <c r="BK162" i="3"/>
  <c r="BK168" i="4"/>
  <c r="BK148" i="4"/>
  <c r="BK140" i="4"/>
  <c r="BK167" i="4"/>
  <c r="BK155" i="4"/>
  <c r="BK145" i="4"/>
  <c r="BK173" i="4"/>
  <c r="BK156" i="4"/>
  <c r="BK164" i="4"/>
  <c r="BK157" i="4"/>
  <c r="BK142" i="4"/>
  <c r="BK142" i="5"/>
  <c r="BK167" i="5"/>
  <c r="BK161" i="5"/>
  <c r="BK156" i="5"/>
  <c r="BK327" i="6"/>
  <c r="BK309" i="6"/>
  <c r="BK302" i="6"/>
  <c r="BK287" i="6"/>
  <c r="BK257" i="6"/>
  <c r="BK250" i="6"/>
  <c r="BK234" i="6"/>
  <c r="BK218" i="6"/>
  <c r="BK213" i="6"/>
  <c r="BK208" i="6"/>
  <c r="BK195" i="6"/>
  <c r="BK186" i="6"/>
  <c r="BK181" i="6"/>
  <c r="BK177" i="6"/>
  <c r="BK175" i="6"/>
  <c r="BK172" i="6"/>
  <c r="BK296" i="6"/>
  <c r="BK288" i="6"/>
  <c r="BK281" i="6"/>
  <c r="BK277" i="6"/>
  <c r="BK252" i="6"/>
  <c r="BK248" i="6"/>
  <c r="BK245" i="6"/>
  <c r="BK242" i="6"/>
  <c r="BK222" i="6"/>
  <c r="BK219" i="6"/>
  <c r="BK198" i="6"/>
  <c r="BK194" i="6"/>
  <c r="BK190" i="6"/>
  <c r="BK182" i="6"/>
  <c r="BK161" i="6"/>
  <c r="BK159" i="6"/>
  <c r="BK154" i="6"/>
  <c r="BK329" i="6"/>
  <c r="BK308" i="6"/>
  <c r="BK293" i="6"/>
  <c r="BK284" i="6"/>
  <c r="BK279" i="6"/>
  <c r="BK275" i="6"/>
  <c r="BK263" i="6"/>
  <c r="BK251" i="6"/>
  <c r="BK249" i="6"/>
  <c r="BK240" i="6"/>
  <c r="BK236" i="6"/>
  <c r="BK205" i="6"/>
  <c r="BK185" i="6"/>
  <c r="BK167" i="6"/>
  <c r="BK332" i="6"/>
  <c r="BK320" i="6"/>
  <c r="BK300" i="6"/>
  <c r="BK274" i="6"/>
  <c r="BK237" i="6"/>
  <c r="BK233" i="6"/>
  <c r="BK204" i="6"/>
  <c r="BK164" i="6"/>
  <c r="BK259" i="7"/>
  <c r="BK251" i="7"/>
  <c r="BK229" i="7"/>
  <c r="BK220" i="7"/>
  <c r="BK175" i="7"/>
  <c r="BK162" i="7"/>
  <c r="BK146" i="7"/>
  <c r="BK245" i="7"/>
  <c r="BK234" i="7"/>
  <c r="BK214" i="7"/>
  <c r="BK181" i="7"/>
  <c r="BK244" i="7"/>
  <c r="BK238" i="7"/>
  <c r="BK218" i="7"/>
  <c r="BK211" i="7"/>
  <c r="BK250" i="7"/>
  <c r="BK246" i="7"/>
  <c r="BK222" i="7"/>
  <c r="BK200" i="7"/>
  <c r="BK183" i="7"/>
  <c r="BK174" i="7"/>
  <c r="BK166" i="7"/>
  <c r="BK153" i="7"/>
  <c r="BK141" i="7"/>
  <c r="BK263" i="8"/>
  <c r="BK256" i="8"/>
  <c r="BK243" i="8"/>
  <c r="BK234" i="8"/>
  <c r="BK228" i="8"/>
  <c r="BK191" i="8"/>
  <c r="BK171" i="8"/>
  <c r="BK162" i="8"/>
  <c r="BK158" i="8"/>
  <c r="BK153" i="8"/>
  <c r="BK232" i="8"/>
  <c r="BK204" i="8"/>
  <c r="BK182" i="8"/>
  <c r="BK149" i="8"/>
  <c r="BK145" i="8"/>
  <c r="BK257" i="8"/>
  <c r="BK252" i="8"/>
  <c r="BK246" i="8"/>
  <c r="BK238" i="8"/>
  <c r="BK212" i="8"/>
  <c r="BK203" i="8"/>
  <c r="BK166" i="8"/>
  <c r="BK155" i="8"/>
  <c r="BK144" i="8"/>
  <c r="BK226" i="8"/>
  <c r="BK222" i="8"/>
  <c r="BK214" i="8"/>
  <c r="BK196" i="8"/>
  <c r="BK164" i="9"/>
  <c r="BK158" i="9"/>
  <c r="BK148" i="9"/>
  <c r="BK140" i="9"/>
  <c r="BK167" i="9"/>
  <c r="BK161" i="9"/>
  <c r="BK154" i="9"/>
  <c r="BK146" i="9"/>
  <c r="BK172" i="9"/>
  <c r="BK136" i="9"/>
  <c r="BK155" i="9"/>
  <c r="BK143" i="9"/>
  <c r="BK391" i="10"/>
  <c r="BK352" i="10"/>
  <c r="BK342" i="10"/>
  <c r="BK315" i="10"/>
  <c r="BK310" i="10"/>
  <c r="BK303" i="10"/>
  <c r="BK281" i="10"/>
  <c r="BK222" i="10"/>
  <c r="BK198" i="10"/>
  <c r="BK238" i="10"/>
  <c r="BK363" i="10"/>
  <c r="BK360" i="10"/>
  <c r="BK351" i="10"/>
  <c r="BK334" i="10"/>
  <c r="BK320" i="10"/>
  <c r="BK317" i="10"/>
  <c r="BK299" i="10"/>
  <c r="BK282" i="10"/>
  <c r="BK272" i="10"/>
  <c r="BK265" i="10"/>
  <c r="BK251" i="10"/>
  <c r="BK242" i="10"/>
  <c r="BK230" i="10"/>
  <c r="BK196" i="10"/>
  <c r="BK170" i="10"/>
  <c r="BK148" i="11"/>
  <c r="BK143" i="11"/>
  <c r="BK146" i="11"/>
  <c r="BK140" i="11"/>
  <c r="BK134" i="11"/>
  <c r="BK236" i="12"/>
  <c r="BK227" i="12"/>
  <c r="BK194" i="12"/>
  <c r="BK184" i="12"/>
  <c r="BK161" i="12"/>
  <c r="BK146" i="12"/>
  <c r="BK224" i="12"/>
  <c r="BK218" i="12"/>
  <c r="BK208" i="12"/>
  <c r="BK200" i="12"/>
  <c r="BK187" i="12"/>
  <c r="BK182" i="12"/>
  <c r="BK163" i="12"/>
  <c r="BK158" i="12"/>
  <c r="BK147" i="12"/>
  <c r="BK237" i="12"/>
  <c r="BK175" i="12"/>
  <c r="BK169" i="12"/>
  <c r="BK164" i="12"/>
  <c r="BK156" i="12"/>
  <c r="BK235" i="12"/>
  <c r="BK219" i="12"/>
  <c r="BK197" i="12"/>
  <c r="BK186" i="12"/>
  <c r="BK174" i="12"/>
  <c r="BK157" i="12"/>
  <c r="BK153" i="12"/>
  <c r="BK192" i="2"/>
  <c r="BK158" i="2"/>
  <c r="BK152" i="2"/>
  <c r="BK142" i="2"/>
  <c r="BK224" i="2"/>
  <c r="BK159" i="2"/>
  <c r="BK154" i="2"/>
  <c r="BK226" i="2"/>
  <c r="BK201" i="2"/>
  <c r="BK196" i="2"/>
  <c r="BK195" i="2"/>
  <c r="BK193" i="2"/>
  <c r="BK191" i="2"/>
  <c r="BK189" i="2"/>
  <c r="BK187" i="2"/>
  <c r="BK185" i="2"/>
  <c r="BK182" i="2"/>
  <c r="BK178" i="2"/>
  <c r="BK149" i="2"/>
  <c r="BK157" i="3"/>
  <c r="BK139" i="3"/>
  <c r="BK160" i="3"/>
  <c r="BK152" i="3"/>
  <c r="BK142" i="3"/>
  <c r="BK164" i="3"/>
  <c r="BK158" i="3"/>
  <c r="BK149" i="3"/>
  <c r="BK143" i="3"/>
  <c r="BK172" i="4"/>
  <c r="BK176" i="4"/>
  <c r="BK149" i="4"/>
  <c r="BK143" i="4"/>
  <c r="BK146" i="4"/>
  <c r="BK175" i="4"/>
  <c r="BK170" i="4"/>
  <c r="BK159" i="4"/>
  <c r="BK150" i="4"/>
  <c r="BK153" i="5"/>
  <c r="BK140" i="5"/>
  <c r="BK160" i="5"/>
  <c r="BK312" i="6"/>
  <c r="BK303" i="6"/>
  <c r="BK295" i="6"/>
  <c r="BK290" i="6"/>
  <c r="BK276" i="6"/>
  <c r="BK264" i="6"/>
  <c r="BK255" i="6"/>
  <c r="BK197" i="6"/>
  <c r="BK174" i="6"/>
  <c r="BK168" i="6"/>
  <c r="BK155" i="6"/>
  <c r="BK319" i="6"/>
  <c r="BK314" i="6"/>
  <c r="BK272" i="6"/>
  <c r="BK262" i="6"/>
  <c r="BK259" i="6"/>
  <c r="BK232" i="6"/>
  <c r="BK221" i="6"/>
  <c r="BK209" i="6"/>
  <c r="BK184" i="6"/>
  <c r="BK158" i="6"/>
  <c r="BK153" i="6"/>
  <c r="BK322" i="6"/>
  <c r="BK297" i="6"/>
  <c r="BK289" i="6"/>
  <c r="BK280" i="6"/>
  <c r="BK265" i="6"/>
  <c r="BK247" i="6"/>
  <c r="BK227" i="6"/>
  <c r="BK206" i="6"/>
  <c r="BK192" i="6"/>
  <c r="BK179" i="6"/>
  <c r="BK171" i="6"/>
  <c r="BK334" i="6"/>
  <c r="BK315" i="6"/>
  <c r="BK304" i="6"/>
  <c r="BK253" i="6"/>
  <c r="BK214" i="6"/>
  <c r="BK202" i="6"/>
  <c r="BK189" i="6"/>
  <c r="BK183" i="6"/>
  <c r="BK257" i="7"/>
  <c r="BK239" i="7"/>
  <c r="BK232" i="7"/>
  <c r="BK212" i="7"/>
  <c r="BK203" i="7"/>
  <c r="BK192" i="7"/>
  <c r="BK182" i="7"/>
  <c r="BK164" i="7"/>
  <c r="BK159" i="7"/>
  <c r="BK152" i="7"/>
  <c r="BK230" i="7"/>
  <c r="BK216" i="7"/>
  <c r="BK205" i="7"/>
  <c r="BK167" i="7"/>
  <c r="BK160" i="7"/>
  <c r="BK241" i="7"/>
  <c r="BK225" i="7"/>
  <c r="BK219" i="7"/>
  <c r="BK208" i="7"/>
  <c r="BK196" i="7"/>
  <c r="BK252" i="7"/>
  <c r="BK233" i="7"/>
  <c r="BK228" i="7"/>
  <c r="BK197" i="7"/>
  <c r="BK185" i="7"/>
  <c r="BK177" i="7"/>
  <c r="BK168" i="7"/>
  <c r="BK150" i="7"/>
  <c r="BK143" i="7"/>
  <c r="BK255" i="8"/>
  <c r="BK247" i="8"/>
  <c r="BK186" i="8"/>
  <c r="BK161" i="8"/>
  <c r="BK156" i="8"/>
  <c r="BK147" i="8"/>
  <c r="BK260" i="8"/>
  <c r="BK245" i="8"/>
  <c r="BK236" i="8"/>
  <c r="BK217" i="8"/>
  <c r="BK188" i="8"/>
  <c r="BK177" i="8"/>
  <c r="BK244" i="8"/>
  <c r="BK224" i="8"/>
  <c r="BK215" i="8"/>
  <c r="BK199" i="8"/>
  <c r="BK194" i="8"/>
  <c r="BK189" i="8"/>
  <c r="BK150" i="8"/>
  <c r="BK211" i="8"/>
  <c r="BK197" i="8"/>
  <c r="BK176" i="8"/>
  <c r="BK169" i="8"/>
  <c r="BK163" i="8"/>
  <c r="BK137" i="9"/>
  <c r="BK150" i="9"/>
  <c r="BK141" i="9"/>
  <c r="BK169" i="9"/>
  <c r="BK163" i="9"/>
  <c r="BK151" i="9"/>
  <c r="BK142" i="9"/>
  <c r="BK375" i="10"/>
  <c r="BK368" i="10"/>
  <c r="BK326" i="10"/>
  <c r="BK300" i="10"/>
  <c r="BK268" i="10"/>
  <c r="BK250" i="10"/>
  <c r="BK245" i="10"/>
  <c r="BK239" i="10"/>
  <c r="BK220" i="10"/>
  <c r="BK213" i="10"/>
  <c r="BK199" i="10"/>
  <c r="BK182" i="10"/>
  <c r="BK176" i="10"/>
  <c r="BK167" i="10"/>
  <c r="BK156" i="10"/>
  <c r="BK154" i="10"/>
  <c r="BK373" i="10"/>
  <c r="BK367" i="10"/>
  <c r="BK336" i="10"/>
  <c r="BK323" i="10"/>
  <c r="BK304" i="10"/>
  <c r="BK296" i="10"/>
  <c r="BK287" i="10"/>
  <c r="BK240" i="10"/>
  <c r="BK231" i="10"/>
  <c r="BK219" i="10"/>
  <c r="BK217" i="10"/>
  <c r="BK215" i="10"/>
  <c r="BK210" i="10"/>
  <c r="BK205" i="10"/>
  <c r="BK379" i="10"/>
  <c r="BK374" i="10"/>
  <c r="BK358" i="10"/>
  <c r="BK349" i="10"/>
  <c r="BK344" i="10"/>
  <c r="BK340" i="10"/>
  <c r="BK332" i="10"/>
  <c r="BK325" i="10"/>
  <c r="BK294" i="10"/>
  <c r="BK290" i="10"/>
  <c r="BK283" i="10"/>
  <c r="BK259" i="10"/>
  <c r="BK248" i="10"/>
  <c r="BK234" i="10"/>
  <c r="BK225" i="10"/>
  <c r="BK206" i="10"/>
  <c r="BK195" i="10"/>
  <c r="BK395" i="10"/>
  <c r="BK387" i="10"/>
  <c r="BK382" i="10"/>
  <c r="BK361" i="10"/>
  <c r="BK348" i="10"/>
  <c r="BK337" i="10"/>
  <c r="BK330" i="10"/>
  <c r="BK318" i="10"/>
  <c r="BK312" i="10"/>
  <c r="BK306" i="10"/>
  <c r="BK275" i="10"/>
  <c r="BK263" i="10"/>
  <c r="BK255" i="10"/>
  <c r="BK232" i="10"/>
  <c r="BK214" i="10"/>
  <c r="BK209" i="10"/>
  <c r="BK187" i="10"/>
  <c r="BK169" i="10"/>
  <c r="BK160" i="10"/>
  <c r="BK147" i="11"/>
  <c r="BK145" i="11"/>
  <c r="BK150" i="11"/>
  <c r="BK139" i="11"/>
  <c r="BK217" i="12"/>
  <c r="BK204" i="12"/>
  <c r="BK198" i="12"/>
  <c r="BK167" i="12"/>
  <c r="BK149" i="12"/>
  <c r="BK216" i="12"/>
  <c r="BK210" i="12"/>
  <c r="BK207" i="12"/>
  <c r="BK188" i="12"/>
  <c r="BK183" i="12"/>
  <c r="BK178" i="12"/>
  <c r="BK171" i="12"/>
  <c r="BK159" i="12"/>
  <c r="BK143" i="12"/>
  <c r="BK243" i="12"/>
  <c r="BK201" i="12"/>
  <c r="BK189" i="12"/>
  <c r="BK154" i="12"/>
  <c r="BK229" i="12"/>
  <c r="BK225" i="12"/>
  <c r="BK220" i="12"/>
  <c r="BK212" i="12"/>
  <c r="BK209" i="12"/>
  <c r="BK160" i="12"/>
  <c r="BK150" i="12"/>
  <c r="BK145" i="12"/>
  <c r="BK157" i="2"/>
  <c r="BK166" i="2"/>
  <c r="BK150" i="2"/>
  <c r="AS106" i="1"/>
  <c r="BK213" i="2"/>
  <c r="BK211" i="2"/>
  <c r="BK208" i="2"/>
  <c r="BK206" i="2"/>
  <c r="BK204" i="2"/>
  <c r="BK199" i="2"/>
  <c r="BK197" i="2"/>
  <c r="BK183" i="2"/>
  <c r="BK170" i="2"/>
  <c r="BK164" i="2"/>
  <c r="BK147" i="2"/>
  <c r="BK141" i="2"/>
  <c r="BK141" i="3"/>
  <c r="BK154" i="3"/>
  <c r="BK166" i="3"/>
  <c r="BK153" i="3"/>
  <c r="BK155" i="3"/>
  <c r="BK147" i="3"/>
  <c r="BK144" i="3"/>
  <c r="BK171" i="4"/>
  <c r="BK141" i="4"/>
  <c r="BK152" i="4"/>
  <c r="BK179" i="4"/>
  <c r="BK166" i="4"/>
  <c r="BK158" i="4"/>
  <c r="BK147" i="4"/>
  <c r="BK152" i="5"/>
  <c r="BK148" i="5"/>
  <c r="BK139" i="5"/>
  <c r="BK169" i="5"/>
  <c r="BK166" i="5"/>
  <c r="BK165" i="5"/>
  <c r="BK157" i="5"/>
  <c r="BK150" i="5"/>
  <c r="BK149" i="5"/>
  <c r="BK145" i="5"/>
  <c r="BK173" i="5"/>
  <c r="BK171" i="5"/>
  <c r="BK162" i="5"/>
  <c r="BK154" i="5"/>
  <c r="BK164" i="5"/>
  <c r="BK323" i="6"/>
  <c r="BK313" i="6"/>
  <c r="BK307" i="6"/>
  <c r="BK299" i="6"/>
  <c r="BK291" i="6"/>
  <c r="BK244" i="6"/>
  <c r="BK229" i="6"/>
  <c r="BK224" i="6"/>
  <c r="BK217" i="6"/>
  <c r="BK230" i="6"/>
  <c r="BK220" i="6"/>
  <c r="BK191" i="6"/>
  <c r="BK176" i="6"/>
  <c r="BK165" i="6"/>
  <c r="BK163" i="6"/>
  <c r="BK331" i="6"/>
  <c r="BK325" i="6"/>
  <c r="BK318" i="6"/>
  <c r="BK310" i="6"/>
  <c r="BK306" i="6"/>
  <c r="BK301" i="6"/>
  <c r="BK298" i="6"/>
  <c r="BK266" i="6"/>
  <c r="BK256" i="6"/>
  <c r="BK239" i="6"/>
  <c r="BK225" i="6"/>
  <c r="BK211" i="6"/>
  <c r="BK203" i="6"/>
  <c r="BK187" i="6"/>
  <c r="BK160" i="6"/>
  <c r="BK316" i="6"/>
  <c r="BK278" i="6"/>
  <c r="BK271" i="6"/>
  <c r="BK260" i="6"/>
  <c r="BK254" i="6"/>
  <c r="BK231" i="6"/>
  <c r="BK200" i="6"/>
  <c r="BK188" i="6"/>
  <c r="BK157" i="6"/>
  <c r="BK255" i="7"/>
  <c r="BK242" i="7"/>
  <c r="BK237" i="7"/>
  <c r="BK193" i="7"/>
  <c r="BK142" i="7"/>
  <c r="BK253" i="7"/>
  <c r="BK223" i="7"/>
  <c r="BK204" i="7"/>
  <c r="BK190" i="7"/>
  <c r="BK149" i="7"/>
  <c r="BK248" i="7"/>
  <c r="BK236" i="7"/>
  <c r="BK213" i="7"/>
  <c r="BK206" i="7"/>
  <c r="BK188" i="7"/>
  <c r="BK254" i="7"/>
  <c r="BK247" i="7"/>
  <c r="BK210" i="7"/>
  <c r="BK207" i="7"/>
  <c r="BK201" i="7"/>
  <c r="BK194" i="7"/>
  <c r="BK186" i="7"/>
  <c r="BK179" i="7"/>
  <c r="BK171" i="7"/>
  <c r="BK151" i="7"/>
  <c r="BK145" i="7"/>
  <c r="BK264" i="8"/>
  <c r="BK250" i="8"/>
  <c r="BK240" i="8"/>
  <c r="BK235" i="8"/>
  <c r="BK229" i="8"/>
  <c r="BK219" i="8"/>
  <c r="BK216" i="8"/>
  <c r="BK198" i="8"/>
  <c r="BK192" i="8"/>
  <c r="BK181" i="8"/>
  <c r="BK165" i="8"/>
  <c r="BK148" i="8"/>
  <c r="BK253" i="8"/>
  <c r="BK227" i="8"/>
  <c r="BK213" i="8"/>
  <c r="BK183" i="8"/>
  <c r="BK160" i="8"/>
  <c r="BK146" i="8"/>
  <c r="BK207" i="8"/>
  <c r="BK200" i="8"/>
  <c r="BK184" i="8"/>
  <c r="BK151" i="8"/>
  <c r="BK233" i="8"/>
  <c r="BK220" i="8"/>
  <c r="BK193" i="8"/>
  <c r="BK187" i="8"/>
  <c r="BK179" i="8"/>
  <c r="BK174" i="8"/>
  <c r="BK168" i="8"/>
  <c r="BK152" i="8"/>
  <c r="BK166" i="9"/>
  <c r="BK153" i="9"/>
  <c r="BK168" i="9"/>
  <c r="BK156" i="9"/>
  <c r="BK145" i="9"/>
  <c r="BK135" i="9"/>
  <c r="BK159" i="9"/>
  <c r="BK394" i="10"/>
  <c r="BK366" i="10"/>
  <c r="BK353" i="10"/>
  <c r="BK345" i="10"/>
  <c r="BK316" i="10"/>
  <c r="BK311" i="10"/>
  <c r="BK305" i="10"/>
  <c r="BK258" i="10"/>
  <c r="BK249" i="10"/>
  <c r="BK243" i="10"/>
  <c r="BK224" i="10"/>
  <c r="BK216" i="10"/>
  <c r="BK191" i="10"/>
  <c r="BK181" i="10"/>
  <c r="BK174" i="10"/>
  <c r="BK168" i="10"/>
  <c r="BK164" i="10"/>
  <c r="BK380" i="10"/>
  <c r="BK378" i="10"/>
  <c r="BK371" i="10"/>
  <c r="BK356" i="10"/>
  <c r="BK331" i="10"/>
  <c r="BK297" i="10"/>
  <c r="BK292" i="10"/>
  <c r="BK288" i="10"/>
  <c r="BK271" i="10"/>
  <c r="BK237" i="10"/>
  <c r="BK233" i="10"/>
  <c r="BK226" i="10"/>
  <c r="BK218" i="10"/>
  <c r="BK202" i="10"/>
  <c r="BK192" i="10"/>
  <c r="BK189" i="10"/>
  <c r="BK184" i="10"/>
  <c r="BK179" i="10"/>
  <c r="BK165" i="10"/>
  <c r="BK161" i="10"/>
  <c r="BK153" i="10"/>
  <c r="BK400" i="10"/>
  <c r="BK397" i="10"/>
  <c r="BK388" i="10"/>
  <c r="BK381" i="10"/>
  <c r="BK364" i="10"/>
  <c r="BK355" i="10"/>
  <c r="BK339" i="10"/>
  <c r="BK327" i="10"/>
  <c r="BK307" i="10"/>
  <c r="BK302" i="10"/>
  <c r="BK301" i="10"/>
  <c r="BK280" i="10"/>
  <c r="BK278" i="10"/>
  <c r="BK260" i="10"/>
  <c r="BK254" i="10"/>
  <c r="BK252" i="10"/>
  <c r="BK229" i="10"/>
  <c r="BK204" i="10"/>
  <c r="BK194" i="10"/>
  <c r="BK186" i="10"/>
  <c r="BK385" i="10"/>
  <c r="BK346" i="10"/>
  <c r="BK338" i="10"/>
  <c r="BK321" i="10"/>
  <c r="BK313" i="10"/>
  <c r="BK293" i="10"/>
  <c r="BK273" i="10"/>
  <c r="BK266" i="10"/>
  <c r="BK262" i="10"/>
  <c r="BK221" i="10"/>
  <c r="BK212" i="10"/>
  <c r="BK208" i="10"/>
  <c r="BK197" i="10"/>
  <c r="BK185" i="10"/>
  <c r="BK149" i="11"/>
  <c r="BK151" i="11"/>
  <c r="BK141" i="11"/>
  <c r="BK241" i="12"/>
  <c r="BK215" i="12"/>
  <c r="BK199" i="12"/>
  <c r="BK193" i="12"/>
  <c r="BK152" i="12"/>
  <c r="BK144" i="12"/>
  <c r="BK234" i="12"/>
  <c r="BK214" i="12"/>
  <c r="BK205" i="12"/>
  <c r="BK202" i="12"/>
  <c r="BK190" i="12"/>
  <c r="BK168" i="12"/>
  <c r="BK155" i="12"/>
  <c r="BK244" i="12"/>
  <c r="BK196" i="12"/>
  <c r="BK180" i="12"/>
  <c r="BK173" i="12"/>
  <c r="BK166" i="12"/>
  <c r="BK239" i="12"/>
  <c r="BK228" i="12"/>
  <c r="BK222" i="12"/>
  <c r="BK191" i="12"/>
  <c r="BK181" i="12"/>
  <c r="BK165" i="12"/>
  <c r="BK148" i="12"/>
  <c r="T140" i="2" l="1"/>
  <c r="R167" i="2"/>
  <c r="T203" i="2"/>
  <c r="P215" i="2"/>
  <c r="P220" i="2"/>
  <c r="P219" i="2" s="1"/>
  <c r="P223" i="2"/>
  <c r="BK140" i="3"/>
  <c r="J103" i="3" s="1"/>
  <c r="BK151" i="3"/>
  <c r="BK159" i="3"/>
  <c r="J107" i="3" s="1"/>
  <c r="R138" i="4"/>
  <c r="P151" i="4"/>
  <c r="P163" i="4"/>
  <c r="BK169" i="4"/>
  <c r="J107" i="4" s="1"/>
  <c r="BK177" i="4"/>
  <c r="J108" i="4" s="1"/>
  <c r="BK138" i="5"/>
  <c r="R141" i="5"/>
  <c r="T147" i="5"/>
  <c r="R159" i="5"/>
  <c r="BK226" i="6"/>
  <c r="J109" i="6" s="1"/>
  <c r="P226" i="6"/>
  <c r="BK270" i="6"/>
  <c r="J112" i="6" s="1"/>
  <c r="BK283" i="6"/>
  <c r="J113" i="6" s="1"/>
  <c r="T286" i="6"/>
  <c r="T292" i="6"/>
  <c r="T305" i="6"/>
  <c r="T311" i="6"/>
  <c r="P321" i="6"/>
  <c r="BK324" i="6"/>
  <c r="J119" i="6" s="1"/>
  <c r="BK330" i="6"/>
  <c r="J121" i="6"/>
  <c r="R140" i="7"/>
  <c r="P155" i="7"/>
  <c r="T155" i="7"/>
  <c r="T158" i="7"/>
  <c r="BK173" i="7"/>
  <c r="J107" i="7" s="1"/>
  <c r="BK178" i="7"/>
  <c r="J108" i="7" s="1"/>
  <c r="BK202" i="7"/>
  <c r="J109" i="7"/>
  <c r="BK226" i="7"/>
  <c r="J110" i="7" s="1"/>
  <c r="P226" i="7"/>
  <c r="P143" i="8"/>
  <c r="P154" i="8"/>
  <c r="R164" i="8"/>
  <c r="T175" i="8"/>
  <c r="P201" i="8"/>
  <c r="BK221" i="8"/>
  <c r="J107" i="8" s="1"/>
  <c r="R221" i="8"/>
  <c r="P225" i="8"/>
  <c r="T225" i="8"/>
  <c r="R231" i="8"/>
  <c r="R230" i="8" s="1"/>
  <c r="T231" i="8"/>
  <c r="T230" i="8" s="1"/>
  <c r="R259" i="8"/>
  <c r="R258" i="8" s="1"/>
  <c r="P134" i="9"/>
  <c r="P133" i="9" s="1"/>
  <c r="P139" i="9"/>
  <c r="P138" i="9" s="1"/>
  <c r="BK152" i="10"/>
  <c r="J102" i="10" s="1"/>
  <c r="P158" i="10"/>
  <c r="BK163" i="10"/>
  <c r="J104" i="10" s="1"/>
  <c r="BK173" i="10"/>
  <c r="J105" i="10" s="1"/>
  <c r="P183" i="10"/>
  <c r="BK223" i="10"/>
  <c r="J107" i="10" s="1"/>
  <c r="P270" i="10"/>
  <c r="R284" i="10"/>
  <c r="P289" i="10"/>
  <c r="BK295" i="10"/>
  <c r="J113" i="10" s="1"/>
  <c r="R308" i="10"/>
  <c r="T322" i="10"/>
  <c r="T341" i="10"/>
  <c r="R347" i="10"/>
  <c r="T365" i="10"/>
  <c r="T370" i="10"/>
  <c r="R383" i="10"/>
  <c r="R386" i="10"/>
  <c r="R393" i="10"/>
  <c r="T399" i="10"/>
  <c r="P403" i="10"/>
  <c r="P133" i="11"/>
  <c r="T133" i="11"/>
  <c r="P138" i="11"/>
  <c r="R138" i="11"/>
  <c r="BK140" i="2"/>
  <c r="J102" i="2" s="1"/>
  <c r="P167" i="2"/>
  <c r="BK203" i="2"/>
  <c r="J106" i="2" s="1"/>
  <c r="R215" i="2"/>
  <c r="BK220" i="2"/>
  <c r="J109" i="2" s="1"/>
  <c r="T220" i="2"/>
  <c r="T219" i="2"/>
  <c r="R223" i="2"/>
  <c r="R140" i="3"/>
  <c r="R137" i="3" s="1"/>
  <c r="T151" i="3"/>
  <c r="P159" i="3"/>
  <c r="BK138" i="4"/>
  <c r="T151" i="4"/>
  <c r="T163" i="4"/>
  <c r="R169" i="4"/>
  <c r="T177" i="4"/>
  <c r="P138" i="5"/>
  <c r="BK141" i="5"/>
  <c r="P147" i="5"/>
  <c r="T159" i="5"/>
  <c r="BK152" i="6"/>
  <c r="J102" i="6" s="1"/>
  <c r="R152" i="6"/>
  <c r="BK170" i="6"/>
  <c r="J103" i="6" s="1"/>
  <c r="R170" i="6"/>
  <c r="P178" i="6"/>
  <c r="BK199" i="6"/>
  <c r="J105" i="6" s="1"/>
  <c r="T199" i="6"/>
  <c r="P207" i="6"/>
  <c r="R207" i="6"/>
  <c r="BK210" i="6"/>
  <c r="J107" i="6" s="1"/>
  <c r="R210" i="6"/>
  <c r="P215" i="6"/>
  <c r="T215" i="6"/>
  <c r="T226" i="6"/>
  <c r="T270" i="6"/>
  <c r="T283" i="6"/>
  <c r="P286" i="6"/>
  <c r="R292" i="6"/>
  <c r="P305" i="6"/>
  <c r="P311" i="6"/>
  <c r="T321" i="6"/>
  <c r="R324" i="6"/>
  <c r="R330" i="6"/>
  <c r="BK140" i="7"/>
  <c r="T140" i="7"/>
  <c r="BK158" i="7"/>
  <c r="J104" i="7" s="1"/>
  <c r="P158" i="7"/>
  <c r="P173" i="7"/>
  <c r="P178" i="7"/>
  <c r="T202" i="7"/>
  <c r="T226" i="7"/>
  <c r="R143" i="8"/>
  <c r="R154" i="8"/>
  <c r="P164" i="8"/>
  <c r="P175" i="8"/>
  <c r="T201" i="8"/>
  <c r="T221" i="8"/>
  <c r="P231" i="8"/>
  <c r="P230" i="8" s="1"/>
  <c r="T259" i="8"/>
  <c r="T258" i="8" s="1"/>
  <c r="R134" i="9"/>
  <c r="R133" i="9" s="1"/>
  <c r="R139" i="9"/>
  <c r="R138" i="9" s="1"/>
  <c r="P152" i="10"/>
  <c r="BK158" i="10"/>
  <c r="J103" i="10" s="1"/>
  <c r="T163" i="10"/>
  <c r="R173" i="10"/>
  <c r="BK183" i="10"/>
  <c r="J106" i="10" s="1"/>
  <c r="P223" i="10"/>
  <c r="R270" i="10"/>
  <c r="P284" i="10"/>
  <c r="R289" i="10"/>
  <c r="P295" i="10"/>
  <c r="P308" i="10"/>
  <c r="P322" i="10"/>
  <c r="P341" i="10"/>
  <c r="BK347" i="10"/>
  <c r="J117" i="10" s="1"/>
  <c r="BK365" i="10"/>
  <c r="J118" i="10" s="1"/>
  <c r="P370" i="10"/>
  <c r="P383" i="10"/>
  <c r="P386" i="10"/>
  <c r="BK393" i="10"/>
  <c r="J122" i="10" s="1"/>
  <c r="P399" i="10"/>
  <c r="R403" i="10"/>
  <c r="BK141" i="12"/>
  <c r="J104" i="12" s="1"/>
  <c r="R141" i="12"/>
  <c r="R140" i="2"/>
  <c r="R139" i="2"/>
  <c r="T167" i="2"/>
  <c r="P203" i="2"/>
  <c r="T215" i="2"/>
  <c r="T223" i="2"/>
  <c r="P140" i="3"/>
  <c r="P137" i="3" s="1"/>
  <c r="R151" i="3"/>
  <c r="T159" i="3"/>
  <c r="T138" i="4"/>
  <c r="T137" i="4" s="1"/>
  <c r="BK151" i="4"/>
  <c r="J103" i="4" s="1"/>
  <c r="BK163" i="4"/>
  <c r="P169" i="4"/>
  <c r="P177" i="4"/>
  <c r="R138" i="5"/>
  <c r="P141" i="5"/>
  <c r="R147" i="5"/>
  <c r="BK159" i="5"/>
  <c r="T152" i="6"/>
  <c r="BK178" i="6"/>
  <c r="J104" i="6"/>
  <c r="R178" i="6"/>
  <c r="P199" i="6"/>
  <c r="BK215" i="6"/>
  <c r="J108" i="6" s="1"/>
  <c r="P270" i="6"/>
  <c r="P283" i="6"/>
  <c r="BK286" i="6"/>
  <c r="J114" i="6" s="1"/>
  <c r="BK292" i="6"/>
  <c r="J115" i="6"/>
  <c r="R305" i="6"/>
  <c r="R311" i="6"/>
  <c r="R321" i="6"/>
  <c r="P324" i="6"/>
  <c r="P330" i="6"/>
  <c r="BK143" i="8"/>
  <c r="J102" i="8" s="1"/>
  <c r="BK154" i="8"/>
  <c r="J103" i="8"/>
  <c r="BK164" i="8"/>
  <c r="J104" i="8" s="1"/>
  <c r="T164" i="8"/>
  <c r="R175" i="8"/>
  <c r="R201" i="8"/>
  <c r="P221" i="8"/>
  <c r="BK225" i="8"/>
  <c r="J108" i="8" s="1"/>
  <c r="R225" i="8"/>
  <c r="BK231" i="8"/>
  <c r="BK239" i="8"/>
  <c r="J111" i="8"/>
  <c r="T239" i="8"/>
  <c r="P259" i="8"/>
  <c r="P258" i="8" s="1"/>
  <c r="T134" i="9"/>
  <c r="T133" i="9" s="1"/>
  <c r="T139" i="9"/>
  <c r="T138" i="9" s="1"/>
  <c r="T152" i="10"/>
  <c r="T158" i="10"/>
  <c r="P163" i="10"/>
  <c r="T173" i="10"/>
  <c r="T183" i="10"/>
  <c r="T223" i="10"/>
  <c r="BK270" i="10"/>
  <c r="J110" i="10" s="1"/>
  <c r="BK284" i="10"/>
  <c r="J111" i="10" s="1"/>
  <c r="BK289" i="10"/>
  <c r="J112" i="10" s="1"/>
  <c r="R295" i="10"/>
  <c r="BK308" i="10"/>
  <c r="J114" i="10" s="1"/>
  <c r="BK322" i="10"/>
  <c r="J115" i="10" s="1"/>
  <c r="BK341" i="10"/>
  <c r="J116" i="10" s="1"/>
  <c r="P347" i="10"/>
  <c r="P365" i="10"/>
  <c r="BK370" i="10"/>
  <c r="J119" i="10" s="1"/>
  <c r="BK383" i="10"/>
  <c r="J120" i="10" s="1"/>
  <c r="BK386" i="10"/>
  <c r="J121" i="10" s="1"/>
  <c r="P393" i="10"/>
  <c r="BK399" i="10"/>
  <c r="J123" i="10" s="1"/>
  <c r="T403" i="10"/>
  <c r="P141" i="12"/>
  <c r="BK231" i="12"/>
  <c r="J105" i="12" s="1"/>
  <c r="T231" i="12"/>
  <c r="R242" i="12"/>
  <c r="P140" i="2"/>
  <c r="P139" i="2" s="1"/>
  <c r="BK167" i="2"/>
  <c r="J103" i="2" s="1"/>
  <c r="R203" i="2"/>
  <c r="BK215" i="2"/>
  <c r="J107" i="2" s="1"/>
  <c r="R220" i="2"/>
  <c r="R219" i="2" s="1"/>
  <c r="BK223" i="2"/>
  <c r="J110" i="2" s="1"/>
  <c r="T140" i="3"/>
  <c r="T137" i="3" s="1"/>
  <c r="P151" i="3"/>
  <c r="P150" i="3" s="1"/>
  <c r="R159" i="3"/>
  <c r="P138" i="4"/>
  <c r="R151" i="4"/>
  <c r="R163" i="4"/>
  <c r="T169" i="4"/>
  <c r="R177" i="4"/>
  <c r="T138" i="5"/>
  <c r="T141" i="5"/>
  <c r="BK147" i="5"/>
  <c r="P159" i="5"/>
  <c r="P152" i="6"/>
  <c r="P170" i="6"/>
  <c r="T170" i="6"/>
  <c r="T178" i="6"/>
  <c r="R199" i="6"/>
  <c r="BK207" i="6"/>
  <c r="J106" i="6" s="1"/>
  <c r="T207" i="6"/>
  <c r="P210" i="6"/>
  <c r="T210" i="6"/>
  <c r="R215" i="6"/>
  <c r="R226" i="6"/>
  <c r="R270" i="6"/>
  <c r="R283" i="6"/>
  <c r="R286" i="6"/>
  <c r="P292" i="6"/>
  <c r="BK305" i="6"/>
  <c r="J116" i="6" s="1"/>
  <c r="BK311" i="6"/>
  <c r="J117" i="6" s="1"/>
  <c r="BK321" i="6"/>
  <c r="J118" i="6" s="1"/>
  <c r="T324" i="6"/>
  <c r="T330" i="6"/>
  <c r="P140" i="7"/>
  <c r="P139" i="7" s="1"/>
  <c r="BK155" i="7"/>
  <c r="J103" i="7" s="1"/>
  <c r="R155" i="7"/>
  <c r="R158" i="7"/>
  <c r="R173" i="7"/>
  <c r="T173" i="7"/>
  <c r="R178" i="7"/>
  <c r="T178" i="7"/>
  <c r="P202" i="7"/>
  <c r="R202" i="7"/>
  <c r="R226" i="7"/>
  <c r="T143" i="8"/>
  <c r="T154" i="8"/>
  <c r="BK175" i="8"/>
  <c r="J105" i="8" s="1"/>
  <c r="BK201" i="8"/>
  <c r="J106" i="8" s="1"/>
  <c r="P239" i="8"/>
  <c r="R239" i="8"/>
  <c r="BK259" i="8"/>
  <c r="J113" i="8" s="1"/>
  <c r="BK134" i="9"/>
  <c r="J102" i="9" s="1"/>
  <c r="BK139" i="9"/>
  <c r="J104" i="9" s="1"/>
  <c r="R152" i="10"/>
  <c r="R158" i="10"/>
  <c r="R163" i="10"/>
  <c r="P173" i="10"/>
  <c r="R183" i="10"/>
  <c r="R223" i="10"/>
  <c r="T270" i="10"/>
  <c r="T284" i="10"/>
  <c r="T289" i="10"/>
  <c r="T295" i="10"/>
  <c r="T308" i="10"/>
  <c r="R322" i="10"/>
  <c r="R341" i="10"/>
  <c r="T347" i="10"/>
  <c r="R365" i="10"/>
  <c r="R370" i="10"/>
  <c r="T383" i="10"/>
  <c r="T386" i="10"/>
  <c r="T393" i="10"/>
  <c r="R399" i="10"/>
  <c r="BK403" i="10"/>
  <c r="J124" i="10" s="1"/>
  <c r="BK133" i="11"/>
  <c r="R133" i="11"/>
  <c r="BK138" i="11"/>
  <c r="J103" i="11" s="1"/>
  <c r="T138" i="11"/>
  <c r="T141" i="12"/>
  <c r="P231" i="12"/>
  <c r="R231" i="12"/>
  <c r="BK242" i="12"/>
  <c r="J108" i="12" s="1"/>
  <c r="P242" i="12"/>
  <c r="T242" i="12"/>
  <c r="BK148" i="3"/>
  <c r="J104" i="3" s="1"/>
  <c r="BK333" i="6"/>
  <c r="J122" i="6" s="1"/>
  <c r="BK167" i="3"/>
  <c r="J108" i="3" s="1"/>
  <c r="BK160" i="4"/>
  <c r="J104" i="4" s="1"/>
  <c r="BK144" i="5"/>
  <c r="BK267" i="6"/>
  <c r="J110" i="6" s="1"/>
  <c r="BK328" i="6"/>
  <c r="J120" i="6" s="1"/>
  <c r="BK200" i="2"/>
  <c r="J104" i="2" s="1"/>
  <c r="BK138" i="3"/>
  <c r="J102" i="3" s="1"/>
  <c r="BK172" i="5"/>
  <c r="BK170" i="7"/>
  <c r="J105" i="7" s="1"/>
  <c r="BK267" i="10"/>
  <c r="J108" i="10" s="1"/>
  <c r="BK138" i="12"/>
  <c r="BK137" i="12" s="1"/>
  <c r="BK238" i="12"/>
  <c r="J106" i="12" s="1"/>
  <c r="BK240" i="12"/>
  <c r="J107" i="12" s="1"/>
  <c r="E122" i="12"/>
  <c r="BF145" i="12"/>
  <c r="BF146" i="12"/>
  <c r="BF147" i="12"/>
  <c r="BF150" i="12"/>
  <c r="BF153" i="12"/>
  <c r="BF155" i="12"/>
  <c r="BF158" i="12"/>
  <c r="BF159" i="12"/>
  <c r="BF160" i="12"/>
  <c r="BF163" i="12"/>
  <c r="BF164" i="12"/>
  <c r="BF165" i="12"/>
  <c r="BF166" i="12"/>
  <c r="BF171" i="12"/>
  <c r="BF173" i="12"/>
  <c r="BF177" i="12"/>
  <c r="BF182" i="12"/>
  <c r="BF186" i="12"/>
  <c r="BF189" i="12"/>
  <c r="BF193" i="12"/>
  <c r="BF201" i="12"/>
  <c r="BF203" i="12"/>
  <c r="BF206" i="12"/>
  <c r="BF208" i="12"/>
  <c r="BF213" i="12"/>
  <c r="BF214" i="12"/>
  <c r="BF215" i="12"/>
  <c r="BF219" i="12"/>
  <c r="BF221" i="12"/>
  <c r="BF234" i="12"/>
  <c r="BF236" i="12"/>
  <c r="BF243" i="12"/>
  <c r="J102" i="11"/>
  <c r="J96" i="12"/>
  <c r="BF139" i="12"/>
  <c r="BF142" i="12"/>
  <c r="BF151" i="12"/>
  <c r="BF157" i="12"/>
  <c r="BF161" i="12"/>
  <c r="BF162" i="12"/>
  <c r="BF167" i="12"/>
  <c r="BF168" i="12"/>
  <c r="BF170" i="12"/>
  <c r="BF174" i="12"/>
  <c r="BF176" i="12"/>
  <c r="BF183" i="12"/>
  <c r="BF184" i="12"/>
  <c r="BF190" i="12"/>
  <c r="BF191" i="12"/>
  <c r="BF195" i="12"/>
  <c r="BF197" i="12"/>
  <c r="BF199" i="12"/>
  <c r="BF204" i="12"/>
  <c r="BF237" i="12"/>
  <c r="BF239" i="12"/>
  <c r="BF241" i="12"/>
  <c r="J93" i="12"/>
  <c r="BF144" i="12"/>
  <c r="BF148" i="12"/>
  <c r="BF149" i="12"/>
  <c r="BF181" i="12"/>
  <c r="BF192" i="12"/>
  <c r="BF194" i="12"/>
  <c r="BF196" i="12"/>
  <c r="BF198" i="12"/>
  <c r="BF202" i="12"/>
  <c r="BF205" i="12"/>
  <c r="BF209" i="12"/>
  <c r="BF210" i="12"/>
  <c r="BF211" i="12"/>
  <c r="BF216" i="12"/>
  <c r="BF217" i="12"/>
  <c r="BF220" i="12"/>
  <c r="BF223" i="12"/>
  <c r="BF225" i="12"/>
  <c r="BF227" i="12"/>
  <c r="BF229" i="12"/>
  <c r="BF230" i="12"/>
  <c r="BF143" i="12"/>
  <c r="BF152" i="12"/>
  <c r="BF154" i="12"/>
  <c r="BF156" i="12"/>
  <c r="BF169" i="12"/>
  <c r="BF172" i="12"/>
  <c r="BF175" i="12"/>
  <c r="BF178" i="12"/>
  <c r="BF179" i="12"/>
  <c r="BF180" i="12"/>
  <c r="BF185" i="12"/>
  <c r="BF187" i="12"/>
  <c r="BF188" i="12"/>
  <c r="BF200" i="12"/>
  <c r="BF207" i="12"/>
  <c r="BF212" i="12"/>
  <c r="BF218" i="12"/>
  <c r="BF222" i="12"/>
  <c r="BF224" i="12"/>
  <c r="BF226" i="12"/>
  <c r="BF228" i="12"/>
  <c r="BF232" i="12"/>
  <c r="BF233" i="12"/>
  <c r="BF235" i="12"/>
  <c r="BF244" i="12"/>
  <c r="E117" i="11"/>
  <c r="BF136" i="11"/>
  <c r="BF141" i="11"/>
  <c r="BF142" i="11"/>
  <c r="BF144" i="11"/>
  <c r="BF145" i="11"/>
  <c r="BF149" i="11"/>
  <c r="J96" i="11"/>
  <c r="BF134" i="11"/>
  <c r="BF137" i="11"/>
  <c r="BF146" i="11"/>
  <c r="J125" i="11"/>
  <c r="BF139" i="11"/>
  <c r="BF140" i="11"/>
  <c r="BF150" i="11"/>
  <c r="BF151" i="11"/>
  <c r="BF135" i="11"/>
  <c r="BF143" i="11"/>
  <c r="BF147" i="11"/>
  <c r="BF148" i="11"/>
  <c r="E85" i="10"/>
  <c r="J144" i="10"/>
  <c r="J147" i="10"/>
  <c r="BF154" i="10"/>
  <c r="BF155" i="10"/>
  <c r="BF160" i="10"/>
  <c r="BF165" i="10"/>
  <c r="BF167" i="10"/>
  <c r="BF175" i="10"/>
  <c r="BF176" i="10"/>
  <c r="BF178" i="10"/>
  <c r="BF179" i="10"/>
  <c r="BF181" i="10"/>
  <c r="BF182" i="10"/>
  <c r="BF185" i="10"/>
  <c r="BF189" i="10"/>
  <c r="BF190" i="10"/>
  <c r="BF192" i="10"/>
  <c r="BF194" i="10"/>
  <c r="BF197" i="10"/>
  <c r="BF209" i="10"/>
  <c r="BF218" i="10"/>
  <c r="BF222" i="10"/>
  <c r="BF225" i="10"/>
  <c r="BF231" i="10"/>
  <c r="BF233" i="10"/>
  <c r="BF236" i="10"/>
  <c r="BF243" i="10"/>
  <c r="BF258" i="10"/>
  <c r="BF261" i="10"/>
  <c r="BF262" i="10"/>
  <c r="BF266" i="10"/>
  <c r="BF274" i="10"/>
  <c r="BF276" i="10"/>
  <c r="BF277" i="10"/>
  <c r="BF280" i="10"/>
  <c r="BF287" i="10"/>
  <c r="BF288" i="10"/>
  <c r="BF292" i="10"/>
  <c r="BF296" i="10"/>
  <c r="BF301" i="10"/>
  <c r="BF307" i="10"/>
  <c r="BF309" i="10"/>
  <c r="BF324" i="10"/>
  <c r="BF329" i="10"/>
  <c r="BF332" i="10"/>
  <c r="BF337" i="10"/>
  <c r="BF339" i="10"/>
  <c r="BF342" i="10"/>
  <c r="BF354" i="10"/>
  <c r="BF355" i="10"/>
  <c r="BF358" i="10"/>
  <c r="BF362" i="10"/>
  <c r="BF368" i="10"/>
  <c r="BF369" i="10"/>
  <c r="BF382" i="10"/>
  <c r="BF384" i="10"/>
  <c r="BF387" i="10"/>
  <c r="BF391" i="10"/>
  <c r="BF394" i="10"/>
  <c r="BF188" i="10"/>
  <c r="BF191" i="10"/>
  <c r="BF193" i="10"/>
  <c r="BF198" i="10"/>
  <c r="BF199" i="10"/>
  <c r="BF203" i="10"/>
  <c r="BF204" i="10"/>
  <c r="BF206" i="10"/>
  <c r="BF207" i="10"/>
  <c r="BF208" i="10"/>
  <c r="BF213" i="10"/>
  <c r="BF216" i="10"/>
  <c r="BF217" i="10"/>
  <c r="BF221" i="10"/>
  <c r="BF226" i="10"/>
  <c r="BF232" i="10"/>
  <c r="BF235" i="10"/>
  <c r="BF237" i="10"/>
  <c r="BF239" i="10"/>
  <c r="BF241" i="10"/>
  <c r="BF249" i="10"/>
  <c r="BF250" i="10"/>
  <c r="BF272" i="10"/>
  <c r="BF273" i="10"/>
  <c r="BF278" i="10"/>
  <c r="BF283" i="10"/>
  <c r="BF286" i="10"/>
  <c r="BF297" i="10"/>
  <c r="BF305" i="10"/>
  <c r="BF312" i="10"/>
  <c r="BF317" i="10"/>
  <c r="BF319" i="10"/>
  <c r="BF320" i="10"/>
  <c r="BF321" i="10"/>
  <c r="BF326" i="10"/>
  <c r="BF331" i="10"/>
  <c r="BF333" i="10"/>
  <c r="BF334" i="10"/>
  <c r="BF340" i="10"/>
  <c r="BF345" i="10"/>
  <c r="BF350" i="10"/>
  <c r="BF352" i="10"/>
  <c r="BF353" i="10"/>
  <c r="BF359" i="10"/>
  <c r="BF361" i="10"/>
  <c r="BF371" i="10"/>
  <c r="BF372" i="10"/>
  <c r="BF375" i="10"/>
  <c r="BF378" i="10"/>
  <c r="BF380" i="10"/>
  <c r="BF385" i="10"/>
  <c r="BF390" i="10"/>
  <c r="BF392" i="10"/>
  <c r="BF398" i="10"/>
  <c r="BF400" i="10"/>
  <c r="BF401" i="10"/>
  <c r="BF402" i="10"/>
  <c r="BF404" i="10"/>
  <c r="BF405" i="10"/>
  <c r="BF156" i="10"/>
  <c r="BF159" i="10"/>
  <c r="BF162" i="10"/>
  <c r="BF166" i="10"/>
  <c r="BF171" i="10"/>
  <c r="BF177" i="10"/>
  <c r="BF186" i="10"/>
  <c r="BF187" i="10"/>
  <c r="BF195" i="10"/>
  <c r="BF196" i="10"/>
  <c r="BF200" i="10"/>
  <c r="BF202" i="10"/>
  <c r="BF205" i="10"/>
  <c r="BF210" i="10"/>
  <c r="BF212" i="10"/>
  <c r="BF214" i="10"/>
  <c r="BF215" i="10"/>
  <c r="BF220" i="10"/>
  <c r="BF224" i="10"/>
  <c r="BF234" i="10"/>
  <c r="BF238" i="10"/>
  <c r="BF244" i="10"/>
  <c r="BF246" i="10"/>
  <c r="BF248" i="10"/>
  <c r="BF251" i="10"/>
  <c r="BF252" i="10"/>
  <c r="BF254" i="10"/>
  <c r="BF255" i="10"/>
  <c r="BF259" i="10"/>
  <c r="BF263" i="10"/>
  <c r="BF281" i="10"/>
  <c r="BF282" i="10"/>
  <c r="BF285" i="10"/>
  <c r="BF299" i="10"/>
  <c r="BF302" i="10"/>
  <c r="BF303" i="10"/>
  <c r="BF306" i="10"/>
  <c r="BF310" i="10"/>
  <c r="BF311" i="10"/>
  <c r="BF313" i="10"/>
  <c r="BF325" i="10"/>
  <c r="BF327" i="10"/>
  <c r="BF328" i="10"/>
  <c r="BF330" i="10"/>
  <c r="BF343" i="10"/>
  <c r="BF346" i="10"/>
  <c r="BF348" i="10"/>
  <c r="BF349" i="10"/>
  <c r="BF351" i="10"/>
  <c r="BF363" i="10"/>
  <c r="BF366" i="10"/>
  <c r="BF376" i="10"/>
  <c r="BF379" i="10"/>
  <c r="BF389" i="10"/>
  <c r="BF395" i="10"/>
  <c r="BF153" i="10"/>
  <c r="BF157" i="10"/>
  <c r="BF161" i="10"/>
  <c r="BF164" i="10"/>
  <c r="BF168" i="10"/>
  <c r="BF169" i="10"/>
  <c r="BF170" i="10"/>
  <c r="BF172" i="10"/>
  <c r="BF174" i="10"/>
  <c r="BF180" i="10"/>
  <c r="BF184" i="10"/>
  <c r="BF201" i="10"/>
  <c r="BF211" i="10"/>
  <c r="BF219" i="10"/>
  <c r="BF227" i="10"/>
  <c r="BF228" i="10"/>
  <c r="BF229" i="10"/>
  <c r="BF230" i="10"/>
  <c r="BF240" i="10"/>
  <c r="BF242" i="10"/>
  <c r="BF245" i="10"/>
  <c r="BF247" i="10"/>
  <c r="BF253" i="10"/>
  <c r="BF256" i="10"/>
  <c r="BF257" i="10"/>
  <c r="BF260" i="10"/>
  <c r="BF264" i="10"/>
  <c r="BF265" i="10"/>
  <c r="BF268" i="10"/>
  <c r="BF271" i="10"/>
  <c r="BF275" i="10"/>
  <c r="BF279" i="10"/>
  <c r="BF290" i="10"/>
  <c r="BF291" i="10"/>
  <c r="BF293" i="10"/>
  <c r="BF294" i="10"/>
  <c r="BF298" i="10"/>
  <c r="BF300" i="10"/>
  <c r="BF304" i="10"/>
  <c r="BF314" i="10"/>
  <c r="BF315" i="10"/>
  <c r="BF316" i="10"/>
  <c r="BF318" i="10"/>
  <c r="BF323" i="10"/>
  <c r="BF335" i="10"/>
  <c r="BF336" i="10"/>
  <c r="BF338" i="10"/>
  <c r="BF344" i="10"/>
  <c r="BF356" i="10"/>
  <c r="BF357" i="10"/>
  <c r="BF360" i="10"/>
  <c r="BF364" i="10"/>
  <c r="BF367" i="10"/>
  <c r="BF373" i="10"/>
  <c r="BF374" i="10"/>
  <c r="BF377" i="10"/>
  <c r="BF381" i="10"/>
  <c r="BF388" i="10"/>
  <c r="BF396" i="10"/>
  <c r="BF397" i="10"/>
  <c r="J93" i="9"/>
  <c r="J129" i="9"/>
  <c r="BF135" i="9"/>
  <c r="BF142" i="9"/>
  <c r="BF145" i="9"/>
  <c r="BF146" i="9"/>
  <c r="BF154" i="9"/>
  <c r="BF160" i="9"/>
  <c r="E118" i="9"/>
  <c r="BF140" i="9"/>
  <c r="BF143" i="9"/>
  <c r="BF147" i="9"/>
  <c r="BF149" i="9"/>
  <c r="BF150" i="9"/>
  <c r="BF156" i="9"/>
  <c r="BF166" i="9"/>
  <c r="BF169" i="9"/>
  <c r="BF171" i="9"/>
  <c r="BF136" i="9"/>
  <c r="BF137" i="9"/>
  <c r="BF141" i="9"/>
  <c r="BF148" i="9"/>
  <c r="BF152" i="9"/>
  <c r="BF155" i="9"/>
  <c r="BF157" i="9"/>
  <c r="BF162" i="9"/>
  <c r="BF163" i="9"/>
  <c r="BF165" i="9"/>
  <c r="BF168" i="9"/>
  <c r="BF172" i="9"/>
  <c r="BF144" i="9"/>
  <c r="BF151" i="9"/>
  <c r="BF153" i="9"/>
  <c r="BF158" i="9"/>
  <c r="BF159" i="9"/>
  <c r="BF161" i="9"/>
  <c r="BF164" i="9"/>
  <c r="BF167" i="9"/>
  <c r="BF170" i="9"/>
  <c r="J96" i="8"/>
  <c r="BF144" i="8"/>
  <c r="BF145" i="8"/>
  <c r="BF148" i="8"/>
  <c r="BF153" i="8"/>
  <c r="BF156" i="8"/>
  <c r="BF163" i="8"/>
  <c r="BF166" i="8"/>
  <c r="BF169" i="8"/>
  <c r="BF171" i="8"/>
  <c r="BF174" i="8"/>
  <c r="BF176" i="8"/>
  <c r="BF183" i="8"/>
  <c r="BF184" i="8"/>
  <c r="BF185" i="8"/>
  <c r="BF187" i="8"/>
  <c r="BF188" i="8"/>
  <c r="BF190" i="8"/>
  <c r="BF191" i="8"/>
  <c r="BF193" i="8"/>
  <c r="BF200" i="8"/>
  <c r="BF202" i="8"/>
  <c r="BF214" i="8"/>
  <c r="BF215" i="8"/>
  <c r="BF222" i="8"/>
  <c r="BF223" i="8"/>
  <c r="BF229" i="8"/>
  <c r="BF234" i="8"/>
  <c r="BF236" i="8"/>
  <c r="E85" i="8"/>
  <c r="BF147" i="8"/>
  <c r="BF150" i="8"/>
  <c r="BF151" i="8"/>
  <c r="BF152" i="8"/>
  <c r="BF155" i="8"/>
  <c r="BF159" i="8"/>
  <c r="BF162" i="8"/>
  <c r="BF170" i="8"/>
  <c r="BF173" i="8"/>
  <c r="BF177" i="8"/>
  <c r="BF178" i="8"/>
  <c r="BF180" i="8"/>
  <c r="BF181" i="8"/>
  <c r="BF186" i="8"/>
  <c r="BF189" i="8"/>
  <c r="BF192" i="8"/>
  <c r="BF196" i="8"/>
  <c r="BF197" i="8"/>
  <c r="BF198" i="8"/>
  <c r="BF206" i="8"/>
  <c r="BF208" i="8"/>
  <c r="BF209" i="8"/>
  <c r="BF218" i="8"/>
  <c r="BF219" i="8"/>
  <c r="BF224" i="8"/>
  <c r="BF227" i="8"/>
  <c r="BF228" i="8"/>
  <c r="BF232" i="8"/>
  <c r="BF241" i="8"/>
  <c r="BF244" i="8"/>
  <c r="BF248" i="8"/>
  <c r="BF250" i="8"/>
  <c r="BF260" i="8"/>
  <c r="BF261" i="8"/>
  <c r="J93" i="8"/>
  <c r="BF146" i="8"/>
  <c r="BF149" i="8"/>
  <c r="BF157" i="8"/>
  <c r="BF161" i="8"/>
  <c r="BF165" i="8"/>
  <c r="BF182" i="8"/>
  <c r="BF203" i="8"/>
  <c r="BF205" i="8"/>
  <c r="BF211" i="8"/>
  <c r="BF212" i="8"/>
  <c r="BF233" i="8"/>
  <c r="BF235" i="8"/>
  <c r="BF243" i="8"/>
  <c r="BF246" i="8"/>
  <c r="BF249" i="8"/>
  <c r="BF256" i="8"/>
  <c r="BF257" i="8"/>
  <c r="BF262" i="8"/>
  <c r="BF158" i="8"/>
  <c r="BF160" i="8"/>
  <c r="BF167" i="8"/>
  <c r="BF168" i="8"/>
  <c r="BF172" i="8"/>
  <c r="BF179" i="8"/>
  <c r="BF194" i="8"/>
  <c r="BF195" i="8"/>
  <c r="BF199" i="8"/>
  <c r="BF204" i="8"/>
  <c r="BF207" i="8"/>
  <c r="BF210" i="8"/>
  <c r="BF213" i="8"/>
  <c r="BF216" i="8"/>
  <c r="BF217" i="8"/>
  <c r="BF220" i="8"/>
  <c r="BF226" i="8"/>
  <c r="BF237" i="8"/>
  <c r="BF238" i="8"/>
  <c r="BF240" i="8"/>
  <c r="BF242" i="8"/>
  <c r="BF245" i="8"/>
  <c r="BF247" i="8"/>
  <c r="BF251" i="8"/>
  <c r="BF252" i="8"/>
  <c r="BF253" i="8"/>
  <c r="BF254" i="8"/>
  <c r="BF255" i="8"/>
  <c r="BF263" i="8"/>
  <c r="BF264" i="8"/>
  <c r="BF265" i="8"/>
  <c r="J132" i="7"/>
  <c r="J135" i="7"/>
  <c r="BF143" i="7"/>
  <c r="BF145" i="7"/>
  <c r="BF150" i="7"/>
  <c r="BF151" i="7"/>
  <c r="BF159" i="7"/>
  <c r="BF161" i="7"/>
  <c r="BF162" i="7"/>
  <c r="BF166" i="7"/>
  <c r="BF169" i="7"/>
  <c r="BF171" i="7"/>
  <c r="BF174" i="7"/>
  <c r="BF180" i="7"/>
  <c r="BF181" i="7"/>
  <c r="BF185" i="7"/>
  <c r="BF189" i="7"/>
  <c r="BF190" i="7"/>
  <c r="BF195" i="7"/>
  <c r="BF201" i="7"/>
  <c r="BF203" i="7"/>
  <c r="BF205" i="7"/>
  <c r="BF208" i="7"/>
  <c r="BF211" i="7"/>
  <c r="BF216" i="7"/>
  <c r="BF218" i="7"/>
  <c r="BF223" i="7"/>
  <c r="BF225" i="7"/>
  <c r="BF228" i="7"/>
  <c r="BF229" i="7"/>
  <c r="BF230" i="7"/>
  <c r="BF231" i="7"/>
  <c r="BF237" i="7"/>
  <c r="BF238" i="7"/>
  <c r="BF244" i="7"/>
  <c r="BF246" i="7"/>
  <c r="BF255" i="7"/>
  <c r="BF260" i="7"/>
  <c r="BF261" i="7"/>
  <c r="BF262" i="7"/>
  <c r="BF191" i="7"/>
  <c r="BF198" i="7"/>
  <c r="BF204" i="7"/>
  <c r="BF213" i="7"/>
  <c r="BF215" i="7"/>
  <c r="BF221" i="7"/>
  <c r="BF227" i="7"/>
  <c r="BF233" i="7"/>
  <c r="BF242" i="7"/>
  <c r="BF243" i="7"/>
  <c r="BF247" i="7"/>
  <c r="BF248" i="7"/>
  <c r="BF251" i="7"/>
  <c r="BF252" i="7"/>
  <c r="BF253" i="7"/>
  <c r="BF254" i="7"/>
  <c r="BF257" i="7"/>
  <c r="E85" i="7"/>
  <c r="BF141" i="7"/>
  <c r="BF149" i="7"/>
  <c r="BF152" i="7"/>
  <c r="BF156" i="7"/>
  <c r="BF157" i="7"/>
  <c r="BF160" i="7"/>
  <c r="BF163" i="7"/>
  <c r="BF164" i="7"/>
  <c r="BF167" i="7"/>
  <c r="BF168" i="7"/>
  <c r="BF175" i="7"/>
  <c r="BF182" i="7"/>
  <c r="BF186" i="7"/>
  <c r="BF187" i="7"/>
  <c r="BF188" i="7"/>
  <c r="BF193" i="7"/>
  <c r="BF194" i="7"/>
  <c r="BF206" i="7"/>
  <c r="BF207" i="7"/>
  <c r="BF212" i="7"/>
  <c r="BF214" i="7"/>
  <c r="BF217" i="7"/>
  <c r="BF219" i="7"/>
  <c r="BF222" i="7"/>
  <c r="BF224" i="7"/>
  <c r="BF232" i="7"/>
  <c r="BF234" i="7"/>
  <c r="BF236" i="7"/>
  <c r="BF239" i="7"/>
  <c r="BF249" i="7"/>
  <c r="BF250" i="7"/>
  <c r="BF142" i="7"/>
  <c r="BF144" i="7"/>
  <c r="BF146" i="7"/>
  <c r="BF147" i="7"/>
  <c r="BF148" i="7"/>
  <c r="BF153" i="7"/>
  <c r="BF154" i="7"/>
  <c r="BF165" i="7"/>
  <c r="BF176" i="7"/>
  <c r="BF177" i="7"/>
  <c r="BF179" i="7"/>
  <c r="BF183" i="7"/>
  <c r="BF184" i="7"/>
  <c r="BF192" i="7"/>
  <c r="BF196" i="7"/>
  <c r="BF197" i="7"/>
  <c r="BF199" i="7"/>
  <c r="BF200" i="7"/>
  <c r="BF209" i="7"/>
  <c r="BF210" i="7"/>
  <c r="BF220" i="7"/>
  <c r="BF235" i="7"/>
  <c r="BF240" i="7"/>
  <c r="BF241" i="7"/>
  <c r="BF245" i="7"/>
  <c r="BF256" i="7"/>
  <c r="BF258" i="7"/>
  <c r="BF259" i="7"/>
  <c r="J96" i="6"/>
  <c r="BF156" i="6"/>
  <c r="BF157" i="6"/>
  <c r="BF158" i="6"/>
  <c r="BF159" i="6"/>
  <c r="BF163" i="6"/>
  <c r="BF166" i="6"/>
  <c r="BF167" i="6"/>
  <c r="BF169" i="6"/>
  <c r="BF179" i="6"/>
  <c r="BF186" i="6"/>
  <c r="BF190" i="6"/>
  <c r="BF191" i="6"/>
  <c r="BF194" i="6"/>
  <c r="BF201" i="6"/>
  <c r="BF206" i="6"/>
  <c r="BF208" i="6"/>
  <c r="BF211" i="6"/>
  <c r="BF223" i="6"/>
  <c r="BF224" i="6"/>
  <c r="BF228" i="6"/>
  <c r="BF229" i="6"/>
  <c r="BF232" i="6"/>
  <c r="BF233" i="6"/>
  <c r="BF235" i="6"/>
  <c r="BF236" i="6"/>
  <c r="BF243" i="6"/>
  <c r="BF245" i="6"/>
  <c r="BF248" i="6"/>
  <c r="BF250" i="6"/>
  <c r="BF262" i="6"/>
  <c r="BF266" i="6"/>
  <c r="BF274" i="6"/>
  <c r="BF275" i="6"/>
  <c r="BF278" i="6"/>
  <c r="BF282" i="6"/>
  <c r="BF294" i="6"/>
  <c r="BF295" i="6"/>
  <c r="BF296" i="6"/>
  <c r="BF297" i="6"/>
  <c r="BF304" i="6"/>
  <c r="BF308" i="6"/>
  <c r="BF310" i="6"/>
  <c r="BF315" i="6"/>
  <c r="BF331" i="6"/>
  <c r="BF332" i="6"/>
  <c r="BF334" i="6"/>
  <c r="J144" i="6"/>
  <c r="BF155" i="6"/>
  <c r="BF160" i="6"/>
  <c r="BF162" i="6"/>
  <c r="BF164" i="6"/>
  <c r="BF172" i="6"/>
  <c r="BF173" i="6"/>
  <c r="BF174" i="6"/>
  <c r="BF175" i="6"/>
  <c r="BF176" i="6"/>
  <c r="BF180" i="6"/>
  <c r="BF185" i="6"/>
  <c r="BF188" i="6"/>
  <c r="BF189" i="6"/>
  <c r="BF193" i="6"/>
  <c r="BF197" i="6"/>
  <c r="BF198" i="6"/>
  <c r="BF204" i="6"/>
  <c r="BF213" i="6"/>
  <c r="BF216" i="6"/>
  <c r="BF222" i="6"/>
  <c r="BF227" i="6"/>
  <c r="BF234" i="6"/>
  <c r="BF240" i="6"/>
  <c r="BF244" i="6"/>
  <c r="BF257" i="6"/>
  <c r="BF260" i="6"/>
  <c r="BF263" i="6"/>
  <c r="BF276" i="6"/>
  <c r="BF277" i="6"/>
  <c r="BF281" i="6"/>
  <c r="BF290" i="6"/>
  <c r="BF291" i="6"/>
  <c r="BF299" i="6"/>
  <c r="BF303" i="6"/>
  <c r="BF319" i="6"/>
  <c r="E136" i="6"/>
  <c r="BF161" i="6"/>
  <c r="BF168" i="6"/>
  <c r="BF171" i="6"/>
  <c r="BF192" i="6"/>
  <c r="BF200" i="6"/>
  <c r="BF202" i="6"/>
  <c r="BF212" i="6"/>
  <c r="BF214" i="6"/>
  <c r="BF219" i="6"/>
  <c r="BF230" i="6"/>
  <c r="BF237" i="6"/>
  <c r="BF238" i="6"/>
  <c r="BF239" i="6"/>
  <c r="BF249" i="6"/>
  <c r="BF254" i="6"/>
  <c r="BF255" i="6"/>
  <c r="BF256" i="6"/>
  <c r="BF259" i="6"/>
  <c r="BF265" i="6"/>
  <c r="BF268" i="6"/>
  <c r="BF272" i="6"/>
  <c r="BF280" i="6"/>
  <c r="BF285" i="6"/>
  <c r="BF287" i="6"/>
  <c r="BF289" i="6"/>
  <c r="BF301" i="6"/>
  <c r="BF302" i="6"/>
  <c r="BF309" i="6"/>
  <c r="BF317" i="6"/>
  <c r="BF320" i="6"/>
  <c r="BF322" i="6"/>
  <c r="BF323" i="6"/>
  <c r="BF327" i="6"/>
  <c r="BF329" i="6"/>
  <c r="BF153" i="6"/>
  <c r="BF154" i="6"/>
  <c r="BF165" i="6"/>
  <c r="BF177" i="6"/>
  <c r="BF181" i="6"/>
  <c r="BF182" i="6"/>
  <c r="BF183" i="6"/>
  <c r="BF184" i="6"/>
  <c r="BF187" i="6"/>
  <c r="BF195" i="6"/>
  <c r="BF196" i="6"/>
  <c r="BF203" i="6"/>
  <c r="BF205" i="6"/>
  <c r="BF209" i="6"/>
  <c r="BF217" i="6"/>
  <c r="BF218" i="6"/>
  <c r="BF220" i="6"/>
  <c r="BF221" i="6"/>
  <c r="BF225" i="6"/>
  <c r="BF231" i="6"/>
  <c r="BF241" i="6"/>
  <c r="BF242" i="6"/>
  <c r="BF246" i="6"/>
  <c r="BF247" i="6"/>
  <c r="BF251" i="6"/>
  <c r="BF252" i="6"/>
  <c r="BF253" i="6"/>
  <c r="BF258" i="6"/>
  <c r="BF261" i="6"/>
  <c r="BF264" i="6"/>
  <c r="BF271" i="6"/>
  <c r="BF273" i="6"/>
  <c r="BF279" i="6"/>
  <c r="BF284" i="6"/>
  <c r="BF288" i="6"/>
  <c r="BF293" i="6"/>
  <c r="BF298" i="6"/>
  <c r="BF300" i="6"/>
  <c r="BF306" i="6"/>
  <c r="BF307" i="6"/>
  <c r="BF312" i="6"/>
  <c r="BF313" i="6"/>
  <c r="BF314" i="6"/>
  <c r="BF316" i="6"/>
  <c r="BF318" i="6"/>
  <c r="BF325" i="6"/>
  <c r="BF326" i="6"/>
  <c r="J93" i="5"/>
  <c r="J96" i="5"/>
  <c r="E122" i="5"/>
  <c r="BF150" i="5"/>
  <c r="BF153" i="5"/>
  <c r="BF154" i="5"/>
  <c r="BF156" i="5"/>
  <c r="BF157" i="5"/>
  <c r="BF160" i="5"/>
  <c r="BF161" i="5"/>
  <c r="BF162" i="5"/>
  <c r="BF171" i="5"/>
  <c r="BF143" i="5"/>
  <c r="BF165" i="5"/>
  <c r="BF169" i="5"/>
  <c r="J102" i="4"/>
  <c r="BF155" i="5"/>
  <c r="BF158" i="5"/>
  <c r="BF163" i="5"/>
  <c r="BF170" i="5"/>
  <c r="BF173" i="5"/>
  <c r="BF139" i="5"/>
  <c r="BF140" i="5"/>
  <c r="BF142" i="5"/>
  <c r="BF145" i="5"/>
  <c r="BF148" i="5"/>
  <c r="BF149" i="5"/>
  <c r="BF151" i="5"/>
  <c r="BF152" i="5"/>
  <c r="BF164" i="5"/>
  <c r="BF166" i="5"/>
  <c r="BF167" i="5"/>
  <c r="BF168" i="5"/>
  <c r="J93" i="4"/>
  <c r="BF145" i="4"/>
  <c r="BF147" i="4"/>
  <c r="BF148" i="4"/>
  <c r="BF155" i="4"/>
  <c r="BF161" i="4"/>
  <c r="BF165" i="4"/>
  <c r="BF166" i="4"/>
  <c r="BF171" i="4"/>
  <c r="BF172" i="4"/>
  <c r="BF175" i="4"/>
  <c r="BF176" i="4"/>
  <c r="E122" i="4"/>
  <c r="BF139" i="4"/>
  <c r="BF143" i="4"/>
  <c r="BF144" i="4"/>
  <c r="BF153" i="4"/>
  <c r="BF154" i="4"/>
  <c r="BF158" i="4"/>
  <c r="BF167" i="4"/>
  <c r="BF170" i="4"/>
  <c r="BF179" i="4"/>
  <c r="BF146" i="4"/>
  <c r="BF150" i="4"/>
  <c r="BF156" i="4"/>
  <c r="BF159" i="4"/>
  <c r="BF168" i="4"/>
  <c r="BF173" i="4"/>
  <c r="BF174" i="4"/>
  <c r="J96" i="4"/>
  <c r="BF140" i="4"/>
  <c r="BF141" i="4"/>
  <c r="BF142" i="4"/>
  <c r="BF149" i="4"/>
  <c r="BF152" i="4"/>
  <c r="BF157" i="4"/>
  <c r="BF164" i="4"/>
  <c r="BF178" i="4"/>
  <c r="E122" i="3"/>
  <c r="BF139" i="3"/>
  <c r="BF141" i="3"/>
  <c r="BF145" i="3"/>
  <c r="BF156" i="3"/>
  <c r="BF157" i="3"/>
  <c r="BF158" i="3"/>
  <c r="J130" i="3"/>
  <c r="J133" i="3"/>
  <c r="BF146" i="3"/>
  <c r="BF162" i="3"/>
  <c r="BF142" i="3"/>
  <c r="BF147" i="3"/>
  <c r="BF160" i="3"/>
  <c r="BF161" i="3"/>
  <c r="BF165" i="3"/>
  <c r="BF166" i="3"/>
  <c r="BF143" i="3"/>
  <c r="BF144" i="3"/>
  <c r="BF149" i="3"/>
  <c r="BF152" i="3"/>
  <c r="BF153" i="3"/>
  <c r="BF154" i="3"/>
  <c r="BF155" i="3"/>
  <c r="BF163" i="3"/>
  <c r="BF164" i="3"/>
  <c r="BF168" i="3"/>
  <c r="E85" i="2"/>
  <c r="BF142" i="2"/>
  <c r="BF143" i="2"/>
  <c r="BF147" i="2"/>
  <c r="BF151" i="2"/>
  <c r="BF152" i="2"/>
  <c r="BF154" i="2"/>
  <c r="BF159" i="2"/>
  <c r="BF166" i="2"/>
  <c r="BF170" i="2"/>
  <c r="BF171" i="2"/>
  <c r="BF174" i="2"/>
  <c r="BF176" i="2"/>
  <c r="BF177" i="2"/>
  <c r="BF184" i="2"/>
  <c r="BF185" i="2"/>
  <c r="BF186" i="2"/>
  <c r="BF187" i="2"/>
  <c r="BF188" i="2"/>
  <c r="BF189" i="2"/>
  <c r="BF190" i="2"/>
  <c r="BF191" i="2"/>
  <c r="BF192" i="2"/>
  <c r="BF193" i="2"/>
  <c r="BF194" i="2"/>
  <c r="BF195" i="2"/>
  <c r="BF196" i="2"/>
  <c r="BF197" i="2"/>
  <c r="BF198" i="2"/>
  <c r="BF199" i="2"/>
  <c r="BF201" i="2"/>
  <c r="BF204" i="2"/>
  <c r="BF205" i="2"/>
  <c r="BF206" i="2"/>
  <c r="BF207" i="2"/>
  <c r="BF208" i="2"/>
  <c r="BF209" i="2"/>
  <c r="BF210" i="2"/>
  <c r="BF211" i="2"/>
  <c r="BF212" i="2"/>
  <c r="BF155" i="2"/>
  <c r="BF157" i="2"/>
  <c r="BF162" i="2"/>
  <c r="BF163" i="2"/>
  <c r="BF165" i="2"/>
  <c r="BF169" i="2"/>
  <c r="BF173" i="2"/>
  <c r="BF175" i="2"/>
  <c r="BF213" i="2"/>
  <c r="BF214" i="2"/>
  <c r="BF226" i="2"/>
  <c r="J93" i="2"/>
  <c r="BF141" i="2"/>
  <c r="BF145" i="2"/>
  <c r="BF146" i="2"/>
  <c r="BF153" i="2"/>
  <c r="BF156" i="2"/>
  <c r="BF158" i="2"/>
  <c r="BF164" i="2"/>
  <c r="BF216" i="2"/>
  <c r="BF217" i="2"/>
  <c r="BF218" i="2"/>
  <c r="BF221" i="2"/>
  <c r="BF222" i="2"/>
  <c r="BF224" i="2"/>
  <c r="BF225" i="2"/>
  <c r="J96" i="2"/>
  <c r="BF144" i="2"/>
  <c r="BF148" i="2"/>
  <c r="BF149" i="2"/>
  <c r="BF150" i="2"/>
  <c r="BF160" i="2"/>
  <c r="BF161" i="2"/>
  <c r="BF168" i="2"/>
  <c r="BF172" i="2"/>
  <c r="BF178" i="2"/>
  <c r="BF179" i="2"/>
  <c r="BF180" i="2"/>
  <c r="BF181" i="2"/>
  <c r="BF182" i="2"/>
  <c r="BF183" i="2"/>
  <c r="AS96" i="1"/>
  <c r="AS95" i="1" s="1"/>
  <c r="AS94" i="1" s="1"/>
  <c r="J39" i="2"/>
  <c r="AV97" i="1" s="1"/>
  <c r="F42" i="2"/>
  <c r="BC97" i="1" s="1"/>
  <c r="J39" i="4"/>
  <c r="AV99" i="1" s="1"/>
  <c r="F43" i="5"/>
  <c r="BD100" i="1" s="1"/>
  <c r="F42" i="5"/>
  <c r="BC100" i="1" s="1"/>
  <c r="F39" i="6"/>
  <c r="AZ102" i="1" s="1"/>
  <c r="F43" i="6"/>
  <c r="BD102" i="1" s="1"/>
  <c r="F42" i="7"/>
  <c r="BC103" i="1" s="1"/>
  <c r="F43" i="8"/>
  <c r="BD104" i="1" s="1"/>
  <c r="F41" i="9"/>
  <c r="BB105" i="1" s="1"/>
  <c r="J39" i="9"/>
  <c r="AV105" i="1" s="1"/>
  <c r="F39" i="10"/>
  <c r="AZ107" i="1" s="1"/>
  <c r="F41" i="11"/>
  <c r="BB108" i="1" s="1"/>
  <c r="F43" i="11"/>
  <c r="BD108" i="1" s="1"/>
  <c r="J39" i="11"/>
  <c r="AV108" i="1" s="1"/>
  <c r="F42" i="11"/>
  <c r="BC108" i="1"/>
  <c r="F39" i="11"/>
  <c r="AZ108" i="1" s="1"/>
  <c r="F42" i="12"/>
  <c r="BC109" i="1" s="1"/>
  <c r="F43" i="12"/>
  <c r="BD109" i="1" s="1"/>
  <c r="F41" i="2"/>
  <c r="BB97" i="1" s="1"/>
  <c r="F43" i="3"/>
  <c r="BD98" i="1" s="1"/>
  <c r="F42" i="3"/>
  <c r="BC98" i="1" s="1"/>
  <c r="F41" i="4"/>
  <c r="BB99" i="1" s="1"/>
  <c r="F41" i="5"/>
  <c r="BB100" i="1" s="1"/>
  <c r="F42" i="6"/>
  <c r="BC102" i="1" s="1"/>
  <c r="J39" i="7"/>
  <c r="AV103" i="1" s="1"/>
  <c r="F41" i="7"/>
  <c r="BB103" i="1" s="1"/>
  <c r="F41" i="8"/>
  <c r="BB104" i="1" s="1"/>
  <c r="J39" i="8"/>
  <c r="AV104" i="1" s="1"/>
  <c r="F39" i="9"/>
  <c r="AZ105" i="1" s="1"/>
  <c r="J39" i="10"/>
  <c r="AV107" i="1" s="1"/>
  <c r="F42" i="10"/>
  <c r="BC107" i="1" s="1"/>
  <c r="J39" i="12"/>
  <c r="AV109" i="1" s="1"/>
  <c r="F39" i="2"/>
  <c r="AZ97" i="1" s="1"/>
  <c r="F41" i="3"/>
  <c r="BB98" i="1" s="1"/>
  <c r="F39" i="3"/>
  <c r="AZ98" i="1" s="1"/>
  <c r="F39" i="4"/>
  <c r="AZ99" i="1" s="1"/>
  <c r="J39" i="5"/>
  <c r="AV100" i="1" s="1"/>
  <c r="J39" i="6"/>
  <c r="AV102" i="1" s="1"/>
  <c r="F43" i="7"/>
  <c r="BD103" i="1"/>
  <c r="F39" i="12"/>
  <c r="AZ109" i="1" s="1"/>
  <c r="F43" i="2"/>
  <c r="BD97" i="1" s="1"/>
  <c r="J39" i="3"/>
  <c r="AV98" i="1" s="1"/>
  <c r="F42" i="4"/>
  <c r="BC99" i="1" s="1"/>
  <c r="F43" i="4"/>
  <c r="BD99" i="1" s="1"/>
  <c r="F39" i="5"/>
  <c r="AZ100" i="1" s="1"/>
  <c r="F41" i="6"/>
  <c r="BB102" i="1" s="1"/>
  <c r="F39" i="7"/>
  <c r="AZ103" i="1" s="1"/>
  <c r="F39" i="8"/>
  <c r="AZ104" i="1" s="1"/>
  <c r="F42" i="8"/>
  <c r="BC104" i="1" s="1"/>
  <c r="F43" i="9"/>
  <c r="BD105" i="1" s="1"/>
  <c r="F42" i="9"/>
  <c r="BC105" i="1" s="1"/>
  <c r="F41" i="10"/>
  <c r="BB107" i="1" s="1"/>
  <c r="F43" i="10"/>
  <c r="BD107" i="1" s="1"/>
  <c r="F41" i="12"/>
  <c r="BB109" i="1" s="1"/>
  <c r="T139" i="7" l="1"/>
  <c r="T140" i="12"/>
  <c r="T142" i="8"/>
  <c r="P137" i="4"/>
  <c r="P132" i="9"/>
  <c r="AU105" i="1" s="1"/>
  <c r="P136" i="3"/>
  <c r="AU98" i="1" s="1"/>
  <c r="BK138" i="9"/>
  <c r="J103" i="9" s="1"/>
  <c r="BK202" i="2"/>
  <c r="J105" i="2" s="1"/>
  <c r="R137" i="5"/>
  <c r="R269" i="6"/>
  <c r="T137" i="5"/>
  <c r="R146" i="5"/>
  <c r="R132" i="11"/>
  <c r="R131" i="11" s="1"/>
  <c r="R202" i="2"/>
  <c r="R138" i="2" s="1"/>
  <c r="BK230" i="8"/>
  <c r="J109" i="8" s="1"/>
  <c r="J110" i="8"/>
  <c r="J106" i="4"/>
  <c r="BK162" i="4"/>
  <c r="J105" i="4" s="1"/>
  <c r="P202" i="2"/>
  <c r="P138" i="2" s="1"/>
  <c r="AU97" i="1" s="1"/>
  <c r="T141" i="8"/>
  <c r="BK150" i="3"/>
  <c r="J105" i="3" s="1"/>
  <c r="T136" i="12"/>
  <c r="J102" i="7"/>
  <c r="BK139" i="7"/>
  <c r="J101" i="7" s="1"/>
  <c r="J106" i="3"/>
  <c r="R151" i="10"/>
  <c r="T172" i="7"/>
  <c r="T138" i="7" s="1"/>
  <c r="P151" i="6"/>
  <c r="T151" i="6"/>
  <c r="R132" i="9"/>
  <c r="P172" i="7"/>
  <c r="P138" i="7"/>
  <c r="AU103" i="1" s="1"/>
  <c r="T269" i="6"/>
  <c r="P137" i="5"/>
  <c r="T162" i="4"/>
  <c r="T136" i="4" s="1"/>
  <c r="T146" i="5"/>
  <c r="R172" i="7"/>
  <c r="P140" i="12"/>
  <c r="P136" i="12" s="1"/>
  <c r="AU109" i="1" s="1"/>
  <c r="R150" i="3"/>
  <c r="R136" i="3"/>
  <c r="T150" i="3"/>
  <c r="T136" i="3" s="1"/>
  <c r="R137" i="4"/>
  <c r="T202" i="2"/>
  <c r="BK132" i="11"/>
  <c r="J101" i="11" s="1"/>
  <c r="T269" i="10"/>
  <c r="R162" i="4"/>
  <c r="T151" i="10"/>
  <c r="P269" i="6"/>
  <c r="R269" i="10"/>
  <c r="P151" i="10"/>
  <c r="P146" i="5"/>
  <c r="BK137" i="4"/>
  <c r="J101" i="4" s="1"/>
  <c r="P132" i="11"/>
  <c r="P131" i="11" s="1"/>
  <c r="AU108" i="1" s="1"/>
  <c r="R139" i="7"/>
  <c r="T139" i="2"/>
  <c r="T138" i="2" s="1"/>
  <c r="T132" i="9"/>
  <c r="R140" i="12"/>
  <c r="R136" i="12" s="1"/>
  <c r="R142" i="8"/>
  <c r="R141" i="8" s="1"/>
  <c r="R151" i="6"/>
  <c r="R150" i="6"/>
  <c r="T132" i="11"/>
  <c r="T131" i="11" s="1"/>
  <c r="P269" i="10"/>
  <c r="P142" i="8"/>
  <c r="P141" i="8" s="1"/>
  <c r="AU104" i="1" s="1"/>
  <c r="P162" i="4"/>
  <c r="P136" i="4" s="1"/>
  <c r="AU99" i="1" s="1"/>
  <c r="BK139" i="2"/>
  <c r="J101" i="2" s="1"/>
  <c r="BK137" i="3"/>
  <c r="J101" i="3" s="1"/>
  <c r="BK137" i="5"/>
  <c r="BK269" i="6"/>
  <c r="J111" i="6"/>
  <c r="BK142" i="8"/>
  <c r="J101" i="8" s="1"/>
  <c r="BK151" i="10"/>
  <c r="J101" i="10" s="1"/>
  <c r="BK146" i="5"/>
  <c r="BK151" i="6"/>
  <c r="J101" i="6"/>
  <c r="BK269" i="10"/>
  <c r="J109" i="10" s="1"/>
  <c r="J101" i="12"/>
  <c r="J102" i="12"/>
  <c r="BK140" i="12"/>
  <c r="J103" i="12" s="1"/>
  <c r="BK219" i="2"/>
  <c r="J108" i="2" s="1"/>
  <c r="BK172" i="7"/>
  <c r="J106" i="7" s="1"/>
  <c r="BK258" i="8"/>
  <c r="J112" i="8" s="1"/>
  <c r="BK133" i="9"/>
  <c r="J101" i="9" s="1"/>
  <c r="J40" i="2"/>
  <c r="AW97" i="1" s="1"/>
  <c r="AT97" i="1" s="1"/>
  <c r="F40" i="6"/>
  <c r="BA102" i="1" s="1"/>
  <c r="AZ101" i="1"/>
  <c r="AV101" i="1" s="1"/>
  <c r="BC101" i="1"/>
  <c r="AY101" i="1" s="1"/>
  <c r="F40" i="9"/>
  <c r="BA105" i="1" s="1"/>
  <c r="BD101" i="1"/>
  <c r="F40" i="10"/>
  <c r="BA107" i="1" s="1"/>
  <c r="AZ106" i="1"/>
  <c r="AV106" i="1" s="1"/>
  <c r="J40" i="3"/>
  <c r="AW98" i="1" s="1"/>
  <c r="AT98" i="1" s="1"/>
  <c r="F40" i="4"/>
  <c r="BA99" i="1" s="1"/>
  <c r="J40" i="5"/>
  <c r="AW100" i="1" s="1"/>
  <c r="AT100" i="1" s="1"/>
  <c r="F40" i="7"/>
  <c r="BA103" i="1" s="1"/>
  <c r="J40" i="9"/>
  <c r="AW105" i="1" s="1"/>
  <c r="AT105" i="1" s="1"/>
  <c r="BB101" i="1"/>
  <c r="AX101" i="1" s="1"/>
  <c r="J40" i="10"/>
  <c r="AW107" i="1" s="1"/>
  <c r="AT107" i="1" s="1"/>
  <c r="F40" i="2"/>
  <c r="BA97" i="1" s="1"/>
  <c r="J40" i="6"/>
  <c r="AW102" i="1" s="1"/>
  <c r="AT102" i="1" s="1"/>
  <c r="F40" i="8"/>
  <c r="BA104" i="1" s="1"/>
  <c r="F40" i="11"/>
  <c r="BA108" i="1" s="1"/>
  <c r="F40" i="12"/>
  <c r="BA109" i="1" s="1"/>
  <c r="BD106" i="1"/>
  <c r="F40" i="3"/>
  <c r="BA98" i="1" s="1"/>
  <c r="J40" i="4"/>
  <c r="AW99" i="1" s="1"/>
  <c r="AT99" i="1" s="1"/>
  <c r="F40" i="5"/>
  <c r="BA100" i="1" s="1"/>
  <c r="J40" i="7"/>
  <c r="AW103" i="1" s="1"/>
  <c r="AT103" i="1" s="1"/>
  <c r="J40" i="8"/>
  <c r="AW104" i="1" s="1"/>
  <c r="AT104" i="1" s="1"/>
  <c r="J40" i="11"/>
  <c r="AW108" i="1" s="1"/>
  <c r="AT108" i="1" s="1"/>
  <c r="J40" i="12"/>
  <c r="AW109" i="1" s="1"/>
  <c r="AT109" i="1" s="1"/>
  <c r="BB106" i="1"/>
  <c r="AX106" i="1" s="1"/>
  <c r="BC106" i="1"/>
  <c r="AY106" i="1" s="1"/>
  <c r="R136" i="5" l="1"/>
  <c r="T136" i="5"/>
  <c r="BK138" i="7"/>
  <c r="J100" i="7" s="1"/>
  <c r="J115" i="7" s="1"/>
  <c r="BK132" i="9"/>
  <c r="J100" i="9" s="1"/>
  <c r="J34" i="9" s="1"/>
  <c r="J36" i="9" s="1"/>
  <c r="AG105" i="1" s="1"/>
  <c r="AN105" i="1" s="1"/>
  <c r="T150" i="6"/>
  <c r="BK136" i="4"/>
  <c r="J100" i="4" s="1"/>
  <c r="J113" i="4" s="1"/>
  <c r="BK136" i="3"/>
  <c r="J100" i="3" s="1"/>
  <c r="J113" i="3" s="1"/>
  <c r="BK138" i="2"/>
  <c r="J100" i="2" s="1"/>
  <c r="J34" i="2" s="1"/>
  <c r="J36" i="2" s="1"/>
  <c r="AG97" i="1" s="1"/>
  <c r="AN97" i="1" s="1"/>
  <c r="R136" i="4"/>
  <c r="P136" i="5"/>
  <c r="AU100" i="1" s="1"/>
  <c r="P150" i="10"/>
  <c r="AU107" i="1" s="1"/>
  <c r="AU106" i="1" s="1"/>
  <c r="T150" i="10"/>
  <c r="R138" i="7"/>
  <c r="P150" i="6"/>
  <c r="AU102" i="1"/>
  <c r="AU101" i="1" s="1"/>
  <c r="R150" i="10"/>
  <c r="BK136" i="12"/>
  <c r="J100" i="12" s="1"/>
  <c r="J113" i="12" s="1"/>
  <c r="BK150" i="10"/>
  <c r="J100" i="10" s="1"/>
  <c r="J34" i="10" s="1"/>
  <c r="J36" i="10" s="1"/>
  <c r="AG107" i="1" s="1"/>
  <c r="BK141" i="8"/>
  <c r="J100" i="8" s="1"/>
  <c r="J34" i="8" s="1"/>
  <c r="J36" i="8" s="1"/>
  <c r="AG104" i="1" s="1"/>
  <c r="BK131" i="11"/>
  <c r="J100" i="11" s="1"/>
  <c r="J108" i="11" s="1"/>
  <c r="BK136" i="5"/>
  <c r="BK150" i="6"/>
  <c r="J100" i="6" s="1"/>
  <c r="J34" i="6" s="1"/>
  <c r="J36" i="6" s="1"/>
  <c r="AG102" i="1" s="1"/>
  <c r="J45" i="9"/>
  <c r="J34" i="4"/>
  <c r="J36" i="4" s="1"/>
  <c r="AG99" i="1" s="1"/>
  <c r="AN99" i="1" s="1"/>
  <c r="BC96" i="1"/>
  <c r="AY96" i="1" s="1"/>
  <c r="BB96" i="1"/>
  <c r="AX96" i="1" s="1"/>
  <c r="BA101" i="1"/>
  <c r="AW101" i="1" s="1"/>
  <c r="AT101" i="1" s="1"/>
  <c r="BD96" i="1"/>
  <c r="BA106" i="1"/>
  <c r="AW106" i="1" s="1"/>
  <c r="AT106" i="1" s="1"/>
  <c r="AZ96" i="1"/>
  <c r="AV96" i="1" s="1"/>
  <c r="J109" i="9" l="1"/>
  <c r="J45" i="2"/>
  <c r="J34" i="3"/>
  <c r="J36" i="3" s="1"/>
  <c r="AG98" i="1" s="1"/>
  <c r="AN98" i="1" s="1"/>
  <c r="J34" i="7"/>
  <c r="J36" i="7" s="1"/>
  <c r="AG103" i="1" s="1"/>
  <c r="AG101" i="1" s="1"/>
  <c r="J115" i="2"/>
  <c r="J45" i="10"/>
  <c r="J45" i="6"/>
  <c r="J45" i="8"/>
  <c r="J34" i="11"/>
  <c r="J34" i="5"/>
  <c r="J36" i="5" s="1"/>
  <c r="AG100" i="1" s="1"/>
  <c r="J34" i="12"/>
  <c r="J36" i="12" s="1"/>
  <c r="AG109" i="1" s="1"/>
  <c r="AN103" i="1"/>
  <c r="J45" i="4"/>
  <c r="J45" i="3"/>
  <c r="AN107" i="1"/>
  <c r="AN102" i="1"/>
  <c r="AN104" i="1"/>
  <c r="J127" i="10"/>
  <c r="J127" i="6"/>
  <c r="AU96" i="1"/>
  <c r="AU95" i="1" s="1"/>
  <c r="AU94" i="1" s="1"/>
  <c r="BB95" i="1"/>
  <c r="AX95" i="1" s="1"/>
  <c r="BD95" i="1"/>
  <c r="BD94" i="1" s="1"/>
  <c r="W36" i="1" s="1"/>
  <c r="J36" i="11"/>
  <c r="AG108" i="1" s="1"/>
  <c r="J118" i="8"/>
  <c r="AZ95" i="1"/>
  <c r="AV95" i="1" s="1"/>
  <c r="BC95" i="1"/>
  <c r="AY95" i="1" s="1"/>
  <c r="BA96" i="1"/>
  <c r="J45" i="7" l="1"/>
  <c r="AN101" i="1"/>
  <c r="J45" i="12"/>
  <c r="J45" i="5"/>
  <c r="J45" i="11"/>
  <c r="AN108" i="1"/>
  <c r="AN100" i="1"/>
  <c r="AN109" i="1"/>
  <c r="AG106" i="1"/>
  <c r="AG96" i="1"/>
  <c r="BC94" i="1"/>
  <c r="W35" i="1" s="1"/>
  <c r="BA95" i="1"/>
  <c r="BA94" i="1" s="1"/>
  <c r="W33" i="1" s="1"/>
  <c r="AZ94" i="1"/>
  <c r="W32" i="1" s="1"/>
  <c r="AW96" i="1"/>
  <c r="AT96" i="1" s="1"/>
  <c r="BB94" i="1"/>
  <c r="W34" i="1" s="1"/>
  <c r="AG95" i="1" l="1"/>
  <c r="AG94" i="1" s="1"/>
  <c r="AK26" i="1" s="1"/>
  <c r="AK29" i="1" s="1"/>
  <c r="AN96" i="1"/>
  <c r="AN106" i="1"/>
  <c r="AW94" i="1"/>
  <c r="AK33" i="1" s="1"/>
  <c r="AX94" i="1"/>
  <c r="AW95" i="1"/>
  <c r="AT95" i="1" s="1"/>
  <c r="AV94" i="1"/>
  <c r="AK32" i="1" s="1"/>
  <c r="AY94" i="1"/>
  <c r="AG113" i="1" l="1"/>
  <c r="AN95" i="1"/>
  <c r="AK38" i="1"/>
  <c r="AT94" i="1"/>
  <c r="AN94" i="1" s="1"/>
  <c r="AN113" i="1" s="1"/>
</calcChain>
</file>

<file path=xl/sharedStrings.xml><?xml version="1.0" encoding="utf-8"?>
<sst xmlns="http://schemas.openxmlformats.org/spreadsheetml/2006/main" count="15678" uniqueCount="2301">
  <si>
    <t>Export Komplet</t>
  </si>
  <si>
    <t/>
  </si>
  <si>
    <t>2.0</t>
  </si>
  <si>
    <t>False</t>
  </si>
  <si>
    <t>{cdf16476-7a04-4ceb-8c28-c12bffea5776}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</si>
  <si>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</si>
  <si>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</si>
  <si>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</si>
  <si>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</si>
  <si>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</si>
  <si>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</si>
  <si>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</si>
  <si>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</si>
  <si>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Bratislava II OO PZ, Mojmírova 20- rekonštrukcia objektu</t>
  </si>
  <si>
    <t>JKSO:</t>
  </si>
  <si>
    <t>KS:</t>
  </si>
  <si>
    <t>Miesto:</t>
  </si>
  <si>
    <t>Mojmírova 20, Bratislava II</t>
  </si>
  <si>
    <t>Dátum:</t>
  </si>
  <si>
    <t>Objednávateľ:</t>
  </si>
  <si>
    <t>IČO:</t>
  </si>
  <si>
    <t>MV SR,Pribinova 2,812 72 Bratislava 2</t>
  </si>
  <si>
    <t>IČ DPH:</t>
  </si>
  <si>
    <t>Zhotoviteľ:</t>
  </si>
  <si>
    <t>46773673</t>
  </si>
  <si>
    <t>SK2023587258</t>
  </si>
  <si>
    <t>Projektant:</t>
  </si>
  <si>
    <t>A+D Projekta s.r.o., Pod Orešinou 226/2 Nitra</t>
  </si>
  <si>
    <t>True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</si>
  <si>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</si>
  <si>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</si>
  <si>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</si>
  <si>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</si>
  <si>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</si>
  <si>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</si>
  <si>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</si>
  <si>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</si>
  <si>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</si>
  <si>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</si>
  <si>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</si>
  <si>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</si>
  <si>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</si>
  <si>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</si>
  <si>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</si>
  <si>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</si>
  <si>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</si>
  <si>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</si>
  <si>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</si>
  <si>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</si>
  <si>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</si>
  <si>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</si>
  <si>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</si>
  <si>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</si>
  <si>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</si>
  <si>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</si>
  <si>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</si>
  <si>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</si>
  <si>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</si>
  <si>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</si>
  <si>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</si>
  <si>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</si>
  <si>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</si>
  <si>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</si>
  <si>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</si>
  <si>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</si>
  <si>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</si>
  <si>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</si>
  <si>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</si>
  <si>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</si>
  <si>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</si>
  <si>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</si>
  <si>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</si>
  <si>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</si>
  <si>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</si>
  <si>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</si>
  <si>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</si>
  <si>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</si>
  <si>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</si>
  <si>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SO 01</t>
  </si>
  <si>
    <t>Budova OO PZ Mojmírova</t>
  </si>
  <si>
    <t>STA</t>
  </si>
  <si>
    <t>1</t>
  </si>
  <si>
    <t>{4deb082e-7d41-4fb0-bbe6-dcab60ccf6b6}</t>
  </si>
  <si>
    <t>SO 01.1</t>
  </si>
  <si>
    <t>Budova OO PZ Mojmírova – zelená časť</t>
  </si>
  <si>
    <t>Časť</t>
  </si>
  <si>
    <t>2</t>
  </si>
  <si>
    <t>{f5d285af-f0fe-417f-a730-724b9dbbe5cd}</t>
  </si>
  <si>
    <t>/</t>
  </si>
  <si>
    <t>E1.1.a) 01.1</t>
  </si>
  <si>
    <t>Zateplenie obvodového plášťa</t>
  </si>
  <si>
    <t>3</t>
  </si>
  <si>
    <t>{4dc79b18-9772-4ed3-926e-1e7f93ca6ace}</t>
  </si>
  <si>
    <t>E1.1.b) 01.1</t>
  </si>
  <si>
    <t>Strop pod nevykurovaným priestorom</t>
  </si>
  <si>
    <t>{76746f63-9422-45ed-8aed-bc073d509785}</t>
  </si>
  <si>
    <t>E1.1.c) 01.1</t>
  </si>
  <si>
    <t>Zateplenie iných konštrukcií susediacich s nevykurovaným priestorom</t>
  </si>
  <si>
    <t>{658e1bf8-14e2-4174-9e7d-99fb0043120d}</t>
  </si>
  <si>
    <t>E1.1.d) 01.1</t>
  </si>
  <si>
    <t>Výmena otvorových konštrukcií</t>
  </si>
  <si>
    <t>{97f09b21-5370-4955-9273-6dd402ba1dce}</t>
  </si>
  <si>
    <t>OST</t>
  </si>
  <si>
    <t>Ostatné</t>
  </si>
  <si>
    <t>{375abdfb-538b-4226-82b4-4ae20bc86e5a}</t>
  </si>
  <si>
    <t>E1.2. 01.1</t>
  </si>
  <si>
    <t>Stavebná časť a statika</t>
  </si>
  <si>
    <t>4</t>
  </si>
  <si>
    <t>{a7e2b81d-7ba6-4806-bb58-4677ba91e4f1}</t>
  </si>
  <si>
    <t>E1.4. 01.1</t>
  </si>
  <si>
    <t>Zdravotechnická inštalácia, vonkajšia kanalizácia</t>
  </si>
  <si>
    <t>{34b4990e-efed-4940-a584-ce502e1606f9}</t>
  </si>
  <si>
    <t>E1.5. 01.1</t>
  </si>
  <si>
    <t>Ústredné vykurovanie a chladenie</t>
  </si>
  <si>
    <t>{36ea44cf-a015-40c4-b38b-57063f064aac}</t>
  </si>
  <si>
    <t>E1.7. 01.1</t>
  </si>
  <si>
    <t>Elektroinštalácia</t>
  </si>
  <si>
    <t>{b002d449-fdb8-4bea-9faf-05f8f3bc6f8f}</t>
  </si>
  <si>
    <t>SO 01.2</t>
  </si>
  <si>
    <t>Budova OO PZ Mojmírova – nezelená časť</t>
  </si>
  <si>
    <t>{bc1acf50-573c-4021-b927-fb27fa86fabb}</t>
  </si>
  <si>
    <t>E1.1 01.2</t>
  </si>
  <si>
    <t>{445a1a55-5b16-4206-adee-974a47e7d022}</t>
  </si>
  <si>
    <t>E1.4. 01.2</t>
  </si>
  <si>
    <t>Zdravotechnika</t>
  </si>
  <si>
    <t>{31fd3175-8f5c-487d-b281-f7f05f493b7d}</t>
  </si>
  <si>
    <t>E1.7 01.2</t>
  </si>
  <si>
    <t>{804de537-e4fa-4600-a334-e4efb39fe0a2}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</si>
  <si>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</si>
  <si>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</si>
  <si>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</si>
  <si>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</si>
  <si>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</si>
  <si>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</si>
  <si>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SO 01 - Budova OO PZ Mojmírova</t>
  </si>
  <si>
    <t>Časť:</t>
  </si>
  <si>
    <t>SO 01.1 - Budova OO PZ Mojmírova – zelená časť</t>
  </si>
  <si>
    <t>Úroveň 3:</t>
  </si>
  <si>
    <t>E1.1.a) 01.1 - Zateplenie obvodového plášťa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</si>
  <si>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</si>
  <si>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</si>
  <si>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</si>
  <si>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</si>
  <si>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</si>
  <si>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</si>
  <si>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</si>
  <si>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</si>
  <si>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</si>
  <si>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</si>
  <si>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</si>
  <si>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</si>
  <si>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</si>
  <si>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</si>
  <si>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>M - Práce a dodávky M</t>
  </si>
  <si>
    <t xml:space="preserve">    21-M - Elektromontáže</t>
  </si>
  <si>
    <t>OST - Ostatné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</si>
  <si>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</si>
  <si>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</si>
  <si>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</si>
  <si>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</si>
  <si>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</si>
  <si>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</si>
  <si>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</si>
  <si>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</si>
  <si>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</si>
  <si>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</si>
  <si>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</si>
  <si>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</si>
  <si>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</si>
  <si>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</si>
  <si>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</si>
  <si>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</si>
  <si>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</si>
  <si>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</si>
  <si>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</si>
  <si>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617472001.R</t>
  </si>
  <si>
    <t>Oprava a utesnenie neaktívnych škár a trhlín mrazuvzdorným cementovým tmelom v rozsahu do 40%</t>
  </si>
  <si>
    <t>m2</t>
  </si>
  <si>
    <t>620991121.S</t>
  </si>
  <si>
    <t>Zakrývanie výplní vonkajších otvorov s rámami a zárubňami, zábradlí, oplechovania, atď. zhotovené z lešenia akýmkoľvek spôsobom</t>
  </si>
  <si>
    <t>622421412.S</t>
  </si>
  <si>
    <t>Oprava vonkajších omietok stien zo suchých zmesí, hladkých, členitosť I, opravovaná plocha nad 30% do 40%</t>
  </si>
  <si>
    <t>622460111.S</t>
  </si>
  <si>
    <t>Príprava vonkajšieho podkladu stien na silno a nerovnomerne nasiakavé podklady regulátorom nasiakavosti</t>
  </si>
  <si>
    <t>8</t>
  </si>
  <si>
    <t>5</t>
  </si>
  <si>
    <t>622460122.S</t>
  </si>
  <si>
    <t>Príprava vonkajšieho podkladu stien penetráciou hĺbkovou na nasiakavé podklady</t>
  </si>
  <si>
    <t>10</t>
  </si>
  <si>
    <t>622460124.S</t>
  </si>
  <si>
    <t>Príprava vonkajšieho podkladu stien penetráciou pod omietky a nátery</t>
  </si>
  <si>
    <t>12</t>
  </si>
  <si>
    <t>7</t>
  </si>
  <si>
    <t>622460514.R</t>
  </si>
  <si>
    <t>Vonkajšia omietka stien ušľachtilá minerálna, hydrofobizovaná,  škrabaná,hr. 15 mm</t>
  </si>
  <si>
    <t>14</t>
  </si>
  <si>
    <t>622461292.S</t>
  </si>
  <si>
    <t>Vonkajšia omietka stien pastovitá dekoratívna dizajnová s použitím šablóny</t>
  </si>
  <si>
    <t>16</t>
  </si>
  <si>
    <t>9</t>
  </si>
  <si>
    <t>622473255.S</t>
  </si>
  <si>
    <t>Hydrofóbny impregnačný náter betónových konštrukcií, siloxanový</t>
  </si>
  <si>
    <t>18</t>
  </si>
  <si>
    <t>622473257.R</t>
  </si>
  <si>
    <t>Príplatok za vykonanie projektom predpísaných skúšok a prieskumov na fasáde</t>
  </si>
  <si>
    <t>11</t>
  </si>
  <si>
    <t>622473257.S</t>
  </si>
  <si>
    <t>Čistiaci prostriedok na fasády, saponát bez fosfátov</t>
  </si>
  <si>
    <t>22</t>
  </si>
  <si>
    <t>622481122.S</t>
  </si>
  <si>
    <t>Potiahnutie vonkajších stien sklotextilnou mriežkou s vložením bez lepidla</t>
  </si>
  <si>
    <t>24</t>
  </si>
  <si>
    <t>13</t>
  </si>
  <si>
    <t>625250703.S</t>
  </si>
  <si>
    <t>Kontaktný zatepľovací systém z minerálnej vlny hr. 50 mm, skrutkovacie kotvy</t>
  </si>
  <si>
    <t>26</t>
  </si>
  <si>
    <t>625250707.S</t>
  </si>
  <si>
    <t>Kontaktný zatepľovací systém z minerálnej vlny hr. 100 mm, skrutkovacie kotvy</t>
  </si>
  <si>
    <t>28</t>
  </si>
  <si>
    <t>15</t>
  </si>
  <si>
    <t>625250345.S</t>
  </si>
  <si>
    <t>Kontaktný zatepľovací systém z grafitového EPS hr. 180 mm, skrutkovacie kotvy</t>
  </si>
  <si>
    <t>30</t>
  </si>
  <si>
    <t>625250347.S</t>
  </si>
  <si>
    <t>Kontaktný zatepľovací systém z grafitového EPS hr. 200 mm, skrutkovacie kotvy</t>
  </si>
  <si>
    <t>32</t>
  </si>
  <si>
    <t>17</t>
  </si>
  <si>
    <t>625250444.R</t>
  </si>
  <si>
    <t>Kontaktný zatepľovací systém ostenia z grafitového EPS hr. 50 mm</t>
  </si>
  <si>
    <t>34</t>
  </si>
  <si>
    <t>625250556.S</t>
  </si>
  <si>
    <t>Kontaktný zatepľovací systém soklovej alebo vodou namáhanej časti hr. 180 mm, skrutkovacie kotvy (xps)</t>
  </si>
  <si>
    <t>36</t>
  </si>
  <si>
    <t>19</t>
  </si>
  <si>
    <t>625250558.S</t>
  </si>
  <si>
    <t>Kontaktný zatepľovací systém soklovej alebo vodou namáhanej časti hr. 200 mm, skrutkovacie kotvy  (xps)</t>
  </si>
  <si>
    <t>38</t>
  </si>
  <si>
    <t>625250614.R</t>
  </si>
  <si>
    <t>Kontaktný zatepľovací systém soklovej alebo vodou namáhanej časti ostenia hr. 50 mm</t>
  </si>
  <si>
    <t>40</t>
  </si>
  <si>
    <t>21</t>
  </si>
  <si>
    <t>625250703.R</t>
  </si>
  <si>
    <t>Kontaktný zatepľovací systém ostenia z minerálnej vlny hr. 50 mm</t>
  </si>
  <si>
    <t>42</t>
  </si>
  <si>
    <t>625250712.S</t>
  </si>
  <si>
    <t>Kontaktný zatepľovací systém z minerálnej vlny hr. 180 mm, skrutkovacie kotvy</t>
  </si>
  <si>
    <t>44</t>
  </si>
  <si>
    <t>23</t>
  </si>
  <si>
    <t>625250713.S</t>
  </si>
  <si>
    <t>Kontaktný zatepľovací systém z minerálnej vlny hr. 200 mm, skrutkovacie kotvy</t>
  </si>
  <si>
    <t>46</t>
  </si>
  <si>
    <t>625255116.S</t>
  </si>
  <si>
    <t>Butylkaučuková izolačná páska samolepiaca</t>
  </si>
  <si>
    <t>m</t>
  </si>
  <si>
    <t>48</t>
  </si>
  <si>
    <t>25</t>
  </si>
  <si>
    <t>625255117.R</t>
  </si>
  <si>
    <t>Celoplošne lepiaca vodeodolná paropriepustná páska š=200mm</t>
  </si>
  <si>
    <t>50</t>
  </si>
  <si>
    <t>627471352.S</t>
  </si>
  <si>
    <t>Vyrovnanie zvisých plôch stierkou zo sanačnej malty, 1 vrstva hr. 4 mm</t>
  </si>
  <si>
    <t>52</t>
  </si>
  <si>
    <t>Ostatné konštrukcie a práce-búranie</t>
  </si>
  <si>
    <t>27</t>
  </si>
  <si>
    <t>941942001.S</t>
  </si>
  <si>
    <t>Montáž lešenia rámového systémového s podlahami šírky do 0,75 m, výšky do 10 m</t>
  </si>
  <si>
    <t>54</t>
  </si>
  <si>
    <t>941942801.S</t>
  </si>
  <si>
    <t>Demontáž lešenia rámového systémového s podlahami šírky do 0,75 m, výšky do 10 m</t>
  </si>
  <si>
    <t>56</t>
  </si>
  <si>
    <t>29</t>
  </si>
  <si>
    <t>941942901.S</t>
  </si>
  <si>
    <t>Príplatok za prvý a každý ďalší i začatý týždeň použitia lešenia rámového systémového šírky do 0,75 m, výšky do 10 m</t>
  </si>
  <si>
    <t>58</t>
  </si>
  <si>
    <t>952903011.S</t>
  </si>
  <si>
    <t>Čistenie fasád tlakovou vodou od prachu, usadenín a pavučín z úrovne terénu</t>
  </si>
  <si>
    <t>60</t>
  </si>
  <si>
    <t>31</t>
  </si>
  <si>
    <t>953941414.S</t>
  </si>
  <si>
    <t>Osadenie konzoly</t>
  </si>
  <si>
    <t>ks</t>
  </si>
  <si>
    <t>62</t>
  </si>
  <si>
    <t>M</t>
  </si>
  <si>
    <t>553000000001</t>
  </si>
  <si>
    <t>Konzola pre vonkajšiu klimatizačnú jednotku vrátane 4xkotvy bez tepených mostov, pol. F71</t>
  </si>
  <si>
    <t>64</t>
  </si>
  <si>
    <t>33</t>
  </si>
  <si>
    <t>553000000002</t>
  </si>
  <si>
    <t>Fasádny držiak vlajky, pol. F72</t>
  </si>
  <si>
    <t>66</t>
  </si>
  <si>
    <t>95394201.R</t>
  </si>
  <si>
    <t>Nosný uholník do zatepľovacieho systému, 280x128mm, hr.200mm,  napr. TRA-WIK-ALU-RF/-RL,alebo ekvivalent, pol.F24</t>
  </si>
  <si>
    <t>68</t>
  </si>
  <si>
    <t>35</t>
  </si>
  <si>
    <t>95394202.R</t>
  </si>
  <si>
    <t>Nosný uholník do zatepľovacieho systému, 320x128mm, hr.200mm, napr. TWL-ALU--RF/-RL,alebo ekvivalent, pol.F25</t>
  </si>
  <si>
    <t>70</t>
  </si>
  <si>
    <t>95394203.R</t>
  </si>
  <si>
    <t>Montážny valec pre upevnenie dažď.zvodov pre zatepľovací systém, d=125/105mm, nosnosť 20kg,  pol.F26</t>
  </si>
  <si>
    <t>72</t>
  </si>
  <si>
    <t>37</t>
  </si>
  <si>
    <t>95394204.R</t>
  </si>
  <si>
    <t>Montážna podložka pre pripevnenie štítkov,pre zatepľovací systém, napr. DoRondo-PE, priemer 90/70mm, hr.10mm,alebo ekvivalent pol.F27</t>
  </si>
  <si>
    <t>74</t>
  </si>
  <si>
    <t>95394205.R</t>
  </si>
  <si>
    <t>Univerzálna montážna doska do zateplenia , napr. UMP-ALU-R, alebo ekvivalent,pol.F28</t>
  </si>
  <si>
    <t>76</t>
  </si>
  <si>
    <t>39</t>
  </si>
  <si>
    <t>95394206.R</t>
  </si>
  <si>
    <t>Montážna doska do zateplenia ,pre vonkajšie osvetlenie, kamery..., , pol.F29</t>
  </si>
  <si>
    <t>78</t>
  </si>
  <si>
    <t>953945351.S</t>
  </si>
  <si>
    <t>Hliníkový rohový ochranný profil s integrovanou mriežkou</t>
  </si>
  <si>
    <t>80</t>
  </si>
  <si>
    <t>41</t>
  </si>
  <si>
    <t>953995334.R</t>
  </si>
  <si>
    <t>PVC soklový profil šírky 203 mm</t>
  </si>
  <si>
    <t>82</t>
  </si>
  <si>
    <t>953995401.S</t>
  </si>
  <si>
    <t>Nasadzovacia lišta (okapnička) na soklový profil s integrovanou mriežkou</t>
  </si>
  <si>
    <t>84</t>
  </si>
  <si>
    <t>43</t>
  </si>
  <si>
    <t>953995407.S</t>
  </si>
  <si>
    <t>Okenný a dverový začisťovací a dilatačný profil</t>
  </si>
  <si>
    <t>86</t>
  </si>
  <si>
    <t>953995412.S</t>
  </si>
  <si>
    <t>Nadokenný profil s priznanou okapničkou</t>
  </si>
  <si>
    <t>88</t>
  </si>
  <si>
    <t>45</t>
  </si>
  <si>
    <t>953995416.S</t>
  </si>
  <si>
    <t>Parapetný profil s integrovanou sieťovinou</t>
  </si>
  <si>
    <t>90</t>
  </si>
  <si>
    <t>953995422.S</t>
  </si>
  <si>
    <t>Rohový profil s integrovanou sieťovinou - flexibilný</t>
  </si>
  <si>
    <t>92</t>
  </si>
  <si>
    <t>47</t>
  </si>
  <si>
    <t>953995431.S</t>
  </si>
  <si>
    <t>Ukončovací profil v rovine (styk dvoch konštrukčných systémov)</t>
  </si>
  <si>
    <t>94</t>
  </si>
  <si>
    <t>953995432.S</t>
  </si>
  <si>
    <t>Ukončovací profil pri oplechovaní</t>
  </si>
  <si>
    <t>96</t>
  </si>
  <si>
    <t>49</t>
  </si>
  <si>
    <t>953998639.S</t>
  </si>
  <si>
    <t>Armovací roh so sklovláknitej tkaniny</t>
  </si>
  <si>
    <t>98</t>
  </si>
  <si>
    <t>967042712.S</t>
  </si>
  <si>
    <t>Odsekanie muriva z kameňa alebo betónu plošné hr. do 100 mm,  -0,25000t</t>
  </si>
  <si>
    <t>100</t>
  </si>
  <si>
    <t>51</t>
  </si>
  <si>
    <t>978036151.S</t>
  </si>
  <si>
    <t>Mechanické odstránenie nesúdržných častí omietok, vonkajších brizolitových, v rozsahu do 40 %,  -0,02300t</t>
  </si>
  <si>
    <t>102</t>
  </si>
  <si>
    <t>978036191.S</t>
  </si>
  <si>
    <t>Otlčenie omietok šľachtených a pod., vonkajších brizolitových, v rozsahu do 100 %,  -0,05000t</t>
  </si>
  <si>
    <t>104</t>
  </si>
  <si>
    <t>53</t>
  </si>
  <si>
    <t>978059631.S</t>
  </si>
  <si>
    <t>Odsekanie a odobratie obkladov stien z obkladačiek vonkajších vrátane podkladovej omietky nad 2 m2,  -0,08900t</t>
  </si>
  <si>
    <t>106</t>
  </si>
  <si>
    <t>979011111.S</t>
  </si>
  <si>
    <t>Zvislá doprava sutiny a vybúraných hmôt za prvé podlažie nad alebo pod základným podlažím</t>
  </si>
  <si>
    <t>t</t>
  </si>
  <si>
    <t>108</t>
  </si>
  <si>
    <t>55</t>
  </si>
  <si>
    <t>979081111.S</t>
  </si>
  <si>
    <t>Odvoz sutiny a vybúraných hmôt na skládku do 1 km</t>
  </si>
  <si>
    <t>110</t>
  </si>
  <si>
    <t>979081121.S</t>
  </si>
  <si>
    <t>Odvoz sutiny a vybúraných hmôt na skládku za každý ďalší 1 km (24x)</t>
  </si>
  <si>
    <t>112</t>
  </si>
  <si>
    <t>57</t>
  </si>
  <si>
    <t>979082121.S</t>
  </si>
  <si>
    <t>Vnútrostavenisková doprava sutiny a vybúraných hmôt za každých ďalších 5 m (4x)</t>
  </si>
  <si>
    <t>114</t>
  </si>
  <si>
    <t>979089012.S</t>
  </si>
  <si>
    <t>Poplatok za skladovanie - betón, tehly, dlaždice (17 01) ostatné</t>
  </si>
  <si>
    <t>116</t>
  </si>
  <si>
    <t>99</t>
  </si>
  <si>
    <t>Presun hmôt HSV</t>
  </si>
  <si>
    <t>59</t>
  </si>
  <si>
    <t>999281111.S</t>
  </si>
  <si>
    <t>Presun hmôt pre opravy a údržbu objektov vrátane vonkajších plášťov výšky do 25 m</t>
  </si>
  <si>
    <t>118</t>
  </si>
  <si>
    <t>PSV</t>
  </si>
  <si>
    <t>Práce a dodávky PSV</t>
  </si>
  <si>
    <t>711</t>
  </si>
  <si>
    <t>Izolácie proti vode a vlhkosti</t>
  </si>
  <si>
    <t>711111231.S</t>
  </si>
  <si>
    <t>Izolácia proti zemnej vlhkosti, protiradónová, stierka hydroizolačná bitúmenová, tehl. podklad, zvislá</t>
  </si>
  <si>
    <t>120</t>
  </si>
  <si>
    <t>61</t>
  </si>
  <si>
    <t>711112001.S</t>
  </si>
  <si>
    <t>Zhotovenie  izolácie proti zemnej vlhkosti zvislá penetračným náterom za studena</t>
  </si>
  <si>
    <t>122</t>
  </si>
  <si>
    <t>246170000900.S</t>
  </si>
  <si>
    <t>Lak asfaltový penetračný</t>
  </si>
  <si>
    <t>124</t>
  </si>
  <si>
    <t>63</t>
  </si>
  <si>
    <t>711142101.S</t>
  </si>
  <si>
    <t>Izolácia proti zemnej vlhkosti s protiradonovou odolnosťou nopovou HDPE fóliou hrúbky 0,5 mm, výška nopu 8 mm šírka 2 m zvislá</t>
  </si>
  <si>
    <t>126</t>
  </si>
  <si>
    <t>711190010.S</t>
  </si>
  <si>
    <t>Ukončujúci profil profilovaných fólií</t>
  </si>
  <si>
    <t>128</t>
  </si>
  <si>
    <t>65</t>
  </si>
  <si>
    <t>711491272.S</t>
  </si>
  <si>
    <t>Zhotovenie ochrannej vrstvy izolácie z textílie na ploche zvislej, pre izolácie proti zemnej vlhkosti, podpovrchovej a tlakovej vode</t>
  </si>
  <si>
    <t>130</t>
  </si>
  <si>
    <t>693110001900.S</t>
  </si>
  <si>
    <t>Geotextília polypropylénová netkaná 120 g/m2</t>
  </si>
  <si>
    <t>132</t>
  </si>
  <si>
    <t>67</t>
  </si>
  <si>
    <t>711713116.S</t>
  </si>
  <si>
    <t>Zhotovenie detailov náterivami a tmelmi za studena škár tmelom asfaltovým šxv 20 x 30 mm</t>
  </si>
  <si>
    <t>134</t>
  </si>
  <si>
    <t>111630002000.S</t>
  </si>
  <si>
    <t>Tmel asfaltový - bitúmenový tesniaci a škárovací</t>
  </si>
  <si>
    <t>136</t>
  </si>
  <si>
    <t>69</t>
  </si>
  <si>
    <t>245610003500.S</t>
  </si>
  <si>
    <t>Páska tesniaca špeciálna kompozitná, pre náročné aplikácie s vysokým zaťažením, 120 mm/50 m</t>
  </si>
  <si>
    <t>138</t>
  </si>
  <si>
    <t>998711202.S</t>
  </si>
  <si>
    <t>Presun hmôt pre izoláciu proti vode v objektoch výšky nad 6 do 12 m</t>
  </si>
  <si>
    <t>%</t>
  </si>
  <si>
    <t>140</t>
  </si>
  <si>
    <t>713</t>
  </si>
  <si>
    <t>Izolácie tepelné</t>
  </si>
  <si>
    <t>71</t>
  </si>
  <si>
    <t>713132211.S</t>
  </si>
  <si>
    <t>Montáž tepelnej izolácie podzemných stien a základov xps celoplošným prilepením</t>
  </si>
  <si>
    <t>142</t>
  </si>
  <si>
    <t>283750009140.S</t>
  </si>
  <si>
    <t>Doska XPS hr. 180 mm, zateplenie soklov, suterénov, podláh</t>
  </si>
  <si>
    <t>144</t>
  </si>
  <si>
    <t>73</t>
  </si>
  <si>
    <t>998713202.S</t>
  </si>
  <si>
    <t>Presun hmôt pre izolácie tepelné v objektoch výšky nad 6 m do 12 m</t>
  </si>
  <si>
    <t>146</t>
  </si>
  <si>
    <t>Práce a dodávky M</t>
  </si>
  <si>
    <t>21-M</t>
  </si>
  <si>
    <t>Elektromontáže</t>
  </si>
  <si>
    <t>210010327.S</t>
  </si>
  <si>
    <t>Krabica (KO 125/1L štvorcová) do dutých stien odbočná s viečkom, bez zapojenia</t>
  </si>
  <si>
    <t>148</t>
  </si>
  <si>
    <t>75</t>
  </si>
  <si>
    <t>345410000600.S</t>
  </si>
  <si>
    <t>Krabica odbočná z PVC s viečkom pod omietku KO 125/1L</t>
  </si>
  <si>
    <t>256</t>
  </si>
  <si>
    <t>150</t>
  </si>
  <si>
    <t>000200011.R</t>
  </si>
  <si>
    <t>Odtrhové skúšky priľnavosti podľa STN ISO 4624</t>
  </si>
  <si>
    <t>eur</t>
  </si>
  <si>
    <t>262144</t>
  </si>
  <si>
    <t>152</t>
  </si>
  <si>
    <t>77</t>
  </si>
  <si>
    <t>000200012.R</t>
  </si>
  <si>
    <t>Výťažná skúška podľa STN 732902</t>
  </si>
  <si>
    <t>154</t>
  </si>
  <si>
    <t>000200013.R</t>
  </si>
  <si>
    <t>Určenie vlhkosti podkladu fasády skúškou podľa STN EN 1542</t>
  </si>
  <si>
    <t>156</t>
  </si>
  <si>
    <t>E1.1.b) 01.1 - Strop pod nevykurovaným priestorom</t>
  </si>
  <si>
    <t xml:space="preserve">    762 - Konštrukcie tesárske</t>
  </si>
  <si>
    <t xml:space="preserve">    783 - Nátery</t>
  </si>
  <si>
    <t>632451624.S</t>
  </si>
  <si>
    <t>Sanácia betónovej konštrukcie opravnou (reprofilačnou) maltou na betón a murivo hr. 20 mm</t>
  </si>
  <si>
    <t>965044201.S</t>
  </si>
  <si>
    <t>Brúsenie existujúcich betónových podláh, zbrúsenie hrúbky do 3 mm -0,00600t</t>
  </si>
  <si>
    <t>979082111.S</t>
  </si>
  <si>
    <t>Vnútrostavenisková doprava sutiny a vybúraných hmôt do 10 m</t>
  </si>
  <si>
    <t>713131144.S</t>
  </si>
  <si>
    <t>Montáž paropriepustnej fólie</t>
  </si>
  <si>
    <t>283230012100.1</t>
  </si>
  <si>
    <t>Paropriepustná fólia, hmotnosť 250 g/m2, difúzne otvorená,</t>
  </si>
  <si>
    <t>713141151.S</t>
  </si>
  <si>
    <t>Montáž tepelnej izolácie striech plochých do 10° minerálnou vlnou, jednovrstvová kladenými voľne</t>
  </si>
  <si>
    <t>631440033400.S</t>
  </si>
  <si>
    <t>Doska z minerálnej vlny hr. 150 mm, izolácia pre zateplenie plochých striech</t>
  </si>
  <si>
    <t>713141250.S</t>
  </si>
  <si>
    <t>Montáž tepelnej izolácie striech plochých do 10° minerálnou vlnou, dvojvrstvová kladenými voľne</t>
  </si>
  <si>
    <t>762</t>
  </si>
  <si>
    <t>Konštrukcie tesárske</t>
  </si>
  <si>
    <t>762712110.S</t>
  </si>
  <si>
    <t>Montáž priestorových viazaných konštrukcií z reziva hraneného prierezovej plochy do 120 cm2</t>
  </si>
  <si>
    <t>605110009800.S</t>
  </si>
  <si>
    <t>Dosky a fošne zo smreku neopracované omietané akosť I hr. 24-32 mm, š. 60-160 mm</t>
  </si>
  <si>
    <t>m3</t>
  </si>
  <si>
    <t>762712140.S</t>
  </si>
  <si>
    <t>Montáž priestorových viazaných konštrukcií z reziva hraneného prierezovej plochy 280 - 450 cm2</t>
  </si>
  <si>
    <t>605120006900.S</t>
  </si>
  <si>
    <t>Hranoly zo smrekovca neopracované hranené akosť I 100x300mm</t>
  </si>
  <si>
    <t>762795000.S</t>
  </si>
  <si>
    <t>Spojovacie prostriedky pre priestorové viazané konštrukcie - klince, svorky, fixačné dosky</t>
  </si>
  <si>
    <t>762810016.S</t>
  </si>
  <si>
    <t>Záklop stropov z dosiek OSB skrutkovaných na trámy na zraz hr. dosky 22 mm</t>
  </si>
  <si>
    <t>998762202.S</t>
  </si>
  <si>
    <t>Presun hmôt pre konštrukcie tesárske v objektoch výšky do 12 m</t>
  </si>
  <si>
    <t>783</t>
  </si>
  <si>
    <t>Nátery</t>
  </si>
  <si>
    <t>783782404.S</t>
  </si>
  <si>
    <t>Nátery tesárskych konštrukcií, povrchová impregnácia proti drevokaznému hmyzu, hubám a plesniam, jednonásobná</t>
  </si>
  <si>
    <t>E1.1.c) 01.1 - Zateplenie iných konštrukcií susediacich s nevykurovaným priestorom</t>
  </si>
  <si>
    <t xml:space="preserve">    776 - Podlahy povlakové</t>
  </si>
  <si>
    <t xml:space="preserve">    784 - Maľby</t>
  </si>
  <si>
    <t>611459171.S</t>
  </si>
  <si>
    <t>Vyspravenie povrchu neomietaných betónových alebo železobetón. konštrukcií maltou cementovou pre omietky</t>
  </si>
  <si>
    <t>611460111.S</t>
  </si>
  <si>
    <t>Príprava vnútorného podkladu stropov na silno a nerovnomerne nasiakavé podklady regulátorom nasiakavosti</t>
  </si>
  <si>
    <t>617472003.S</t>
  </si>
  <si>
    <t>Oprava a utesnenie trhlín vodostav. betónov a betónov objektov kryštalickou hydroizolačnou hmotou ručne, tlaková voda, 2 vrstvy hr. 30 mm</t>
  </si>
  <si>
    <t>621462221</t>
  </si>
  <si>
    <t>Vonkajšia omietka podhľadov tenkovrstvová, silikátová, škrabaná, hr. 1,5 mm</t>
  </si>
  <si>
    <t>625250708.S</t>
  </si>
  <si>
    <t>Kontaktný zatepľovací systém z minerálnej vlny hr. 120 mm, skrutkovacie kotvy</t>
  </si>
  <si>
    <t>631312611.S</t>
  </si>
  <si>
    <t>Mazanina z betónu prostého (m3) tr. C 16/20 hr.nad 50 do 80 mm</t>
  </si>
  <si>
    <t>631319161.S</t>
  </si>
  <si>
    <t>Príplatok za prehlad. betónovej mazaniny min. tr.C 8/10 oceľ. hlad. hr. 50-80 mm (40kg/m3)</t>
  </si>
  <si>
    <t>631319171.S</t>
  </si>
  <si>
    <t>Príplatok za strhnutie povrchu mazaniny latou pre hr. obidvoch vrstiev mazaniny nad 50 do 80 mm</t>
  </si>
  <si>
    <t>631362401.S</t>
  </si>
  <si>
    <t>Výstuž mazanín z betónov (z kameniva) a z ľahkých betónov zo sietí KARI, priemer drôtu 4/4 mm, veľkosť oka 100x100 mm</t>
  </si>
  <si>
    <t>632451622.S</t>
  </si>
  <si>
    <t>Sanácia betónovej konštrukcie opravnou (reprofilačnou) maltou na betón a murivo hr. 10 mm</t>
  </si>
  <si>
    <t>632452644.S</t>
  </si>
  <si>
    <t>Cementová samonivelizačná stierka, pevnosti v tlaku 25 MPa, hr. 5 mm</t>
  </si>
  <si>
    <t>938902071.S</t>
  </si>
  <si>
    <t>Očistenie povrchu betónových konštrukcií tlakovou vodou</t>
  </si>
  <si>
    <t>941955001.S</t>
  </si>
  <si>
    <t>Lešenie ľahké pracovné pomocné, s výškou lešeňovej podlahy do 1,20 m</t>
  </si>
  <si>
    <t>978011191.S</t>
  </si>
  <si>
    <t>Otlčenie omietok stropov vnútorných vápenných alebo vápennocementových v rozsahu do 100 %,  -0,05000t</t>
  </si>
  <si>
    <t>713120010.S</t>
  </si>
  <si>
    <t>Zakrývanie tepelnej izolácie podláh fóliou</t>
  </si>
  <si>
    <t>283230011400.S</t>
  </si>
  <si>
    <t>Krycia PE fólia hr. 0,12 mm</t>
  </si>
  <si>
    <t>713122111.S</t>
  </si>
  <si>
    <t>Montáž tepelnej izolácie podláh polystyrénom, kladeným voľne v jednej vrstve</t>
  </si>
  <si>
    <t>283190010200.S</t>
  </si>
  <si>
    <t>Doska z fenolovej peny hr. 60 mm, pre zateplenie podláh</t>
  </si>
  <si>
    <t>776</t>
  </si>
  <si>
    <t>Podlahy povlakové</t>
  </si>
  <si>
    <t>776411000.S</t>
  </si>
  <si>
    <t>Lepenie podlahových líšt soklových</t>
  </si>
  <si>
    <t>283410017900.S</t>
  </si>
  <si>
    <t>Soklová PVC lišta pre vloženie pásikov z PVC podlahoviny hrúbky do 5 mm</t>
  </si>
  <si>
    <t>776521100.S</t>
  </si>
  <si>
    <t>Lepenie povlakových podláh z PVC homogénnych pásov</t>
  </si>
  <si>
    <t>284110002300</t>
  </si>
  <si>
    <t>Podlaha PVC homogénna, hrúbka 2 mm, trieda záťaže 34/43, Bfl-s1, najvyššia trieda, nízka abrazívnosť,</t>
  </si>
  <si>
    <t>776990100.S</t>
  </si>
  <si>
    <t>Zametanie podkladu pred kladením povlakovýck podláh</t>
  </si>
  <si>
    <t>776992200.S</t>
  </si>
  <si>
    <t>Príprava podkladu prebrúsením strojne brúskou na betón</t>
  </si>
  <si>
    <t>998776202.S</t>
  </si>
  <si>
    <t>Presun hmôt pre podlahy povlakové v objektoch výšky nad 6 do 12 m</t>
  </si>
  <si>
    <t>784</t>
  </si>
  <si>
    <t>Maľby</t>
  </si>
  <si>
    <t>784410100.S</t>
  </si>
  <si>
    <t>Penetrovanie jednonásobné jemnozrnných podkladov výšky do 3,80 m</t>
  </si>
  <si>
    <t>784454501.S</t>
  </si>
  <si>
    <t>Maľby z maliarskych zmesí na báze syntetickej živice ručne nanášané, dvojnásobné základné na jemnozrnný podklad výšky do 3,80 m</t>
  </si>
  <si>
    <t>E1.1.d) 01.1 - Výmena otvorových konštrukcií</t>
  </si>
  <si>
    <t xml:space="preserve">    766 - Konštrukcie stolárske</t>
  </si>
  <si>
    <t xml:space="preserve">    767 - Konštrukcie doplnkové kovové</t>
  </si>
  <si>
    <t>642944221.S</t>
  </si>
  <si>
    <t>Dodatočná montáž oceľovej dverovej zárubne, plochy otvoru 2,5 - 4,5 m2</t>
  </si>
  <si>
    <t>553310010384.S</t>
  </si>
  <si>
    <t>Zárubňa požiarna oceľová, šxvxhr 1450x1970x160 mm, bez povrchovej úpravy, EI 45 EW 45, ľavá</t>
  </si>
  <si>
    <t>953947952.S</t>
  </si>
  <si>
    <t>Montáž hranatej kovovej vetracej mriežky plochy nad 0,06 m2</t>
  </si>
  <si>
    <t>429720339510.1</t>
  </si>
  <si>
    <t>Mriežka ventilačná kovová s pevne sklopenými žalúziami, hranatá so sieťkou, rozmery šxvxhr 300x360 mm, pozinkovaná, pol.H51</t>
  </si>
  <si>
    <t>766</t>
  </si>
  <si>
    <t>Konštrukcie stolárske</t>
  </si>
  <si>
    <t>766621400.S</t>
  </si>
  <si>
    <t>Montáž okien plastových s hydroizolačnými ISO páskami (exteriérová a interiérová)</t>
  </si>
  <si>
    <t>283290006100.S</t>
  </si>
  <si>
    <t>Tesniaca paropriepustná fólia polymér-flísová, š. 290 mm, dĺ. 30 m, pre tesnenie pripájacej škáry okenného rámu a muriva z exteriéru</t>
  </si>
  <si>
    <t>283290006200.S</t>
  </si>
  <si>
    <t>Tesniaca paronepriepustná fólia polymér-flísová, š. 70 mm, dĺ. 30 m, pre tesnenie pripájacej škáry okenného rámu a muriva z interiéru</t>
  </si>
  <si>
    <t>611000000H03</t>
  </si>
  <si>
    <t>Okno exteriérové ,plastové, 2 krídlové, OS+OS, zasklenie izolačným 3sklom, 1500x1750mm, podrobná špecifikácia podľa PD, pol. H03</t>
  </si>
  <si>
    <t>611000000H04</t>
  </si>
  <si>
    <t>Okno exteriérové ,plastové, 2 krídlové, S+S, zasklenie izolačným 3sklom, 1500x400mm, podrobná špecifikácia podľa PD, pol. H04</t>
  </si>
  <si>
    <t>766669117.S</t>
  </si>
  <si>
    <t>Montáž samozatvárača pre dverné krídla s hmotnosťou do 50 kg</t>
  </si>
  <si>
    <t>549170000500.1</t>
  </si>
  <si>
    <t>Samozatvárač dverí  hydraulický, s funkciu oneskoreného zatvárania</t>
  </si>
  <si>
    <t>766694142.S</t>
  </si>
  <si>
    <t>Montáž parapetnej dosky plastovej šírky do 300 mm, dĺžky 1000-1600 mm</t>
  </si>
  <si>
    <t>611560000600.S</t>
  </si>
  <si>
    <t>Parapetná doska plastová, šírka 400 mm, komôrková vnútorná</t>
  </si>
  <si>
    <t>611560000800.S</t>
  </si>
  <si>
    <t>Plastové krytky k vnútorným parapetom plastovým, pár, vo farbe biela, mramor, zlatý dub, buk, mahagón, orech, WINK TRADE</t>
  </si>
  <si>
    <t>998766202.S</t>
  </si>
  <si>
    <t>Presun hmot pre konštrukcie stolárske v objektoch výšky nad 6 do 12 m</t>
  </si>
  <si>
    <t>767</t>
  </si>
  <si>
    <t>Konštrukcie doplnkové kovové</t>
  </si>
  <si>
    <t>767310100.S</t>
  </si>
  <si>
    <t>Montáž výlezu do plochej strechy</t>
  </si>
  <si>
    <t>611330000300.1</t>
  </si>
  <si>
    <t>Výlez do podkrovia - požiarny uzáver brániaci šíreniu tepla dymotesný, EI 30D3+S, 600x1100mm, ozn.E01</t>
  </si>
  <si>
    <t>767612100.S</t>
  </si>
  <si>
    <t>Montáž okien hliníkových s hydroizolačnými ISO páskami (exteriérová a interiérová)</t>
  </si>
  <si>
    <t>553000000H01</t>
  </si>
  <si>
    <t>Exteriérová zasklená stena s 2krídlovými otváravými dverami, izolačné bezpečnostné 3sklo, 1800x2240mm, podrobná špecifikácia podľa PD, pol.H01</t>
  </si>
  <si>
    <t>553000000H02</t>
  </si>
  <si>
    <t>Exteriérová zasklená stena s 2krídlovými otváravými dverami, izolačné bezpečnostné 3sklo, 1500x2170mm, podrobná špecifikácia podľa PD, pol.H02</t>
  </si>
  <si>
    <t>767641120.S</t>
  </si>
  <si>
    <t>Montáž kovového dverového krídla otočného dvojkrídlového, do existujúcej zárubne, vrátane kovania</t>
  </si>
  <si>
    <t>553410031920.1</t>
  </si>
  <si>
    <t>Dvere požiarne oceľové, interiérové, dvojkrídlové , PB 30-A, zateplené, povrchová úprava práškovým lakovaním, s prahovou padacou lištou, kovanie kľučka-kľučka, šxv 1450x1970 mm, pol.E02</t>
  </si>
  <si>
    <t>767646520.S</t>
  </si>
  <si>
    <t>Montáž dverí kovových - hliníkových, 1 m obvodu dverí</t>
  </si>
  <si>
    <t>553000000G01</t>
  </si>
  <si>
    <t>Interiérová zasklená stena s 1 krídlovými dverami ,zasklenie bezpečnostným izolačným dvojsklom, s nadsvetlíkom a bočným svetlíkom, 1400x2550mm, podrobná špecifikácia podľa PD, pol. G01</t>
  </si>
  <si>
    <t>998767202.S</t>
  </si>
  <si>
    <t>Presun hmôt pre kovové stavebné doplnkové konštrukcie v objektoch výšky nad 6 do 12 m</t>
  </si>
  <si>
    <t>783225100.S</t>
  </si>
  <si>
    <t>Nátery kov.stav.doplnk.konštr. syntetické na vzduchu schnúce dvojnás. 1x s emailov. - 105µm</t>
  </si>
  <si>
    <t>Úroveň 4:</t>
  </si>
  <si>
    <t>E1.2. 01.1 - Stavebná časť a statika</t>
  </si>
  <si>
    <t xml:space="preserve">    1 - Zemné práce</t>
  </si>
  <si>
    <t xml:space="preserve">    2 - Zakladanie</t>
  </si>
  <si>
    <t xml:space="preserve">    3 - Zvislé a kompletné konštrukcie</t>
  </si>
  <si>
    <t xml:space="preserve">    3.1 - Stavebné úpravy</t>
  </si>
  <si>
    <t xml:space="preserve">    4 - Vodorovné konštrukcie</t>
  </si>
  <si>
    <t xml:space="preserve">    5 - Komunikácie</t>
  </si>
  <si>
    <t xml:space="preserve">    712 - Izolácie striech, povlakové krytiny</t>
  </si>
  <si>
    <t xml:space="preserve">    763 - Konštrukcie - drevostavby</t>
  </si>
  <si>
    <t xml:space="preserve">    764 - Konštrukcie klampiarske</t>
  </si>
  <si>
    <t xml:space="preserve">    777 - Podlahy syntetické</t>
  </si>
  <si>
    <t xml:space="preserve">    781 - Obklady</t>
  </si>
  <si>
    <t>HZS - Hodinové zúčtovacie sadzby</t>
  </si>
  <si>
    <t>Zemné práce</t>
  </si>
  <si>
    <t>111103401.R</t>
  </si>
  <si>
    <t>Vyčistenie plochy od stavebného odpadu a kameňov</t>
  </si>
  <si>
    <t>113107141.S</t>
  </si>
  <si>
    <t>Odstránenie krytu v ploche do 200 m2 asfaltového, hr. vrstvy do 50 mm,  -0,12500t</t>
  </si>
  <si>
    <t>113107131.S</t>
  </si>
  <si>
    <t>Odstránenie krytu v ploche do 200 m2 z betónu prostého, hr. vrstvy do 150 mm,  -0,22500t</t>
  </si>
  <si>
    <t>113203111.S</t>
  </si>
  <si>
    <t>Vytrhanie obrúb kamenných, s vybúraním lôžka, z dlažobných kociek,  -0,11500t</t>
  </si>
  <si>
    <t>113307111.S</t>
  </si>
  <si>
    <t>Odstránenie podkladu v ploche do 200 m2 z kameniva ťaženého, hr. do 100mm,  -0,16000t</t>
  </si>
  <si>
    <t>113307131.S</t>
  </si>
  <si>
    <t>Odstránenie podkladu v ploche do 200 m2 z betónu prostého, hr. vrstvy do 150 mm,  -0,22500t</t>
  </si>
  <si>
    <t>122201101.S</t>
  </si>
  <si>
    <t>Odkopávka a prekopávka nezapažená v hornine 3, do 100 m3</t>
  </si>
  <si>
    <t>132201201.S</t>
  </si>
  <si>
    <t>Výkop ryhy šírky 600-2000mm horn.3 do 100m3</t>
  </si>
  <si>
    <t>132211101.S</t>
  </si>
  <si>
    <t>Hĺbenie rýh šírky do 600 mm v  hornine tr.3 súdržných - ručným náradím</t>
  </si>
  <si>
    <t>162201102.S</t>
  </si>
  <si>
    <t>Vodorovné premiestnenie výkopku z horniny 1-4 nad 20-50m</t>
  </si>
  <si>
    <t>162501102.S</t>
  </si>
  <si>
    <t>Vodorovné premiestnenie výkopku po spevnenej ceste z horniny tr.1-4, do 100 m3 na vzdialenosť do 3000 m</t>
  </si>
  <si>
    <t>162501105.S</t>
  </si>
  <si>
    <t>Vodorovné premiestnenie výkopku po spevnenej ceste z horniny tr.1-4, do 100 m3, príplatok k cene za každých ďalšich a začatých 1000 m (22x)</t>
  </si>
  <si>
    <t>167101101.S</t>
  </si>
  <si>
    <t>Nakladanie neuľahnutého výkopku z hornín tr.1-4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</si>
  <si>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</si>
  <si>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</si>
  <si>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</si>
  <si>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</si>
  <si>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181101102.S</t>
  </si>
  <si>
    <t>Úprava pláne v zárezoch v hornine 1-4 so zhutnením</t>
  </si>
  <si>
    <t>183403131.S</t>
  </si>
  <si>
    <t>Obrobenie pôdy rýľovaním pôdy hĺbky do 200 mm v hornine 1 až 2 v rovine alebo na svahu do 1:5</t>
  </si>
  <si>
    <t>Zakladanie</t>
  </si>
  <si>
    <t>229942121.S</t>
  </si>
  <si>
    <t>Rúrkové mikropilóty tlakové i ťahové z ocele 11 523 časť manžetová pri priemere nad 60 do 80 mm</t>
  </si>
  <si>
    <t>229946111.S</t>
  </si>
  <si>
    <t>Hlava rúrkovej mikropilóty namáhanej len tlakom pri priemere mikropilóty nad 60 do 80 mm</t>
  </si>
  <si>
    <t>262103272.S</t>
  </si>
  <si>
    <t>Vrty pre injektáž zvislé, povrchové D nad 56 do 93 mm, v hĺbke 0-25 m, v hornine I</t>
  </si>
  <si>
    <t>274313611.S</t>
  </si>
  <si>
    <t>Betón základových pásov, prostý tr. C 16/20</t>
  </si>
  <si>
    <t>282605211.R</t>
  </si>
  <si>
    <t>Spevnenie a stabilizácia  základovej pôdy injektážou živice priamo pod základovú dosku</t>
  </si>
  <si>
    <t>289971211.S</t>
  </si>
  <si>
    <t>Zhotovenie vrstvy z geotextílie na upravenom povrchu sklon do 1 : 5 , šírky od 0 do 3 m</t>
  </si>
  <si>
    <t>Zvislé a kompletné konštrukcie</t>
  </si>
  <si>
    <t>310236251.S</t>
  </si>
  <si>
    <t>Zamurovanie otvoru s plochou nad 0.0225 do 0,09 m2 v murive nadzákladného tehlami nad 300 do 450 mm</t>
  </si>
  <si>
    <t>310238211.S</t>
  </si>
  <si>
    <t>Zamurovanie otvoru s plochou nad 0.25 do 1 m2 v murive nadzákladného tehlami na maltu vápennocementovú</t>
  </si>
  <si>
    <t>310238411.S</t>
  </si>
  <si>
    <t>Zamurovanie otvoru s plochou nad 0.25 do 1 m2 v murive nadzákladného tehlami na maltu cementovú</t>
  </si>
  <si>
    <t>311101201.1</t>
  </si>
  <si>
    <t>Stavebná úprava prierazu pre zvislé rozvody UK 200x150mm  - dillatácia rozvodov pásom z extrud. PE peny, v úrovni podlahy a stropu vyplniť pružným tmelom, pol. UK51</t>
  </si>
  <si>
    <t>311101201.2</t>
  </si>
  <si>
    <t>Stavebná úprava - jednoduchá rozeta pre úpravu prechodu UK rúr cez podlahu, pol. UK52</t>
  </si>
  <si>
    <t>311101201.3</t>
  </si>
  <si>
    <t>Stavebná úprava prierazu pre zvislé rozvody UK 150x100mm  - dillatácia rozvodov pásom z extrud. PE peny, v úrovni podlahy a stropu vyplniť pružným tmelom, pol. UK53</t>
  </si>
  <si>
    <t>311101201.4</t>
  </si>
  <si>
    <t>Stavebná úprava - jednoduchá rozeta pre úpravu prechodu UK rúr cez podlahu, pol. UK54</t>
  </si>
  <si>
    <t>311101201.5</t>
  </si>
  <si>
    <t>Stavebná úprava drážky pre zvislé rozvody UK 100x100mm  - dillatácia zvislých rozvodov pásom z extrud. PE peny, drážka vyplnená zálievkovou hmotou s expanzným účinkom, v úrovni steny vyplnená pružným tmelom, pol. UK55</t>
  </si>
  <si>
    <t>311101201.6</t>
  </si>
  <si>
    <t>Stavebná úprava pôvod. prierazu pre zvislé rozvody UK, 150x150mm, prieraz prieraz vypnený betónvou zálievkou pre opravu bet.koštrukcií, v úrovni podlahy a stropu vyplniť pružným tmelom, pol. UK56</t>
  </si>
  <si>
    <t>317160171.S</t>
  </si>
  <si>
    <t>Keramický preklad nenosný šírky 145 mm, výšky 71 mm, dĺžky 1000 mm</t>
  </si>
  <si>
    <t>317165111.R</t>
  </si>
  <si>
    <t>Podomietkový žalúziový kastlík z purenitu šírky 164 mm, výšky 249/279 mm,</t>
  </si>
  <si>
    <t>317941121.S</t>
  </si>
  <si>
    <t>Osadenie oceľových valcovaných nosníkov (na murive) I, IE,U,UE,L do č.12 alebo výšky do 120 mm</t>
  </si>
  <si>
    <t>133840000300.S</t>
  </si>
  <si>
    <t>Tyč oceľová prierezu U 100 mm, ozn. 11 373, podľa EN ISO S185</t>
  </si>
  <si>
    <t>341321315.S</t>
  </si>
  <si>
    <t>Betón stien a priečok, železový (bez výstuže) tr. C 20/25</t>
  </si>
  <si>
    <t>341351105.S</t>
  </si>
  <si>
    <t>Debnenie stien a priečok obojstranné zhotovenie-dielce</t>
  </si>
  <si>
    <t>341351106.S</t>
  </si>
  <si>
    <t>Debnenie stien a priečok obojstranné odstránenie-dielce</t>
  </si>
  <si>
    <t>341361821.S</t>
  </si>
  <si>
    <t>Výstuž stien a priečok B500 (10505)</t>
  </si>
  <si>
    <t>342948111.S</t>
  </si>
  <si>
    <t>Ukotvenie priečok k murovaným konštrukciám priklincovaním spojky do ložnej škáry počas murovania</t>
  </si>
  <si>
    <t>386381111.S</t>
  </si>
  <si>
    <t>Nádržka v kotolni zo železobetónu do 600x600x600 mm, betón C 16/20</t>
  </si>
  <si>
    <t>389381001.S</t>
  </si>
  <si>
    <t>Dobetónovanie prefabrikovaných konštrukcií</t>
  </si>
  <si>
    <t>3.1</t>
  </si>
  <si>
    <t>Stavebné úpravy</t>
  </si>
  <si>
    <t>310100001.R</t>
  </si>
  <si>
    <t>Prieraz v strope 200x150mm, ozn.UK1</t>
  </si>
  <si>
    <t>310100004.R</t>
  </si>
  <si>
    <t>Prieraz v podlahe 200x150mm, ozn.UK2</t>
  </si>
  <si>
    <t>310100005.R</t>
  </si>
  <si>
    <t>Prieraz v strope 100x150mm, ozn.UK3</t>
  </si>
  <si>
    <t>310100006.R</t>
  </si>
  <si>
    <t>Prieraz v podlahe 100x150mm, ozn.UK4</t>
  </si>
  <si>
    <t>974031153.S</t>
  </si>
  <si>
    <t>Vysekávanie rýh v akomkoľvek murive tehlovom na akúkoľvek maltu do hĺbky 100 mm a š. do 100 mm,  -0,01800t , ozn UK5</t>
  </si>
  <si>
    <t>310100002.R</t>
  </si>
  <si>
    <t>Prieraz v  betónovom základe 300x300mm, ozn.ZT1</t>
  </si>
  <si>
    <t>310100003.R</t>
  </si>
  <si>
    <t>Drážka v  betónovom základe 300x300x1800mm, ozn.ZT2</t>
  </si>
  <si>
    <t>Vodorovné konštrukcie</t>
  </si>
  <si>
    <t>417391151.S</t>
  </si>
  <si>
    <t>Montáž obkladu betónových konštrukcií vykonaný súčasne s betónovaním extrudovaným polystyrénom</t>
  </si>
  <si>
    <t>283750000700.S</t>
  </si>
  <si>
    <t>Doska XPS hr. 50 mm, zateplenie soklov, suterénov, podláh</t>
  </si>
  <si>
    <t>Komunikácie</t>
  </si>
  <si>
    <t>564760211.S</t>
  </si>
  <si>
    <t>Podklad alebo kryt z kameniva hrubého drveného veľ. 16-32 mm s rozprestretím a zhutnením hr. 200 mm</t>
  </si>
  <si>
    <t>567124115.S</t>
  </si>
  <si>
    <t>Podklad z podkladového betónu PB I tr. C 20/25 hr. 150 mm</t>
  </si>
  <si>
    <t>578131112.S</t>
  </si>
  <si>
    <t>Liaty asfalt z kameniva ťaženého alebo drveného s rozprestretím jemnozrnný MA 8 O, hr. 35 mm</t>
  </si>
  <si>
    <t>578901112.S</t>
  </si>
  <si>
    <t>Zdrsňovací posyp liateho asfaltu z kameniva 6 kg/m2</t>
  </si>
  <si>
    <t>611401311.S</t>
  </si>
  <si>
    <t>Omietka jednotlivých malých plôch na stropoch s plochou jednotlivo nad 0, 25 do 1 m2</t>
  </si>
  <si>
    <t>631312141.S</t>
  </si>
  <si>
    <t>Doplnenie existujúcich mazanín prostým betónom (s dodaním hmôt) bez poteru rýh v mazaninách</t>
  </si>
  <si>
    <t>631362422.S</t>
  </si>
  <si>
    <t>Výstuž mazanín z betónov (z kameniva) a z ľahkých betónov zo sietí KARI, priemer drôtu 6/6 mm, veľkosť oka 150x150 mm</t>
  </si>
  <si>
    <t>631571015.R</t>
  </si>
  <si>
    <t>Násyp -  vrstva zo štrku- okruhliakov fr.64</t>
  </si>
  <si>
    <t>632001051.S</t>
  </si>
  <si>
    <t>Zhotovenie jednonásobného penetračného náteru pre potery a stierky</t>
  </si>
  <si>
    <t>585520008700.S</t>
  </si>
  <si>
    <t>Penetračný náter na nasiakavé podklady pod potery, samonivelizačné hmoty a stavebné lepidlá</t>
  </si>
  <si>
    <t>kg</t>
  </si>
  <si>
    <t>632452215.S</t>
  </si>
  <si>
    <t>Cementový poter, pevnosti v tlaku 20 MPa, hr. 30 mm</t>
  </si>
  <si>
    <t>632452649.S</t>
  </si>
  <si>
    <t>Cementová samonivelizačná stierka, pevnosti v tlaku 25 MPa, hr. 10 mm</t>
  </si>
  <si>
    <t>648922431.S</t>
  </si>
  <si>
    <t>Osadenie parapetných dosiek železob. leštených na akúkoľvek cementovú maltu, š. nad 400 do 600 mm</t>
  </si>
  <si>
    <t>593000000001</t>
  </si>
  <si>
    <t>Exteriérový parapet s odkvapou drážkou z mrazuvzdorného pohľadového betónu. 1500x450x40mm, pol.k31</t>
  </si>
  <si>
    <t>916231111.S</t>
  </si>
  <si>
    <t>Osadenie cestnej obruby z drobných kociek bez opory, do lôžka z bet. prostého tr. C 12/15</t>
  </si>
  <si>
    <t>583810000200.S</t>
  </si>
  <si>
    <t>Kocka dlažobná drobná z vyvretých hornín, veľkosť 100 mm</t>
  </si>
  <si>
    <t>916561112.S</t>
  </si>
  <si>
    <t>Osadenie záhonového alebo parkového obrubníka betón., do lôžka z bet. pros. tr. C 16/20 s bočnou oporou</t>
  </si>
  <si>
    <t>592170001800.S</t>
  </si>
  <si>
    <t>Obrubník parkový, lxšxv 1000x50x200 mm, prírodný</t>
  </si>
  <si>
    <t>918101112.S</t>
  </si>
  <si>
    <t>Lôžko pod obrubníky, krajníky alebo obruby z dlažobných kociek z betónu prostého tr. C 16/20</t>
  </si>
  <si>
    <t>936104102.R</t>
  </si>
  <si>
    <t>D+M betónovej šambrány hlavného vstupu -  betónový výrobok z pohľadového betónu s protišmykovou úpravou nášľapnej plochy, pol.C01</t>
  </si>
  <si>
    <t>952901111.S</t>
  </si>
  <si>
    <t>Vyčistenie budov pri výške podlaží do 4 m</t>
  </si>
  <si>
    <t>962031132.S</t>
  </si>
  <si>
    <t>Búranie priečok alebo vybúranie otvorov plochy nad 4 m2 z tehál pálených, plných alebo dutých hr. do 150 mm,  -0,19600t</t>
  </si>
  <si>
    <t>962032231.S</t>
  </si>
  <si>
    <t>Búranie muriva alebo vybúranie otvorov plochy nad 4 m2 nadzákladového z tehál pálených, vápenopieskových, cementových na maltu,  -1,90500t</t>
  </si>
  <si>
    <t>965043331.S</t>
  </si>
  <si>
    <t>Búranie podkladov pod dlažby, liatych dlažieb a mazanín,betón s poterom,teracom hr.do 100 mm, plochy do 4 m2 -2,20000t</t>
  </si>
  <si>
    <t>965043341.S</t>
  </si>
  <si>
    <t>Búranie podkladov pod dlažby, liatych dlažieb a mazanín,betón s poterom,teracom hr.do 100 mm, plochy nad 4 m2  -2,20000t</t>
  </si>
  <si>
    <t>79</t>
  </si>
  <si>
    <t>965043421.S</t>
  </si>
  <si>
    <t>Búranie podkladov pod dlažby, liatych dlažieb a mazanín,betón s poterom,teracom hr.do 150 mm,  plochy do 1 m2 -2,20000t</t>
  </si>
  <si>
    <t>158</t>
  </si>
  <si>
    <t>965043441.S</t>
  </si>
  <si>
    <t>Búranie podkladov pod dlažby, liatych dlažieb a mazanín,betón s poterom,teracom hr.do 150 mm,  plochy nad 4 m2 -2,20000t</t>
  </si>
  <si>
    <t>160</t>
  </si>
  <si>
    <t>81</t>
  </si>
  <si>
    <t>965049110.S</t>
  </si>
  <si>
    <t>Príplatok za búranie betónovej mazaniny so zváranou sieťou alebo rabicovým pletivom hr. do 100 mm</t>
  </si>
  <si>
    <t>162</t>
  </si>
  <si>
    <t>965049120.S</t>
  </si>
  <si>
    <t>Príplatok za búranie betónovej mazaniny so zváranou sieťou alebo rabicovým pletivom hr. nad 100 mm</t>
  </si>
  <si>
    <t>164</t>
  </si>
  <si>
    <t>83</t>
  </si>
  <si>
    <t>965081712.R</t>
  </si>
  <si>
    <t>Búranie soklíkov z keramických dlaždíc  -0,002000t</t>
  </si>
  <si>
    <t>166</t>
  </si>
  <si>
    <t>965081812.S</t>
  </si>
  <si>
    <t>Búranie dlažieb, z kamen., cement., terazzových, čadičových alebo keramických, hr. nad 10 mm,  -0,06500t</t>
  </si>
  <si>
    <t>168</t>
  </si>
  <si>
    <t>85</t>
  </si>
  <si>
    <t>966032911.S</t>
  </si>
  <si>
    <t>Odsekanie ríms podokenných alebo nadokenných predsadených nad líce muriva,  -0,02000t</t>
  </si>
  <si>
    <t>170</t>
  </si>
  <si>
    <t>968061116.S</t>
  </si>
  <si>
    <t>Demontáž dverí drevených vchodových, 1 bm obvodu - 0,012t</t>
  </si>
  <si>
    <t>172</t>
  </si>
  <si>
    <t>87</t>
  </si>
  <si>
    <t>968061126.S</t>
  </si>
  <si>
    <t>Vyvesenie dreveného dverného krídla do suti plochy nad 2 m2, -0,02700t</t>
  </si>
  <si>
    <t>174</t>
  </si>
  <si>
    <t>968071115.S</t>
  </si>
  <si>
    <t>Demontáž okien kovových, 1 bm obvodu - 0,005t</t>
  </si>
  <si>
    <t>176</t>
  </si>
  <si>
    <t>89</t>
  </si>
  <si>
    <t>968071116.S</t>
  </si>
  <si>
    <t>Demontáž dverí kovových vchodových, 1 bm obvodu - 0,005t</t>
  </si>
  <si>
    <t>178</t>
  </si>
  <si>
    <t>968072456.S</t>
  </si>
  <si>
    <t>Vybúranie kovových dverových zárubní plochy nad 2 m2,  -0,06300t</t>
  </si>
  <si>
    <t>180</t>
  </si>
  <si>
    <t>91</t>
  </si>
  <si>
    <t>968072875.R</t>
  </si>
  <si>
    <t>Vybúranie a vybratie mreží  -0,00600t</t>
  </si>
  <si>
    <t>182</t>
  </si>
  <si>
    <t>968081115.S</t>
  </si>
  <si>
    <t>Demontáž okien plastových, 1 bm obvodu - 0,007t</t>
  </si>
  <si>
    <t>184</t>
  </si>
  <si>
    <t>93</t>
  </si>
  <si>
    <t>968081116.S</t>
  </si>
  <si>
    <t>Demontáž dverí plastových vchodových, 1 bm obvodu - 0,012t</t>
  </si>
  <si>
    <t>186</t>
  </si>
  <si>
    <t>971033641.S</t>
  </si>
  <si>
    <t>Vybúranie otvorov v murive tehl. plochy do 4 m2 hr. do 300 mm,  -1,87500t</t>
  </si>
  <si>
    <t>188</t>
  </si>
  <si>
    <t>95</t>
  </si>
  <si>
    <t>971045802.S</t>
  </si>
  <si>
    <t>Vrty príklepovým vrtákom do D 12 mm do stien alebo smerom dole do betónu -0.00001t</t>
  </si>
  <si>
    <t>cm</t>
  </si>
  <si>
    <t>190</t>
  </si>
  <si>
    <t>973031151.S</t>
  </si>
  <si>
    <t>Vysekanie v murive z tehál výklenkov pohľadovej plochy väčších než 0,25 m2,  -1,80000t</t>
  </si>
  <si>
    <t>192</t>
  </si>
  <si>
    <t>97</t>
  </si>
  <si>
    <t>974042576.S</t>
  </si>
  <si>
    <t>Vysekanie rýh v betónovej dlažbe do hĺbky 200 mm a šírky do 300 mm,  -0,13200t</t>
  </si>
  <si>
    <t>194</t>
  </si>
  <si>
    <t>974042577.S</t>
  </si>
  <si>
    <t>Vysekanie rýh v betónovej dlažbe do hĺbky 200 mm a šírky nad 300 mm,  -0,17600t</t>
  </si>
  <si>
    <t>196</t>
  </si>
  <si>
    <t>974083114.S</t>
  </si>
  <si>
    <t>Rezanie betónových mazanín existujúcich vystužených hĺbky nad 150 do 200 mm</t>
  </si>
  <si>
    <t>198</t>
  </si>
  <si>
    <t>976072221.R</t>
  </si>
  <si>
    <t>Vybúranie vetracích mriežok.,  -0,01400t</t>
  </si>
  <si>
    <t>200</t>
  </si>
  <si>
    <t>101</t>
  </si>
  <si>
    <t>978059531.S</t>
  </si>
  <si>
    <t>Odsekanie a odobratie obkladov stien z obkladačiek vnútorných vrátane podkladovej omietky nad 2 m2,  -0,06800t</t>
  </si>
  <si>
    <t>202</t>
  </si>
  <si>
    <t>204</t>
  </si>
  <si>
    <t>103</t>
  </si>
  <si>
    <t>206</t>
  </si>
  <si>
    <t>208</t>
  </si>
  <si>
    <t>105</t>
  </si>
  <si>
    <t>210</t>
  </si>
  <si>
    <t>212</t>
  </si>
  <si>
    <t>107</t>
  </si>
  <si>
    <t>214</t>
  </si>
  <si>
    <t>216</t>
  </si>
  <si>
    <t>109</t>
  </si>
  <si>
    <t>711111001.S</t>
  </si>
  <si>
    <t>Zhotovenie izolácie proti zemnej vlhkosti vodorovná náterom penetračným za studena</t>
  </si>
  <si>
    <t>218</t>
  </si>
  <si>
    <t>220</t>
  </si>
  <si>
    <t>111</t>
  </si>
  <si>
    <t>711113212.R</t>
  </si>
  <si>
    <t>Zhotovenie  izolácie proti zemnej vlhkosti na vodorovnej ploche náterom 3x z kryštalickej izol.</t>
  </si>
  <si>
    <t>222</t>
  </si>
  <si>
    <t>245640000100.S</t>
  </si>
  <si>
    <t>Hmota hydroizolačná kryštalická</t>
  </si>
  <si>
    <t>224</t>
  </si>
  <si>
    <t>113</t>
  </si>
  <si>
    <t>711113312.R</t>
  </si>
  <si>
    <t>Zhotovenie  izolácie proti zemnej vlhkosti na zvislej ploche náterom z kryštalickej izolácie 3x</t>
  </si>
  <si>
    <t>226</t>
  </si>
  <si>
    <t>228</t>
  </si>
  <si>
    <t>115</t>
  </si>
  <si>
    <t>711131101.S</t>
  </si>
  <si>
    <t>Zhotovenie  izolácie proti zemnej vlhkosti vodorovná AIP na sucho</t>
  </si>
  <si>
    <t>230</t>
  </si>
  <si>
    <t>628110000200.S</t>
  </si>
  <si>
    <t>Pás asfaltový bez krycej vrstvy, vložka strojná lepenka A 500/SH</t>
  </si>
  <si>
    <t>232</t>
  </si>
  <si>
    <t>117</t>
  </si>
  <si>
    <t>711141559.S</t>
  </si>
  <si>
    <t>Zhotovenie  izolácie proti zemnej vlhkosti a tlakovej vode vodorovná NAIP pritavením</t>
  </si>
  <si>
    <t>234</t>
  </si>
  <si>
    <t>628310001000.S</t>
  </si>
  <si>
    <t>Pás asfaltový s posypom hr. 3,5 mm vystužený sklenenou rohožou</t>
  </si>
  <si>
    <t>236</t>
  </si>
  <si>
    <t>119</t>
  </si>
  <si>
    <t>711212001.S</t>
  </si>
  <si>
    <t>Jednozlož. hydroizolačná hmota disperzná, náter na vnútorne použitie zvislá</t>
  </si>
  <si>
    <t>238</t>
  </si>
  <si>
    <t>240</t>
  </si>
  <si>
    <t>712</t>
  </si>
  <si>
    <t>Izolácie striech, povlakové krytiny</t>
  </si>
  <si>
    <t>121</t>
  </si>
  <si>
    <t>712300831.R</t>
  </si>
  <si>
    <t>Odstránenie hydroizolácie z asf.pásu 1x  -0,00600t</t>
  </si>
  <si>
    <t>242</t>
  </si>
  <si>
    <t>712300832.R</t>
  </si>
  <si>
    <t>Odstránenie hydroizolácie z asf.pásu dvojvrstvovej,  -0,01000t</t>
  </si>
  <si>
    <t>244</t>
  </si>
  <si>
    <t>763</t>
  </si>
  <si>
    <t>Konštrukcie - drevostavby</t>
  </si>
  <si>
    <t>123</t>
  </si>
  <si>
    <t>763126620.S</t>
  </si>
  <si>
    <t>Predsadená SDK stena hr. 75 mm, na oceľovej konštrukcií CD+UD, dvojito opláštená doskou štandardnou A 2x12.5 mm, TI 50 mm</t>
  </si>
  <si>
    <t>246</t>
  </si>
  <si>
    <t>763129521.S</t>
  </si>
  <si>
    <t>Demontáž sadrokartónovej predsadenej alebo šachtovej steny, s jednoduchou oceľovou konštrukciou, jednoduché opláštenie, -0,01662t</t>
  </si>
  <si>
    <t>248</t>
  </si>
  <si>
    <t>125</t>
  </si>
  <si>
    <t>763171950.S</t>
  </si>
  <si>
    <t>Montáž klapiek ostatných pre SDK priečky a steny dosky veľkosti nad 1,00 m2</t>
  </si>
  <si>
    <t>250</t>
  </si>
  <si>
    <t>590160003900.1</t>
  </si>
  <si>
    <t>Dvierka revízne 1krídlové, otvárabé SDk výplň hr. 25mm, pol. D03-L</t>
  </si>
  <si>
    <t>252</t>
  </si>
  <si>
    <t>127</t>
  </si>
  <si>
    <t>998763401.S</t>
  </si>
  <si>
    <t>Presun hmôt pre sádrokartónové konštrukcie v stavbách (objektoch) výšky do 7 m</t>
  </si>
  <si>
    <t>254</t>
  </si>
  <si>
    <t>764</t>
  </si>
  <si>
    <t>Konštrukcie klampiarske</t>
  </si>
  <si>
    <t>764322240.R</t>
  </si>
  <si>
    <t>Oplechovanie z pozinkovaného PZ plechu, odkvapov na strechách s tvrdou krytinou r.š. 1000 mm</t>
  </si>
  <si>
    <t>129</t>
  </si>
  <si>
    <t>764322240.S</t>
  </si>
  <si>
    <t>Oplechovanie z pozinkovaného PZ plechu, odkvapov na strechách s tvrdou krytinou r.š. 500 mm</t>
  </si>
  <si>
    <t>258</t>
  </si>
  <si>
    <t>764331220.S</t>
  </si>
  <si>
    <t>Lemovanie z pozinkovaného PZ plechu, múrov na strechách s tvrdou krytinou r.š. 250 mm</t>
  </si>
  <si>
    <t>260</t>
  </si>
  <si>
    <t>131</t>
  </si>
  <si>
    <t>764352229.R</t>
  </si>
  <si>
    <t>Žľaby z pozinkovaného PZ plechu, pododkvapové polkruhové r.š. 400 mm, vrátane zachytávača lístia</t>
  </si>
  <si>
    <t>262</t>
  </si>
  <si>
    <t>764359212.S</t>
  </si>
  <si>
    <t>Kotlík kónický z pozinkovaného PZ plechu, pre rúry s priemerom od 100 do 125 mm</t>
  </si>
  <si>
    <t>264</t>
  </si>
  <si>
    <t>133</t>
  </si>
  <si>
    <t>764359241.S</t>
  </si>
  <si>
    <t>Ochranný kôš strešného vpustu z pozinkovaného plechu pre rúry s priemerom do 150 mm</t>
  </si>
  <si>
    <t>266</t>
  </si>
  <si>
    <t>764410761.R</t>
  </si>
  <si>
    <t>Oplechovanie parapetov z hliníkového plechu hr. 2mm, vrátane koncoviek pre zapustenie pod omietku, rš.360mm</t>
  </si>
  <si>
    <t>268</t>
  </si>
  <si>
    <t>135</t>
  </si>
  <si>
    <t>764410880.S</t>
  </si>
  <si>
    <t>Demontáž oplechovania parapetov rš od 400 do 600 mm,  -0,00287t</t>
  </si>
  <si>
    <t>270</t>
  </si>
  <si>
    <t>764421850.S</t>
  </si>
  <si>
    <t>Demontáž oplechovania ríms rš od 250 do 330 mm,  -0,00175t</t>
  </si>
  <si>
    <t>272</t>
  </si>
  <si>
    <t>137</t>
  </si>
  <si>
    <t>764422820.S</t>
  </si>
  <si>
    <t>Demontáž oplechovania ríms rš 900 mm,  -0,00570t</t>
  </si>
  <si>
    <t>274</t>
  </si>
  <si>
    <t>764454254.S</t>
  </si>
  <si>
    <t>Zvodové rúry z pozinkovaného PZ plechu, kruhové priemer 120 mm</t>
  </si>
  <si>
    <t>276</t>
  </si>
  <si>
    <t>139</t>
  </si>
  <si>
    <t>998764202.S</t>
  </si>
  <si>
    <t>Presun hmôt pre konštrukcie klampiarske v objektoch výšky nad 6 do 12 m</t>
  </si>
  <si>
    <t>278</t>
  </si>
  <si>
    <t>767660110.S</t>
  </si>
  <si>
    <t>Montáž hliníkovej vonkajšej žalúzie od šírky 140 cm do 180 cm a dĺžky 160 cm na stenu alebo ostenie</t>
  </si>
  <si>
    <t>280</t>
  </si>
  <si>
    <t>141</t>
  </si>
  <si>
    <t>611530030200.S</t>
  </si>
  <si>
    <t>Žalúzie exteriérové hliníkové C-80, šxl 1800x1800 mm</t>
  </si>
  <si>
    <t>282</t>
  </si>
  <si>
    <t>611530031000.S</t>
  </si>
  <si>
    <t>Žalúzie exteriérové hliníkové C-80, šxl 1800x2600 mm</t>
  </si>
  <si>
    <t>284</t>
  </si>
  <si>
    <t>143</t>
  </si>
  <si>
    <t>767660116.S</t>
  </si>
  <si>
    <t>Montáž hliníkovej vonkajšej žalúzie od šírky 180 cm do 240 cm a dĺžky 260 cm na stenu alebo ostenie</t>
  </si>
  <si>
    <t>286</t>
  </si>
  <si>
    <t>998767201.S</t>
  </si>
  <si>
    <t>Presun hmôt pre kovové stavebné doplnkové konštrukcie v objektoch výšky do 6 m</t>
  </si>
  <si>
    <t>288</t>
  </si>
  <si>
    <t>145</t>
  </si>
  <si>
    <t>776401800.S</t>
  </si>
  <si>
    <t>Demontáž soklíkov alebo líšt</t>
  </si>
  <si>
    <t>290</t>
  </si>
  <si>
    <t>292</t>
  </si>
  <si>
    <t>147</t>
  </si>
  <si>
    <t>294</t>
  </si>
  <si>
    <t>776511820.S</t>
  </si>
  <si>
    <t>Odstránenie povlakových podláh z nášľapnej plochy lepených s podložkou,  -0,00100t</t>
  </si>
  <si>
    <t>296</t>
  </si>
  <si>
    <t>149</t>
  </si>
  <si>
    <t>298</t>
  </si>
  <si>
    <t>300</t>
  </si>
  <si>
    <t>151</t>
  </si>
  <si>
    <t>302</t>
  </si>
  <si>
    <t>304</t>
  </si>
  <si>
    <t>153</t>
  </si>
  <si>
    <t>306</t>
  </si>
  <si>
    <t>777</t>
  </si>
  <si>
    <t>Podlahy syntetické</t>
  </si>
  <si>
    <t>777610015.S</t>
  </si>
  <si>
    <t>Epoxidový štrukturovaný valčekovaný náter, penetračný náter, vrchný náter</t>
  </si>
  <si>
    <t>308</t>
  </si>
  <si>
    <t>155</t>
  </si>
  <si>
    <t>998777202.S</t>
  </si>
  <si>
    <t>Presun hmôt pre podlahy syntetické v objektoch výšky nad 6 do 12 m</t>
  </si>
  <si>
    <t>310</t>
  </si>
  <si>
    <t>781</t>
  </si>
  <si>
    <t>Obklady</t>
  </si>
  <si>
    <t>781445137.S</t>
  </si>
  <si>
    <t>Oprava obkladov stien z obkladačiek keramických kladených do tmelu  -0,021t</t>
  </si>
  <si>
    <t>312</t>
  </si>
  <si>
    <t>157</t>
  </si>
  <si>
    <t>597640002400.S</t>
  </si>
  <si>
    <t>Keramický obklad min. rozmer lxvxhr 298x598x8, rektifikovaný</t>
  </si>
  <si>
    <t>314</t>
  </si>
  <si>
    <t>998781202.S</t>
  </si>
  <si>
    <t>Presun hmôt pre obklady keramické v objektoch výšky nad 6 do 12 m</t>
  </si>
  <si>
    <t>316</t>
  </si>
  <si>
    <t>159</t>
  </si>
  <si>
    <t>783894622.S</t>
  </si>
  <si>
    <t>Náter farbami akrylátovými ekologickými riediteľnými vodou, biely náter sadrokartónových stien 2x</t>
  </si>
  <si>
    <t>318</t>
  </si>
  <si>
    <t>784141010.S</t>
  </si>
  <si>
    <t>Strojne nanášaná stierka stien na jemnozrnný podklad výšky do 3,80 m</t>
  </si>
  <si>
    <t>320</t>
  </si>
  <si>
    <t>161</t>
  </si>
  <si>
    <t>322</t>
  </si>
  <si>
    <t>HZS</t>
  </si>
  <si>
    <t>Hodinové zúčtovacie sadzby</t>
  </si>
  <si>
    <t>HZS000111</t>
  </si>
  <si>
    <t>Stavebno montážne práce menej náročne, pomocné alebo manupulačné (Tr 1) v rozsahu viac ako 8 hodín</t>
  </si>
  <si>
    <t>hod</t>
  </si>
  <si>
    <t>324</t>
  </si>
  <si>
    <t>E1.4. 01.1 - Zdravotechnická inštalácia, vonkajšia kanalizácia</t>
  </si>
  <si>
    <t xml:space="preserve">    8 - Rúrové vedenie</t>
  </si>
  <si>
    <t xml:space="preserve">    721 - Zdravotech. vnútorná kanalizácia</t>
  </si>
  <si>
    <t xml:space="preserve">    722 - Zdravotechnika - vnútorný vodovod</t>
  </si>
  <si>
    <t xml:space="preserve">    725 - Zdravotechnika - zariaď. predmety</t>
  </si>
  <si>
    <t>130201001</t>
  </si>
  <si>
    <t>Výkop jamy a ryhy v obmedzenom priestore horn. tr.3 ručne</t>
  </si>
  <si>
    <t>130001101.S</t>
  </si>
  <si>
    <t>Príplatok k cenám za sťaženie výkopu v blízkosti podzemného vedenia alebo výbušbnín - pre všetky triedy</t>
  </si>
  <si>
    <t>131201101.S</t>
  </si>
  <si>
    <t>Výkop nezapaženej jamy v hornine 3, do 100 m3</t>
  </si>
  <si>
    <t>131201109.S</t>
  </si>
  <si>
    <t>Hĺbenie nezapažených jám a zárezov. Príplatok za lepivosť horniny 3</t>
  </si>
  <si>
    <t>132201209</t>
  </si>
  <si>
    <t>Hĺbenie rýh š. nad 600 do 2 000 mm zapažených i nezapažených, s urovnaním dna. Príplatok k cenám za lepivosť horniny 3</t>
  </si>
  <si>
    <t>161101501</t>
  </si>
  <si>
    <t>Zvislé premiestnenie výkopku z horniny I až IV, nosením za každé 3 m výšky</t>
  </si>
  <si>
    <t>162601102</t>
  </si>
  <si>
    <t>Vodorovné premiestnenie výkopku tr.1-4 do 5000 m</t>
  </si>
  <si>
    <t>171201201</t>
  </si>
  <si>
    <t>Uloženie sypaniny na skládky do 100 m3</t>
  </si>
  <si>
    <t>P01000001</t>
  </si>
  <si>
    <t>Poplatok za skládku</t>
  </si>
  <si>
    <t>174101002</t>
  </si>
  <si>
    <t>Zásyp sypaninou so zhutnením jám, šachiet, rýh, zárezov alebo okolo objektov nad 100 do 1000 m3</t>
  </si>
  <si>
    <t>175101101</t>
  </si>
  <si>
    <t>Obsyp potrubia sypaninou z vhodných hornín 1 až 4 bez prehodenia sypaniny</t>
  </si>
  <si>
    <t>5833725100</t>
  </si>
  <si>
    <t>Štrkopiesok 0-63 b</t>
  </si>
  <si>
    <t>175101109</t>
  </si>
  <si>
    <t>Príplatok k cene za prehodenie sypaniny</t>
  </si>
  <si>
    <t>451573111</t>
  </si>
  <si>
    <t>Lôžko pod potrubie, stoky a drobné objekty, v otvorenom výkope z piesku a štrkopiesku do 63 mm</t>
  </si>
  <si>
    <t>452311141.S</t>
  </si>
  <si>
    <t>Dosky, bloky, sedlá z betónu v otvorenom výkope tr. C 16/20</t>
  </si>
  <si>
    <t>Rúrové vedenie</t>
  </si>
  <si>
    <t>871275503.S</t>
  </si>
  <si>
    <t>Potrubie kanalizačné PVC-U gravitačné hladké viacvrstvové SN 4 DN 125</t>
  </si>
  <si>
    <t>871319021.S</t>
  </si>
  <si>
    <t>Demontáž kanalizačného potrubia z plastových rúr od DN 150 do DN 300 -0,01700 t</t>
  </si>
  <si>
    <t>871375515.S</t>
  </si>
  <si>
    <t>Potrubie kanalizačné PVC-U gravitačné hladké viacvrstvové SN 4 DN 300</t>
  </si>
  <si>
    <t>892311000</t>
  </si>
  <si>
    <t>Skúška tesnosti kanalizácie D 150</t>
  </si>
  <si>
    <t>892371000.S</t>
  </si>
  <si>
    <t>Skúška tesnosti kanalizácie D 300 mm</t>
  </si>
  <si>
    <t>894810003.S</t>
  </si>
  <si>
    <t>Montáž PP revíznej kanalizačnej šachty priemeru 425 mm do výšky šachty 2 m s roznášacím prstencom a poklopom</t>
  </si>
  <si>
    <t>286610032500.S</t>
  </si>
  <si>
    <t>Šachtové dno prietočné DN 315x0°, ku kanalizačnej revíznej šachte 425 mm, PP</t>
  </si>
  <si>
    <t>286610044600.S</t>
  </si>
  <si>
    <t>Vlnovcová šachtová rúra kanalizačná 425 mm, dĺžka 2 m, PP</t>
  </si>
  <si>
    <t>286610044900.S</t>
  </si>
  <si>
    <t>Teleskopická rúra s tesnením, ku kanalizačnej revíznej šachte 425 mm, dĺžka 375 mm, PVC-U</t>
  </si>
  <si>
    <t>286710035800.S</t>
  </si>
  <si>
    <t>Gumové tesnenie šachtovej rúry 425 mm ku kanalizačnej revíznej šachte 425 mm</t>
  </si>
  <si>
    <t>552410001300.S</t>
  </si>
  <si>
    <t>Poklop liatinový štvorcový na teleskopickú rúru DN 425, tr. zaťaženia B125</t>
  </si>
  <si>
    <t>998276101.S</t>
  </si>
  <si>
    <t>Presun hmôt pre rúrové vedenie hĺbené z rúr z plast., hmôt alebo sklolamin. v otvorenom výkope</t>
  </si>
  <si>
    <t>7134111111</t>
  </si>
  <si>
    <t>Montáž izolácie tepelnej potrubia</t>
  </si>
  <si>
    <t>283310004600.S</t>
  </si>
  <si>
    <t>Izolačná PE trubica dxhr. 18x20 mm, nadrezaná, na izolovanie rozvodov vody, kúrenia, zdravotechniky</t>
  </si>
  <si>
    <t>283310004700</t>
  </si>
  <si>
    <t>Izolačná PE trubica napr. TUBOLIT DG elebo ekvivalent 22x20 mm (d potrubia x hr. izolácie), nadrezaná</t>
  </si>
  <si>
    <t>283310006300</t>
  </si>
  <si>
    <t>Izolačná PE trubica napr. TUBOLIT DG alebo ekvivalent 28x30 mm (d potrubia x hr. izolácie), rozrezaná</t>
  </si>
  <si>
    <t>721</t>
  </si>
  <si>
    <t>Zdravotech. vnútorná kanalizácia</t>
  </si>
  <si>
    <t>721140806.S</t>
  </si>
  <si>
    <t>Demontáž potrubia z liatinových rúr odpadového alebo dažďového nad DN 100 do DN 200,  -0,03065t</t>
  </si>
  <si>
    <t>721170909.S</t>
  </si>
  <si>
    <t>Oprava odpadového potrubia novodurového vsadenie odbočky do potrubia D 110 mm, D 114 mm</t>
  </si>
  <si>
    <t>721171808.S</t>
  </si>
  <si>
    <t>Demontáž potrubia z PVC-U rúr odpadového alebo pripojovacieho nad D 75 mm - D 114 mm,  -0,00198 t</t>
  </si>
  <si>
    <t>721173204HT</t>
  </si>
  <si>
    <t>Potrubie z HT rúr pripájacie D 40x1, 8</t>
  </si>
  <si>
    <t>721173205HT</t>
  </si>
  <si>
    <t>Potrubie z HT rúr pripájacie D 50x1, 8</t>
  </si>
  <si>
    <t>721173206.S</t>
  </si>
  <si>
    <t>Potrubie z HT rúr odpadové D 63 mm</t>
  </si>
  <si>
    <t>721173207HT</t>
  </si>
  <si>
    <t>Potrubie z HT rúr pripájacie D 110x2,2</t>
  </si>
  <si>
    <t>721172111HT</t>
  </si>
  <si>
    <t>Potrubie z HT rúr odpadové   D 125x4,9</t>
  </si>
  <si>
    <t>721194104</t>
  </si>
  <si>
    <t>Zriadenie prípojky na potrubí vyvedenie a upevnenie odpadových výpustiek D 40x1, 8</t>
  </si>
  <si>
    <t>721194105</t>
  </si>
  <si>
    <t>Zriadenie prípojky na potrubí vyvedenie a upevnenie odpadových výpustiek D 50x1, 8</t>
  </si>
  <si>
    <t>721194109</t>
  </si>
  <si>
    <t>Zriadenie prípojky na potrubí vyvedenie a upevnenie odpadových výpustiek D 110x2, 3</t>
  </si>
  <si>
    <t>721242120.S</t>
  </si>
  <si>
    <t>Lapač strešných splavenín plastový univerzálny priamy DN 110</t>
  </si>
  <si>
    <t>721242803.S</t>
  </si>
  <si>
    <t>Demontáž lapača strešných splavenín DN 100,  -0,02113t</t>
  </si>
  <si>
    <t>721273148HT</t>
  </si>
  <si>
    <t>Čistiaca tvarovka DN110</t>
  </si>
  <si>
    <t>725869301</t>
  </si>
  <si>
    <t>Montáž zápachovej uzávierky pre zariaďovacie predmety, umývadlová do D 40</t>
  </si>
  <si>
    <t>5514703200</t>
  </si>
  <si>
    <t>Uzávierka zápachová sifón umývadlový, biely invalidný DN40</t>
  </si>
  <si>
    <t>725869311</t>
  </si>
  <si>
    <t>Montáž zápachovej uzávierky pre zariaďovacie predmety, drezová do D 50 (pre jeden drez)</t>
  </si>
  <si>
    <t>2863120185</t>
  </si>
  <si>
    <t>Drezový odtok jednodielny d50 úsporný</t>
  </si>
  <si>
    <t>725869340.S</t>
  </si>
  <si>
    <t>Montáž zápachovej uzávierky pre zariaďovacie predmety, sprchovej do D 50 mm</t>
  </si>
  <si>
    <t>551620003400.S</t>
  </si>
  <si>
    <t>Zápachová uzávierka sprchových vaničiek DN 40/50</t>
  </si>
  <si>
    <t>721221201P7</t>
  </si>
  <si>
    <t>D+M Vetracia hlavica DN110</t>
  </si>
  <si>
    <t>721290111</t>
  </si>
  <si>
    <t>Ostatné - skúška tesnosti kanalizácie v objektoch vodou do DN 125</t>
  </si>
  <si>
    <t>998721102.S</t>
  </si>
  <si>
    <t>Presun hmôt pre vnútornú kanalizáciu v objektoch výšky nad 6 do 12 m</t>
  </si>
  <si>
    <t>722</t>
  </si>
  <si>
    <t>Zdravotechnika - vnútorný vodovod</t>
  </si>
  <si>
    <t>722172110.S</t>
  </si>
  <si>
    <t>Potrubie z plastických rúr PP-R D 16 mm - PN16, polyfúznym zváraním</t>
  </si>
  <si>
    <t>722172111.S</t>
  </si>
  <si>
    <t>Potrubie z plastických rúr PP-R D 20 mm - PN16, polyfúznym zváraním</t>
  </si>
  <si>
    <t>722172112.S</t>
  </si>
  <si>
    <t>Potrubie z plastických rúr PP-R D 25 mm - PN16, polyfúznym zváraním</t>
  </si>
  <si>
    <t>722190401</t>
  </si>
  <si>
    <t>Vyvedenie a upevnenie výpustky DN 15</t>
  </si>
  <si>
    <t>722220111</t>
  </si>
  <si>
    <t>Montáž armatúry závitovej s jedným závitom, nástenka pre výtokový ventil G 1/2</t>
  </si>
  <si>
    <t>2864828700</t>
  </si>
  <si>
    <t>Nástenka 16x1/2"</t>
  </si>
  <si>
    <t>722220121</t>
  </si>
  <si>
    <t>Montáž armatúry závitovej s jedným závitom, nástenka pre batériu G 1/2</t>
  </si>
  <si>
    <t>pár</t>
  </si>
  <si>
    <t>2864828800</t>
  </si>
  <si>
    <t>Dvojitá nástenka 16x1/2"</t>
  </si>
  <si>
    <t>722229101.S</t>
  </si>
  <si>
    <t>Montáž ventilu vypúšťacieho, plniaceho, G 1/2</t>
  </si>
  <si>
    <t>551110005500</t>
  </si>
  <si>
    <t>Guľový uzáver pre vodu, 1/2" FM, plnoprietokový, páčka, niklovaná mosadz</t>
  </si>
  <si>
    <t>722229102</t>
  </si>
  <si>
    <t>Montáž ventilu výtok., plavák.,vypúšť.,odvodňov.,kohút.plniaceho,vypúšťacieho PN 0.6, ventilov G 3/4</t>
  </si>
  <si>
    <t>551110013800</t>
  </si>
  <si>
    <t>Guľový uzáver pre vodu , 3/4" FF, páčka, niklovaná mosadz,</t>
  </si>
  <si>
    <t>722229103</t>
  </si>
  <si>
    <t>Montáž ventilu výtok., plavák.,vypúšť.,odvodňov.,kohút.plniaceho,vypúšťacieho PN 0.6, ventilov G 1</t>
  </si>
  <si>
    <t>5518100281</t>
  </si>
  <si>
    <t>Guľový uzáver voda   1",</t>
  </si>
  <si>
    <t>722229104</t>
  </si>
  <si>
    <t>Montáž ventilu výtok., plavák.,vypúšť.,odvodňov.,kohút.plniaceho,vypúšťacieho PN 0.6, ventilov G 5/4</t>
  </si>
  <si>
    <t>422820012500</t>
  </si>
  <si>
    <t>Spätná klapka závitová nerez, 5/4", dĺ. 106 mm, nerez oceľ ASTM A351 CF8M, nerez oceľ AISI 316</t>
  </si>
  <si>
    <t>5518100282</t>
  </si>
  <si>
    <t>Guľový uzáver voda   5/4"</t>
  </si>
  <si>
    <t>722263414.S</t>
  </si>
  <si>
    <t>Montáž vodomeru závitového jednovtokového suchobežného G 1/2</t>
  </si>
  <si>
    <t>388240001100.S</t>
  </si>
  <si>
    <t>Vodomer bytový, G 1/2", +30 °C, menovitý prietok Qn 1,5 m3/h, rozostup 110 mm, studená vody</t>
  </si>
  <si>
    <t>388240001200.S</t>
  </si>
  <si>
    <t>Vodomer bytový, G 1/2", +90 °C, menovitý prietok Qn 1,5 m3/h, rozostup 110 mm, teplá voda</t>
  </si>
  <si>
    <t>722290226</t>
  </si>
  <si>
    <t>Tlaková skúška vodovodného potrubia závitového do DN 50</t>
  </si>
  <si>
    <t>722290234</t>
  </si>
  <si>
    <t>Prepláchnutie a dezinfekcia vodovodného potrubia do DN 80</t>
  </si>
  <si>
    <t>998722102.S</t>
  </si>
  <si>
    <t>Presun hmôt pre vnútorný vodovod v objektoch výšky nad 6 do 12 m</t>
  </si>
  <si>
    <t>725</t>
  </si>
  <si>
    <t>Zdravotechnika - zariaď. predmety</t>
  </si>
  <si>
    <t>725110814</t>
  </si>
  <si>
    <t>Demontáž záchoda odsávacieho alebo kombinačného,  -0,03420t</t>
  </si>
  <si>
    <t>súb</t>
  </si>
  <si>
    <t>725210821.S</t>
  </si>
  <si>
    <t>Demontáž umývadiel alebo umývadielok bez výtokovej armatúry,  -0,01946t</t>
  </si>
  <si>
    <t>súb.</t>
  </si>
  <si>
    <t>725240812.S</t>
  </si>
  <si>
    <t>Demontáž sprchovej kabíny a misy bez výtokových armatúr mís,  -0,02450t</t>
  </si>
  <si>
    <t>725241112.S</t>
  </si>
  <si>
    <t>Montáž sprchovej vaničky akrylátovej štvorcovej 900x900 mm</t>
  </si>
  <si>
    <t>554230002100.S</t>
  </si>
  <si>
    <t>Sprchová vanička štvorcová akrylátová s nožičkami rozmer 900x900 mm, sprchová zástena s dvoma stenami, jedna stena so sprchovými dverami, výška stien 1 900 mm, číre bezpečnostné sklo min. hr. 8 mm, vrátane 2 súprav na upevnenie do steny</t>
  </si>
  <si>
    <t>725310821</t>
  </si>
  <si>
    <t>Demontáž drezu jednodielneho bez výtokovej armatúry na konzolách,  -0,01707t</t>
  </si>
  <si>
    <t>725319104.S</t>
  </si>
  <si>
    <t>Montáž kuchynských drezov jednoduchých, okrúhlych s priemerom do 510 mm, bez výtokových armatúr</t>
  </si>
  <si>
    <t>552310000700</t>
  </si>
  <si>
    <t>Kuchynský drez nerezový na zapustenie do dosky,  s výtokovou armatúrou</t>
  </si>
  <si>
    <t>725330820</t>
  </si>
  <si>
    <t>Demontáž výlevky bez výtok. armatúry, bez nádrže a splachovacieho potrubia,diturvitovej,  -0,03470t</t>
  </si>
  <si>
    <t>7253308201</t>
  </si>
  <si>
    <t>Demontáž vetracej hlavice,  -0,03470t</t>
  </si>
  <si>
    <t>725119308</t>
  </si>
  <si>
    <t>Montáž záchodovej misy kombinovanej</t>
  </si>
  <si>
    <t>642340001225</t>
  </si>
  <si>
    <t>Kombinované WC keramické, zvislý odpad, vrátane inštalačnej sady, WC musí patriť do dvoch najlepších tried spotreby vody podľa platného vodného štítku</t>
  </si>
  <si>
    <t>642340001226</t>
  </si>
  <si>
    <t>Kombinované WC keramické, zvislý odpad, vrátane inštalačnej sady, pre imobilných,  WC musí patriť do dvoch najlepších tried spotreby vody podľa platného vodného štítku</t>
  </si>
  <si>
    <t>725291112</t>
  </si>
  <si>
    <t>Montáž doplnkov zariadení kúpeľní a záchodov, toaletná doska</t>
  </si>
  <si>
    <t>64201404402</t>
  </si>
  <si>
    <t>WC sedadlo upevnenie zdola: Automatické plynulé zatváranie=Nie, Upevnenie=Zdola, Biela</t>
  </si>
  <si>
    <t>725219401.S</t>
  </si>
  <si>
    <t>Montáž umývadla keramického na skrutky do muriva, bez výtokovej armatúry</t>
  </si>
  <si>
    <t>6421100001001</t>
  </si>
  <si>
    <t>Malé umývadlo keramické DN40, biele</t>
  </si>
  <si>
    <t>6421100001002</t>
  </si>
  <si>
    <t>Malé umývadlo keramické pre imobilných DN40, biele</t>
  </si>
  <si>
    <t>725333360.S</t>
  </si>
  <si>
    <t>Montáž výlevky keramickej voľne stojacej bez výtokovej armatúry</t>
  </si>
  <si>
    <t>642710000100.S</t>
  </si>
  <si>
    <t>Výlevka keramická s plastovou mrežou</t>
  </si>
  <si>
    <t>725819202</t>
  </si>
  <si>
    <t>Montáž ventilu nástenného G 3/4</t>
  </si>
  <si>
    <t>42284610291N</t>
  </si>
  <si>
    <t>Ventil rohový   3/4"</t>
  </si>
  <si>
    <t>725829201.S</t>
  </si>
  <si>
    <t>Montáž batérie umývadlovej a drezovej nástennej pákovej alebo klasickej s mechanickým ovládaním</t>
  </si>
  <si>
    <t>551450003400</t>
  </si>
  <si>
    <t>Batéria umývadlová nástenná páková, výtokové rameno 210 mm, rozteč 150 mm, chróm, aktívny perlátor, batéria musí patriť do dvoch najlepších tried spotreby vody podľa platného vodného štítku</t>
  </si>
  <si>
    <t>551450000200.S</t>
  </si>
  <si>
    <t>Batéria drezová elektrická priamoohrevná, 3,3 kV, pripojenie do zásuvky, aktívny perlátor, batéria musí patriť do dvoch najlepších tried spotreby vody podľa platného vodného štítku</t>
  </si>
  <si>
    <t>725849201</t>
  </si>
  <si>
    <t>Montáž batérie sprchovej nástennej pákovej, klasickej</t>
  </si>
  <si>
    <t>5514513100</t>
  </si>
  <si>
    <t>Batéria sprchová mosadzná s ručnou sprchou TU 8120 XPS 1/2"x 100 mm, aktívny perlátor, batéria musí patriť do dvoch najlepších tried spotreby vody podľa platného vodného štítku</t>
  </si>
  <si>
    <t>725829801.S</t>
  </si>
  <si>
    <t>Montáž batérie výlevkovej nástennej pákovej alebo klasickej s mechanickým ovládaním</t>
  </si>
  <si>
    <t>5514512300</t>
  </si>
  <si>
    <t>Batéria vaňová mosadzná s ručnou sprchou TU 8115 XPS 1/2"x 100 mm, aktívny perlátor, batéria musí patriť do dvoch najlepších tried spotreby vody podľa platného vodného štítku</t>
  </si>
  <si>
    <t>5514812000</t>
  </si>
  <si>
    <t>Predĺženie s nátr. a čapom T 216 1/2"x 100 mm</t>
  </si>
  <si>
    <t>725820810</t>
  </si>
  <si>
    <t>Demontáž batérie drezovej, umývadlovej nástennej,  -0,0026t</t>
  </si>
  <si>
    <t>725840870.S</t>
  </si>
  <si>
    <t>Demontáž batérie vaňovej, sprchovej nástennej,  -0,00225t</t>
  </si>
  <si>
    <t>725840873.S</t>
  </si>
  <si>
    <t>Demontáž príslušenstva pre sprchové batérie, držiak na sprchu,  -0,00113t</t>
  </si>
  <si>
    <t>725860820</t>
  </si>
  <si>
    <t>Demontáž jednoduchej  zápachovej uzávierky pre zariaďovacie predmety, umývadlá, drezy, práčky  -0,00085t</t>
  </si>
  <si>
    <t>725860822</t>
  </si>
  <si>
    <t>Demontáž zápachovej uzávierky pre zariaďovacie predmety, vane, sprchy  -0,00122t</t>
  </si>
  <si>
    <t>998725102.S</t>
  </si>
  <si>
    <t>Presun hmôt pre zariaďovacie predmety v objektoch výšky nad 6 do 12 m</t>
  </si>
  <si>
    <t>E1.5. 01.1 - Ústredné vykurovanie a chladenie</t>
  </si>
  <si>
    <t xml:space="preserve">PSV - Práce a dodávky PSV   </t>
  </si>
  <si>
    <t xml:space="preserve">    713 - Izolácie tepelné   </t>
  </si>
  <si>
    <t xml:space="preserve">    732 - Ústredné kúrenie, strojovne   </t>
  </si>
  <si>
    <t xml:space="preserve">    733 - Ústredné kúrenie, rozvodné potrubie   </t>
  </si>
  <si>
    <t xml:space="preserve">    734 - Ústredné kúrenie - armatúry   </t>
  </si>
  <si>
    <t xml:space="preserve">    735 - Ústredné kúrenie - vykurovacie telesá   </t>
  </si>
  <si>
    <t xml:space="preserve">    767 - Konštrukcie doplnkové kovové   </t>
  </si>
  <si>
    <t xml:space="preserve">    783 - Nátery   </t>
  </si>
  <si>
    <t xml:space="preserve">M - Práce a dodávky M   </t>
  </si>
  <si>
    <t xml:space="preserve">    24-M - Montáže vzduchotechnických zariad.   </t>
  </si>
  <si>
    <t xml:space="preserve">OST - Demontáž   </t>
  </si>
  <si>
    <t xml:space="preserve">Ostatné - Ostatné   </t>
  </si>
  <si>
    <t xml:space="preserve">    HZS - HZS   </t>
  </si>
  <si>
    <t xml:space="preserve">Práce a dodávky PSV   </t>
  </si>
  <si>
    <t xml:space="preserve">Izolácie tepelné   </t>
  </si>
  <si>
    <t>713482111</t>
  </si>
  <si>
    <t>Montáž trubíc z PE, hr.do 10 mm,vnút.priemer do 38 mm</t>
  </si>
  <si>
    <t>713482121</t>
  </si>
  <si>
    <t>Montáž trubíc z PE, hr.15-20 mm,vnút.priemer do 38 mm</t>
  </si>
  <si>
    <t>713482131</t>
  </si>
  <si>
    <t>Montáž trubíc z PE, hr.30 mm,vnút.priemer do 38 mm</t>
  </si>
  <si>
    <t>Izolačná PE trubica DG 22x20 mm (d potrubia x hr. izolácie), nadrezaná</t>
  </si>
  <si>
    <t>283310004800</t>
  </si>
  <si>
    <t>Izolačná PE trubica DG 28x20 mm (d potrubia x hr. izolácie), nadrezaná</t>
  </si>
  <si>
    <t>283310006400</t>
  </si>
  <si>
    <t>Izolačná PE trubica DG 35x30 mm (d potrubia x hr. izolácie), rozrezaná</t>
  </si>
  <si>
    <t>2837741536</t>
  </si>
  <si>
    <t>Izolácia - navlek 18-S-plus (440)  ARC-0071</t>
  </si>
  <si>
    <t>p-tbl-pe-50-15-3</t>
  </si>
  <si>
    <t>Páska PE -50mm/15m/3mm</t>
  </si>
  <si>
    <t>l-520/1,0</t>
  </si>
  <si>
    <t>Lepidlo 520-1,0 l</t>
  </si>
  <si>
    <t>998713202</t>
  </si>
  <si>
    <t>732</t>
  </si>
  <si>
    <t xml:space="preserve">Ústredné kúrenie, strojovne   </t>
  </si>
  <si>
    <t>732199100</t>
  </si>
  <si>
    <t>Montáž orientačného štítka</t>
  </si>
  <si>
    <t>426426d-os</t>
  </si>
  <si>
    <t>Dodávka orientačných štítkov</t>
  </si>
  <si>
    <t>732429111</t>
  </si>
  <si>
    <t>Montáž čerpadla (do potrubia) obehového špirálového DN 25</t>
  </si>
  <si>
    <t>4268144085</t>
  </si>
  <si>
    <t>Úsporné obehové čerpadlo DN25, PN10 - viď. Specifikácia strojov a zariadení "Č" napr. Wilo alebo ekvivalent</t>
  </si>
  <si>
    <t>m-er</t>
  </si>
  <si>
    <t>Montáž ekvitermického regulátora</t>
  </si>
  <si>
    <t>422d-er-TP</t>
  </si>
  <si>
    <t>Ekvitermický regulátor 230V, s týždňovým programom - viď. Specifikácia strojov a zariadení "EK" napr. Siemens alebo ekvivalent</t>
  </si>
  <si>
    <t>m-umt</t>
  </si>
  <si>
    <t>Montáž ultrazvukového merača tepla</t>
  </si>
  <si>
    <t>422d-umt-pr</t>
  </si>
  <si>
    <t>Ultrazvukový merač tepla s príslušenstvom -viď. Specifikácia strojov a zariadení "M" napr. Danfoss alebo ekvivalent</t>
  </si>
  <si>
    <t>998732202</t>
  </si>
  <si>
    <t>Presun hmôt pre strojovne v objektoch výšky nad 6 m do 12 m</t>
  </si>
  <si>
    <t>733</t>
  </si>
  <si>
    <t xml:space="preserve">Ústredné kúrenie, rozvodné potrubie   </t>
  </si>
  <si>
    <t>733111102</t>
  </si>
  <si>
    <t>Potrubie z rúrok závitových oceľových bezšvových bežných nízkotlakových DN 10</t>
  </si>
  <si>
    <t>733111103</t>
  </si>
  <si>
    <t>Potrubie z rúrok závitových oceľových bezšvových bežných nízkotlakových DN 15</t>
  </si>
  <si>
    <t>733111104</t>
  </si>
  <si>
    <t>Potrubie z rúrok závitových oceľových bezšvových bežných nízkotlakových DN 20</t>
  </si>
  <si>
    <t>733111105</t>
  </si>
  <si>
    <t>Potrubie z rúrok závitových oceľových bezšvových bežných nízkotlakových DN 25</t>
  </si>
  <si>
    <t>733113113</t>
  </si>
  <si>
    <t>Potrubie z rúrok závitových Príplatok k cene za zhotovenie prípojky z oceľ. rúrok závitových DN 15</t>
  </si>
  <si>
    <t>m-3</t>
  </si>
  <si>
    <t>Montáž - potrubie PE-AL-PE s tvarovkami</t>
  </si>
  <si>
    <t>141d-13</t>
  </si>
  <si>
    <t>Potrubie PE-AL-PE 16x2 s tvarovkami</t>
  </si>
  <si>
    <t>733190107</t>
  </si>
  <si>
    <t>Tlaková skúška potrubia z oceľových rúrok závitových</t>
  </si>
  <si>
    <t>733191301</t>
  </si>
  <si>
    <t>Tlaková skúška plastového potrubia do 32 mm</t>
  </si>
  <si>
    <t>998733203</t>
  </si>
  <si>
    <t>Presun hmôt pre rozvody potrubia v objektoch výšky nad 6 do 24 m</t>
  </si>
  <si>
    <t>734</t>
  </si>
  <si>
    <t xml:space="preserve">Ústredné kúrenie - armatúry   </t>
  </si>
  <si>
    <t>734209104</t>
  </si>
  <si>
    <t>Montáž závitovej armatúry s 1 závitom G 3/4</t>
  </si>
  <si>
    <t>4228461003</t>
  </si>
  <si>
    <t>1/2" ventil-TS-90, priamy</t>
  </si>
  <si>
    <t>4228461007</t>
  </si>
  <si>
    <t>1/2" ventil -TS-90, rohový</t>
  </si>
  <si>
    <t>4228461087</t>
  </si>
  <si>
    <t>1/2" spiatočkový ventil-RL-5, priamy</t>
  </si>
  <si>
    <t>4228461090</t>
  </si>
  <si>
    <t>1/2" spiatočkový ventil-RL-5, rohový</t>
  </si>
  <si>
    <t>4849211006</t>
  </si>
  <si>
    <t>Termostat "MINI", 6 - 28 °C</t>
  </si>
  <si>
    <t>734209112</t>
  </si>
  <si>
    <t>Montáž závitovej armatúry s 2 závitmi do G 1/2</t>
  </si>
  <si>
    <t>4225700200</t>
  </si>
  <si>
    <t>Guľový ventil,PN 25 3/8",s páčkou</t>
  </si>
  <si>
    <t>4223358000</t>
  </si>
  <si>
    <t>Kohút tlakomerový obyčajný M 20x1,5 mm</t>
  </si>
  <si>
    <t>484AOV10</t>
  </si>
  <si>
    <t>Automatický odvzdušňovací ventil , Dn10</t>
  </si>
  <si>
    <t>734209115</t>
  </si>
  <si>
    <t>Montáž závitovej armatúry s 2 závitmi G 1</t>
  </si>
  <si>
    <t>4225700500</t>
  </si>
  <si>
    <t>Guľový ventil ,PN 25 1",s páčkou</t>
  </si>
  <si>
    <t>551210044318</t>
  </si>
  <si>
    <t>Ventil DN 25, priamy vyvažovací s meracími ventilčekmi pre meranie tlakovej diferencie, prírubový</t>
  </si>
  <si>
    <t>734209124</t>
  </si>
  <si>
    <t>Montáž závitovej armatúry s 3 závitmi G 3/4</t>
  </si>
  <si>
    <t>422d-3czv-20</t>
  </si>
  <si>
    <t>Trojcestný zmiešavací ventil DN 20 so servopohonom</t>
  </si>
  <si>
    <t>734211122</t>
  </si>
  <si>
    <t>Ventil odvzdušňovací závitový vykurovacích telies K 1172 do G 3/8</t>
  </si>
  <si>
    <t>734241215</t>
  </si>
  <si>
    <t>Ventil spätný závitový Ve 3030 - priamy G 1</t>
  </si>
  <si>
    <t>734291215</t>
  </si>
  <si>
    <t>Ostané armatúry, filter závitový</t>
  </si>
  <si>
    <t>734294104</t>
  </si>
  <si>
    <t>Ružica delená krycia V 2556 do G 3/4</t>
  </si>
  <si>
    <t>734391124</t>
  </si>
  <si>
    <t>Ostatné horúcovodné armatúry, kondenzačná slučka na privarenie STN 13 7533.1 - stočené</t>
  </si>
  <si>
    <t>734411142</t>
  </si>
  <si>
    <t>Teplomer technický s pevnou stopkou a nádržkou, rozsah do 200° C DTR s dĺžkou stopky 100 mm</t>
  </si>
  <si>
    <t>734421150</t>
  </si>
  <si>
    <t>Tlakomer deformačný kruhový B 0-10 MPa, priem. 100</t>
  </si>
  <si>
    <t>734494121</t>
  </si>
  <si>
    <t>Návarok s metrickým závitom akosť mat.11 416.1 M 20x1, 5 dĺžky do 220 mm</t>
  </si>
  <si>
    <t>734499211</t>
  </si>
  <si>
    <t>Ostatné meracie armatúry, montáž návarka M 20 x 1,5</t>
  </si>
  <si>
    <t>998734203</t>
  </si>
  <si>
    <t>Presun hmôt pre armatúry v objektoch výšky nad 6 do 24 m</t>
  </si>
  <si>
    <t>735</t>
  </si>
  <si>
    <t xml:space="preserve">Ústredné kúrenie - vykurovacie telesá   </t>
  </si>
  <si>
    <t>735154032</t>
  </si>
  <si>
    <t>Montáž vykurovacieho telesa panelového jednoradového výšky 500 mm/ dĺžky 1000-1200 mm</t>
  </si>
  <si>
    <t>735154140</t>
  </si>
  <si>
    <t>Montáž vykurovacieho telesa panelového dvojradového výšky 600 mm/ dĺžky 400-600 mm</t>
  </si>
  <si>
    <t>735154141</t>
  </si>
  <si>
    <t>Montáž vykurovacieho telesa panelového dvojradového výšky 600 mm/ dĺžky 700-900 mm</t>
  </si>
  <si>
    <t>735154142</t>
  </si>
  <si>
    <t>Montáž vykurovacieho telesa panelového dvojradového výšky 600 mm/ dĺžky 1000-1200 mm</t>
  </si>
  <si>
    <t>735154143</t>
  </si>
  <si>
    <t>Montáž vykurovacieho telesa panelového dvojradového výšky 600 mm/ dĺžky 1400-1800 mm</t>
  </si>
  <si>
    <t>735154150</t>
  </si>
  <si>
    <t>Montáž vykurovacieho telesa panelového dvojradového výšky 900 mm/ dĺžky 400-600 mm</t>
  </si>
  <si>
    <t>735158110</t>
  </si>
  <si>
    <t>Vykurovacie telesá panelové, tlaková skúška telesa vodou, jednoradového</t>
  </si>
  <si>
    <t>735158120</t>
  </si>
  <si>
    <t>Vykurovacie telesá panelové, tlaková skúška telesa vodou, dvojradového</t>
  </si>
  <si>
    <t>484530056500</t>
  </si>
  <si>
    <t>Teleso vykurovacie doskové dvojpanelové oceľové 21K, vxl 600x600 mm s bočným pripojením a konvektorom</t>
  </si>
  <si>
    <t>484530056700</t>
  </si>
  <si>
    <t>Teleso vykurovacie doskové dvojpanelové oceľové 21K, vxl 600x800 mm s bočným pripojením a konvektorom</t>
  </si>
  <si>
    <t>484530056800</t>
  </si>
  <si>
    <t>Teleso vykurovacie doskové dvojpanelové oceľové  21K, vxl 600x900 mm s bočným pripojením a konvektorom</t>
  </si>
  <si>
    <t>484530056900</t>
  </si>
  <si>
    <t>Teleso vykurovacie doskové dvojpanelové oceľové 21K, vxl 600x1000 mm s bočným pripojením a konvektorom</t>
  </si>
  <si>
    <t>484530057100</t>
  </si>
  <si>
    <t>Teleso vykurovacie doskové dvojpanelové oceľové 21K, vxl 600x1200 mm s bočným pripojením a konvektorom</t>
  </si>
  <si>
    <t>484530066000</t>
  </si>
  <si>
    <t>Teleso vykurovacie doskové dvojpanelové oceľové 22K, vxl 600x900 mm s bočným pripojením a dvoma konvektorm</t>
  </si>
  <si>
    <t>484530066100</t>
  </si>
  <si>
    <t>Teleso vykurovacie doskové dvojpanelové oceľové 22K, vxl 600x1000 mm s bočným pripojením a dvoma konvektormi</t>
  </si>
  <si>
    <t>484530066500</t>
  </si>
  <si>
    <t>Teleso vykurovacie doskové dvojpanelové oceľové 22K, vxl 600x1400 mm s bočným pripojením a dvoma konvektorm</t>
  </si>
  <si>
    <t>484530068000</t>
  </si>
  <si>
    <t>Teleso vykurovacie doskové dvojpanelové oceľové 22K, vxl 900x600 mm s bočným pripojením a dvoma konvektorm</t>
  </si>
  <si>
    <t>484520000300</t>
  </si>
  <si>
    <t>Teleso vykurovacie rebríkové oceľové napr. LINEAR CLASSIC KLC alebo ekvivalent, lxvxhĺ 450x1220x30 mm, pripojenie G 1/2" vnútorné</t>
  </si>
  <si>
    <t>998735202</t>
  </si>
  <si>
    <t>Presun hmôt pre vykurovacie telesá v objektoch výšky nad 6 do 12 m</t>
  </si>
  <si>
    <t xml:space="preserve">Konštrukcie doplnkové kovové   </t>
  </si>
  <si>
    <t>767995101</t>
  </si>
  <si>
    <t>Montáž ostatných atypických kovových stavebných doplnkových konštrukcií do 5 kg</t>
  </si>
  <si>
    <t>m-4</t>
  </si>
  <si>
    <t>Atypické konštrukcie -doplnkové kovové</t>
  </si>
  <si>
    <t>998767202</t>
  </si>
  <si>
    <t xml:space="preserve">Nátery   </t>
  </si>
  <si>
    <t>783225100</t>
  </si>
  <si>
    <t>783226100</t>
  </si>
  <si>
    <t>Nátery kov.stav.doplnk.konštr. syntetické na vzduchu schnúce základný - 35µm</t>
  </si>
  <si>
    <t>783424340</t>
  </si>
  <si>
    <t>Nátery kov.potr.a armatúr syntet. potrubie do DN 50 mm dvojnás. 1x email a základný náter - 140µm</t>
  </si>
  <si>
    <t>783424740</t>
  </si>
  <si>
    <t>Nátery kov.potr.a armatúr syntetické potrubie do DN 50 mm základné - 35µm</t>
  </si>
  <si>
    <t xml:space="preserve">Práce a dodávky M   </t>
  </si>
  <si>
    <t>24-M</t>
  </si>
  <si>
    <t xml:space="preserve">Montáže vzduchotechnických zariad.   </t>
  </si>
  <si>
    <t>mont-multisplit</t>
  </si>
  <si>
    <t>Montáž multisplitovej jednotky</t>
  </si>
  <si>
    <t>kpl</t>
  </si>
  <si>
    <t>msj-vo38-vn42-85</t>
  </si>
  <si>
    <t>Multisplitové zariadenie - viď. Specifikácia strojov a zariadení "CH1" napr. Carrier alebo ekvivalent</t>
  </si>
  <si>
    <t>mont-split</t>
  </si>
  <si>
    <t>Montáž splitovej jednotky</t>
  </si>
  <si>
    <t>sj-vo38-vn42-85</t>
  </si>
  <si>
    <t>Splitové zariadenie - viď. Specifikácia strojov a zariadení "CH2" napr. Carrier alebo ekvivalent</t>
  </si>
  <si>
    <t>MD</t>
  </si>
  <si>
    <t>Mimostavenisková doprava</t>
  </si>
  <si>
    <t>PPV-MV</t>
  </si>
  <si>
    <t>PPV + MV</t>
  </si>
  <si>
    <t>vp</t>
  </si>
  <si>
    <t>Vnútrostaveniskový presun</t>
  </si>
  <si>
    <t xml:space="preserve">Demontáž   </t>
  </si>
  <si>
    <t>713400842</t>
  </si>
  <si>
    <t>Odstránenie tepelnej izolácie potrubia s konštrukciou vrátane povrchovej úpravy,  -0,04810t</t>
  </si>
  <si>
    <t>733110803</t>
  </si>
  <si>
    <t>Demontáž potrubia z oceľových rúrok závitových do DN 15</t>
  </si>
  <si>
    <t>733110806</t>
  </si>
  <si>
    <t>Demontáž potrubia z oceľových rúrok závitových nad 15 do DN 32</t>
  </si>
  <si>
    <t>733110808</t>
  </si>
  <si>
    <t>Demontáž potrubia z oceľových rúrok závitových nad 32 do DN 50</t>
  </si>
  <si>
    <t>733191816</t>
  </si>
  <si>
    <t>Odrezanie strmeňového držiaka do priem. 44.5 -0,00014t</t>
  </si>
  <si>
    <t>733191915</t>
  </si>
  <si>
    <t>Oprava rozvodov potrubí z oceľových rúrok zaslepenie kovaním a zavarením DN 25</t>
  </si>
  <si>
    <t>733191918</t>
  </si>
  <si>
    <t>Oprava rozvodov potrubí z oceľových rúrok zaslepenie kovaním a zavarením DN 50</t>
  </si>
  <si>
    <t>733191925</t>
  </si>
  <si>
    <t>Oprava rozvodov potrubí -privarenie odbočky do DN 25</t>
  </si>
  <si>
    <t>733890803</t>
  </si>
  <si>
    <t>Vnútrostav. premiestnenie vybúraných hmôt rozvodov potrubia vodorovne do 100 m z obj. výš. do 24m</t>
  </si>
  <si>
    <t>734200821</t>
  </si>
  <si>
    <t>Demontáž armatúry závitovej s dvomi závitmi do G 1/2 -0,00045t</t>
  </si>
  <si>
    <t>734200822</t>
  </si>
  <si>
    <t>Demontáž armatúry závitovej s dvomi závitmi nad 1/2 do G 1,  -0,00100t</t>
  </si>
  <si>
    <t>734890803</t>
  </si>
  <si>
    <t>Vnútrostaveniskové premiestnenie vybúraných hmôt armatúr do 24m</t>
  </si>
  <si>
    <t>735111810</t>
  </si>
  <si>
    <t>Demontáž vykurovacích telies liatinových článkových,  -0,02300t</t>
  </si>
  <si>
    <t>735151821</t>
  </si>
  <si>
    <t>Demontáž vykurovacieho telesa panelového dvojradového stavebnej dľžky do 1500 mm,  -0,02493t</t>
  </si>
  <si>
    <t>735191905</t>
  </si>
  <si>
    <t>Ostatné opravy vykurovacích telies, odvzdušnenie telesa</t>
  </si>
  <si>
    <t>735291800</t>
  </si>
  <si>
    <t>Demontáž konzol alebo držiakov vykurovacieho telesa, registra, konvektora do odpadu</t>
  </si>
  <si>
    <t>735494811</t>
  </si>
  <si>
    <t>Vypúšťanie vody z vykurovacích sústav(bez kotlov,ohrievačov,zásobníkov a vyk.telies</t>
  </si>
  <si>
    <t>735890802</t>
  </si>
  <si>
    <t>Vnútrostaveniskové premiestnenie vybúraných hmôt vykurovacích telies do 12m</t>
  </si>
  <si>
    <t xml:space="preserve">Ostatné   </t>
  </si>
  <si>
    <t xml:space="preserve">HZS   </t>
  </si>
  <si>
    <t>Dmp</t>
  </si>
  <si>
    <t>Drobné montážne práce</t>
  </si>
  <si>
    <t>MV</t>
  </si>
  <si>
    <t>Murárska výpomoc</t>
  </si>
  <si>
    <t>PR</t>
  </si>
  <si>
    <t>Prekáblovanie regulácie</t>
  </si>
  <si>
    <t>UN-IP</t>
  </si>
  <si>
    <t>Úprava náteru a izolácie potrubia</t>
  </si>
  <si>
    <t>V-NS</t>
  </si>
  <si>
    <t>Vypustenie a napustenie systému</t>
  </si>
  <si>
    <t>ZaSP</t>
  </si>
  <si>
    <t>Zaregulovanie a skúšobná prevádzka</t>
  </si>
  <si>
    <t>E1.7. 01.1 - Elektroinštalácia</t>
  </si>
  <si>
    <t xml:space="preserve">HSV - Práce a dodávky HSV   </t>
  </si>
  <si>
    <t xml:space="preserve">    9 - Ostatné konštrukcie a práce-búranie   </t>
  </si>
  <si>
    <t xml:space="preserve">    21-M - Elektromontáže   </t>
  </si>
  <si>
    <t xml:space="preserve">Práce a dodávky HSV   </t>
  </si>
  <si>
    <t xml:space="preserve">Ostatné konštrukcie a práce-búranie   </t>
  </si>
  <si>
    <t>974032871.S</t>
  </si>
  <si>
    <t>Vytváranie drážok ručným drážkovačom v nepálených pórobetónových tvárniciach hĺbky do 30 mm, š. do 30 mm,  -0,00045t</t>
  </si>
  <si>
    <t>Odvoz demontovaných svietidiel a elektroinštalačného materiálu na skládku do 10km</t>
  </si>
  <si>
    <t>979089011.S</t>
  </si>
  <si>
    <t>Poplatok za skladovanie a likvidáciu nebezpečného odpadu - (17 01) svietidlá , elektroinštalačný materiál</t>
  </si>
  <si>
    <t xml:space="preserve">Elektromontáže   </t>
  </si>
  <si>
    <t>210010107.S</t>
  </si>
  <si>
    <t>Lišta elektroinštalačná z PVC 18x13, uložená pevne, vkladacia</t>
  </si>
  <si>
    <t>345750065400</t>
  </si>
  <si>
    <t>Lišta vkladacia z PVC LV 18x13 mm, napr. KOPOS alebo ekvivalent</t>
  </si>
  <si>
    <t>210010331.S</t>
  </si>
  <si>
    <t>Krabica pre lištový rozvod bez zapojenia</t>
  </si>
  <si>
    <t>345410014770.S</t>
  </si>
  <si>
    <t>Krabica prístrojová LK 80X28 T, z PVC</t>
  </si>
  <si>
    <t>345610004910.S</t>
  </si>
  <si>
    <t>Svorkovnica S-66, z PA</t>
  </si>
  <si>
    <t>210010371.S</t>
  </si>
  <si>
    <t>Elektromontážna krabica viacnásobná do zateplenia KEZ-3 50-200 mm</t>
  </si>
  <si>
    <t>345410007600</t>
  </si>
  <si>
    <t>Krabica do zateplenia z PP, KEZ-3 KB, šxvxh 120x230x250 mm, KOPOS alebo ekvivalent</t>
  </si>
  <si>
    <t>210011310.S</t>
  </si>
  <si>
    <t>Osadenie polyamidovej príchytky HM 8 do tvrdého kameňa, jednoduchého betónu a železobetónu</t>
  </si>
  <si>
    <t>EHM000000225</t>
  </si>
  <si>
    <t>Hmoždinka natĺkacia NP-06Z040 6x40mm</t>
  </si>
  <si>
    <t>210110021.S</t>
  </si>
  <si>
    <t>Jednopólový spínač - radenie 1, zapustená montáž IP 44, vrátane zapojenia</t>
  </si>
  <si>
    <t>345340007925</t>
  </si>
  <si>
    <t>Spínač jednopólový pre zapustenú montáž, radenie č.1, IP44, biely, napr. Legrand Valena Life alebo ekvivalent</t>
  </si>
  <si>
    <t>210110041.S</t>
  </si>
  <si>
    <t>Spínač polozapustený a zapustený vrátane zapojenia jednopólový - radenie 1</t>
  </si>
  <si>
    <t>ESP000003907</t>
  </si>
  <si>
    <t>Spínač napr. Legrand Valena Life 752101 R1 alebo ekvivalent, biely</t>
  </si>
  <si>
    <t>210110043.S</t>
  </si>
  <si>
    <t>Spínač polozapustený a zapustený vrátane zapojenia sériový - radenie 5</t>
  </si>
  <si>
    <t>ESP000004535</t>
  </si>
  <si>
    <t>Spínač sériový napr. Legrand Valena Life 752105 R5 alebo ekvivalent, biely</t>
  </si>
  <si>
    <t>210110045.S</t>
  </si>
  <si>
    <t>Spínač polozapustený a zapustený vrátane zapojenia stried.prep.- radenie 6</t>
  </si>
  <si>
    <t>ESP000003909</t>
  </si>
  <si>
    <t>Spínač striedavý napr. Legrand Valena Life 752106 R6 alebo ekvivalent, biely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</si>
  <si>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</si>
  <si>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</si>
  <si>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</si>
  <si>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</si>
  <si>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210110082.S</t>
  </si>
  <si>
    <t>Bod doplnkového pospojovania</t>
  </si>
  <si>
    <t>345320003620.S</t>
  </si>
  <si>
    <t>210201510.S</t>
  </si>
  <si>
    <t>Zapojenie svietidla 1x svetelný zdroj, núdzového, LED - núdzový režim</t>
  </si>
  <si>
    <t>348150000500</t>
  </si>
  <si>
    <t>Prisadené LED piktogramové núdzové svietidlo s vlastnou baterkou 3hodiny automatické testovacie tlačítko, IP65, IK07, Rozmer 280x130x71, príkon 4,1W, Svetelný tok 84lm</t>
  </si>
  <si>
    <t>348150000500_1</t>
  </si>
  <si>
    <t>Prisadené bezpečnostné núdzové svietidlo s vlastnou baterkou LiFePO4 3hodiny automatické testovacie tlačítko, IP20, IK03, Rozmer 140x3, príkon 2W, Svetelný tok 212lm</t>
  </si>
  <si>
    <t>210203056.S</t>
  </si>
  <si>
    <t>Montáž a zapojenie LED panelu, LED svietidla   -  stropné, nastené interier</t>
  </si>
  <si>
    <t>348130002400.S</t>
  </si>
  <si>
    <t>Prisadené úzke LED svietidlo IP20, IK03, 4000K, svetelný výkon 136lm/W, Rozmer 1449x60x74, príkon 36W, Svetelný tok 4900lm</t>
  </si>
  <si>
    <t>348130002200.S</t>
  </si>
  <si>
    <t>Štíhle prisadené LED kancelárske svietidlo IP20, IK03, 4000K, svetelný výkon 142lm/W, Rozmer 1210x162x44, príkon 29W, Svetelný tok 4120lm</t>
  </si>
  <si>
    <t>348130002200.S_4</t>
  </si>
  <si>
    <t>Prisadené LED svietidlo IP66, IK08, 4000K, svetelný výkon 139lm/W, Rozmer 1600x92x90, príkon 32,6W, Svetelný tok 4520lm</t>
  </si>
  <si>
    <t>348130002200.S_5</t>
  </si>
  <si>
    <t>Prisadené LED svietidlo IP65, IK10, 4000K, svetelný výkon 120lm/W, Rozmer 307x58, príkon 16,3W, Svetelný tok 1590lm</t>
  </si>
  <si>
    <t>210800146.S</t>
  </si>
  <si>
    <t>Kábel medený uložený pevne CYKY 450/750 V 3x1,5</t>
  </si>
  <si>
    <t>341110000700.S</t>
  </si>
  <si>
    <t>Kábel medený CYKY 3x1,5 mm2</t>
  </si>
  <si>
    <t>210960831.S</t>
  </si>
  <si>
    <t>Demontáž do sute - spínač  nástenný pre prostredie obyčajné alebo vlhké   -0,00010 t</t>
  </si>
  <si>
    <t>210964324.S</t>
  </si>
  <si>
    <t>Demontáž do sute - svietidla interiérového na strop do 5 kg vrátane odpojenia   -0,00500 t (vrátane recyklačného poplatku)</t>
  </si>
  <si>
    <t>SO 01.2 - Budova OO PZ Mojmírova – nezelená časť</t>
  </si>
  <si>
    <t>E1.1 01.2 - Stavebná časť a statika</t>
  </si>
  <si>
    <t xml:space="preserve">    765 - Konštrukcie - krytiny tvrdé</t>
  </si>
  <si>
    <t xml:space="preserve">    769 - Montáže vzduchotechnických zariadení</t>
  </si>
  <si>
    <t xml:space="preserve">    771 - Podlahy z dlaždíc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</si>
  <si>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</si>
  <si>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</si>
  <si>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</si>
  <si>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</si>
  <si>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167101100.S</t>
  </si>
  <si>
    <t>Nakladanie výkopku tr.1-4 ručne</t>
  </si>
  <si>
    <t>174101102.S</t>
  </si>
  <si>
    <t>Zásyp sypaninou v uzavretých priestoroch s urovnaním povrchu zásypu</t>
  </si>
  <si>
    <t>274321312.S</t>
  </si>
  <si>
    <t>Betón základových pásov, železový (bez výstuže), tr. C 20/25</t>
  </si>
  <si>
    <t>274351215.S</t>
  </si>
  <si>
    <t>Debnenie stien základových pásov, zhotovenie-dielce</t>
  </si>
  <si>
    <t>274351216.S</t>
  </si>
  <si>
    <t>Debnenie stien základových pásov, odstránenie-dielce</t>
  </si>
  <si>
    <t>274361821.S</t>
  </si>
  <si>
    <t>Výstuž základových pásov z ocele B500 (10505)</t>
  </si>
  <si>
    <t>Preklad UPE 140, P5x50,hmot. 44,715kg, statika- pol.P1</t>
  </si>
  <si>
    <t>341362021.S</t>
  </si>
  <si>
    <t>Výstuž stien a priečok zo zváraných sietí KARI</t>
  </si>
  <si>
    <t>342231317.S</t>
  </si>
  <si>
    <t>Priečky a múriky z tehál pálených plných rozmeru 290x140x65 mm, hr. 140 mm, na maltu MC</t>
  </si>
  <si>
    <t>346244811.S</t>
  </si>
  <si>
    <t>Prímurovky izolačné a ochranné z tehál dĺžky 290 mm na MC 10 hr. 65 mm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</si>
  <si>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</si>
  <si>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</si>
  <si>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</si>
  <si>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</si>
  <si>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</si>
  <si>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</si>
  <si>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</si>
  <si>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</si>
  <si>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</si>
  <si>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</si>
  <si>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</si>
  <si>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</si>
  <si>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</si>
  <si>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</si>
  <si>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434351141.S</t>
  </si>
  <si>
    <t>Debnenie stupňov na podstupňovej doske alebo na teréne pôdorysne priamočiarych zhotovenie</t>
  </si>
  <si>
    <t>434351142.S</t>
  </si>
  <si>
    <t>Debnenie stupňov na podstupňovej doske alebo na teréne pôdorysne priamočiarych odstránenie</t>
  </si>
  <si>
    <t>611421431.S</t>
  </si>
  <si>
    <t>Oprava vnútorných vápenných omietok stropov železobetónových rovných tvárnicových a klenieb, opravovaná plocha nad 30 do 50 % štukových</t>
  </si>
  <si>
    <t>611460112.S</t>
  </si>
  <si>
    <t>Príprava vnútorného podkladu stropov na betónové podklady kontaktným mostíkom</t>
  </si>
  <si>
    <t>611460362.S</t>
  </si>
  <si>
    <t>Vnútorná omietka stropov vápennocementová jednovrstvová, hr. 8 mm</t>
  </si>
  <si>
    <t>611481121.S</t>
  </si>
  <si>
    <t>Potiahnutie vnútorných stropov sklotextilnou mriežkou s vložením bez lepidla</t>
  </si>
  <si>
    <t>612421431.S</t>
  </si>
  <si>
    <t>Oprava vnútorných vápenných omietok stien, v množstve opravenej plochy nad 30 do 50 % štukových</t>
  </si>
  <si>
    <t>612460112.S</t>
  </si>
  <si>
    <t>Príprava vnútorného podkladu stien na betónové podklady kontaktným mostíkom</t>
  </si>
  <si>
    <t>612460151.S</t>
  </si>
  <si>
    <t>Príprava vnútorného podkladu stien cementovým prednástrekom, hr. 3 mm</t>
  </si>
  <si>
    <t>612460242.S</t>
  </si>
  <si>
    <t>Vnútorná omietka stien vápennocementová jadrová (hrubá), hr. 15 mm</t>
  </si>
  <si>
    <t>612460363.S</t>
  </si>
  <si>
    <t>Vnútorná omietka stien vápennocementová jednovrstvová, hr. 10 mm</t>
  </si>
  <si>
    <t>612481011.R</t>
  </si>
  <si>
    <t>Priebežná omietková lišta (omietnik) z pozinkovaného plechu pre hrúbku omietky 6 mm</t>
  </si>
  <si>
    <t>612481121.S</t>
  </si>
  <si>
    <t>Potiahnutie vnútorných stien sklotextilnou mriežkou s vložením bez lepidla</t>
  </si>
  <si>
    <t>622460365.S</t>
  </si>
  <si>
    <t>Vonkajšia omietka stien vápennocementová jednovrstvová, hr. 20 mm</t>
  </si>
  <si>
    <t>622464222</t>
  </si>
  <si>
    <t>Vonkajšia omietka stien tenkovrstvová , silikátová,  škrabaná, hr. 2 mm</t>
  </si>
  <si>
    <t>Systém hydroizolácie a zateplenia balkónov a lodžií - butylová izolačná páska samolepiaca</t>
  </si>
  <si>
    <t>631312661.S</t>
  </si>
  <si>
    <t>Mazanina z betónu prostého (m3) tr. C 20/25 hr.nad 50 do 80 mm</t>
  </si>
  <si>
    <t>631313511.S</t>
  </si>
  <si>
    <t>Mazanina z betónu prostého (m3) tr. C 12/15 hr.nad 80 do 120 mm</t>
  </si>
  <si>
    <t>631315511.S</t>
  </si>
  <si>
    <t>Mazanina z betónu prostého (m3) tr. C 12/15 hr.nad 120 do 240 mm</t>
  </si>
  <si>
    <t>631315661.S</t>
  </si>
  <si>
    <t>Mazanina z betónu prostého (m3) tr. C 20/25 hr.nad 120 do 240 mm</t>
  </si>
  <si>
    <t>631361821.S</t>
  </si>
  <si>
    <t>Výstuž mazanín z betónov (z kameniva) a z ľahkých betónov z betonárskej ocele B500 (10505)</t>
  </si>
  <si>
    <t>631362021.S</t>
  </si>
  <si>
    <t>Výstuž mazanín z betónov (z kameniva) a z ľahkých betónov zo zváraných sietí z drôtov typu KARI</t>
  </si>
  <si>
    <t>631362442.S</t>
  </si>
  <si>
    <t>Výstuž mazanín z betónov (z kameniva) a z ľahkých betónov zo sietí KARI, priemer drôtu 8/8 mm, veľkosť oka 150x150 mm</t>
  </si>
  <si>
    <t>632001021.S</t>
  </si>
  <si>
    <t>Zhotovenie okrajovej dilatačnej pásky z PE</t>
  </si>
  <si>
    <t>283320004900.S</t>
  </si>
  <si>
    <t>Okrajová dilatačná páska z PE 120/10 mm bez fólie na oddilatovanie poterov od stenových konštrukcií</t>
  </si>
  <si>
    <t>632451605.S</t>
  </si>
  <si>
    <t>Ochranný antikorózny náter na báze cementu s PP vláknami na výstuž</t>
  </si>
  <si>
    <t>632451626.S</t>
  </si>
  <si>
    <t>Sanácia betónovej konštrukcie opravnou (reprofilačnou) maltou na betón a murivo hr. 30 mm</t>
  </si>
  <si>
    <t>632451686.S</t>
  </si>
  <si>
    <t>Oprava a vyrovnanie konštrukcie rýchlotuhnúcou vyrovnávacou maltou hr. 30 mm</t>
  </si>
  <si>
    <t>632452249.S</t>
  </si>
  <si>
    <t>Cementový poter (vhodný aj ako spádový), pevnosti v tlaku 25 MPa, hr. 50 mm</t>
  </si>
  <si>
    <t>633451514.S</t>
  </si>
  <si>
    <t>Soklíky vysoké 100 mm z cem. malty pre omietky s polžliabkom rovné ťahané s jednoduchým profilom</t>
  </si>
  <si>
    <t>634601521.S</t>
  </si>
  <si>
    <t>Zaplnenie dilatačných škár v mazaninách tmelom akrylátovým šírky škáry do 10 mm</t>
  </si>
  <si>
    <t>642944121.S</t>
  </si>
  <si>
    <t>Dodatočná montáž oceľovej dverovej zárubne, plochy otvoru do 2,5 m2</t>
  </si>
  <si>
    <t>553310002100.1</t>
  </si>
  <si>
    <t>Zárubňa kovová 900x1970mm, dvojdielna na dodatočnú montáž, pol D01-L</t>
  </si>
  <si>
    <t>938902071.R</t>
  </si>
  <si>
    <t>Očistenie povrchu obnaženej výstuže oceľovou kefou</t>
  </si>
  <si>
    <t>953946201.S</t>
  </si>
  <si>
    <t>Systémový priamy balkónový profil (hliníkový)</t>
  </si>
  <si>
    <t>953946202.S</t>
  </si>
  <si>
    <t>Systémový vonkajší rohový balkónový profil (hliníkový)</t>
  </si>
  <si>
    <t>953946221.S</t>
  </si>
  <si>
    <t>Spojka systémového balkónového profilu (hliníková)</t>
  </si>
  <si>
    <t>429720339401</t>
  </si>
  <si>
    <t>Mriežka ventilačná vnútorrná so sieťkou proti hmyzu, mat.extr.hliník, 150x150mm, pol.V03</t>
  </si>
  <si>
    <t>953996222.S</t>
  </si>
  <si>
    <t>Krytka systémového balkónového profilu (PVC)</t>
  </si>
  <si>
    <t>953996231.S</t>
  </si>
  <si>
    <t>Výplňový profil (povrazec) polyetylénový priemer 8 mm</t>
  </si>
  <si>
    <t>959941111.S</t>
  </si>
  <si>
    <t>Chemická kotva s kotevným svorníkom tesnená chemickou ampulkou do betónu, ŽB, kameňa, s vyvŕtaním otvoru M10/30/130 mm</t>
  </si>
  <si>
    <t>962032631.S</t>
  </si>
  <si>
    <t>Búranie komínov. muriva z tehál nad strechou na akúkoľvek maltu,  -1,63300t</t>
  </si>
  <si>
    <t>965042131.S</t>
  </si>
  <si>
    <t>Búranie podkladov pod dlažby, liatych dlažieb a mazanín,betón alebo liaty asfalt hr.do 100 mm, plochy do 4 m2 -2,20000t</t>
  </si>
  <si>
    <t>965042241.S</t>
  </si>
  <si>
    <t>Búranie podkladov pod dlažby, liatych dlažieb a mazanín,betón,liaty asfalt hr.nad 100 mm, plochy nad 4 m2 -2,20000t</t>
  </si>
  <si>
    <t>968061125.S</t>
  </si>
  <si>
    <t>Vyvesenie dreveného dverného krídla do suti plochy do 2 m2, -0,02400t</t>
  </si>
  <si>
    <t>968072455.S</t>
  </si>
  <si>
    <t>Vybúranie kovových dverových zárubní plochy do 2 m2,  -0,07600t</t>
  </si>
  <si>
    <t>969021111.R</t>
  </si>
  <si>
    <t>Vybúranie azbestocem. potrubia DN do 150 mm,  -0,0108</t>
  </si>
  <si>
    <t>969021121.R</t>
  </si>
  <si>
    <t>Vybúranie azbestocem. potrubia DN do 200 mm,  -0,0158t</t>
  </si>
  <si>
    <t>971033241.S</t>
  </si>
  <si>
    <t>Vybúranie otvoru v murive tehl. plochy do 0,0225 m2 hr. do 300 mm,  -0,00800t</t>
  </si>
  <si>
    <t>973031335.S</t>
  </si>
  <si>
    <t>Vysekanie kapsy z tehál plochy do 0,25 m2, hl. do 300 mm,  -0,08000t</t>
  </si>
  <si>
    <t>974031164.S</t>
  </si>
  <si>
    <t>Vysekávanie rýh v akomkoľvek murive tehlovom na akúkoľvek maltu do hĺbky 150 mm a š. do 150 mm,  -0,04000t</t>
  </si>
  <si>
    <t>976074141.S</t>
  </si>
  <si>
    <t>Vybúranie kotvového železa zapusteného do 300 mm, v murive alebo v dlažbe z betónu,  -0,00900t</t>
  </si>
  <si>
    <t>978012161.S</t>
  </si>
  <si>
    <t>Otlčenie omietok stropov vnútorných rákosovaných vápenných alebo vápennocementových v rozsahu do 50 %,  -0,02000t</t>
  </si>
  <si>
    <t>978013161.S</t>
  </si>
  <si>
    <t>Otlčenie omietok stien vnútorných vápenných alebo vápennocementových v rozsahu do 50 %,  -0,02000t</t>
  </si>
  <si>
    <t>978059511.S</t>
  </si>
  <si>
    <t>Odsekanie a odobratie obkladov stien z obkladačiek vnútorných vrátane podkladovej omietky do 2 m2,  -0,06800t</t>
  </si>
  <si>
    <t>979089112.R</t>
  </si>
  <si>
    <t>Poplatok za likvidáciu a zneškodnenie nebezpečného odpadu -azbestocementových materiálov</t>
  </si>
  <si>
    <t>711142559.S</t>
  </si>
  <si>
    <t>Zhotovenie  izolácie proti zemnej vlhkosti a tlakovej vode zvislá NAIP pritavením</t>
  </si>
  <si>
    <t>711113131.S</t>
  </si>
  <si>
    <t>Izolácie proti zemnej vlhkosti a povrchovej vode 2-zložkovou stierkou hydroizolačnou minerálnou pružnou hr. 2 mm na ploche vodorovnej</t>
  </si>
  <si>
    <t>711113212.S</t>
  </si>
  <si>
    <t>Zhotovenie  izolácie proti zemnej vlhkosti na vodorovnej ploche náterom 2x z kryštalickej izol.</t>
  </si>
  <si>
    <t>711131102.S</t>
  </si>
  <si>
    <t>Zhotovenie geotextílie alebo tkaniny na plochu vodorovnú</t>
  </si>
  <si>
    <t>711415110.S</t>
  </si>
  <si>
    <t>Izolácia proti tlakovej vode bitúmenovou emulziou na ploche vodorovnej</t>
  </si>
  <si>
    <t>712973761.S</t>
  </si>
  <si>
    <t>Detaily k termoplastom všeobecne, ukončujúci profil na stene tvaru "Z" pri ukončení z HPP rš 125 mm</t>
  </si>
  <si>
    <t>311690001000.S</t>
  </si>
  <si>
    <t>Rozperný nit 6x30 mm do betónu, hliníkový</t>
  </si>
  <si>
    <t>Krycia PE fólia hr. 0,12 mm,</t>
  </si>
  <si>
    <t>283720008900.S</t>
  </si>
  <si>
    <t>Doska EPS hr. 80 mm, pevnosť v tlaku 150 kPa, na zateplenie podláh a plochých striech</t>
  </si>
  <si>
    <t>762331812.S</t>
  </si>
  <si>
    <t>Demontáž viazaných konštrukcií krovov so sklonom do 60°, prierezovej plochy 120 - 224 cm2, -0,01400 t</t>
  </si>
  <si>
    <t>762331813.S</t>
  </si>
  <si>
    <t>Demontáž viazaných konštrukcií krovov so sklonom do 60°, prierezovej plochy 224 - 288 cm2, -0,02400 t</t>
  </si>
  <si>
    <t>762332120.S</t>
  </si>
  <si>
    <t>Montáž viazaných konštrukcií krovov striech z reziva priemernej plochy 120 - 224 cm2</t>
  </si>
  <si>
    <t>762332130.S</t>
  </si>
  <si>
    <t>Montáž viazaných konštrukcií krovov striech z reziva priemernej plochy 224 - 288 cm2</t>
  </si>
  <si>
    <t>605120002900.S</t>
  </si>
  <si>
    <t>Hranoly zo smreku neopracované hranené akosť I dĺ. 4000-6500 mm x hr. 120 mm, š. 120-180 mm</t>
  </si>
  <si>
    <t>762341202.S</t>
  </si>
  <si>
    <t>Montáž latovania zložitých striech pre sklon do 60°</t>
  </si>
  <si>
    <t>762341252.S</t>
  </si>
  <si>
    <t>Montáž kontralát pre sklon od 22° do 35°</t>
  </si>
  <si>
    <t>605430000200</t>
  </si>
  <si>
    <t>Rezivo stavebné zo smreku - strešné laty impregnované hr. 40 mm, š. 50 mm, dĺ. 4000-5000 mm,</t>
  </si>
  <si>
    <t>605120000100.S</t>
  </si>
  <si>
    <t>Hranoly zo smreku neopracované hranené akosť I, prierez 76-100 cm2, dĺ. 4000-6500 mm</t>
  </si>
  <si>
    <t>762342812.S</t>
  </si>
  <si>
    <t>Demontáž latovania striech so sklonom do 60° pri osovej vzdialenosti lát 0,22 - 0,50 m, -0,00500 t</t>
  </si>
  <si>
    <t>762395000.S</t>
  </si>
  <si>
    <t>Spojovacie prostriedky pre viazané konštrukcie krovov, debnenie a laťovanie, nadstrešné konštr., spádové kliny - svorky, dosky, klince, pásová oceľ, vruty</t>
  </si>
  <si>
    <t>764322830.S</t>
  </si>
  <si>
    <t>Demontáž odkvapov na strechách s tvrdou krytinou bez podkladového plechu do 30° rš 400 mm,  -0,00320t</t>
  </si>
  <si>
    <t>764324062.S</t>
  </si>
  <si>
    <t>Montáž oplechovania  celoplošným lepením r.š. 400 mm</t>
  </si>
  <si>
    <t>138110000600.S</t>
  </si>
  <si>
    <t>Plech tabuľový pozinkovaný, hr. 0,5 - 0,75 mm</t>
  </si>
  <si>
    <t>764331250.S</t>
  </si>
  <si>
    <t>Lemovanie z pozinkovaného PZ plechu, múrov na strechách s tvrdou krytinou r.š. 450 mm</t>
  </si>
  <si>
    <t>764331850.S</t>
  </si>
  <si>
    <t>Demontáž lemovania múrov na strechách s tvrdou krytinou, so sklonom do 30st. rš 400 a 500 mm,  -0,00298t</t>
  </si>
  <si>
    <t>764345831.S</t>
  </si>
  <si>
    <t>Demontáž ostatných prkov kusových, ventilačný nadstavec so sklonom do 30°, D do 150 mm,  -0,00303t</t>
  </si>
  <si>
    <t>764345841.S</t>
  </si>
  <si>
    <t>Demontáž ostatných prkov kusových, ventilačný nadstavec so sklonom do 30° D do 200 mm,  -0,00463t</t>
  </si>
  <si>
    <t>764347841.S</t>
  </si>
  <si>
    <t>Demontáž ostatných prvkov kusových, strieška, so sklonom do 30° s D nad 75 do 200 mm,  -0,000081t</t>
  </si>
  <si>
    <t>764351810.S</t>
  </si>
  <si>
    <t>Demontáž žľabov pododkvap. štvorhranných rovných, oblúkových, do 30° rš 250 a 330 mm,  -0,00347t</t>
  </si>
  <si>
    <t>764359820.S</t>
  </si>
  <si>
    <t>Demontáž kotlíka oválneho a štvorhranného, so sklonom žľabu do 30st.,  -0,00320t</t>
  </si>
  <si>
    <t>764421870.S</t>
  </si>
  <si>
    <t>Demontáž oplechovania ríms rš od 400 do 500 mm,  -0,00252t</t>
  </si>
  <si>
    <t>764454801.S</t>
  </si>
  <si>
    <t>Demontáž odpadových rúr kruhových, s priemerom 75 a 100 mm,  -0,00226t</t>
  </si>
  <si>
    <t>998764201.S</t>
  </si>
  <si>
    <t>Presun hmôt pre konštrukcie klampiarske v objektoch výšky do 6 m</t>
  </si>
  <si>
    <t>765</t>
  </si>
  <si>
    <t>Konštrukcie - krytiny tvrdé</t>
  </si>
  <si>
    <t>765310005.S</t>
  </si>
  <si>
    <t>Keramická krytina drážková, jednoduchých striech, sklon do 35°</t>
  </si>
  <si>
    <t>765310204.S</t>
  </si>
  <si>
    <t>Hrebeň z hrebenáčov pre krytinu drážkovú, s použitím vetracieho pásu, sklon do 35°</t>
  </si>
  <si>
    <t>765310452.S</t>
  </si>
  <si>
    <t>Prestupová škridla s klobúkom pre krytinu keramickú</t>
  </si>
  <si>
    <t>765311815.S</t>
  </si>
  <si>
    <t>Demontáž keramickej krytiny pálenej uloženej na sucho do 30 ks/m2, do sutiny, sklon strechy do 45°, -0,05t</t>
  </si>
  <si>
    <t>765311912.S</t>
  </si>
  <si>
    <t>Opravenie keramickej krytiny zo škridliel na sucho do 30 ks/m2 do 5 %, sklon strechy do 45°</t>
  </si>
  <si>
    <t>163</t>
  </si>
  <si>
    <t>765314501.S</t>
  </si>
  <si>
    <t>Úžľabie so obojstrenným samolepiacim tesnením, plech so stredovou stojatou drážkou hliník</t>
  </si>
  <si>
    <t>326</t>
  </si>
  <si>
    <t>765314511.S</t>
  </si>
  <si>
    <t>Odkvap pod krytinu keramickú, odkvapový plech hliník</t>
  </si>
  <si>
    <t>328</t>
  </si>
  <si>
    <t>165</t>
  </si>
  <si>
    <t>765314523.S</t>
  </si>
  <si>
    <t>Odkvapová hrana z odkvapového AL plechu vrátane vetracej mriežky a pásu proti vtákom, pre profilovanú krytinu</t>
  </si>
  <si>
    <t>330</t>
  </si>
  <si>
    <t>765315301.R</t>
  </si>
  <si>
    <t>Vetracia škridla keramická</t>
  </si>
  <si>
    <t>332</t>
  </si>
  <si>
    <t>167</t>
  </si>
  <si>
    <t>765315331.S</t>
  </si>
  <si>
    <t>Protisnehový hák pre krytinu keramickú</t>
  </si>
  <si>
    <t>334</t>
  </si>
  <si>
    <t>765315363.S</t>
  </si>
  <si>
    <t>Stúpací systém pre krytinu keramickú univerzálny, rozmer 400 x 250 mm</t>
  </si>
  <si>
    <t>336</t>
  </si>
  <si>
    <t>169</t>
  </si>
  <si>
    <t>765315453.R</t>
  </si>
  <si>
    <t>Bezpečnostný strečný hák na zaistenie proti pádu osôb</t>
  </si>
  <si>
    <t>338</t>
  </si>
  <si>
    <t>765315457.S</t>
  </si>
  <si>
    <t>Montáž stúpacieho systém pre krytinu keramickú</t>
  </si>
  <si>
    <t>340</t>
  </si>
  <si>
    <t>171</t>
  </si>
  <si>
    <t>553450031700.1</t>
  </si>
  <si>
    <t>Strešná lávka so zábradlím, tr.1, typA, 250x1000mm, dvojtyčové bezp.zábradlie rohové, pol. w22, w23,w24</t>
  </si>
  <si>
    <t>342</t>
  </si>
  <si>
    <t>765318866.S</t>
  </si>
  <si>
    <t>Demontáž hrebeňa a nárožia z keramickej krytiny pálenej uloženej na sucho, do sutiny, sklon strechy do 45°, -0,02t</t>
  </si>
  <si>
    <t>344</t>
  </si>
  <si>
    <t>173</t>
  </si>
  <si>
    <t>765331815.S</t>
  </si>
  <si>
    <t>Prestup krytinou pre anténu, satelit</t>
  </si>
  <si>
    <t>346</t>
  </si>
  <si>
    <t>765901403.S</t>
  </si>
  <si>
    <t>Strešná fólia paropriepustná, na krokvy, sklon od 22° do 35°, plošná hmotnosť 145 g/m2</t>
  </si>
  <si>
    <t>348</t>
  </si>
  <si>
    <t>175</t>
  </si>
  <si>
    <t>998765202.S</t>
  </si>
  <si>
    <t>Presun hmôt pre tvrdé krytiny v objektoch výšky nad 6 do 12 m</t>
  </si>
  <si>
    <t>350</t>
  </si>
  <si>
    <t>766662112.S</t>
  </si>
  <si>
    <t>Montáž dverového krídla otočného jednokrídlového poldrážkového, do existujúcej zárubne, vrátane kovania</t>
  </si>
  <si>
    <t>352</t>
  </si>
  <si>
    <t>177</t>
  </si>
  <si>
    <t>549150000600.S</t>
  </si>
  <si>
    <t>Kľučka dverová a rozeta 2x, nehrdzavejúca oceľ, povrch nerez brúsený</t>
  </si>
  <si>
    <t>354</t>
  </si>
  <si>
    <t>611610000400.S</t>
  </si>
  <si>
    <t>Dvere vnútorné jednokrídlové, šírka 900x1970 mm, plné,hladké s polodrážkou, s držadlom na vnútornej stane, tesnenie pri prahu padacou lištou , pol.D01-L</t>
  </si>
  <si>
    <t>356</t>
  </si>
  <si>
    <t>179</t>
  </si>
  <si>
    <t>766662811.S</t>
  </si>
  <si>
    <t>Demontáž  prahu dverí jednokrídlových,  -0,00100t</t>
  </si>
  <si>
    <t>358</t>
  </si>
  <si>
    <t>360</t>
  </si>
  <si>
    <t>181</t>
  </si>
  <si>
    <t>767163100.S</t>
  </si>
  <si>
    <t>Montáž zábradlia oceľového na terasy a balkóny, výplň rebrovanie, kotvenie do podlahy</t>
  </si>
  <si>
    <t>362</t>
  </si>
  <si>
    <t>553520000800.1</t>
  </si>
  <si>
    <t>Zábradlie exteriérové, oceľové, materiél oceľ S235 JR, 2085x1000mm, hmot.85,9kg, 1x zákl.náter,  podrobná špecifikácia podľa PD , pol. Z06</t>
  </si>
  <si>
    <t>364</t>
  </si>
  <si>
    <t>183</t>
  </si>
  <si>
    <t>767230070.S</t>
  </si>
  <si>
    <t>Montáž schodiskového madla na stenu</t>
  </si>
  <si>
    <t>366</t>
  </si>
  <si>
    <t>553520003600.1</t>
  </si>
  <si>
    <t>Madlo schodiskové pre kotvenie na stenu, hliníkové eloxované, profil 60x50mm, dĺ. 2500mm, držiak výškovo a uhlovo nastaviteľný, koncové krytky, kotviaci materiál, pol. Z07</t>
  </si>
  <si>
    <t>368</t>
  </si>
  <si>
    <t>185</t>
  </si>
  <si>
    <t>767310120.S</t>
  </si>
  <si>
    <t>Montáž výlezu do šikmej strechy pre nevykurované priestory</t>
  </si>
  <si>
    <t>370</t>
  </si>
  <si>
    <t>611330000400.1</t>
  </si>
  <si>
    <t>Strešný výlez drevený, šxv 860x870mm pre šikmú strechu, pre izolované, vykurované priestory</t>
  </si>
  <si>
    <t>372</t>
  </si>
  <si>
    <t>187</t>
  </si>
  <si>
    <t>767631800.S</t>
  </si>
  <si>
    <t>Demontáž okien pre beztmelové zasklenie konštrukcie, vrátane zasklenia,  -0,06500t</t>
  </si>
  <si>
    <t>374</t>
  </si>
  <si>
    <t>Montáž dverí kovových  vchodových, 1 m obvodu dverí</t>
  </si>
  <si>
    <t>376</t>
  </si>
  <si>
    <t>189</t>
  </si>
  <si>
    <t>553000000D02</t>
  </si>
  <si>
    <t>Dvere bezpečnostné 1 krídlové, otváravé, oceľové , zárubeň oceľová s tesnením, povrchová úprava práškovým lakovaním, pol. D02-P</t>
  </si>
  <si>
    <t>378</t>
  </si>
  <si>
    <t>767662110.S</t>
  </si>
  <si>
    <t>Montáž mreží pevných skrutkovaním</t>
  </si>
  <si>
    <t>380</t>
  </si>
  <si>
    <t>191</t>
  </si>
  <si>
    <t>553000000Z02</t>
  </si>
  <si>
    <t>Exteriérová mreža oceľová, materiál oceľ S235 JR, 1965x1730mm, hmot.82,5kg, 1xzákl.náter,podrobná špecifikácia podľa PD, pol. Z02</t>
  </si>
  <si>
    <t>382</t>
  </si>
  <si>
    <t>553000000Z03</t>
  </si>
  <si>
    <t>Exteriérová mreža oceľová, materiál oceľ S235 JR, 1650x1730mm, hmot.76,2kg, 1xzákl.náter, podrobná špecifikácia podľa PD, pol. Z03</t>
  </si>
  <si>
    <t>384</t>
  </si>
  <si>
    <t>193</t>
  </si>
  <si>
    <t>553000000Z04</t>
  </si>
  <si>
    <t>Exteriérová mreža oceľová, materiál oceľ S235 JR, 1965x1060mm, hmot.56,8kg, 1xzákl.náter, hmot.podrobná špecifikácia podľa PD, pol. Z04</t>
  </si>
  <si>
    <t>386</t>
  </si>
  <si>
    <t>553000000Z05</t>
  </si>
  <si>
    <t>Exteriérová mreža oceľová, materiál oceľ S235 JR, 1650x440mm, hmot.23,7 kg, 1xzákl.náter, hmot.podrobná špecifikácia podľa PD, pol. Z05</t>
  </si>
  <si>
    <t>388</t>
  </si>
  <si>
    <t>195</t>
  </si>
  <si>
    <t>767832100.R</t>
  </si>
  <si>
    <t>Hliníkový rebrík výsuvný, dvojdielny jednostranný , výsuvná dĺžka 2,4-3,0m, 2x8priečok, pol.Z01</t>
  </si>
  <si>
    <t>390</t>
  </si>
  <si>
    <t>767996802.S</t>
  </si>
  <si>
    <t>Demontáž ostatných doplnkov stavieb s hmotnosťou jednotlivých dielov konštr. nad 50 do 100 kg,  -0,00100t</t>
  </si>
  <si>
    <t>392</t>
  </si>
  <si>
    <t>197</t>
  </si>
  <si>
    <t>394</t>
  </si>
  <si>
    <t>769</t>
  </si>
  <si>
    <t>Montáže vzduchotechnických zariadení</t>
  </si>
  <si>
    <t>769081630.S</t>
  </si>
  <si>
    <t>Demontáž ventilátora axiálneho do potrubia veľkosť: 250,  -0,00800 t</t>
  </si>
  <si>
    <t>396</t>
  </si>
  <si>
    <t>199</t>
  </si>
  <si>
    <t>769011100.S</t>
  </si>
  <si>
    <t>Montáž ventilátora malého axiálneho vsuvného do potrubia veľkosť: 200</t>
  </si>
  <si>
    <t>398</t>
  </si>
  <si>
    <t>769021199.R</t>
  </si>
  <si>
    <t>D+M izolovaného potrubného systému pre odvod vzduchu z ventilátorov- plast s izoláciou zo synt.kaučuku s AL polepom d=125mm dĺ.13,5m,1x kruhová koncovka d=125mm,2x kruhová izolovaná T odbočka D=125mm,2x odvod kondenzátu s pachovým sifónom D=125mm,pol.V02</t>
  </si>
  <si>
    <t>400</t>
  </si>
  <si>
    <t>201</t>
  </si>
  <si>
    <t>998769201.S</t>
  </si>
  <si>
    <t>Presun hmôt pre montáž vzduchotechnických zariadení v stavbe (objekte) výšky do 7 m</t>
  </si>
  <si>
    <t>402</t>
  </si>
  <si>
    <t>771</t>
  </si>
  <si>
    <t>Podlahy z dlaždíc</t>
  </si>
  <si>
    <t>771275308.S</t>
  </si>
  <si>
    <t>Montáž obkladov schodiskových stupňov dlaždicami do flexibilného tmelu veľ. 300 x 600 mm</t>
  </si>
  <si>
    <t>404</t>
  </si>
  <si>
    <t>203</t>
  </si>
  <si>
    <t>597640008000.1</t>
  </si>
  <si>
    <t>Gresová schodovka s protišmykovou úpravou, min. rozmer lxvxhr 298x598x10 mm</t>
  </si>
  <si>
    <t>406</t>
  </si>
  <si>
    <t>771275901.S</t>
  </si>
  <si>
    <t>Montáž profilu schodiskovej hrany do tmelu</t>
  </si>
  <si>
    <t>408</t>
  </si>
  <si>
    <t>205</t>
  </si>
  <si>
    <t>553000000101</t>
  </si>
  <si>
    <t>Hliníkový schodiskový profil s nasadenou protišmykovou nášľapnou plochou z PVC, farba čierna, výška 10, šírka 52mm</t>
  </si>
  <si>
    <t>410</t>
  </si>
  <si>
    <t>771415034.S</t>
  </si>
  <si>
    <t>Montáž soklíkov z obkladačiek schodiskových stupňovitých do tmelu</t>
  </si>
  <si>
    <t>412</t>
  </si>
  <si>
    <t>207</t>
  </si>
  <si>
    <t>771415014.S</t>
  </si>
  <si>
    <t>Montáž soklíkov z obkladačiek do tmelu</t>
  </si>
  <si>
    <t>414</t>
  </si>
  <si>
    <t>597640001201</t>
  </si>
  <si>
    <t>Soklík keramický min.výška 90 mm</t>
  </si>
  <si>
    <t>416</t>
  </si>
  <si>
    <t>209</t>
  </si>
  <si>
    <t>771541215.S</t>
  </si>
  <si>
    <t>Montáž podláh z dlaždíc gres kladených do tmelu flexibil. mrazuvzdorného</t>
  </si>
  <si>
    <t>418</t>
  </si>
  <si>
    <t>597740002110.S</t>
  </si>
  <si>
    <t>Dlaždice keramické, min. rozmer lxvxhr 298x598x10 mm, gresové neglazované, rektifikované</t>
  </si>
  <si>
    <t>420</t>
  </si>
  <si>
    <t>211</t>
  </si>
  <si>
    <t>597740001910.S</t>
  </si>
  <si>
    <t>Dlaždice keramické, min. rozmer lxvxhr 298x298x9 mm, gresové neglazované, rektifikované</t>
  </si>
  <si>
    <t>422</t>
  </si>
  <si>
    <t>424</t>
  </si>
  <si>
    <t>213</t>
  </si>
  <si>
    <t>998771202.S</t>
  </si>
  <si>
    <t>Presun hmôt pre podlahy z dlaždíc v objektoch výšky nad 6 do 12 m</t>
  </si>
  <si>
    <t>426</t>
  </si>
  <si>
    <t>428</t>
  </si>
  <si>
    <t>215</t>
  </si>
  <si>
    <t>430</t>
  </si>
  <si>
    <t>781445210.S</t>
  </si>
  <si>
    <t>Montáž obkladov vnútor. stien z obkladačiek kladených do tmelu flexibilného veľ. 300x300 mm</t>
  </si>
  <si>
    <t>432</t>
  </si>
  <si>
    <t>217</t>
  </si>
  <si>
    <t>597740001000.1</t>
  </si>
  <si>
    <t>434</t>
  </si>
  <si>
    <t>781491111.S</t>
  </si>
  <si>
    <t>Montáž plastových profilov pre obklad do tmelu - roh steny</t>
  </si>
  <si>
    <t>436</t>
  </si>
  <si>
    <t>219</t>
  </si>
  <si>
    <t>283410018250.S</t>
  </si>
  <si>
    <t>Profil ukončovací oblý uzavretý s nosom na vonkajší roh pre hr. dlaždíc 8 mm, PVC</t>
  </si>
  <si>
    <t>438</t>
  </si>
  <si>
    <t>283410018280.1</t>
  </si>
  <si>
    <t>Profil kútový pre styk obkladu s podlahou, PVC</t>
  </si>
  <si>
    <t>440</t>
  </si>
  <si>
    <t>221</t>
  </si>
  <si>
    <t>442</t>
  </si>
  <si>
    <t>444</t>
  </si>
  <si>
    <t>223</t>
  </si>
  <si>
    <t>783226100.S</t>
  </si>
  <si>
    <t>446</t>
  </si>
  <si>
    <t>783601811.R</t>
  </si>
  <si>
    <t>Prebrúsenie existujúcich konštrukcií krovu</t>
  </si>
  <si>
    <t>448</t>
  </si>
  <si>
    <t>225</t>
  </si>
  <si>
    <t>450</t>
  </si>
  <si>
    <t>783812100.S</t>
  </si>
  <si>
    <t>Nátery olejové farby bielej omietok stien dvojnásobné 1x s emailovaním</t>
  </si>
  <si>
    <t>452</t>
  </si>
  <si>
    <t>227</t>
  </si>
  <si>
    <t>784418011.S</t>
  </si>
  <si>
    <t>Zakrývanie otvorov, podláh a zariadení fóliou v miestnostiach alebo na schodisku</t>
  </si>
  <si>
    <t>454</t>
  </si>
  <si>
    <t>456</t>
  </si>
  <si>
    <t>229</t>
  </si>
  <si>
    <t>458</t>
  </si>
  <si>
    <t>HZS000111.R</t>
  </si>
  <si>
    <t>Demontáž, spätná montáž prvkov na fasáde</t>
  </si>
  <si>
    <t>460</t>
  </si>
  <si>
    <t>231</t>
  </si>
  <si>
    <t>HZS000112.R</t>
  </si>
  <si>
    <t>Búracie práce- kapsy pre zazubenie muriva, podlahových dosiek, úprava základu</t>
  </si>
  <si>
    <t>462</t>
  </si>
  <si>
    <t>E1.4. 01.2 - Zdravotechnika</t>
  </si>
  <si>
    <t>283310002700</t>
  </si>
  <si>
    <t>Izolačná PE trubica napr. TUBOLIT DG alebo ekvivalent  18x13 mm (d potrubia x hr. izolácie), nadrezaná</t>
  </si>
  <si>
    <t>283310002900</t>
  </si>
  <si>
    <t>Izolačná PE trubica napr. TUBOLIT DG alebo ekvivalent  22x13 mm (d potrubia x hr. izolácie), nadrezaná</t>
  </si>
  <si>
    <t>283310003100</t>
  </si>
  <si>
    <t>Izolačná PE trubica napr. TUBOLIT DG alebo ekvivalent 28x13 mm (d potrubia x hr. izolácie), nadrezaná</t>
  </si>
  <si>
    <t>722130213.S</t>
  </si>
  <si>
    <t>Potrubie z oceľových rúr pozink. bezšvíkových bežných-11 353.0, 10 004.0 zvarov. bežných-11 343.00 DN 25</t>
  </si>
  <si>
    <t>722130214.S</t>
  </si>
  <si>
    <t>Potrubie z oceľových rúr pozink. bezšvíkových bežných-11 353.0, 10 004.0 zvarov. bežných-11 343.00 DN 32</t>
  </si>
  <si>
    <t>722130803.S</t>
  </si>
  <si>
    <t>Demontáž potrubia z oceľových rúrok závitových do DN 50,  -0,00670t</t>
  </si>
  <si>
    <t>722131914.S</t>
  </si>
  <si>
    <t>Oprava vodovodného potrubia závitového vsadenie odbočky do potrubia DN 32</t>
  </si>
  <si>
    <t>722181114.S</t>
  </si>
  <si>
    <t>Ochrana potrubia plstenými pásmi DN 32 a DN 40</t>
  </si>
  <si>
    <t>722190403.S</t>
  </si>
  <si>
    <t>Vyvedenie a upevnenie výpustky DN 25</t>
  </si>
  <si>
    <t>722254126H1</t>
  </si>
  <si>
    <t>D+M Hydrant s tvarovo stalou hadicou HSH2 25/30+skrinka</t>
  </si>
  <si>
    <t>E1.7 01.2 - Elektroinštalácia</t>
  </si>
  <si>
    <t xml:space="preserve">    22-M - Montáže oznamovacích a zabezpečovacích zariadení   </t>
  </si>
  <si>
    <t xml:space="preserve">    95-M - Revízie   </t>
  </si>
  <si>
    <t xml:space="preserve">    D2 - Dverový systém   </t>
  </si>
  <si>
    <t xml:space="preserve">HZS - Hodinové zúčtovacie sadzby   </t>
  </si>
  <si>
    <t>Lišta vkladacia z PVC LV 18x13 mm,napr. KOPOS alebo ekvivalent</t>
  </si>
  <si>
    <t>210010109.S</t>
  </si>
  <si>
    <t>Lišta elektroinštalačná z PVC 40x20, uložená pevne, vkladacia</t>
  </si>
  <si>
    <t>345750065100</t>
  </si>
  <si>
    <t>Lišta hranatá z PVC, LHD 40X20 mm, napr. KOPOS alebo ekvivalent</t>
  </si>
  <si>
    <t>210010113.S</t>
  </si>
  <si>
    <t>Lišta elektroinštalačná z PVC 100x40, uložená pevne, vkladacia</t>
  </si>
  <si>
    <t>345750057200</t>
  </si>
  <si>
    <t>Kanál elektroinštalačný HD z PVC, EKD 100x40 mm, napr. KOPOS alebo ekvivalent</t>
  </si>
  <si>
    <t>210010141.S</t>
  </si>
  <si>
    <t>Parapetný kanál dutý z PVC 160x65, vrátane príslušenstva</t>
  </si>
  <si>
    <t>345750058200.S</t>
  </si>
  <si>
    <t>Kanál parapetný dutý z PVC, 160X65 mm</t>
  </si>
  <si>
    <t>210010149.S</t>
  </si>
  <si>
    <t>Rúrka ohybná elektroinštalačná z HDPE, D 40 uložená pevne</t>
  </si>
  <si>
    <t>345710005500.S</t>
  </si>
  <si>
    <t>Rúrka ohybná 09040 dvojplášťová korugovaná z HDPE, bezhalogénová, D 40 mm</t>
  </si>
  <si>
    <t>EXX000002541</t>
  </si>
  <si>
    <t>Sádra štukatérska 30kg sivá</t>
  </si>
  <si>
    <t>Krabica do zateplenia z PP, KEZ-3 KB, šxvxh 120x230x250 mm, napr. KOPOS alebo ekvivalent</t>
  </si>
  <si>
    <t>210100001.S</t>
  </si>
  <si>
    <t>Ukončenie vodičov v rozvádzač. vrátane zapojenia a vodičovej koncovky do 2,5 mm2</t>
  </si>
  <si>
    <t>210100003.S</t>
  </si>
  <si>
    <t>Ukončenie vodičov v rozvádzač. vrátane zapojenia a vodičovej koncovky do 16 mm2</t>
  </si>
  <si>
    <t>210100251.S</t>
  </si>
  <si>
    <t>Ukončenie celoplastových káblov zmrašť. záklopkou alebo páskou do 5 x 10 mm2</t>
  </si>
  <si>
    <t>343430004100.S</t>
  </si>
  <si>
    <t>Bužírka zmrašťovacia 4,8x2,4 mm, dĺžka 1 m</t>
  </si>
  <si>
    <t>210111012.S</t>
  </si>
  <si>
    <t>Domová zásuvka polozapustená alebo zapustená, 10/16 A 250 V 2P + Z 2 x zapojenie</t>
  </si>
  <si>
    <t>EZA000002967</t>
  </si>
  <si>
    <t>Zásuvka 1-násobná s clonkami biela, napr.Valena Life 753180 alebo ekvivalent</t>
  </si>
  <si>
    <t>ERA000000153</t>
  </si>
  <si>
    <t>Rámček 1-násobný biely, napr.Valena Life 754001 alebo ekvivalent</t>
  </si>
  <si>
    <t>ERA000000154</t>
  </si>
  <si>
    <t>Rámček 2-násobný biely, napr.Valena Life 754002 alebo ekvivalent</t>
  </si>
  <si>
    <t>ERA000000162</t>
  </si>
  <si>
    <t>Rámček 3-násobný biely, napr.Valena Life 754003 alebo ekvivalent</t>
  </si>
  <si>
    <t>ERA000002327</t>
  </si>
  <si>
    <t>Rámček 4-násobný biely, napr. Valena Life 754004 alebo ekvivalent</t>
  </si>
  <si>
    <t>ERA000002328</t>
  </si>
  <si>
    <t>Rámček 5-násobný biely, napr.Valena Life 754005 alebo ekvivalent</t>
  </si>
  <si>
    <t>210111021.S</t>
  </si>
  <si>
    <t>Domová zásuvka pre zapustenú montáž IP 44, vrátane zapojenia 250 V / 16A,  2P + PE</t>
  </si>
  <si>
    <t>EZA000002966</t>
  </si>
  <si>
    <t>Zásuvka 1-násobná s clonkami IP44 biela, napr.Valena Life 753179 alebo ekvivalent</t>
  </si>
  <si>
    <t>210140485.S</t>
  </si>
  <si>
    <t>Ovládacie hlavice M22 nepodsvietené hríbovité s aretáciou</t>
  </si>
  <si>
    <t>ERS000003143</t>
  </si>
  <si>
    <t>Tlačidlo požiarne 100x100x50mm IP55 na stenu 13180 M131800000</t>
  </si>
  <si>
    <t>210193074.S</t>
  </si>
  <si>
    <t>Domova rozvodnica do 72 M pre zapustenú montáž bez sekacích prác</t>
  </si>
  <si>
    <t>357150000400</t>
  </si>
  <si>
    <t>Rozvodnicová skriňa RSA pre zapustenú montáž</t>
  </si>
  <si>
    <t>357150000400_1</t>
  </si>
  <si>
    <t>210220001.S</t>
  </si>
  <si>
    <t>Uzemňovacie vedenie na povrchu FeZn drôt zvodový O 8-10</t>
  </si>
  <si>
    <t>354410054700.S</t>
  </si>
  <si>
    <t>Drôt bleskozvodový FeZn, d 8 mm</t>
  </si>
  <si>
    <t>210220020.S</t>
  </si>
  <si>
    <t>Uzemňovacie vedenie v zemi FeZn do 120 mm2 vrátane izolácie spojov</t>
  </si>
  <si>
    <t>354410058800.S</t>
  </si>
  <si>
    <t>Pásovina uzemňovacia FeZn 30 x 4 mm</t>
  </si>
  <si>
    <t>210220021.S</t>
  </si>
  <si>
    <t>Uzemňovacie vedenie v zemi FeZn vrátane izolácie spojov O 10 mm</t>
  </si>
  <si>
    <t>354410054800.S</t>
  </si>
  <si>
    <t>Drôt bleskozvodový FeZn, d 10 mm</t>
  </si>
  <si>
    <t>210220030.S</t>
  </si>
  <si>
    <t>Ekvipotenciálna svorkovnica EPS 3 v krabici KO 100 E</t>
  </si>
  <si>
    <t>345410000200</t>
  </si>
  <si>
    <t>Krabica odbočná z PVC s viečkom pod omietku KO 100 E, šxvxh 128x128x70 mm, napr. KOPOS alebo ekvivalent</t>
  </si>
  <si>
    <t>345610005000</t>
  </si>
  <si>
    <t>Svorkovnica ekvipotencionálna z PP šedá EPS 3 XX, šxvxh 104x40x60 mm, napr. KOPOS alebo ekvivalent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</si>
  <si>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</si>
  <si>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</si>
  <si>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</si>
  <si>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</si>
  <si>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</si>
  <si>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</si>
  <si>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210220050.S</t>
  </si>
  <si>
    <t>Označenie zvodov číselnými štítkami</t>
  </si>
  <si>
    <t>354410064600.S</t>
  </si>
  <si>
    <t>Štítok orientačný nerezový zemniaci na zvody</t>
  </si>
  <si>
    <t>210220096.S</t>
  </si>
  <si>
    <t>Montáž pevného rebríka na strechách budov do 10 m výšky k hrebeňu strechy na 1 zvode</t>
  </si>
  <si>
    <t>210220102.S</t>
  </si>
  <si>
    <t>Podpery vedenia FeZn na vrchol krovu PV15 A-F +UNI</t>
  </si>
  <si>
    <t>354410033650.S</t>
  </si>
  <si>
    <t>Podpera vedenia FeZn univerzálna na vrchol krovu označenie PV 15 UNI stredná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</si>
  <si>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</si>
  <si>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</si>
  <si>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</si>
  <si>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</si>
  <si>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</si>
  <si>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</si>
  <si>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354410003600.S</t>
  </si>
  <si>
    <t>Svorka FeZn spojovacia označenie SS m. 2 skrutky s príložkou</t>
  </si>
  <si>
    <t>210220245.S</t>
  </si>
  <si>
    <t>Svorka FeZn pripojovacia SP</t>
  </si>
  <si>
    <t>354410004000.S</t>
  </si>
  <si>
    <t>Svorka FeZn pripájaca označenie SP 1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</si>
  <si>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</si>
  <si>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</si>
  <si>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</si>
  <si>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</si>
  <si>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</si>
  <si>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</si>
  <si>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</si>
  <si>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</si>
  <si>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210220253.S</t>
  </si>
  <si>
    <t>Svorka FeZn uzemňovacia SR03</t>
  </si>
  <si>
    <t>354410000900.S</t>
  </si>
  <si>
    <t>Svorka FeZn uzemňovacia označenie SR 03 A</t>
  </si>
  <si>
    <t>210220254.S</t>
  </si>
  <si>
    <t>Svorka FeZn odbočovacia spojovacia SR 02 (pásovina do 300mm2)</t>
  </si>
  <si>
    <t>354410006220.S</t>
  </si>
  <si>
    <t>Svorka na pásovinu SJ 60/5</t>
  </si>
  <si>
    <t>210220280.S</t>
  </si>
  <si>
    <t>Uzemňovacia tyč FeZn ZT</t>
  </si>
  <si>
    <t>354410055700.S</t>
  </si>
  <si>
    <t>Tyč uzemňovacia FeZn označenie ZT 2 m</t>
  </si>
  <si>
    <t>210220300.S</t>
  </si>
  <si>
    <t>Ochranné pospájanie v práčovniach, kúpeľniach, voľné uloženie CY 4-6 mm2</t>
  </si>
  <si>
    <t>341110012200.S</t>
  </si>
  <si>
    <t>Vodič medený H07V-U 4 mm2</t>
  </si>
  <si>
    <t>210290743.S</t>
  </si>
  <si>
    <t>Montáž  ventilátora 230V do 500W</t>
  </si>
  <si>
    <t>210800140.S</t>
  </si>
  <si>
    <t>Kábel medený uložený pevne CYKY 450/750 V 2x1,5</t>
  </si>
  <si>
    <t>341110000100.S</t>
  </si>
  <si>
    <t>Kábel medený CYKY 2x1,5 mm2</t>
  </si>
  <si>
    <t>210800147.S</t>
  </si>
  <si>
    <t>Kábel medený uložený pevne CYKY 450/750 V 3x2,5</t>
  </si>
  <si>
    <t>341110000800.S</t>
  </si>
  <si>
    <t>Kábel medený CYKY 3x2,5 mm2</t>
  </si>
  <si>
    <t>210800152.S</t>
  </si>
  <si>
    <t>Kábel medený uložený pevne CYKY 450/750 V 4x1,5</t>
  </si>
  <si>
    <t>341110001300.S</t>
  </si>
  <si>
    <t>Kábel medený CYKY 4x1,5 mm2</t>
  </si>
  <si>
    <t>210800161.S</t>
  </si>
  <si>
    <t>Kábel medený uložený pevne CYKY 450/750 V 5x6</t>
  </si>
  <si>
    <t>341110002200.S</t>
  </si>
  <si>
    <t>Kábel medený CYKY 5x6 mm2</t>
  </si>
  <si>
    <t>210800519.S</t>
  </si>
  <si>
    <t>Vodič medený uložený pevne H07V-U (CY) 450/750 V  6</t>
  </si>
  <si>
    <t>KVO000000128</t>
  </si>
  <si>
    <t>Vodič ohybný H07V-K 1x6 zeleno/žltý pvc</t>
  </si>
  <si>
    <t>210880238.S</t>
  </si>
  <si>
    <t>Montáž -kábel J-H(St)H 1x2x0,8 mm</t>
  </si>
  <si>
    <t>K00017280</t>
  </si>
  <si>
    <t>Kábel JE-H(St)H 1x2x0,8 mm</t>
  </si>
  <si>
    <t>K00017283</t>
  </si>
  <si>
    <t>Kábel JE-H(St)H 4x2x0,8 mm</t>
  </si>
  <si>
    <t>210961062.S</t>
  </si>
  <si>
    <t>Demontáž do sute - domová zásuvka polozapustená alebo zapustená 10/16 A 250 V 2P + Z 2 x zapojenie   -0,00010 t</t>
  </si>
  <si>
    <t>210962976.S</t>
  </si>
  <si>
    <t>Demontáž - domova rozvodnica     -0,01643 t</t>
  </si>
  <si>
    <t>22-M</t>
  </si>
  <si>
    <t xml:space="preserve">Montáže oznamovacích a zabezpečovacích zariadení   </t>
  </si>
  <si>
    <t>220511021.S</t>
  </si>
  <si>
    <t>Zapojenie zásuvky 2xRJ45</t>
  </si>
  <si>
    <t>EZA000002963</t>
  </si>
  <si>
    <t>Zásuvka dátová  biela, napr.Valena Life 753154 2xRJ45 FTP 5E alebo ekvivalent,</t>
  </si>
  <si>
    <t>220511025.S</t>
  </si>
  <si>
    <t>Montáž konektoru (zástrčky)</t>
  </si>
  <si>
    <t>383150009400</t>
  </si>
  <si>
    <t>Konektor RJ45/s ACS, 8p8c, univerzálny (lanko/drôt) Cat.5, tienený, 50um Au, 58G6912U, napr. KELine alebo ekvivalent</t>
  </si>
  <si>
    <t>220511034.S</t>
  </si>
  <si>
    <t>Kábel volne uložený na  kabelovú lávku, alebo do žľabu</t>
  </si>
  <si>
    <t>KDP000001481</t>
  </si>
  <si>
    <t>Kábel dátový pevný 26000037 STP cat.6a B2cas1d1a1 AWG23 LSOH 500MHz interiér</t>
  </si>
  <si>
    <t>95-M</t>
  </si>
  <si>
    <t xml:space="preserve">Revízie   </t>
  </si>
  <si>
    <t>950103009.S</t>
  </si>
  <si>
    <t>Východisková odborná prehliadka</t>
  </si>
  <si>
    <t>D2</t>
  </si>
  <si>
    <t xml:space="preserve">Dverový systém   </t>
  </si>
  <si>
    <t>ds1</t>
  </si>
  <si>
    <t>Dodávka 1784/1, DVERNÉ TABLO, MIKRA1, 1083/20A, ZDROJ PRE 2VOICE,1083/50, INTERFACE 2 VSTUPY, 4 STUPAČKY,1183/7, DOMOVÝ TELEFÓN HANDS-FREE PRE SYSTÉM 1083, 3 SERVISNÉ TL., (MOD. 1150),FD-125-002, IPASSAN PRE 4 ČÍTAČKY S ETHERNETOM, 12V (OVLÁDANIE CEZ CLOU</t>
  </si>
  <si>
    <t xml:space="preserve">Hodinové zúčtovacie sadzby   </t>
  </si>
  <si>
    <t>HZS000111.S</t>
  </si>
  <si>
    <t>Elektro demontážne práce menej náročne, pomocné alebo manipulačné (Tr. 1) v rozsahu viac ako 8 hodín</t>
  </si>
  <si>
    <t>HZS000113.S</t>
  </si>
  <si>
    <t>Elektro montážne práce náročné ucelené - odborné, tvorivé remeselné (Tr. 3) v rozsahu viac ako 8 hodín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</si>
</sst>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0" borderId="23" xfId="0" applyNumberFormat="1" applyFont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49" fontId="33" fillId="0" borderId="23" xfId="0" applyNumberFormat="1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left" vertical="center" wrapText="1"/>
      <protection locked="0"/>
    </xf>
    <xf numFmtId="0" fontId="33" fillId="0" borderId="23" xfId="0" applyFont="1" applyBorder="1" applyAlignment="1" applyProtection="1">
      <alignment horizontal="center" vertical="center" wrapText="1"/>
      <protection locked="0"/>
    </xf>
    <xf numFmtId="167" fontId="33" fillId="0" borderId="23" xfId="0" applyNumberFormat="1" applyFont="1" applyBorder="1" applyAlignment="1" applyProtection="1">
      <alignment vertical="center"/>
      <protection locked="0"/>
    </xf>
    <xf numFmtId="4" fontId="33" fillId="0" borderId="23" xfId="0" applyNumberFormat="1" applyFont="1" applyBorder="1" applyAlignment="1" applyProtection="1">
      <alignment vertical="center"/>
      <protection locked="0"/>
    </xf>
    <xf numFmtId="0" fontId="34" fillId="0" borderId="23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0" fillId="4" borderId="7" xfId="0" applyFont="1" applyFill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5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0" fillId="4" borderId="8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4" fontId="22" fillId="4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4"/>
  <sheetViews>
    <sheetView showGridLines="0" tabSelected="1" workbookViewId="0">
      <selection activeCell="D4" sqref="D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96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R5" s="16"/>
      <c r="BS5" s="13" t="s">
        <v>6</v>
      </c>
    </row>
    <row r="6" spans="1:74" ht="36.950000000000003" customHeight="1">
      <c r="B6" s="16"/>
      <c r="D6" s="21" t="s">
        <v>12</v>
      </c>
      <c r="K6" s="197" t="s">
        <v>13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169">
        <v>45417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21</v>
      </c>
      <c r="AK11" s="22" t="s">
        <v>22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20</v>
      </c>
      <c r="AN13" s="20" t="s">
        <v>24</v>
      </c>
      <c r="AR13" s="16"/>
      <c r="BS13" s="13" t="s">
        <v>6</v>
      </c>
    </row>
    <row r="14" spans="1:74" ht="12.75">
      <c r="B14" s="16"/>
      <c r="E14" s="20"/>
      <c r="AK14" s="22" t="s">
        <v>22</v>
      </c>
      <c r="AN14" s="20" t="s">
        <v>25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27</v>
      </c>
      <c r="AK17" s="22" t="s">
        <v>22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30</v>
      </c>
      <c r="AK20" s="22" t="s">
        <v>22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31</v>
      </c>
      <c r="AR22" s="16"/>
    </row>
    <row r="23" spans="2:71" ht="16.5" customHeight="1">
      <c r="B23" s="16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ht="14.45" customHeight="1">
      <c r="B26" s="16"/>
      <c r="D26" s="25" t="s">
        <v>32</v>
      </c>
      <c r="AK26" s="199">
        <f>ROUND(AG94,2)</f>
        <v>0</v>
      </c>
      <c r="AL26" s="195"/>
      <c r="AM26" s="195"/>
      <c r="AN26" s="195"/>
      <c r="AO26" s="195"/>
      <c r="AR26" s="16"/>
    </row>
    <row r="27" spans="2:71" ht="14.45" customHeight="1">
      <c r="B27" s="16"/>
      <c r="D27" s="25" t="s">
        <v>33</v>
      </c>
      <c r="AK27" s="199">
        <f>ROUND(AG111, 2)</f>
        <v>0</v>
      </c>
      <c r="AL27" s="199"/>
      <c r="AM27" s="199"/>
      <c r="AN27" s="199"/>
      <c r="AO27" s="199"/>
      <c r="AR27" s="16"/>
    </row>
    <row r="28" spans="2:71" s="1" customFormat="1" ht="6.95" customHeight="1">
      <c r="B28" s="27"/>
      <c r="AR28" s="27"/>
    </row>
    <row r="29" spans="2:71" s="1" customFormat="1" ht="25.9" customHeight="1">
      <c r="B29" s="27"/>
      <c r="D29" s="28" t="s">
        <v>34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00">
        <f>ROUND(AK26 + AK27, 2)</f>
        <v>0</v>
      </c>
      <c r="AL29" s="201"/>
      <c r="AM29" s="201"/>
      <c r="AN29" s="201"/>
      <c r="AO29" s="201"/>
      <c r="AR29" s="27"/>
    </row>
    <row r="30" spans="2:71" s="1" customFormat="1" ht="6.95" customHeight="1">
      <c r="B30" s="27"/>
      <c r="AR30" s="27"/>
    </row>
    <row r="31" spans="2:71" s="1" customFormat="1" ht="12.75">
      <c r="B31" s="27"/>
      <c r="L31" s="175" t="s">
        <v>35</v>
      </c>
      <c r="M31" s="175"/>
      <c r="N31" s="175"/>
      <c r="O31" s="175"/>
      <c r="P31" s="175"/>
      <c r="W31" s="175" t="s">
        <v>36</v>
      </c>
      <c r="X31" s="175"/>
      <c r="Y31" s="175"/>
      <c r="Z31" s="175"/>
      <c r="AA31" s="175"/>
      <c r="AB31" s="175"/>
      <c r="AC31" s="175"/>
      <c r="AD31" s="175"/>
      <c r="AE31" s="175"/>
      <c r="AK31" s="175" t="s">
        <v>37</v>
      </c>
      <c r="AL31" s="175"/>
      <c r="AM31" s="175"/>
      <c r="AN31" s="175"/>
      <c r="AO31" s="175"/>
      <c r="AR31" s="27"/>
    </row>
    <row r="32" spans="2:71" s="2" customFormat="1" ht="14.45" customHeight="1">
      <c r="B32" s="31"/>
      <c r="D32" s="22" t="s">
        <v>38</v>
      </c>
      <c r="F32" s="32" t="s">
        <v>39</v>
      </c>
      <c r="L32" s="187">
        <v>0.2</v>
      </c>
      <c r="M32" s="188"/>
      <c r="N32" s="188"/>
      <c r="O32" s="188"/>
      <c r="P32" s="188"/>
      <c r="Q32" s="33"/>
      <c r="R32" s="33"/>
      <c r="S32" s="33"/>
      <c r="T32" s="33"/>
      <c r="U32" s="33"/>
      <c r="V32" s="33"/>
      <c r="W32" s="189">
        <f>ROUND(AZ94 + SUM(CD111), 2)</f>
        <v>0</v>
      </c>
      <c r="X32" s="188"/>
      <c r="Y32" s="188"/>
      <c r="Z32" s="188"/>
      <c r="AA32" s="188"/>
      <c r="AB32" s="188"/>
      <c r="AC32" s="188"/>
      <c r="AD32" s="188"/>
      <c r="AE32" s="188"/>
      <c r="AF32" s="33"/>
      <c r="AG32" s="33"/>
      <c r="AH32" s="33"/>
      <c r="AI32" s="33"/>
      <c r="AJ32" s="33"/>
      <c r="AK32" s="189">
        <f>ROUND(AV94 + SUM(BY111), 2)</f>
        <v>0</v>
      </c>
      <c r="AL32" s="188"/>
      <c r="AM32" s="188"/>
      <c r="AN32" s="188"/>
      <c r="AO32" s="188"/>
      <c r="AP32" s="33"/>
      <c r="AQ32" s="33"/>
      <c r="AR32" s="34"/>
      <c r="AS32" s="33"/>
      <c r="AT32" s="33"/>
      <c r="AU32" s="33"/>
      <c r="AV32" s="33"/>
      <c r="AW32" s="33"/>
      <c r="AX32" s="33"/>
      <c r="AY32" s="33"/>
      <c r="AZ32" s="33"/>
    </row>
    <row r="33" spans="2:52" s="2" customFormat="1" ht="14.45" customHeight="1">
      <c r="B33" s="31"/>
      <c r="F33" s="32" t="s">
        <v>40</v>
      </c>
      <c r="L33" s="184">
        <v>0.2</v>
      </c>
      <c r="M33" s="185"/>
      <c r="N33" s="185"/>
      <c r="O33" s="185"/>
      <c r="P33" s="185"/>
      <c r="W33" s="186">
        <f>ROUND(BA94 + SUM(CE111),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6">
        <f>ROUND(AW94 + SUM(BZ111), 2)</f>
        <v>0</v>
      </c>
      <c r="AL33" s="185"/>
      <c r="AM33" s="185"/>
      <c r="AN33" s="185"/>
      <c r="AO33" s="185"/>
      <c r="AR33" s="31"/>
    </row>
    <row r="34" spans="2:52" s="2" customFormat="1" ht="14.45" hidden="1" customHeight="1">
      <c r="B34" s="31"/>
      <c r="F34" s="22" t="s">
        <v>41</v>
      </c>
      <c r="L34" s="184">
        <v>0.2</v>
      </c>
      <c r="M34" s="185"/>
      <c r="N34" s="185"/>
      <c r="O34" s="185"/>
      <c r="P34" s="185"/>
      <c r="W34" s="186">
        <f>ROUND(BB94 + SUM(CF111), 2)</f>
        <v>0</v>
      </c>
      <c r="X34" s="185"/>
      <c r="Y34" s="185"/>
      <c r="Z34" s="185"/>
      <c r="AA34" s="185"/>
      <c r="AB34" s="185"/>
      <c r="AC34" s="185"/>
      <c r="AD34" s="185"/>
      <c r="AE34" s="185"/>
      <c r="AK34" s="186">
        <v>0</v>
      </c>
      <c r="AL34" s="185"/>
      <c r="AM34" s="185"/>
      <c r="AN34" s="185"/>
      <c r="AO34" s="185"/>
      <c r="AR34" s="31"/>
    </row>
    <row r="35" spans="2:52" s="2" customFormat="1" ht="14.45" hidden="1" customHeight="1">
      <c r="B35" s="31"/>
      <c r="F35" s="22" t="s">
        <v>42</v>
      </c>
      <c r="L35" s="184">
        <v>0.2</v>
      </c>
      <c r="M35" s="185"/>
      <c r="N35" s="185"/>
      <c r="O35" s="185"/>
      <c r="P35" s="185"/>
      <c r="W35" s="186">
        <f>ROUND(BC94 + SUM(CG111), 2)</f>
        <v>0</v>
      </c>
      <c r="X35" s="185"/>
      <c r="Y35" s="185"/>
      <c r="Z35" s="185"/>
      <c r="AA35" s="185"/>
      <c r="AB35" s="185"/>
      <c r="AC35" s="185"/>
      <c r="AD35" s="185"/>
      <c r="AE35" s="185"/>
      <c r="AK35" s="186">
        <v>0</v>
      </c>
      <c r="AL35" s="185"/>
      <c r="AM35" s="185"/>
      <c r="AN35" s="185"/>
      <c r="AO35" s="185"/>
      <c r="AR35" s="31"/>
    </row>
    <row r="36" spans="2:52" s="2" customFormat="1" ht="14.45" hidden="1" customHeight="1">
      <c r="B36" s="31"/>
      <c r="F36" s="32" t="s">
        <v>43</v>
      </c>
      <c r="L36" s="187">
        <v>0</v>
      </c>
      <c r="M36" s="188"/>
      <c r="N36" s="188"/>
      <c r="O36" s="188"/>
      <c r="P36" s="188"/>
      <c r="Q36" s="33"/>
      <c r="R36" s="33"/>
      <c r="S36" s="33"/>
      <c r="T36" s="33"/>
      <c r="U36" s="33"/>
      <c r="V36" s="33"/>
      <c r="W36" s="189">
        <f>ROUND(BD94 + SUM(CH111), 2)</f>
        <v>0</v>
      </c>
      <c r="X36" s="188"/>
      <c r="Y36" s="188"/>
      <c r="Z36" s="188"/>
      <c r="AA36" s="188"/>
      <c r="AB36" s="188"/>
      <c r="AC36" s="188"/>
      <c r="AD36" s="188"/>
      <c r="AE36" s="188"/>
      <c r="AF36" s="33"/>
      <c r="AG36" s="33"/>
      <c r="AH36" s="33"/>
      <c r="AI36" s="33"/>
      <c r="AJ36" s="33"/>
      <c r="AK36" s="189">
        <v>0</v>
      </c>
      <c r="AL36" s="188"/>
      <c r="AM36" s="188"/>
      <c r="AN36" s="188"/>
      <c r="AO36" s="188"/>
      <c r="AP36" s="33"/>
      <c r="AQ36" s="33"/>
      <c r="AR36" s="34"/>
      <c r="AS36" s="33"/>
      <c r="AT36" s="33"/>
      <c r="AU36" s="33"/>
      <c r="AV36" s="33"/>
      <c r="AW36" s="33"/>
      <c r="AX36" s="33"/>
      <c r="AY36" s="33"/>
      <c r="AZ36" s="33"/>
    </row>
    <row r="37" spans="2:52" s="1" customFormat="1" ht="6.95" customHeight="1">
      <c r="B37" s="27"/>
      <c r="AR37" s="27"/>
    </row>
    <row r="38" spans="2:52" s="1" customFormat="1" ht="25.9" customHeight="1">
      <c r="B38" s="27"/>
      <c r="C38" s="35"/>
      <c r="D38" s="36" t="s">
        <v>44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8" t="s">
        <v>45</v>
      </c>
      <c r="U38" s="37"/>
      <c r="V38" s="37"/>
      <c r="W38" s="37"/>
      <c r="X38" s="193" t="s">
        <v>46</v>
      </c>
      <c r="Y38" s="191"/>
      <c r="Z38" s="191"/>
      <c r="AA38" s="191"/>
      <c r="AB38" s="191"/>
      <c r="AC38" s="37"/>
      <c r="AD38" s="37"/>
      <c r="AE38" s="37"/>
      <c r="AF38" s="37"/>
      <c r="AG38" s="37"/>
      <c r="AH38" s="37"/>
      <c r="AI38" s="37"/>
      <c r="AJ38" s="37"/>
      <c r="AK38" s="190">
        <f>SUM(AK29:AK36)</f>
        <v>0</v>
      </c>
      <c r="AL38" s="191"/>
      <c r="AM38" s="191"/>
      <c r="AN38" s="191"/>
      <c r="AO38" s="192"/>
      <c r="AP38" s="35"/>
      <c r="AQ38" s="35"/>
      <c r="AR38" s="27"/>
    </row>
    <row r="39" spans="2:52" s="1" customFormat="1" ht="6.95" customHeight="1">
      <c r="B39" s="27"/>
      <c r="AR39" s="27"/>
    </row>
    <row r="40" spans="2:52" s="1" customFormat="1" ht="14.45" customHeight="1">
      <c r="B40" s="27"/>
      <c r="AR40" s="27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7"/>
      <c r="D49" s="39" t="s">
        <v>47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48</v>
      </c>
      <c r="AI49" s="40"/>
      <c r="AJ49" s="40"/>
      <c r="AK49" s="40"/>
      <c r="AL49" s="40"/>
      <c r="AM49" s="40"/>
      <c r="AN49" s="40"/>
      <c r="AO49" s="40"/>
      <c r="AR49" s="27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7"/>
      <c r="D60" s="41" t="s">
        <v>49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1" t="s">
        <v>50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1" t="s">
        <v>49</v>
      </c>
      <c r="AI60" s="29"/>
      <c r="AJ60" s="29"/>
      <c r="AK60" s="29"/>
      <c r="AL60" s="29"/>
      <c r="AM60" s="41" t="s">
        <v>50</v>
      </c>
      <c r="AN60" s="29"/>
      <c r="AO60" s="29"/>
      <c r="AR60" s="27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7"/>
      <c r="D64" s="39" t="s">
        <v>51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52</v>
      </c>
      <c r="AI64" s="40"/>
      <c r="AJ64" s="40"/>
      <c r="AK64" s="40"/>
      <c r="AL64" s="40"/>
      <c r="AM64" s="40"/>
      <c r="AN64" s="40"/>
      <c r="AO64" s="40"/>
      <c r="AR64" s="27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7"/>
      <c r="D75" s="41" t="s">
        <v>49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1" t="s">
        <v>50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1" t="s">
        <v>49</v>
      </c>
      <c r="AI75" s="29"/>
      <c r="AJ75" s="29"/>
      <c r="AK75" s="29"/>
      <c r="AL75" s="29"/>
      <c r="AM75" s="41" t="s">
        <v>50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27"/>
    </row>
    <row r="81" spans="2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27"/>
    </row>
    <row r="82" spans="2:91" s="1" customFormat="1" ht="24.95" customHeight="1">
      <c r="B82" s="27"/>
      <c r="C82" s="17" t="s">
        <v>53</v>
      </c>
      <c r="AR82" s="27"/>
    </row>
    <row r="83" spans="2:91" s="1" customFormat="1" ht="6.95" customHeight="1">
      <c r="B83" s="27"/>
      <c r="AR83" s="27"/>
    </row>
    <row r="84" spans="2:91" s="3" customFormat="1" ht="12" customHeight="1">
      <c r="B84" s="46"/>
      <c r="C84" s="22" t="s">
        <v>11</v>
      </c>
      <c r="AR84" s="46"/>
    </row>
    <row r="85" spans="2:91" s="4" customFormat="1" ht="36.950000000000003" customHeight="1">
      <c r="B85" s="47"/>
      <c r="C85" s="48" t="s">
        <v>12</v>
      </c>
      <c r="L85" s="176" t="str">
        <f>K6</f>
        <v>Bratislava II OO PZ, Mojmírova 20- rekonštrukcia objektu</v>
      </c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R85" s="47"/>
    </row>
    <row r="86" spans="2:91" s="1" customFormat="1" ht="6.95" customHeight="1">
      <c r="B86" s="27"/>
      <c r="AR86" s="27"/>
    </row>
    <row r="87" spans="2:91" s="1" customFormat="1" ht="12" customHeight="1">
      <c r="B87" s="27"/>
      <c r="C87" s="22" t="s">
        <v>16</v>
      </c>
      <c r="L87" s="49" t="str">
        <f>IF(K8="","",K8)</f>
        <v>Mojmírova 20, Bratislava II</v>
      </c>
      <c r="AI87" s="22" t="s">
        <v>18</v>
      </c>
      <c r="AM87" s="202">
        <f>IF(AN8= "","",AN8)</f>
        <v>45417</v>
      </c>
      <c r="AN87" s="202"/>
      <c r="AR87" s="27"/>
    </row>
    <row r="88" spans="2:91" s="1" customFormat="1" ht="6.95" customHeight="1">
      <c r="B88" s="27"/>
      <c r="AR88" s="27"/>
    </row>
    <row r="89" spans="2:91" s="1" customFormat="1" ht="25.7" customHeight="1">
      <c r="B89" s="27"/>
      <c r="C89" s="22" t="s">
        <v>19</v>
      </c>
      <c r="L89" s="3" t="str">
        <f>IF(E11= "","",E11)</f>
        <v>MV SR,Pribinova 2,812 72 Bratislava 2</v>
      </c>
      <c r="AI89" s="22" t="s">
        <v>26</v>
      </c>
      <c r="AM89" s="209" t="str">
        <f>IF(E17="","",E17)</f>
        <v>A+D Projekta s.r.o., Pod Orešinou 226/2 Nitra</v>
      </c>
      <c r="AN89" s="210"/>
      <c r="AO89" s="210"/>
      <c r="AP89" s="210"/>
      <c r="AR89" s="27"/>
      <c r="AS89" s="205" t="s">
        <v>54</v>
      </c>
      <c r="AT89" s="206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2:91" s="1" customFormat="1" ht="15.2" customHeight="1">
      <c r="B90" s="27"/>
      <c r="C90" s="22" t="s">
        <v>23</v>
      </c>
      <c r="L90" s="3" t="str">
        <f>IF(E14="","",E14)</f>
        <v/>
      </c>
      <c r="AI90" s="22" t="s">
        <v>29</v>
      </c>
      <c r="AM90" s="209" t="str">
        <f>IF(E20="","",E20)</f>
        <v xml:space="preserve"> </v>
      </c>
      <c r="AN90" s="210"/>
      <c r="AO90" s="210"/>
      <c r="AP90" s="210"/>
      <c r="AR90" s="27"/>
      <c r="AS90" s="207"/>
      <c r="AT90" s="208"/>
      <c r="BD90" s="54"/>
    </row>
    <row r="91" spans="2:91" s="1" customFormat="1" ht="10.9" customHeight="1">
      <c r="B91" s="27"/>
      <c r="AR91" s="27"/>
      <c r="AS91" s="207"/>
      <c r="AT91" s="208"/>
      <c r="BD91" s="54"/>
    </row>
    <row r="92" spans="2:91" s="1" customFormat="1" ht="29.25" customHeight="1">
      <c r="B92" s="27"/>
      <c r="C92" s="174" t="s">
        <v>55</v>
      </c>
      <c r="D92" s="172"/>
      <c r="E92" s="172"/>
      <c r="F92" s="172"/>
      <c r="G92" s="172"/>
      <c r="H92" s="55"/>
      <c r="I92" s="171" t="s">
        <v>56</v>
      </c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80" t="s">
        <v>57</v>
      </c>
      <c r="AH92" s="172"/>
      <c r="AI92" s="172"/>
      <c r="AJ92" s="172"/>
      <c r="AK92" s="172"/>
      <c r="AL92" s="172"/>
      <c r="AM92" s="172"/>
      <c r="AN92" s="171" t="s">
        <v>58</v>
      </c>
      <c r="AO92" s="172"/>
      <c r="AP92" s="204"/>
      <c r="AQ92" s="56" t="s">
        <v>59</v>
      </c>
      <c r="AR92" s="27"/>
      <c r="AS92" s="57" t="s">
        <v>60</v>
      </c>
      <c r="AT92" s="58" t="s">
        <v>61</v>
      </c>
      <c r="AU92" s="58" t="s">
        <v>62</v>
      </c>
      <c r="AV92" s="58" t="s">
        <v>63</v>
      </c>
      <c r="AW92" s="58" t="s">
        <v>64</v>
      </c>
      <c r="AX92" s="58" t="s">
        <v>65</v>
      </c>
      <c r="AY92" s="58" t="s">
        <v>66</v>
      </c>
      <c r="AZ92" s="58" t="s">
        <v>67</v>
      </c>
      <c r="BA92" s="58" t="s">
        <v>68</v>
      </c>
      <c r="BB92" s="58" t="s">
        <v>69</v>
      </c>
      <c r="BC92" s="58" t="s">
        <v>70</v>
      </c>
      <c r="BD92" s="59" t="s">
        <v>71</v>
      </c>
    </row>
    <row r="93" spans="2:91" s="1" customFormat="1" ht="10.9" customHeight="1">
      <c r="B93" s="27"/>
      <c r="AR93" s="27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2:91" s="5" customFormat="1" ht="32.450000000000003" customHeight="1">
      <c r="B94" s="61"/>
      <c r="C94" s="62" t="s">
        <v>72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1">
        <f>ROUND(AG95,2)</f>
        <v>0</v>
      </c>
      <c r="AH94" s="211"/>
      <c r="AI94" s="211"/>
      <c r="AJ94" s="211"/>
      <c r="AK94" s="211"/>
      <c r="AL94" s="211"/>
      <c r="AM94" s="211"/>
      <c r="AN94" s="212">
        <f t="shared" ref="AN94:AN109" si="0">SUM(AG94,AT94)</f>
        <v>0</v>
      </c>
      <c r="AO94" s="212"/>
      <c r="AP94" s="212"/>
      <c r="AQ94" s="65" t="s">
        <v>1</v>
      </c>
      <c r="AR94" s="61"/>
      <c r="AS94" s="66">
        <f>ROUND(AS95,2)</f>
        <v>0</v>
      </c>
      <c r="AT94" s="67">
        <f t="shared" ref="AT94:AT109" si="1">ROUND(SUM(AV94:AW94),2)</f>
        <v>0</v>
      </c>
      <c r="AU94" s="68">
        <f>ROUND(AU95,5)</f>
        <v>33949.758999999998</v>
      </c>
      <c r="AV94" s="67">
        <f>ROUND(AZ94*L32,2)</f>
        <v>0</v>
      </c>
      <c r="AW94" s="67">
        <f>ROUND(BA94*L33,2)</f>
        <v>0</v>
      </c>
      <c r="AX94" s="67">
        <f>ROUND(BB94*L32,2)</f>
        <v>0</v>
      </c>
      <c r="AY94" s="67">
        <f>ROUND(BC94*L33,2)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73</v>
      </c>
      <c r="BT94" s="70" t="s">
        <v>74</v>
      </c>
      <c r="BU94" s="71" t="s">
        <v>75</v>
      </c>
      <c r="BV94" s="70" t="s">
        <v>76</v>
      </c>
      <c r="BW94" s="70" t="s">
        <v>4</v>
      </c>
      <c r="BX94" s="70" t="s">
        <v>77</v>
      </c>
      <c r="CL94" s="70" t="s">
        <v>1</v>
      </c>
    </row>
    <row r="95" spans="2:91" s="6" customFormat="1" ht="16.5" customHeight="1">
      <c r="B95" s="72"/>
      <c r="C95" s="73"/>
      <c r="D95" s="173" t="s">
        <v>78</v>
      </c>
      <c r="E95" s="173"/>
      <c r="F95" s="173"/>
      <c r="G95" s="173"/>
      <c r="H95" s="173"/>
      <c r="I95" s="74"/>
      <c r="J95" s="173" t="s">
        <v>79</v>
      </c>
      <c r="K95" s="173"/>
      <c r="L95" s="173"/>
      <c r="M95" s="173"/>
      <c r="N95" s="173"/>
      <c r="O95" s="173"/>
      <c r="P95" s="173"/>
      <c r="Q95" s="173"/>
      <c r="R95" s="173"/>
      <c r="S95" s="173"/>
      <c r="T95" s="173"/>
      <c r="U95" s="173"/>
      <c r="V95" s="173"/>
      <c r="W95" s="173"/>
      <c r="X95" s="173"/>
      <c r="Y95" s="173"/>
      <c r="Z95" s="173"/>
      <c r="AA95" s="173"/>
      <c r="AB95" s="173"/>
      <c r="AC95" s="173"/>
      <c r="AD95" s="173"/>
      <c r="AE95" s="173"/>
      <c r="AF95" s="173"/>
      <c r="AG95" s="182">
        <f>ROUND(AG96+AG106,2)</f>
        <v>0</v>
      </c>
      <c r="AH95" s="183"/>
      <c r="AI95" s="183"/>
      <c r="AJ95" s="183"/>
      <c r="AK95" s="183"/>
      <c r="AL95" s="183"/>
      <c r="AM95" s="183"/>
      <c r="AN95" s="203">
        <f t="shared" si="0"/>
        <v>0</v>
      </c>
      <c r="AO95" s="183"/>
      <c r="AP95" s="183"/>
      <c r="AQ95" s="75" t="s">
        <v>80</v>
      </c>
      <c r="AR95" s="72"/>
      <c r="AS95" s="76">
        <f>ROUND(AS96+AS106,2)</f>
        <v>0</v>
      </c>
      <c r="AT95" s="77">
        <f t="shared" si="1"/>
        <v>0</v>
      </c>
      <c r="AU95" s="78">
        <f>ROUND(AU96+AU106,5)</f>
        <v>33949.758999999998</v>
      </c>
      <c r="AV95" s="77">
        <f>ROUND(AZ95*L32,2)</f>
        <v>0</v>
      </c>
      <c r="AW95" s="77">
        <f>ROUND(BA95*L33,2)</f>
        <v>0</v>
      </c>
      <c r="AX95" s="77">
        <f>ROUND(BB95*L32,2)</f>
        <v>0</v>
      </c>
      <c r="AY95" s="77">
        <f>ROUND(BC95*L33,2)</f>
        <v>0</v>
      </c>
      <c r="AZ95" s="77">
        <f>ROUND(AZ96+AZ106,2)</f>
        <v>0</v>
      </c>
      <c r="BA95" s="77">
        <f>ROUND(BA96+BA106,2)</f>
        <v>0</v>
      </c>
      <c r="BB95" s="77">
        <f>ROUND(BB96+BB106,2)</f>
        <v>0</v>
      </c>
      <c r="BC95" s="77">
        <f>ROUND(BC96+BC106,2)</f>
        <v>0</v>
      </c>
      <c r="BD95" s="79">
        <f>ROUND(BD96+BD106,2)</f>
        <v>0</v>
      </c>
      <c r="BS95" s="80" t="s">
        <v>73</v>
      </c>
      <c r="BT95" s="80" t="s">
        <v>81</v>
      </c>
      <c r="BU95" s="80" t="s">
        <v>75</v>
      </c>
      <c r="BV95" s="80" t="s">
        <v>76</v>
      </c>
      <c r="BW95" s="80" t="s">
        <v>82</v>
      </c>
      <c r="BX95" s="80" t="s">
        <v>4</v>
      </c>
      <c r="CL95" s="80" t="s">
        <v>1</v>
      </c>
      <c r="CM95" s="80" t="s">
        <v>74</v>
      </c>
    </row>
    <row r="96" spans="2:91" s="3" customFormat="1" ht="16.5" customHeight="1">
      <c r="B96" s="46"/>
      <c r="C96" s="9"/>
      <c r="D96" s="9"/>
      <c r="E96" s="170" t="s">
        <v>83</v>
      </c>
      <c r="F96" s="170"/>
      <c r="G96" s="170"/>
      <c r="H96" s="170"/>
      <c r="I96" s="170"/>
      <c r="J96" s="9"/>
      <c r="K96" s="170" t="s">
        <v>84</v>
      </c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0"/>
      <c r="AG96" s="181">
        <f>ROUND(AG97+SUM(AG98:AG101),2)</f>
        <v>0</v>
      </c>
      <c r="AH96" s="179"/>
      <c r="AI96" s="179"/>
      <c r="AJ96" s="179"/>
      <c r="AK96" s="179"/>
      <c r="AL96" s="179"/>
      <c r="AM96" s="179"/>
      <c r="AN96" s="178">
        <f t="shared" si="0"/>
        <v>0</v>
      </c>
      <c r="AO96" s="179"/>
      <c r="AP96" s="179"/>
      <c r="AQ96" s="81" t="s">
        <v>85</v>
      </c>
      <c r="AR96" s="46"/>
      <c r="AS96" s="82">
        <f>ROUND(AS97+SUM(AS98:AS101),2)</f>
        <v>0</v>
      </c>
      <c r="AT96" s="83">
        <f t="shared" si="1"/>
        <v>0</v>
      </c>
      <c r="AU96" s="84">
        <f>ROUND(AU97+SUM(AU98:AU101),5)</f>
        <v>28741.913980000001</v>
      </c>
      <c r="AV96" s="83">
        <f>ROUND(AZ96*L32,2)</f>
        <v>0</v>
      </c>
      <c r="AW96" s="83">
        <f>ROUND(BA96*L33,2)</f>
        <v>0</v>
      </c>
      <c r="AX96" s="83">
        <f>ROUND(BB96*L32,2)</f>
        <v>0</v>
      </c>
      <c r="AY96" s="83">
        <f>ROUND(BC96*L33,2)</f>
        <v>0</v>
      </c>
      <c r="AZ96" s="83">
        <f>ROUND(AZ97+SUM(AZ98:AZ101),2)</f>
        <v>0</v>
      </c>
      <c r="BA96" s="83">
        <f>ROUND(BA97+SUM(BA98:BA101),2)</f>
        <v>0</v>
      </c>
      <c r="BB96" s="83">
        <f>ROUND(BB97+SUM(BB98:BB101),2)</f>
        <v>0</v>
      </c>
      <c r="BC96" s="83">
        <f>ROUND(BC97+SUM(BC98:BC101),2)</f>
        <v>0</v>
      </c>
      <c r="BD96" s="85">
        <f>ROUND(BD97+SUM(BD98:BD101),2)</f>
        <v>0</v>
      </c>
      <c r="BS96" s="20" t="s">
        <v>73</v>
      </c>
      <c r="BT96" s="20" t="s">
        <v>86</v>
      </c>
      <c r="BU96" s="20" t="s">
        <v>75</v>
      </c>
      <c r="BV96" s="20" t="s">
        <v>76</v>
      </c>
      <c r="BW96" s="20" t="s">
        <v>87</v>
      </c>
      <c r="BX96" s="20" t="s">
        <v>82</v>
      </c>
      <c r="CL96" s="20" t="s">
        <v>1</v>
      </c>
    </row>
    <row r="97" spans="1:90" s="3" customFormat="1" ht="23.25" customHeight="1">
      <c r="A97" s="86" t="s">
        <v>88</v>
      </c>
      <c r="B97" s="46"/>
      <c r="C97" s="9"/>
      <c r="D97" s="9"/>
      <c r="E97" s="9"/>
      <c r="F97" s="170" t="s">
        <v>89</v>
      </c>
      <c r="G97" s="170"/>
      <c r="H97" s="170"/>
      <c r="I97" s="170"/>
      <c r="J97" s="170"/>
      <c r="K97" s="9"/>
      <c r="L97" s="170" t="s">
        <v>90</v>
      </c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0"/>
      <c r="AG97" s="178">
        <f>'E1.1.a) 01.1 - Zateplenie...'!J36</f>
        <v>0</v>
      </c>
      <c r="AH97" s="179"/>
      <c r="AI97" s="179"/>
      <c r="AJ97" s="179"/>
      <c r="AK97" s="179"/>
      <c r="AL97" s="179"/>
      <c r="AM97" s="179"/>
      <c r="AN97" s="178">
        <f t="shared" si="0"/>
        <v>0</v>
      </c>
      <c r="AO97" s="179"/>
      <c r="AP97" s="179"/>
      <c r="AQ97" s="81" t="s">
        <v>85</v>
      </c>
      <c r="AR97" s="46"/>
      <c r="AS97" s="82">
        <v>0</v>
      </c>
      <c r="AT97" s="83">
        <f t="shared" si="1"/>
        <v>0</v>
      </c>
      <c r="AU97" s="84">
        <f>'E1.1.a) 01.1 - Zateplenie...'!P138</f>
        <v>1517.4768281999998</v>
      </c>
      <c r="AV97" s="83">
        <f>'E1.1.a) 01.1 - Zateplenie...'!J39</f>
        <v>0</v>
      </c>
      <c r="AW97" s="83">
        <f>'E1.1.a) 01.1 - Zateplenie...'!J40</f>
        <v>0</v>
      </c>
      <c r="AX97" s="83">
        <f>'E1.1.a) 01.1 - Zateplenie...'!J41</f>
        <v>0</v>
      </c>
      <c r="AY97" s="83">
        <f>'E1.1.a) 01.1 - Zateplenie...'!J42</f>
        <v>0</v>
      </c>
      <c r="AZ97" s="83">
        <f>'E1.1.a) 01.1 - Zateplenie...'!F39</f>
        <v>0</v>
      </c>
      <c r="BA97" s="83">
        <f>'E1.1.a) 01.1 - Zateplenie...'!F40</f>
        <v>0</v>
      </c>
      <c r="BB97" s="83">
        <f>'E1.1.a) 01.1 - Zateplenie...'!F41</f>
        <v>0</v>
      </c>
      <c r="BC97" s="83">
        <f>'E1.1.a) 01.1 - Zateplenie...'!F42</f>
        <v>0</v>
      </c>
      <c r="BD97" s="85">
        <f>'E1.1.a) 01.1 - Zateplenie...'!F43</f>
        <v>0</v>
      </c>
      <c r="BT97" s="20" t="s">
        <v>91</v>
      </c>
      <c r="BV97" s="20" t="s">
        <v>76</v>
      </c>
      <c r="BW97" s="20" t="s">
        <v>92</v>
      </c>
      <c r="BX97" s="20" t="s">
        <v>87</v>
      </c>
      <c r="CL97" s="20" t="s">
        <v>1</v>
      </c>
    </row>
    <row r="98" spans="1:90" s="3" customFormat="1" ht="23.25" customHeight="1">
      <c r="A98" s="86" t="s">
        <v>88</v>
      </c>
      <c r="B98" s="46"/>
      <c r="C98" s="9"/>
      <c r="D98" s="9"/>
      <c r="E98" s="9"/>
      <c r="F98" s="170" t="s">
        <v>93</v>
      </c>
      <c r="G98" s="170"/>
      <c r="H98" s="170"/>
      <c r="I98" s="170"/>
      <c r="J98" s="170"/>
      <c r="K98" s="9"/>
      <c r="L98" s="170" t="s">
        <v>94</v>
      </c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0"/>
      <c r="AG98" s="178">
        <f>'E1.1.b) 01.1 - Strop pod ...'!J36</f>
        <v>0</v>
      </c>
      <c r="AH98" s="179"/>
      <c r="AI98" s="179"/>
      <c r="AJ98" s="179"/>
      <c r="AK98" s="179"/>
      <c r="AL98" s="179"/>
      <c r="AM98" s="179"/>
      <c r="AN98" s="178">
        <f t="shared" si="0"/>
        <v>0</v>
      </c>
      <c r="AO98" s="179"/>
      <c r="AP98" s="179"/>
      <c r="AQ98" s="81" t="s">
        <v>85</v>
      </c>
      <c r="AR98" s="46"/>
      <c r="AS98" s="82">
        <v>0</v>
      </c>
      <c r="AT98" s="83">
        <f t="shared" si="1"/>
        <v>0</v>
      </c>
      <c r="AU98" s="84">
        <f>'E1.1.b) 01.1 - Strop pod ...'!P136</f>
        <v>334.53150621999998</v>
      </c>
      <c r="AV98" s="83">
        <f>'E1.1.b) 01.1 - Strop pod ...'!J39</f>
        <v>0</v>
      </c>
      <c r="AW98" s="83">
        <f>'E1.1.b) 01.1 - Strop pod ...'!J40</f>
        <v>0</v>
      </c>
      <c r="AX98" s="83">
        <f>'E1.1.b) 01.1 - Strop pod ...'!J41</f>
        <v>0</v>
      </c>
      <c r="AY98" s="83">
        <f>'E1.1.b) 01.1 - Strop pod ...'!J42</f>
        <v>0</v>
      </c>
      <c r="AZ98" s="83">
        <f>'E1.1.b) 01.1 - Strop pod ...'!F39</f>
        <v>0</v>
      </c>
      <c r="BA98" s="83">
        <f>'E1.1.b) 01.1 - Strop pod ...'!F40</f>
        <v>0</v>
      </c>
      <c r="BB98" s="83">
        <f>'E1.1.b) 01.1 - Strop pod ...'!F41</f>
        <v>0</v>
      </c>
      <c r="BC98" s="83">
        <f>'E1.1.b) 01.1 - Strop pod ...'!F42</f>
        <v>0</v>
      </c>
      <c r="BD98" s="85">
        <f>'E1.1.b) 01.1 - Strop pod ...'!F43</f>
        <v>0</v>
      </c>
      <c r="BT98" s="20" t="s">
        <v>91</v>
      </c>
      <c r="BV98" s="20" t="s">
        <v>76</v>
      </c>
      <c r="BW98" s="20" t="s">
        <v>95</v>
      </c>
      <c r="BX98" s="20" t="s">
        <v>87</v>
      </c>
      <c r="CL98" s="20" t="s">
        <v>1</v>
      </c>
    </row>
    <row r="99" spans="1:90" s="3" customFormat="1" ht="23.25" customHeight="1">
      <c r="A99" s="86" t="s">
        <v>88</v>
      </c>
      <c r="B99" s="46"/>
      <c r="C99" s="9"/>
      <c r="D99" s="9"/>
      <c r="E99" s="9"/>
      <c r="F99" s="170" t="s">
        <v>96</v>
      </c>
      <c r="G99" s="170"/>
      <c r="H99" s="170"/>
      <c r="I99" s="170"/>
      <c r="J99" s="170"/>
      <c r="K99" s="9"/>
      <c r="L99" s="170" t="s">
        <v>97</v>
      </c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0"/>
      <c r="AG99" s="178">
        <f>'E1.1.c) 01.1 - Zateplenie...'!J36</f>
        <v>0</v>
      </c>
      <c r="AH99" s="179"/>
      <c r="AI99" s="179"/>
      <c r="AJ99" s="179"/>
      <c r="AK99" s="179"/>
      <c r="AL99" s="179"/>
      <c r="AM99" s="179"/>
      <c r="AN99" s="178">
        <f t="shared" si="0"/>
        <v>0</v>
      </c>
      <c r="AO99" s="179"/>
      <c r="AP99" s="179"/>
      <c r="AQ99" s="81" t="s">
        <v>85</v>
      </c>
      <c r="AR99" s="46"/>
      <c r="AS99" s="82">
        <v>0</v>
      </c>
      <c r="AT99" s="83">
        <f t="shared" si="1"/>
        <v>0</v>
      </c>
      <c r="AU99" s="84">
        <f>'E1.1.c) 01.1 - Zateplenie...'!P136</f>
        <v>156.48907526000002</v>
      </c>
      <c r="AV99" s="83">
        <f>'E1.1.c) 01.1 - Zateplenie...'!J39</f>
        <v>0</v>
      </c>
      <c r="AW99" s="83">
        <f>'E1.1.c) 01.1 - Zateplenie...'!J40</f>
        <v>0</v>
      </c>
      <c r="AX99" s="83">
        <f>'E1.1.c) 01.1 - Zateplenie...'!J41</f>
        <v>0</v>
      </c>
      <c r="AY99" s="83">
        <f>'E1.1.c) 01.1 - Zateplenie...'!J42</f>
        <v>0</v>
      </c>
      <c r="AZ99" s="83">
        <f>'E1.1.c) 01.1 - Zateplenie...'!F39</f>
        <v>0</v>
      </c>
      <c r="BA99" s="83">
        <f>'E1.1.c) 01.1 - Zateplenie...'!F40</f>
        <v>0</v>
      </c>
      <c r="BB99" s="83">
        <f>'E1.1.c) 01.1 - Zateplenie...'!F41</f>
        <v>0</v>
      </c>
      <c r="BC99" s="83">
        <f>'E1.1.c) 01.1 - Zateplenie...'!F42</f>
        <v>0</v>
      </c>
      <c r="BD99" s="85">
        <f>'E1.1.c) 01.1 - Zateplenie...'!F43</f>
        <v>0</v>
      </c>
      <c r="BT99" s="20" t="s">
        <v>91</v>
      </c>
      <c r="BV99" s="20" t="s">
        <v>76</v>
      </c>
      <c r="BW99" s="20" t="s">
        <v>98</v>
      </c>
      <c r="BX99" s="20" t="s">
        <v>87</v>
      </c>
      <c r="CL99" s="20" t="s">
        <v>1</v>
      </c>
    </row>
    <row r="100" spans="1:90" s="3" customFormat="1" ht="23.25" customHeight="1">
      <c r="A100" s="86" t="s">
        <v>88</v>
      </c>
      <c r="B100" s="46"/>
      <c r="C100" s="9"/>
      <c r="D100" s="9"/>
      <c r="E100" s="9"/>
      <c r="F100" s="170" t="s">
        <v>99</v>
      </c>
      <c r="G100" s="170"/>
      <c r="H100" s="170"/>
      <c r="I100" s="170"/>
      <c r="J100" s="170"/>
      <c r="K100" s="9"/>
      <c r="L100" s="170" t="s">
        <v>100</v>
      </c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8">
        <f>'E1.1.d) 01.1 - Výmena otv...'!J36</f>
        <v>0</v>
      </c>
      <c r="AH100" s="179"/>
      <c r="AI100" s="179"/>
      <c r="AJ100" s="179"/>
      <c r="AK100" s="179"/>
      <c r="AL100" s="179"/>
      <c r="AM100" s="179"/>
      <c r="AN100" s="178">
        <f t="shared" si="0"/>
        <v>0</v>
      </c>
      <c r="AO100" s="179"/>
      <c r="AP100" s="179"/>
      <c r="AQ100" s="81" t="s">
        <v>85</v>
      </c>
      <c r="AR100" s="46"/>
      <c r="AS100" s="82">
        <v>0</v>
      </c>
      <c r="AT100" s="83">
        <f t="shared" si="1"/>
        <v>0</v>
      </c>
      <c r="AU100" s="84">
        <f>'E1.1.d) 01.1 - Výmena otv...'!P136</f>
        <v>51.259429720000014</v>
      </c>
      <c r="AV100" s="83">
        <f>'E1.1.d) 01.1 - Výmena otv...'!J39</f>
        <v>0</v>
      </c>
      <c r="AW100" s="83">
        <f>'E1.1.d) 01.1 - Výmena otv...'!J40</f>
        <v>0</v>
      </c>
      <c r="AX100" s="83">
        <f>'E1.1.d) 01.1 - Výmena otv...'!J41</f>
        <v>0</v>
      </c>
      <c r="AY100" s="83">
        <f>'E1.1.d) 01.1 - Výmena otv...'!J42</f>
        <v>0</v>
      </c>
      <c r="AZ100" s="83">
        <f>'E1.1.d) 01.1 - Výmena otv...'!F39</f>
        <v>0</v>
      </c>
      <c r="BA100" s="83">
        <f>'E1.1.d) 01.1 - Výmena otv...'!F40</f>
        <v>0</v>
      </c>
      <c r="BB100" s="83">
        <f>'E1.1.d) 01.1 - Výmena otv...'!F41</f>
        <v>0</v>
      </c>
      <c r="BC100" s="83">
        <f>'E1.1.d) 01.1 - Výmena otv...'!F42</f>
        <v>0</v>
      </c>
      <c r="BD100" s="85">
        <f>'E1.1.d) 01.1 - Výmena otv...'!F43</f>
        <v>0</v>
      </c>
      <c r="BT100" s="20" t="s">
        <v>91</v>
      </c>
      <c r="BV100" s="20" t="s">
        <v>76</v>
      </c>
      <c r="BW100" s="20" t="s">
        <v>101</v>
      </c>
      <c r="BX100" s="20" t="s">
        <v>87</v>
      </c>
      <c r="CL100" s="20" t="s">
        <v>1</v>
      </c>
    </row>
    <row r="101" spans="1:90" s="3" customFormat="1" ht="16.5" customHeight="1">
      <c r="B101" s="46"/>
      <c r="C101" s="9"/>
      <c r="D101" s="9"/>
      <c r="E101" s="9"/>
      <c r="F101" s="170" t="s">
        <v>102</v>
      </c>
      <c r="G101" s="170"/>
      <c r="H101" s="170"/>
      <c r="I101" s="170"/>
      <c r="J101" s="170"/>
      <c r="K101" s="9"/>
      <c r="L101" s="170" t="s">
        <v>103</v>
      </c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81">
        <f>ROUND(SUM(AG102:AG105),2)</f>
        <v>0</v>
      </c>
      <c r="AH101" s="179"/>
      <c r="AI101" s="179"/>
      <c r="AJ101" s="179"/>
      <c r="AK101" s="179"/>
      <c r="AL101" s="179"/>
      <c r="AM101" s="179"/>
      <c r="AN101" s="178">
        <f t="shared" si="0"/>
        <v>0</v>
      </c>
      <c r="AO101" s="179"/>
      <c r="AP101" s="179"/>
      <c r="AQ101" s="81" t="s">
        <v>85</v>
      </c>
      <c r="AR101" s="46"/>
      <c r="AS101" s="82">
        <f>ROUND(SUM(AS102:AS105),2)</f>
        <v>0</v>
      </c>
      <c r="AT101" s="83">
        <f t="shared" si="1"/>
        <v>0</v>
      </c>
      <c r="AU101" s="84">
        <f>ROUND(SUM(AU102:AU105),5)</f>
        <v>26682.157139999999</v>
      </c>
      <c r="AV101" s="83">
        <f>ROUND(AZ101*L32,2)</f>
        <v>0</v>
      </c>
      <c r="AW101" s="83">
        <f>ROUND(BA101*L33,2)</f>
        <v>0</v>
      </c>
      <c r="AX101" s="83">
        <f>ROUND(BB101*L32,2)</f>
        <v>0</v>
      </c>
      <c r="AY101" s="83">
        <f>ROUND(BC101*L33,2)</f>
        <v>0</v>
      </c>
      <c r="AZ101" s="83">
        <f>ROUND(SUM(AZ102:AZ105),2)</f>
        <v>0</v>
      </c>
      <c r="BA101" s="83">
        <f>ROUND(SUM(BA102:BA105),2)</f>
        <v>0</v>
      </c>
      <c r="BB101" s="83">
        <f>ROUND(SUM(BB102:BB105),2)</f>
        <v>0</v>
      </c>
      <c r="BC101" s="83">
        <f>ROUND(SUM(BC102:BC105),2)</f>
        <v>0</v>
      </c>
      <c r="BD101" s="85">
        <f>ROUND(SUM(BD102:BD105),2)</f>
        <v>0</v>
      </c>
      <c r="BS101" s="20" t="s">
        <v>73</v>
      </c>
      <c r="BT101" s="20" t="s">
        <v>91</v>
      </c>
      <c r="BU101" s="20" t="s">
        <v>75</v>
      </c>
      <c r="BV101" s="20" t="s">
        <v>76</v>
      </c>
      <c r="BW101" s="20" t="s">
        <v>104</v>
      </c>
      <c r="BX101" s="20" t="s">
        <v>87</v>
      </c>
      <c r="CL101" s="20" t="s">
        <v>1</v>
      </c>
    </row>
    <row r="102" spans="1:90" s="3" customFormat="1" ht="23.25" customHeight="1">
      <c r="A102" s="86" t="s">
        <v>88</v>
      </c>
      <c r="B102" s="46"/>
      <c r="C102" s="9"/>
      <c r="D102" s="9"/>
      <c r="E102" s="9"/>
      <c r="F102" s="9"/>
      <c r="G102" s="170" t="s">
        <v>105</v>
      </c>
      <c r="H102" s="170"/>
      <c r="I102" s="170"/>
      <c r="J102" s="170"/>
      <c r="K102" s="170"/>
      <c r="L102" s="9"/>
      <c r="M102" s="170" t="s">
        <v>106</v>
      </c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8">
        <f>'E1.2. 01.1 - Stavebná čas...'!J36</f>
        <v>0</v>
      </c>
      <c r="AH102" s="179"/>
      <c r="AI102" s="179"/>
      <c r="AJ102" s="179"/>
      <c r="AK102" s="179"/>
      <c r="AL102" s="179"/>
      <c r="AM102" s="179"/>
      <c r="AN102" s="178">
        <f t="shared" si="0"/>
        <v>0</v>
      </c>
      <c r="AO102" s="179"/>
      <c r="AP102" s="179"/>
      <c r="AQ102" s="81" t="s">
        <v>85</v>
      </c>
      <c r="AR102" s="46"/>
      <c r="AS102" s="82">
        <v>0</v>
      </c>
      <c r="AT102" s="83">
        <f t="shared" si="1"/>
        <v>0</v>
      </c>
      <c r="AU102" s="84">
        <f>'E1.2. 01.1 - Stavebná čas...'!P150</f>
        <v>25739.171499629996</v>
      </c>
      <c r="AV102" s="83">
        <f>'E1.2. 01.1 - Stavebná čas...'!J39</f>
        <v>0</v>
      </c>
      <c r="AW102" s="83">
        <f>'E1.2. 01.1 - Stavebná čas...'!J40</f>
        <v>0</v>
      </c>
      <c r="AX102" s="83">
        <f>'E1.2. 01.1 - Stavebná čas...'!J41</f>
        <v>0</v>
      </c>
      <c r="AY102" s="83">
        <f>'E1.2. 01.1 - Stavebná čas...'!J42</f>
        <v>0</v>
      </c>
      <c r="AZ102" s="83">
        <f>'E1.2. 01.1 - Stavebná čas...'!F39</f>
        <v>0</v>
      </c>
      <c r="BA102" s="83">
        <f>'E1.2. 01.1 - Stavebná čas...'!F40</f>
        <v>0</v>
      </c>
      <c r="BB102" s="83">
        <f>'E1.2. 01.1 - Stavebná čas...'!F41</f>
        <v>0</v>
      </c>
      <c r="BC102" s="83">
        <f>'E1.2. 01.1 - Stavebná čas...'!F42</f>
        <v>0</v>
      </c>
      <c r="BD102" s="85">
        <f>'E1.2. 01.1 - Stavebná čas...'!F43</f>
        <v>0</v>
      </c>
      <c r="BT102" s="20" t="s">
        <v>107</v>
      </c>
      <c r="BV102" s="20" t="s">
        <v>76</v>
      </c>
      <c r="BW102" s="20" t="s">
        <v>108</v>
      </c>
      <c r="BX102" s="20" t="s">
        <v>104</v>
      </c>
      <c r="CL102" s="20" t="s">
        <v>1</v>
      </c>
    </row>
    <row r="103" spans="1:90" s="3" customFormat="1" ht="23.25" customHeight="1">
      <c r="A103" s="86" t="s">
        <v>88</v>
      </c>
      <c r="B103" s="46"/>
      <c r="C103" s="9"/>
      <c r="D103" s="9"/>
      <c r="E103" s="9"/>
      <c r="F103" s="9"/>
      <c r="G103" s="170" t="s">
        <v>109</v>
      </c>
      <c r="H103" s="170"/>
      <c r="I103" s="170"/>
      <c r="J103" s="170"/>
      <c r="K103" s="170"/>
      <c r="L103" s="9"/>
      <c r="M103" s="170" t="s">
        <v>110</v>
      </c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0"/>
      <c r="AG103" s="178">
        <f>'E1.4. 01.1 - Zdravotechni...'!J36</f>
        <v>0</v>
      </c>
      <c r="AH103" s="179"/>
      <c r="AI103" s="179"/>
      <c r="AJ103" s="179"/>
      <c r="AK103" s="179"/>
      <c r="AL103" s="179"/>
      <c r="AM103" s="179"/>
      <c r="AN103" s="178">
        <f t="shared" si="0"/>
        <v>0</v>
      </c>
      <c r="AO103" s="179"/>
      <c r="AP103" s="179"/>
      <c r="AQ103" s="81" t="s">
        <v>85</v>
      </c>
      <c r="AR103" s="46"/>
      <c r="AS103" s="82">
        <v>0</v>
      </c>
      <c r="AT103" s="83">
        <f t="shared" si="1"/>
        <v>0</v>
      </c>
      <c r="AU103" s="84">
        <f>'E1.4. 01.1 - Zdravotechni...'!P138</f>
        <v>195.95660911999997</v>
      </c>
      <c r="AV103" s="83">
        <f>'E1.4. 01.1 - Zdravotechni...'!J39</f>
        <v>0</v>
      </c>
      <c r="AW103" s="83">
        <f>'E1.4. 01.1 - Zdravotechni...'!J40</f>
        <v>0</v>
      </c>
      <c r="AX103" s="83">
        <f>'E1.4. 01.1 - Zdravotechni...'!J41</f>
        <v>0</v>
      </c>
      <c r="AY103" s="83">
        <f>'E1.4. 01.1 - Zdravotechni...'!J42</f>
        <v>0</v>
      </c>
      <c r="AZ103" s="83">
        <f>'E1.4. 01.1 - Zdravotechni...'!F39</f>
        <v>0</v>
      </c>
      <c r="BA103" s="83">
        <f>'E1.4. 01.1 - Zdravotechni...'!F40</f>
        <v>0</v>
      </c>
      <c r="BB103" s="83">
        <f>'E1.4. 01.1 - Zdravotechni...'!F41</f>
        <v>0</v>
      </c>
      <c r="BC103" s="83">
        <f>'E1.4. 01.1 - Zdravotechni...'!F42</f>
        <v>0</v>
      </c>
      <c r="BD103" s="85">
        <f>'E1.4. 01.1 - Zdravotechni...'!F43</f>
        <v>0</v>
      </c>
      <c r="BT103" s="20" t="s">
        <v>107</v>
      </c>
      <c r="BV103" s="20" t="s">
        <v>76</v>
      </c>
      <c r="BW103" s="20" t="s">
        <v>111</v>
      </c>
      <c r="BX103" s="20" t="s">
        <v>104</v>
      </c>
      <c r="CL103" s="20" t="s">
        <v>1</v>
      </c>
    </row>
    <row r="104" spans="1:90" s="3" customFormat="1" ht="23.25" customHeight="1">
      <c r="A104" s="86" t="s">
        <v>88</v>
      </c>
      <c r="B104" s="46"/>
      <c r="C104" s="9"/>
      <c r="D104" s="9"/>
      <c r="E104" s="9"/>
      <c r="F104" s="9"/>
      <c r="G104" s="170" t="s">
        <v>112</v>
      </c>
      <c r="H104" s="170"/>
      <c r="I104" s="170"/>
      <c r="J104" s="170"/>
      <c r="K104" s="170"/>
      <c r="L104" s="9"/>
      <c r="M104" s="170" t="s">
        <v>113</v>
      </c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0"/>
      <c r="AG104" s="178">
        <f>'E1.5. 01.1 - Ústredné vyk...'!J36</f>
        <v>0</v>
      </c>
      <c r="AH104" s="179"/>
      <c r="AI104" s="179"/>
      <c r="AJ104" s="179"/>
      <c r="AK104" s="179"/>
      <c r="AL104" s="179"/>
      <c r="AM104" s="179"/>
      <c r="AN104" s="178">
        <f t="shared" si="0"/>
        <v>0</v>
      </c>
      <c r="AO104" s="179"/>
      <c r="AP104" s="179"/>
      <c r="AQ104" s="81" t="s">
        <v>85</v>
      </c>
      <c r="AR104" s="46"/>
      <c r="AS104" s="82">
        <v>0</v>
      </c>
      <c r="AT104" s="83">
        <f t="shared" si="1"/>
        <v>0</v>
      </c>
      <c r="AU104" s="84">
        <f>'E1.5. 01.1 - Ústredné vyk...'!P141</f>
        <v>416.134027</v>
      </c>
      <c r="AV104" s="83">
        <f>'E1.5. 01.1 - Ústredné vyk...'!J39</f>
        <v>0</v>
      </c>
      <c r="AW104" s="83">
        <f>'E1.5. 01.1 - Ústredné vyk...'!J40</f>
        <v>0</v>
      </c>
      <c r="AX104" s="83">
        <f>'E1.5. 01.1 - Ústredné vyk...'!J41</f>
        <v>0</v>
      </c>
      <c r="AY104" s="83">
        <f>'E1.5. 01.1 - Ústredné vyk...'!J42</f>
        <v>0</v>
      </c>
      <c r="AZ104" s="83">
        <f>'E1.5. 01.1 - Ústredné vyk...'!F39</f>
        <v>0</v>
      </c>
      <c r="BA104" s="83">
        <f>'E1.5. 01.1 - Ústredné vyk...'!F40</f>
        <v>0</v>
      </c>
      <c r="BB104" s="83">
        <f>'E1.5. 01.1 - Ústredné vyk...'!F41</f>
        <v>0</v>
      </c>
      <c r="BC104" s="83">
        <f>'E1.5. 01.1 - Ústredné vyk...'!F42</f>
        <v>0</v>
      </c>
      <c r="BD104" s="85">
        <f>'E1.5. 01.1 - Ústredné vyk...'!F43</f>
        <v>0</v>
      </c>
      <c r="BT104" s="20" t="s">
        <v>107</v>
      </c>
      <c r="BV104" s="20" t="s">
        <v>76</v>
      </c>
      <c r="BW104" s="20" t="s">
        <v>114</v>
      </c>
      <c r="BX104" s="20" t="s">
        <v>104</v>
      </c>
      <c r="CL104" s="20" t="s">
        <v>1</v>
      </c>
    </row>
    <row r="105" spans="1:90" s="3" customFormat="1" ht="23.25" customHeight="1">
      <c r="A105" s="86" t="s">
        <v>88</v>
      </c>
      <c r="B105" s="46"/>
      <c r="C105" s="9"/>
      <c r="D105" s="9"/>
      <c r="E105" s="9"/>
      <c r="F105" s="9"/>
      <c r="G105" s="170" t="s">
        <v>115</v>
      </c>
      <c r="H105" s="170"/>
      <c r="I105" s="170"/>
      <c r="J105" s="170"/>
      <c r="K105" s="170"/>
      <c r="L105" s="9"/>
      <c r="M105" s="170" t="s">
        <v>116</v>
      </c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0"/>
      <c r="AG105" s="178">
        <f>'E1.7. 01.1 - Elektroinšta...'!J36</f>
        <v>0</v>
      </c>
      <c r="AH105" s="179"/>
      <c r="AI105" s="179"/>
      <c r="AJ105" s="179"/>
      <c r="AK105" s="179"/>
      <c r="AL105" s="179"/>
      <c r="AM105" s="179"/>
      <c r="AN105" s="178">
        <f t="shared" si="0"/>
        <v>0</v>
      </c>
      <c r="AO105" s="179"/>
      <c r="AP105" s="179"/>
      <c r="AQ105" s="81" t="s">
        <v>85</v>
      </c>
      <c r="AR105" s="46"/>
      <c r="AS105" s="82">
        <v>0</v>
      </c>
      <c r="AT105" s="83">
        <f t="shared" si="1"/>
        <v>0</v>
      </c>
      <c r="AU105" s="84">
        <f>'E1.7. 01.1 - Elektroinšta...'!P132</f>
        <v>330.89500000000004</v>
      </c>
      <c r="AV105" s="83">
        <f>'E1.7. 01.1 - Elektroinšta...'!J39</f>
        <v>0</v>
      </c>
      <c r="AW105" s="83">
        <f>'E1.7. 01.1 - Elektroinšta...'!J40</f>
        <v>0</v>
      </c>
      <c r="AX105" s="83">
        <f>'E1.7. 01.1 - Elektroinšta...'!J41</f>
        <v>0</v>
      </c>
      <c r="AY105" s="83">
        <f>'E1.7. 01.1 - Elektroinšta...'!J42</f>
        <v>0</v>
      </c>
      <c r="AZ105" s="83">
        <f>'E1.7. 01.1 - Elektroinšta...'!F39</f>
        <v>0</v>
      </c>
      <c r="BA105" s="83">
        <f>'E1.7. 01.1 - Elektroinšta...'!F40</f>
        <v>0</v>
      </c>
      <c r="BB105" s="83">
        <f>'E1.7. 01.1 - Elektroinšta...'!F41</f>
        <v>0</v>
      </c>
      <c r="BC105" s="83">
        <f>'E1.7. 01.1 - Elektroinšta...'!F42</f>
        <v>0</v>
      </c>
      <c r="BD105" s="85">
        <f>'E1.7. 01.1 - Elektroinšta...'!F43</f>
        <v>0</v>
      </c>
      <c r="BT105" s="20" t="s">
        <v>107</v>
      </c>
      <c r="BV105" s="20" t="s">
        <v>76</v>
      </c>
      <c r="BW105" s="20" t="s">
        <v>117</v>
      </c>
      <c r="BX105" s="20" t="s">
        <v>104</v>
      </c>
      <c r="CL105" s="20" t="s">
        <v>1</v>
      </c>
    </row>
    <row r="106" spans="1:90" s="3" customFormat="1" ht="23.25" customHeight="1">
      <c r="B106" s="46"/>
      <c r="C106" s="9"/>
      <c r="D106" s="9"/>
      <c r="E106" s="170" t="s">
        <v>118</v>
      </c>
      <c r="F106" s="170"/>
      <c r="G106" s="170"/>
      <c r="H106" s="170"/>
      <c r="I106" s="170"/>
      <c r="J106" s="9"/>
      <c r="K106" s="170" t="s">
        <v>119</v>
      </c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0"/>
      <c r="AG106" s="181">
        <f>ROUND(SUM(AG107:AG109),2)</f>
        <v>0</v>
      </c>
      <c r="AH106" s="179"/>
      <c r="AI106" s="179"/>
      <c r="AJ106" s="179"/>
      <c r="AK106" s="179"/>
      <c r="AL106" s="179"/>
      <c r="AM106" s="179"/>
      <c r="AN106" s="178">
        <f t="shared" si="0"/>
        <v>0</v>
      </c>
      <c r="AO106" s="179"/>
      <c r="AP106" s="179"/>
      <c r="AQ106" s="81" t="s">
        <v>85</v>
      </c>
      <c r="AR106" s="46"/>
      <c r="AS106" s="82">
        <f>ROUND(SUM(AS107:AS109),2)</f>
        <v>0</v>
      </c>
      <c r="AT106" s="83">
        <f t="shared" si="1"/>
        <v>0</v>
      </c>
      <c r="AU106" s="84">
        <f>ROUND(SUM(AU107:AU109),5)</f>
        <v>5207.8450199999997</v>
      </c>
      <c r="AV106" s="83">
        <f>ROUND(AZ106*L32,2)</f>
        <v>0</v>
      </c>
      <c r="AW106" s="83">
        <f>ROUND(BA106*L33,2)</f>
        <v>0</v>
      </c>
      <c r="AX106" s="83">
        <f>ROUND(BB106*L32,2)</f>
        <v>0</v>
      </c>
      <c r="AY106" s="83">
        <f>ROUND(BC106*L33,2)</f>
        <v>0</v>
      </c>
      <c r="AZ106" s="83">
        <f>ROUND(SUM(AZ107:AZ109),2)</f>
        <v>0</v>
      </c>
      <c r="BA106" s="83">
        <f>ROUND(SUM(BA107:BA109),2)</f>
        <v>0</v>
      </c>
      <c r="BB106" s="83">
        <f>ROUND(SUM(BB107:BB109),2)</f>
        <v>0</v>
      </c>
      <c r="BC106" s="83">
        <f>ROUND(SUM(BC107:BC109),2)</f>
        <v>0</v>
      </c>
      <c r="BD106" s="85">
        <f>ROUND(SUM(BD107:BD109),2)</f>
        <v>0</v>
      </c>
      <c r="BS106" s="20" t="s">
        <v>73</v>
      </c>
      <c r="BT106" s="20" t="s">
        <v>86</v>
      </c>
      <c r="BU106" s="20" t="s">
        <v>75</v>
      </c>
      <c r="BV106" s="20" t="s">
        <v>76</v>
      </c>
      <c r="BW106" s="20" t="s">
        <v>120</v>
      </c>
      <c r="BX106" s="20" t="s">
        <v>82</v>
      </c>
      <c r="CL106" s="20" t="s">
        <v>1</v>
      </c>
    </row>
    <row r="107" spans="1:90" s="3" customFormat="1" ht="23.25" customHeight="1">
      <c r="A107" s="86" t="s">
        <v>88</v>
      </c>
      <c r="B107" s="46"/>
      <c r="C107" s="9"/>
      <c r="D107" s="9"/>
      <c r="E107" s="9"/>
      <c r="F107" s="170" t="s">
        <v>121</v>
      </c>
      <c r="G107" s="170"/>
      <c r="H107" s="170"/>
      <c r="I107" s="170"/>
      <c r="J107" s="170"/>
      <c r="K107" s="9"/>
      <c r="L107" s="170" t="s">
        <v>106</v>
      </c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0"/>
      <c r="AG107" s="178">
        <f>'E1.1 01.2 - Stavebná časť...'!J36</f>
        <v>0</v>
      </c>
      <c r="AH107" s="179"/>
      <c r="AI107" s="179"/>
      <c r="AJ107" s="179"/>
      <c r="AK107" s="179"/>
      <c r="AL107" s="179"/>
      <c r="AM107" s="179"/>
      <c r="AN107" s="178">
        <f t="shared" si="0"/>
        <v>0</v>
      </c>
      <c r="AO107" s="179"/>
      <c r="AP107" s="179"/>
      <c r="AQ107" s="81" t="s">
        <v>85</v>
      </c>
      <c r="AR107" s="46"/>
      <c r="AS107" s="82">
        <v>0</v>
      </c>
      <c r="AT107" s="83">
        <f t="shared" si="1"/>
        <v>0</v>
      </c>
      <c r="AU107" s="84">
        <f>'E1.1 01.2 - Stavebná časť...'!P150</f>
        <v>4234.4045044399991</v>
      </c>
      <c r="AV107" s="83">
        <f>'E1.1 01.2 - Stavebná časť...'!J39</f>
        <v>0</v>
      </c>
      <c r="AW107" s="83">
        <f>'E1.1 01.2 - Stavebná časť...'!J40</f>
        <v>0</v>
      </c>
      <c r="AX107" s="83">
        <f>'E1.1 01.2 - Stavebná časť...'!J41</f>
        <v>0</v>
      </c>
      <c r="AY107" s="83">
        <f>'E1.1 01.2 - Stavebná časť...'!J42</f>
        <v>0</v>
      </c>
      <c r="AZ107" s="83">
        <f>'E1.1 01.2 - Stavebná časť...'!F39</f>
        <v>0</v>
      </c>
      <c r="BA107" s="83">
        <f>'E1.1 01.2 - Stavebná časť...'!F40</f>
        <v>0</v>
      </c>
      <c r="BB107" s="83">
        <f>'E1.1 01.2 - Stavebná časť...'!F41</f>
        <v>0</v>
      </c>
      <c r="BC107" s="83">
        <f>'E1.1 01.2 - Stavebná časť...'!F42</f>
        <v>0</v>
      </c>
      <c r="BD107" s="85">
        <f>'E1.1 01.2 - Stavebná časť...'!F43</f>
        <v>0</v>
      </c>
      <c r="BT107" s="20" t="s">
        <v>91</v>
      </c>
      <c r="BV107" s="20" t="s">
        <v>76</v>
      </c>
      <c r="BW107" s="20" t="s">
        <v>122</v>
      </c>
      <c r="BX107" s="20" t="s">
        <v>120</v>
      </c>
      <c r="CL107" s="20" t="s">
        <v>1</v>
      </c>
    </row>
    <row r="108" spans="1:90" s="3" customFormat="1" ht="23.25" customHeight="1">
      <c r="A108" s="86" t="s">
        <v>88</v>
      </c>
      <c r="B108" s="46"/>
      <c r="C108" s="9"/>
      <c r="D108" s="9"/>
      <c r="E108" s="9"/>
      <c r="F108" s="170" t="s">
        <v>123</v>
      </c>
      <c r="G108" s="170"/>
      <c r="H108" s="170"/>
      <c r="I108" s="170"/>
      <c r="J108" s="170"/>
      <c r="K108" s="9"/>
      <c r="L108" s="170" t="s">
        <v>124</v>
      </c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8">
        <f>'E1.4. 01.2 - Zdravotechnika'!J36</f>
        <v>0</v>
      </c>
      <c r="AH108" s="179"/>
      <c r="AI108" s="179"/>
      <c r="AJ108" s="179"/>
      <c r="AK108" s="179"/>
      <c r="AL108" s="179"/>
      <c r="AM108" s="179"/>
      <c r="AN108" s="178">
        <f t="shared" si="0"/>
        <v>0</v>
      </c>
      <c r="AO108" s="179"/>
      <c r="AP108" s="179"/>
      <c r="AQ108" s="81" t="s">
        <v>85</v>
      </c>
      <c r="AR108" s="46"/>
      <c r="AS108" s="82">
        <v>0</v>
      </c>
      <c r="AT108" s="83">
        <f t="shared" si="1"/>
        <v>0</v>
      </c>
      <c r="AU108" s="84">
        <f>'E1.4. 01.2 - Zdravotechnika'!P131</f>
        <v>29.411618000000001</v>
      </c>
      <c r="AV108" s="83">
        <f>'E1.4. 01.2 - Zdravotechnika'!J39</f>
        <v>0</v>
      </c>
      <c r="AW108" s="83">
        <f>'E1.4. 01.2 - Zdravotechnika'!J40</f>
        <v>0</v>
      </c>
      <c r="AX108" s="83">
        <f>'E1.4. 01.2 - Zdravotechnika'!J41</f>
        <v>0</v>
      </c>
      <c r="AY108" s="83">
        <f>'E1.4. 01.2 - Zdravotechnika'!J42</f>
        <v>0</v>
      </c>
      <c r="AZ108" s="83">
        <f>'E1.4. 01.2 - Zdravotechnika'!F39</f>
        <v>0</v>
      </c>
      <c r="BA108" s="83">
        <f>'E1.4. 01.2 - Zdravotechnika'!F40</f>
        <v>0</v>
      </c>
      <c r="BB108" s="83">
        <f>'E1.4. 01.2 - Zdravotechnika'!F41</f>
        <v>0</v>
      </c>
      <c r="BC108" s="83">
        <f>'E1.4. 01.2 - Zdravotechnika'!F42</f>
        <v>0</v>
      </c>
      <c r="BD108" s="85">
        <f>'E1.4. 01.2 - Zdravotechnika'!F43</f>
        <v>0</v>
      </c>
      <c r="BT108" s="20" t="s">
        <v>91</v>
      </c>
      <c r="BV108" s="20" t="s">
        <v>76</v>
      </c>
      <c r="BW108" s="20" t="s">
        <v>125</v>
      </c>
      <c r="BX108" s="20" t="s">
        <v>120</v>
      </c>
      <c r="CL108" s="20" t="s">
        <v>1</v>
      </c>
    </row>
    <row r="109" spans="1:90" s="3" customFormat="1" ht="23.25" customHeight="1">
      <c r="A109" s="86" t="s">
        <v>88</v>
      </c>
      <c r="B109" s="46"/>
      <c r="C109" s="9"/>
      <c r="D109" s="9"/>
      <c r="E109" s="9"/>
      <c r="F109" s="170" t="s">
        <v>126</v>
      </c>
      <c r="G109" s="170"/>
      <c r="H109" s="170"/>
      <c r="I109" s="170"/>
      <c r="J109" s="170"/>
      <c r="K109" s="9"/>
      <c r="L109" s="170" t="s">
        <v>116</v>
      </c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0"/>
      <c r="AG109" s="178">
        <f>'E1.7 01.2 - Elektroinštal...'!J36</f>
        <v>0</v>
      </c>
      <c r="AH109" s="179"/>
      <c r="AI109" s="179"/>
      <c r="AJ109" s="179"/>
      <c r="AK109" s="179"/>
      <c r="AL109" s="179"/>
      <c r="AM109" s="179"/>
      <c r="AN109" s="178">
        <f t="shared" si="0"/>
        <v>0</v>
      </c>
      <c r="AO109" s="179"/>
      <c r="AP109" s="179"/>
      <c r="AQ109" s="81" t="s">
        <v>85</v>
      </c>
      <c r="AR109" s="46"/>
      <c r="AS109" s="87">
        <v>0</v>
      </c>
      <c r="AT109" s="88">
        <f t="shared" si="1"/>
        <v>0</v>
      </c>
      <c r="AU109" s="89">
        <f>'E1.7 01.2 - Elektroinštal...'!P136</f>
        <v>944.02890000000002</v>
      </c>
      <c r="AV109" s="88">
        <f>'E1.7 01.2 - Elektroinštal...'!J39</f>
        <v>0</v>
      </c>
      <c r="AW109" s="88">
        <f>'E1.7 01.2 - Elektroinštal...'!J40</f>
        <v>0</v>
      </c>
      <c r="AX109" s="88">
        <f>'E1.7 01.2 - Elektroinštal...'!J41</f>
        <v>0</v>
      </c>
      <c r="AY109" s="88">
        <f>'E1.7 01.2 - Elektroinštal...'!J42</f>
        <v>0</v>
      </c>
      <c r="AZ109" s="88">
        <f>'E1.7 01.2 - Elektroinštal...'!F39</f>
        <v>0</v>
      </c>
      <c r="BA109" s="88">
        <f>'E1.7 01.2 - Elektroinštal...'!F40</f>
        <v>0</v>
      </c>
      <c r="BB109" s="88">
        <f>'E1.7 01.2 - Elektroinštal...'!F41</f>
        <v>0</v>
      </c>
      <c r="BC109" s="88">
        <f>'E1.7 01.2 - Elektroinštal...'!F42</f>
        <v>0</v>
      </c>
      <c r="BD109" s="90">
        <f>'E1.7 01.2 - Elektroinštal...'!F43</f>
        <v>0</v>
      </c>
      <c r="BT109" s="20" t="s">
        <v>91</v>
      </c>
      <c r="BV109" s="20" t="s">
        <v>76</v>
      </c>
      <c r="BW109" s="20" t="s">
        <v>127</v>
      </c>
      <c r="BX109" s="20" t="s">
        <v>120</v>
      </c>
      <c r="CL109" s="20" t="s">
        <v>1</v>
      </c>
    </row>
    <row r="110" spans="1:90">
      <c r="B110" s="16"/>
      <c r="AR110" s="16"/>
    </row>
    <row r="111" spans="1:90" s="1" customFormat="1" ht="30" customHeight="1">
      <c r="B111" s="27"/>
      <c r="C111" s="62" t="s">
        <v>128</v>
      </c>
      <c r="AG111" s="212">
        <v>0</v>
      </c>
      <c r="AH111" s="212"/>
      <c r="AI111" s="212"/>
      <c r="AJ111" s="212"/>
      <c r="AK111" s="212"/>
      <c r="AL111" s="212"/>
      <c r="AM111" s="212"/>
      <c r="AN111" s="212">
        <v>0</v>
      </c>
      <c r="AO111" s="212"/>
      <c r="AP111" s="212"/>
      <c r="AQ111" s="91"/>
      <c r="AR111" s="27"/>
      <c r="AS111" s="57" t="s">
        <v>129</v>
      </c>
      <c r="AT111" s="58" t="s">
        <v>130</v>
      </c>
      <c r="AU111" s="58" t="s">
        <v>38</v>
      </c>
      <c r="AV111" s="59" t="s">
        <v>61</v>
      </c>
    </row>
    <row r="112" spans="1:90" s="1" customFormat="1" ht="10.9" customHeight="1">
      <c r="B112" s="27"/>
      <c r="AR112" s="27"/>
    </row>
    <row r="113" spans="2:44" s="1" customFormat="1" ht="30" customHeight="1">
      <c r="B113" s="27"/>
      <c r="C113" s="92" t="s">
        <v>131</v>
      </c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  <c r="AF113" s="93"/>
      <c r="AG113" s="213">
        <f>ROUND(AG94 + AG111, 2)</f>
        <v>0</v>
      </c>
      <c r="AH113" s="213"/>
      <c r="AI113" s="213"/>
      <c r="AJ113" s="213"/>
      <c r="AK113" s="213"/>
      <c r="AL113" s="213"/>
      <c r="AM113" s="213"/>
      <c r="AN113" s="213">
        <f>ROUND(AN94 + AN111, 2)</f>
        <v>0</v>
      </c>
      <c r="AO113" s="213"/>
      <c r="AP113" s="213"/>
      <c r="AQ113" s="93"/>
      <c r="AR113" s="27"/>
    </row>
    <row r="114" spans="2:44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27"/>
    </row>
  </sheetData>
  <mergeCells count="102">
    <mergeCell ref="AN108:AP108"/>
    <mergeCell ref="AG108:AM108"/>
    <mergeCell ref="AN109:AP109"/>
    <mergeCell ref="AG109:AM109"/>
    <mergeCell ref="AG94:AM94"/>
    <mergeCell ref="AN94:AP94"/>
    <mergeCell ref="AG111:AM111"/>
    <mergeCell ref="AN111:AP111"/>
    <mergeCell ref="AG113:AM113"/>
    <mergeCell ref="AN113:AP113"/>
    <mergeCell ref="AN104:AP104"/>
    <mergeCell ref="AS89:AT91"/>
    <mergeCell ref="AN105:AP105"/>
    <mergeCell ref="AG105:AM105"/>
    <mergeCell ref="AN106:AP106"/>
    <mergeCell ref="AG106:AM106"/>
    <mergeCell ref="AN107:AP107"/>
    <mergeCell ref="AG107:AM107"/>
    <mergeCell ref="AM90:AP90"/>
    <mergeCell ref="AM89:AP89"/>
    <mergeCell ref="AM87:AN87"/>
    <mergeCell ref="AN96:AP96"/>
    <mergeCell ref="AN101:AP101"/>
    <mergeCell ref="AN98:AP98"/>
    <mergeCell ref="AN102:AP102"/>
    <mergeCell ref="AN95:AP95"/>
    <mergeCell ref="AN103:AP103"/>
    <mergeCell ref="AN97:AP97"/>
    <mergeCell ref="AN100:AP100"/>
    <mergeCell ref="AN92:AP92"/>
    <mergeCell ref="AN99:AP99"/>
    <mergeCell ref="AK35:AO35"/>
    <mergeCell ref="L36:P36"/>
    <mergeCell ref="W36:AE36"/>
    <mergeCell ref="AK36:AO36"/>
    <mergeCell ref="AK38:AO38"/>
    <mergeCell ref="X38:AB38"/>
    <mergeCell ref="AR2:BE2"/>
    <mergeCell ref="AK32:AO32"/>
    <mergeCell ref="W32:AE32"/>
    <mergeCell ref="L32:P32"/>
    <mergeCell ref="L33:P33"/>
    <mergeCell ref="W33:AE33"/>
    <mergeCell ref="AK33:AO33"/>
    <mergeCell ref="W34:AE34"/>
    <mergeCell ref="AK34:AO34"/>
    <mergeCell ref="L34:P34"/>
    <mergeCell ref="K5:AJ5"/>
    <mergeCell ref="K6:AJ6"/>
    <mergeCell ref="E23:AN23"/>
    <mergeCell ref="AK26:AO26"/>
    <mergeCell ref="AK27:AO27"/>
    <mergeCell ref="AK29:AO29"/>
    <mergeCell ref="AK31:AO31"/>
    <mergeCell ref="W31:AE31"/>
    <mergeCell ref="L31:P31"/>
    <mergeCell ref="G105:K105"/>
    <mergeCell ref="M105:AF105"/>
    <mergeCell ref="E106:I106"/>
    <mergeCell ref="K106:AF106"/>
    <mergeCell ref="F107:J107"/>
    <mergeCell ref="L107:AF107"/>
    <mergeCell ref="L85:AJ85"/>
    <mergeCell ref="AG104:AM104"/>
    <mergeCell ref="AG103:AM103"/>
    <mergeCell ref="AG102:AM102"/>
    <mergeCell ref="AG92:AM92"/>
    <mergeCell ref="AG100:AM100"/>
    <mergeCell ref="AG101:AM101"/>
    <mergeCell ref="AG95:AM95"/>
    <mergeCell ref="AG97:AM97"/>
    <mergeCell ref="AG98:AM98"/>
    <mergeCell ref="AG99:AM99"/>
    <mergeCell ref="AG96:AM96"/>
    <mergeCell ref="G103:K103"/>
    <mergeCell ref="G102:K102"/>
    <mergeCell ref="L35:P35"/>
    <mergeCell ref="W35:AE35"/>
    <mergeCell ref="F108:J108"/>
    <mergeCell ref="L108:AF108"/>
    <mergeCell ref="F109:J109"/>
    <mergeCell ref="L109:AF109"/>
    <mergeCell ref="G104:K104"/>
    <mergeCell ref="I92:AF92"/>
    <mergeCell ref="J95:AF95"/>
    <mergeCell ref="K96:AF96"/>
    <mergeCell ref="L99:AF99"/>
    <mergeCell ref="L100:AF100"/>
    <mergeCell ref="L101:AF101"/>
    <mergeCell ref="L97:AF97"/>
    <mergeCell ref="L98:AF98"/>
    <mergeCell ref="M104:AF104"/>
    <mergeCell ref="M103:AF103"/>
    <mergeCell ref="M102:AF102"/>
    <mergeCell ref="C92:G92"/>
    <mergeCell ref="D95:H95"/>
    <mergeCell ref="E96:I96"/>
    <mergeCell ref="F101:J101"/>
    <mergeCell ref="F97:J97"/>
    <mergeCell ref="F100:J100"/>
    <mergeCell ref="F99:J99"/>
    <mergeCell ref="F98:J98"/>
  </mergeCells>
  <hyperlinks>
    <hyperlink ref="A97" location="'E1.1.a) 01.1 - Zateplenie...'!C2" display="/"/>
    <hyperlink ref="A98" location="'E1.1.b) 01.1 - Strop pod ...'!C2" display="/"/>
    <hyperlink ref="A99" location="'E1.1.c) 01.1 - Zateplenie...'!C2" display="/"/>
    <hyperlink ref="A100" location="'E1.1.d) 01.1 - Výmena otv...'!C2" display="/"/>
    <hyperlink ref="A102" location="'E1.2. 01.1 - Stavebná čas...'!C2" display="/"/>
    <hyperlink ref="A103" location="'E1.4. 01.1 - Zdravotechni...'!C2" display="/"/>
    <hyperlink ref="A104" location="'E1.5. 01.1 - Ústredné vyk...'!C2" display="/"/>
    <hyperlink ref="A105" location="'E1.7. 01.1 - Elektroinšta...'!C2" display="/"/>
    <hyperlink ref="A107" location="'E1.1 01.2 - Stavebná časť...'!C2" display="/"/>
    <hyperlink ref="A108" location="'E1.4. 01.2 - Zdravotechnika'!C2" display="/"/>
    <hyperlink ref="A109" location="'E1.7 01.2 - Elektroinštal...'!C2" display="/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406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1638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1639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J126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ROUND((SUM(BE126:BE126) + SUM(BE150:BE405)),  2)</f>
        <v>0</v>
      </c>
      <c r="G39" s="99"/>
      <c r="H39" s="99"/>
      <c r="I39" s="100">
        <v>0.2</v>
      </c>
      <c r="J39" s="98">
        <f>ROUND(((SUM(BE126:BE126) + SUM(BE150:BE405))*I39),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ROUND((SUM(BF126:BF126) + SUM(BF150:BF405)),  2)</f>
        <v>0</v>
      </c>
      <c r="I40" s="101">
        <v>0.2</v>
      </c>
      <c r="J40" s="83">
        <f>ROUND(((SUM(BF126:BF126) + SUM(BF150:BF405))*I40),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ROUND((SUM(BG126:BG126) + SUM(BG150:BG405)),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ROUND((SUM(BH126:BH126) + SUM(BH150:BH405)),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ROUND((SUM(BI126:BI126) + SUM(BI150:BI405)),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1638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E1.1 01.2 - Stavebná časť a statika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 t="str">
        <f>IF(E22="","",E22)</f>
        <v/>
      </c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J150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J151</f>
        <v>0</v>
      </c>
      <c r="L101" s="112"/>
    </row>
    <row r="102" spans="2:47" s="9" customFormat="1" ht="19.899999999999999" customHeight="1">
      <c r="B102" s="116"/>
      <c r="D102" s="117" t="s">
        <v>625</v>
      </c>
      <c r="E102" s="118"/>
      <c r="F102" s="118"/>
      <c r="G102" s="118"/>
      <c r="H102" s="118"/>
      <c r="I102" s="118"/>
      <c r="J102" s="119">
        <f>J152</f>
        <v>0</v>
      </c>
      <c r="L102" s="116"/>
    </row>
    <row r="103" spans="2:47" s="9" customFormat="1" ht="19.899999999999999" customHeight="1">
      <c r="B103" s="116"/>
      <c r="D103" s="117" t="s">
        <v>626</v>
      </c>
      <c r="E103" s="118"/>
      <c r="F103" s="118"/>
      <c r="G103" s="118"/>
      <c r="H103" s="118"/>
      <c r="I103" s="118"/>
      <c r="J103" s="119">
        <f>J158</f>
        <v>0</v>
      </c>
      <c r="L103" s="116"/>
    </row>
    <row r="104" spans="2:47" s="9" customFormat="1" ht="19.899999999999999" customHeight="1">
      <c r="B104" s="116"/>
      <c r="D104" s="117" t="s">
        <v>627</v>
      </c>
      <c r="E104" s="118"/>
      <c r="F104" s="118"/>
      <c r="G104" s="118"/>
      <c r="H104" s="118"/>
      <c r="I104" s="118"/>
      <c r="J104" s="119">
        <f>J163</f>
        <v>0</v>
      </c>
      <c r="L104" s="116"/>
    </row>
    <row r="105" spans="2:47" s="9" customFormat="1" ht="19.899999999999999" customHeight="1">
      <c r="B105" s="116"/>
      <c r="D105" s="117" t="s">
        <v>629</v>
      </c>
      <c r="E105" s="118"/>
      <c r="F105" s="118"/>
      <c r="G105" s="118"/>
      <c r="H105" s="118"/>
      <c r="I105" s="118"/>
      <c r="J105" s="119">
        <f>J173</f>
        <v>0</v>
      </c>
      <c r="L105" s="116"/>
    </row>
    <row r="106" spans="2:47" s="9" customFormat="1" ht="19.899999999999999" customHeight="1">
      <c r="B106" s="116"/>
      <c r="D106" s="117" t="s">
        <v>147</v>
      </c>
      <c r="E106" s="118"/>
      <c r="F106" s="118"/>
      <c r="G106" s="118"/>
      <c r="H106" s="118"/>
      <c r="I106" s="118"/>
      <c r="J106" s="119">
        <f>J183</f>
        <v>0</v>
      </c>
      <c r="L106" s="116"/>
    </row>
    <row r="107" spans="2:47" s="9" customFormat="1" ht="19.899999999999999" customHeight="1">
      <c r="B107" s="116"/>
      <c r="D107" s="117" t="s">
        <v>148</v>
      </c>
      <c r="E107" s="118"/>
      <c r="F107" s="118"/>
      <c r="G107" s="118"/>
      <c r="H107" s="118"/>
      <c r="I107" s="118"/>
      <c r="J107" s="119">
        <f>J223</f>
        <v>0</v>
      </c>
      <c r="L107" s="116"/>
    </row>
    <row r="108" spans="2:47" s="9" customFormat="1" ht="19.899999999999999" customHeight="1">
      <c r="B108" s="116"/>
      <c r="D108" s="117" t="s">
        <v>149</v>
      </c>
      <c r="E108" s="118"/>
      <c r="F108" s="118"/>
      <c r="G108" s="118"/>
      <c r="H108" s="118"/>
      <c r="I108" s="118"/>
      <c r="J108" s="119">
        <f>J267</f>
        <v>0</v>
      </c>
      <c r="L108" s="116"/>
    </row>
    <row r="109" spans="2:47" s="8" customFormat="1" ht="24.95" customHeight="1">
      <c r="B109" s="112"/>
      <c r="D109" s="113" t="s">
        <v>150</v>
      </c>
      <c r="E109" s="114"/>
      <c r="F109" s="114"/>
      <c r="G109" s="114"/>
      <c r="H109" s="114"/>
      <c r="I109" s="114"/>
      <c r="J109" s="115">
        <f>J269</f>
        <v>0</v>
      </c>
      <c r="L109" s="112"/>
    </row>
    <row r="110" spans="2:47" s="9" customFormat="1" ht="19.899999999999999" customHeight="1">
      <c r="B110" s="116"/>
      <c r="D110" s="117" t="s">
        <v>151</v>
      </c>
      <c r="E110" s="118"/>
      <c r="F110" s="118"/>
      <c r="G110" s="118"/>
      <c r="H110" s="118"/>
      <c r="I110" s="118"/>
      <c r="J110" s="119">
        <f>J270</f>
        <v>0</v>
      </c>
      <c r="L110" s="116"/>
    </row>
    <row r="111" spans="2:47" s="9" customFormat="1" ht="19.899999999999999" customHeight="1">
      <c r="B111" s="116"/>
      <c r="D111" s="117" t="s">
        <v>631</v>
      </c>
      <c r="E111" s="118"/>
      <c r="F111" s="118"/>
      <c r="G111" s="118"/>
      <c r="H111" s="118"/>
      <c r="I111" s="118"/>
      <c r="J111" s="119">
        <f>J284</f>
        <v>0</v>
      </c>
      <c r="L111" s="116"/>
    </row>
    <row r="112" spans="2:47" s="9" customFormat="1" ht="19.899999999999999" customHeight="1">
      <c r="B112" s="116"/>
      <c r="D112" s="117" t="s">
        <v>152</v>
      </c>
      <c r="E112" s="118"/>
      <c r="F112" s="118"/>
      <c r="G112" s="118"/>
      <c r="H112" s="118"/>
      <c r="I112" s="118"/>
      <c r="J112" s="119">
        <f>J289</f>
        <v>0</v>
      </c>
      <c r="L112" s="116"/>
    </row>
    <row r="113" spans="2:14" s="9" customFormat="1" ht="19.899999999999999" customHeight="1">
      <c r="B113" s="116"/>
      <c r="D113" s="117" t="s">
        <v>464</v>
      </c>
      <c r="E113" s="118"/>
      <c r="F113" s="118"/>
      <c r="G113" s="118"/>
      <c r="H113" s="118"/>
      <c r="I113" s="118"/>
      <c r="J113" s="119">
        <f>J295</f>
        <v>0</v>
      </c>
      <c r="L113" s="116"/>
    </row>
    <row r="114" spans="2:14" s="9" customFormat="1" ht="19.899999999999999" customHeight="1">
      <c r="B114" s="116"/>
      <c r="D114" s="117" t="s">
        <v>633</v>
      </c>
      <c r="E114" s="118"/>
      <c r="F114" s="118"/>
      <c r="G114" s="118"/>
      <c r="H114" s="118"/>
      <c r="I114" s="118"/>
      <c r="J114" s="119">
        <f>J308</f>
        <v>0</v>
      </c>
      <c r="L114" s="116"/>
    </row>
    <row r="115" spans="2:14" s="9" customFormat="1" ht="19.899999999999999" customHeight="1">
      <c r="B115" s="116"/>
      <c r="D115" s="117" t="s">
        <v>1640</v>
      </c>
      <c r="E115" s="118"/>
      <c r="F115" s="118"/>
      <c r="G115" s="118"/>
      <c r="H115" s="118"/>
      <c r="I115" s="118"/>
      <c r="J115" s="119">
        <f>J322</f>
        <v>0</v>
      </c>
      <c r="L115" s="116"/>
    </row>
    <row r="116" spans="2:14" s="9" customFormat="1" ht="19.899999999999999" customHeight="1">
      <c r="B116" s="116"/>
      <c r="D116" s="117" t="s">
        <v>565</v>
      </c>
      <c r="E116" s="118"/>
      <c r="F116" s="118"/>
      <c r="G116" s="118"/>
      <c r="H116" s="118"/>
      <c r="I116" s="118"/>
      <c r="J116" s="119">
        <f>J341</f>
        <v>0</v>
      </c>
      <c r="L116" s="116"/>
    </row>
    <row r="117" spans="2:14" s="9" customFormat="1" ht="19.899999999999999" customHeight="1">
      <c r="B117" s="116"/>
      <c r="D117" s="117" t="s">
        <v>566</v>
      </c>
      <c r="E117" s="118"/>
      <c r="F117" s="118"/>
      <c r="G117" s="118"/>
      <c r="H117" s="118"/>
      <c r="I117" s="118"/>
      <c r="J117" s="119">
        <f>J347</f>
        <v>0</v>
      </c>
      <c r="L117" s="116"/>
    </row>
    <row r="118" spans="2:14" s="9" customFormat="1" ht="19.899999999999999" customHeight="1">
      <c r="B118" s="116"/>
      <c r="D118" s="117" t="s">
        <v>1641</v>
      </c>
      <c r="E118" s="118"/>
      <c r="F118" s="118"/>
      <c r="G118" s="118"/>
      <c r="H118" s="118"/>
      <c r="I118" s="118"/>
      <c r="J118" s="119">
        <f>J365</f>
        <v>0</v>
      </c>
      <c r="L118" s="116"/>
    </row>
    <row r="119" spans="2:14" s="9" customFormat="1" ht="19.899999999999999" customHeight="1">
      <c r="B119" s="116"/>
      <c r="D119" s="117" t="s">
        <v>1642</v>
      </c>
      <c r="E119" s="118"/>
      <c r="F119" s="118"/>
      <c r="G119" s="118"/>
      <c r="H119" s="118"/>
      <c r="I119" s="118"/>
      <c r="J119" s="119">
        <f>J370</f>
        <v>0</v>
      </c>
      <c r="L119" s="116"/>
    </row>
    <row r="120" spans="2:14" s="9" customFormat="1" ht="19.899999999999999" customHeight="1">
      <c r="B120" s="116"/>
      <c r="D120" s="117" t="s">
        <v>634</v>
      </c>
      <c r="E120" s="118"/>
      <c r="F120" s="118"/>
      <c r="G120" s="118"/>
      <c r="H120" s="118"/>
      <c r="I120" s="118"/>
      <c r="J120" s="119">
        <f>J383</f>
        <v>0</v>
      </c>
      <c r="L120" s="116"/>
    </row>
    <row r="121" spans="2:14" s="9" customFormat="1" ht="19.899999999999999" customHeight="1">
      <c r="B121" s="116"/>
      <c r="D121" s="117" t="s">
        <v>635</v>
      </c>
      <c r="E121" s="118"/>
      <c r="F121" s="118"/>
      <c r="G121" s="118"/>
      <c r="H121" s="118"/>
      <c r="I121" s="118"/>
      <c r="J121" s="119">
        <f>J386</f>
        <v>0</v>
      </c>
      <c r="L121" s="116"/>
    </row>
    <row r="122" spans="2:14" s="9" customFormat="1" ht="19.899999999999999" customHeight="1">
      <c r="B122" s="116"/>
      <c r="D122" s="117" t="s">
        <v>465</v>
      </c>
      <c r="E122" s="118"/>
      <c r="F122" s="118"/>
      <c r="G122" s="118"/>
      <c r="H122" s="118"/>
      <c r="I122" s="118"/>
      <c r="J122" s="119">
        <f>J393</f>
        <v>0</v>
      </c>
      <c r="L122" s="116"/>
    </row>
    <row r="123" spans="2:14" s="9" customFormat="1" ht="19.899999999999999" customHeight="1">
      <c r="B123" s="116"/>
      <c r="D123" s="117" t="s">
        <v>505</v>
      </c>
      <c r="E123" s="118"/>
      <c r="F123" s="118"/>
      <c r="G123" s="118"/>
      <c r="H123" s="118"/>
      <c r="I123" s="118"/>
      <c r="J123" s="119">
        <f>J399</f>
        <v>0</v>
      </c>
      <c r="L123" s="116"/>
    </row>
    <row r="124" spans="2:14" s="8" customFormat="1" ht="24.95" customHeight="1">
      <c r="B124" s="112"/>
      <c r="D124" s="113" t="s">
        <v>636</v>
      </c>
      <c r="E124" s="114"/>
      <c r="F124" s="114"/>
      <c r="G124" s="114"/>
      <c r="H124" s="114"/>
      <c r="I124" s="114"/>
      <c r="J124" s="115">
        <f>J403</f>
        <v>0</v>
      </c>
      <c r="L124" s="112"/>
    </row>
    <row r="125" spans="2:14" s="1" customFormat="1" ht="21.75" customHeight="1">
      <c r="B125" s="27"/>
      <c r="L125" s="27"/>
    </row>
    <row r="126" spans="2:14" s="1" customFormat="1" ht="29.25" customHeight="1">
      <c r="B126" s="27"/>
      <c r="C126" s="111" t="s">
        <v>156</v>
      </c>
      <c r="J126" s="120">
        <v>0</v>
      </c>
      <c r="L126" s="27"/>
      <c r="N126" s="121" t="s">
        <v>38</v>
      </c>
    </row>
    <row r="127" spans="2:14" s="1" customFormat="1" ht="29.25" customHeight="1">
      <c r="B127" s="27"/>
      <c r="C127" s="92" t="s">
        <v>131</v>
      </c>
      <c r="D127" s="93"/>
      <c r="E127" s="93"/>
      <c r="F127" s="93"/>
      <c r="G127" s="93"/>
      <c r="H127" s="93"/>
      <c r="I127" s="93"/>
      <c r="J127" s="94">
        <f>ROUND(J100+J126,2)</f>
        <v>0</v>
      </c>
      <c r="K127" s="93"/>
      <c r="L127" s="27"/>
    </row>
    <row r="128" spans="2:14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27"/>
    </row>
    <row r="132" spans="2:12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27"/>
    </row>
    <row r="133" spans="2:12" s="1" customFormat="1" ht="24.95" customHeight="1">
      <c r="B133" s="27"/>
      <c r="C133" s="17" t="s">
        <v>157</v>
      </c>
      <c r="L133" s="27"/>
    </row>
    <row r="134" spans="2:12" s="1" customFormat="1" ht="6.95" customHeight="1">
      <c r="B134" s="27"/>
      <c r="L134" s="27"/>
    </row>
    <row r="135" spans="2:12" s="1" customFormat="1" ht="12" customHeight="1">
      <c r="B135" s="27"/>
      <c r="C135" s="22" t="s">
        <v>12</v>
      </c>
      <c r="L135" s="27"/>
    </row>
    <row r="136" spans="2:12" s="1" customFormat="1" ht="16.5" customHeight="1">
      <c r="B136" s="27"/>
      <c r="E136" s="215" t="str">
        <f>E7</f>
        <v>Bratislava II OO PZ, Mojmírova 20- rekonštrukcia objektu</v>
      </c>
      <c r="F136" s="216"/>
      <c r="G136" s="216"/>
      <c r="H136" s="216"/>
      <c r="L136" s="27"/>
    </row>
    <row r="137" spans="2:12" ht="12" customHeight="1">
      <c r="B137" s="16"/>
      <c r="C137" s="22" t="s">
        <v>133</v>
      </c>
      <c r="L137" s="16"/>
    </row>
    <row r="138" spans="2:12" ht="16.5" customHeight="1">
      <c r="B138" s="16"/>
      <c r="E138" s="215" t="s">
        <v>134</v>
      </c>
      <c r="F138" s="195"/>
      <c r="G138" s="195"/>
      <c r="H138" s="195"/>
      <c r="L138" s="16"/>
    </row>
    <row r="139" spans="2:12" ht="12" customHeight="1">
      <c r="B139" s="16"/>
      <c r="C139" s="22" t="s">
        <v>135</v>
      </c>
      <c r="L139" s="16"/>
    </row>
    <row r="140" spans="2:12" s="1" customFormat="1" ht="16.5" customHeight="1">
      <c r="B140" s="27"/>
      <c r="E140" s="208" t="s">
        <v>1638</v>
      </c>
      <c r="F140" s="214"/>
      <c r="G140" s="214"/>
      <c r="H140" s="214"/>
      <c r="L140" s="27"/>
    </row>
    <row r="141" spans="2:12" s="1" customFormat="1" ht="12" customHeight="1">
      <c r="B141" s="27"/>
      <c r="C141" s="22" t="s">
        <v>137</v>
      </c>
      <c r="L141" s="27"/>
    </row>
    <row r="142" spans="2:12" s="1" customFormat="1" ht="16.5" customHeight="1">
      <c r="B142" s="27"/>
      <c r="E142" s="176" t="str">
        <f>E13</f>
        <v>E1.1 01.2 - Stavebná časť a statika</v>
      </c>
      <c r="F142" s="214"/>
      <c r="G142" s="214"/>
      <c r="H142" s="214"/>
      <c r="L142" s="27"/>
    </row>
    <row r="143" spans="2:12" s="1" customFormat="1" ht="6.95" customHeight="1">
      <c r="B143" s="27"/>
      <c r="L143" s="27"/>
    </row>
    <row r="144" spans="2:12" s="1" customFormat="1" ht="12" customHeight="1">
      <c r="B144" s="27"/>
      <c r="C144" s="22" t="s">
        <v>16</v>
      </c>
      <c r="F144" s="20" t="str">
        <f>F16</f>
        <v>Mojmírova 20, Bratislava II</v>
      </c>
      <c r="I144" s="22" t="s">
        <v>18</v>
      </c>
      <c r="J144" s="50">
        <f>IF(J16="","",J16)</f>
        <v>45417</v>
      </c>
      <c r="L144" s="27"/>
    </row>
    <row r="145" spans="2:65" s="1" customFormat="1" ht="6.95" customHeight="1">
      <c r="B145" s="27"/>
      <c r="L145" s="27"/>
    </row>
    <row r="146" spans="2:65" s="1" customFormat="1" ht="40.15" customHeight="1">
      <c r="B146" s="27"/>
      <c r="C146" s="22" t="s">
        <v>19</v>
      </c>
      <c r="F146" s="20" t="str">
        <f>E19</f>
        <v>MV SR,Pribinova 2,812 72 Bratislava 2</v>
      </c>
      <c r="I146" s="22" t="s">
        <v>26</v>
      </c>
      <c r="J146" s="23" t="str">
        <f>E25</f>
        <v>A+D Projekta s.r.o., Pod Orešinou 226/2 Nitra</v>
      </c>
      <c r="L146" s="27"/>
    </row>
    <row r="147" spans="2:65" s="1" customFormat="1" ht="15.2" customHeight="1">
      <c r="B147" s="27"/>
      <c r="C147" s="22" t="s">
        <v>23</v>
      </c>
      <c r="F147" s="20" t="str">
        <f>IF(E22="","",E22)</f>
        <v/>
      </c>
      <c r="I147" s="22" t="s">
        <v>29</v>
      </c>
      <c r="J147" s="23" t="str">
        <f>E28</f>
        <v xml:space="preserve"> </v>
      </c>
      <c r="L147" s="27"/>
    </row>
    <row r="148" spans="2:65" s="1" customFormat="1" ht="10.35" customHeight="1">
      <c r="B148" s="27"/>
      <c r="L148" s="27"/>
    </row>
    <row r="149" spans="2:65" s="10" customFormat="1" ht="29.25" customHeight="1">
      <c r="B149" s="122"/>
      <c r="C149" s="123" t="s">
        <v>158</v>
      </c>
      <c r="D149" s="124" t="s">
        <v>59</v>
      </c>
      <c r="E149" s="124" t="s">
        <v>55</v>
      </c>
      <c r="F149" s="124" t="s">
        <v>56</v>
      </c>
      <c r="G149" s="124" t="s">
        <v>159</v>
      </c>
      <c r="H149" s="124" t="s">
        <v>160</v>
      </c>
      <c r="I149" s="124" t="s">
        <v>161</v>
      </c>
      <c r="J149" s="125" t="s">
        <v>143</v>
      </c>
      <c r="K149" s="126" t="s">
        <v>162</v>
      </c>
      <c r="L149" s="122"/>
      <c r="M149" s="57" t="s">
        <v>1</v>
      </c>
      <c r="N149" s="58" t="s">
        <v>38</v>
      </c>
      <c r="O149" s="58" t="s">
        <v>163</v>
      </c>
      <c r="P149" s="58" t="s">
        <v>164</v>
      </c>
      <c r="Q149" s="58" t="s">
        <v>165</v>
      </c>
      <c r="R149" s="58" t="s">
        <v>166</v>
      </c>
      <c r="S149" s="58" t="s">
        <v>167</v>
      </c>
      <c r="T149" s="59" t="s">
        <v>168</v>
      </c>
    </row>
    <row r="150" spans="2:65" s="1" customFormat="1" ht="22.9" customHeight="1">
      <c r="B150" s="27"/>
      <c r="C150" s="62" t="s">
        <v>139</v>
      </c>
      <c r="J150" s="127"/>
      <c r="L150" s="27"/>
      <c r="M150" s="60"/>
      <c r="N150" s="51"/>
      <c r="O150" s="51"/>
      <c r="P150" s="128">
        <f>P151+P269+P403</f>
        <v>4234.4045044399991</v>
      </c>
      <c r="Q150" s="51"/>
      <c r="R150" s="128">
        <f>R151+R269+R403</f>
        <v>120.96774890316999</v>
      </c>
      <c r="S150" s="51"/>
      <c r="T150" s="129">
        <f>T151+T269+T403</f>
        <v>111.66669200000001</v>
      </c>
      <c r="AT150" s="13" t="s">
        <v>73</v>
      </c>
      <c r="AU150" s="13" t="s">
        <v>145</v>
      </c>
      <c r="BK150" s="130">
        <f>BK151+BK269+BK403</f>
        <v>130490.70999999999</v>
      </c>
    </row>
    <row r="151" spans="2:65" s="11" customFormat="1" ht="25.9" customHeight="1">
      <c r="B151" s="131"/>
      <c r="D151" s="132" t="s">
        <v>73</v>
      </c>
      <c r="E151" s="133" t="s">
        <v>169</v>
      </c>
      <c r="F151" s="133" t="s">
        <v>170</v>
      </c>
      <c r="J151" s="134"/>
      <c r="L151" s="131"/>
      <c r="M151" s="135"/>
      <c r="P151" s="136">
        <f>P152+P158+P163+P173+P183+P223+P267</f>
        <v>2504.1683186899995</v>
      </c>
      <c r="R151" s="136">
        <f>R152+R158+R163+R173+R183+R223+R267</f>
        <v>95.740544842209999</v>
      </c>
      <c r="T151" s="137">
        <f>T152+T158+T163+T173+T183+T223+T267</f>
        <v>81.85296000000001</v>
      </c>
      <c r="AR151" s="132" t="s">
        <v>81</v>
      </c>
      <c r="AT151" s="138" t="s">
        <v>73</v>
      </c>
      <c r="AU151" s="138" t="s">
        <v>74</v>
      </c>
      <c r="AY151" s="132" t="s">
        <v>171</v>
      </c>
      <c r="BK151" s="139">
        <f>BK152+BK158+BK163+BK173+BK183+BK223+BK267</f>
        <v>51585.02</v>
      </c>
    </row>
    <row r="152" spans="2:65" s="11" customFormat="1" ht="22.9" customHeight="1">
      <c r="B152" s="131"/>
      <c r="D152" s="132" t="s">
        <v>73</v>
      </c>
      <c r="E152" s="140" t="s">
        <v>81</v>
      </c>
      <c r="F152" s="140" t="s">
        <v>637</v>
      </c>
      <c r="J152" s="141"/>
      <c r="L152" s="131"/>
      <c r="M152" s="135"/>
      <c r="P152" s="136">
        <f>SUM(P153:P157)</f>
        <v>37.388469799999996</v>
      </c>
      <c r="R152" s="136">
        <f>SUM(R153:R157)</f>
        <v>0</v>
      </c>
      <c r="T152" s="137">
        <f>SUM(T153:T157)</f>
        <v>0</v>
      </c>
      <c r="AR152" s="132" t="s">
        <v>81</v>
      </c>
      <c r="AT152" s="138" t="s">
        <v>73</v>
      </c>
      <c r="AU152" s="138" t="s">
        <v>81</v>
      </c>
      <c r="AY152" s="132" t="s">
        <v>171</v>
      </c>
      <c r="BK152" s="139">
        <f>SUM(BK153:BK157)</f>
        <v>424.89</v>
      </c>
    </row>
    <row r="153" spans="2:65" s="1" customFormat="1" ht="24.2" customHeight="1">
      <c r="B153" s="142"/>
      <c r="C153" s="143" t="s">
        <v>81</v>
      </c>
      <c r="D153" s="143" t="s">
        <v>174</v>
      </c>
      <c r="E153" s="144" t="s">
        <v>654</v>
      </c>
      <c r="F153" s="145" t="s">
        <v>655</v>
      </c>
      <c r="G153" s="146" t="s">
        <v>488</v>
      </c>
      <c r="H153" s="147">
        <v>2.004</v>
      </c>
      <c r="I153" s="148">
        <v>67.819999999999993</v>
      </c>
      <c r="J153" s="148"/>
      <c r="K153" s="149"/>
      <c r="L153" s="27"/>
      <c r="M153" s="150" t="s">
        <v>1</v>
      </c>
      <c r="N153" s="121" t="s">
        <v>40</v>
      </c>
      <c r="O153" s="151">
        <v>4.9479499999999996</v>
      </c>
      <c r="P153" s="151">
        <f>O153*H153</f>
        <v>9.9156917999999994</v>
      </c>
      <c r="Q153" s="151">
        <v>0</v>
      </c>
      <c r="R153" s="151">
        <f>Q153*H153</f>
        <v>0</v>
      </c>
      <c r="S153" s="151">
        <v>0</v>
      </c>
      <c r="T153" s="152">
        <f>S153*H153</f>
        <v>0</v>
      </c>
      <c r="AR153" s="153" t="s">
        <v>107</v>
      </c>
      <c r="AT153" s="153" t="s">
        <v>174</v>
      </c>
      <c r="AU153" s="153" t="s">
        <v>86</v>
      </c>
      <c r="AY153" s="13" t="s">
        <v>171</v>
      </c>
      <c r="BE153" s="154">
        <f>IF(N153="základná",J153,0)</f>
        <v>0</v>
      </c>
      <c r="BF153" s="154">
        <f>IF(N153="znížená",J153,0)</f>
        <v>0</v>
      </c>
      <c r="BG153" s="154">
        <f>IF(N153="zákl. prenesená",J153,0)</f>
        <v>0</v>
      </c>
      <c r="BH153" s="154">
        <f>IF(N153="zníž. prenesená",J153,0)</f>
        <v>0</v>
      </c>
      <c r="BI153" s="154">
        <f>IF(N153="nulová",J153,0)</f>
        <v>0</v>
      </c>
      <c r="BJ153" s="13" t="s">
        <v>86</v>
      </c>
      <c r="BK153" s="154">
        <f>ROUND(I153*H153,2)</f>
        <v>135.91</v>
      </c>
      <c r="BL153" s="13" t="s">
        <v>107</v>
      </c>
      <c r="BM153" s="153" t="s">
        <v>86</v>
      </c>
    </row>
    <row r="154" spans="2:65" s="1" customFormat="1" ht="37.9" customHeight="1">
      <c r="B154" s="142"/>
      <c r="C154" s="143" t="s">
        <v>86</v>
      </c>
      <c r="D154" s="143" t="s">
        <v>174</v>
      </c>
      <c r="E154" s="144" t="s">
        <v>1643</v>
      </c>
      <c r="F154" s="145" t="s">
        <v>1644</v>
      </c>
      <c r="G154" s="146" t="s">
        <v>488</v>
      </c>
      <c r="H154" s="147">
        <v>10.217000000000001</v>
      </c>
      <c r="I154" s="148">
        <v>3.99</v>
      </c>
      <c r="J154" s="148"/>
      <c r="K154" s="149"/>
      <c r="L154" s="27"/>
      <c r="M154" s="150" t="s">
        <v>1</v>
      </c>
      <c r="N154" s="121" t="s">
        <v>40</v>
      </c>
      <c r="O154" s="151">
        <v>0.38200000000000001</v>
      </c>
      <c r="P154" s="151">
        <f>O154*H154</f>
        <v>3.9028940000000003</v>
      </c>
      <c r="Q154" s="151">
        <v>0</v>
      </c>
      <c r="R154" s="151">
        <f>Q154*H154</f>
        <v>0</v>
      </c>
      <c r="S154" s="151">
        <v>0</v>
      </c>
      <c r="T154" s="152">
        <f>S154*H154</f>
        <v>0</v>
      </c>
      <c r="AR154" s="153" t="s">
        <v>107</v>
      </c>
      <c r="AT154" s="153" t="s">
        <v>174</v>
      </c>
      <c r="AU154" s="153" t="s">
        <v>86</v>
      </c>
      <c r="AY154" s="13" t="s">
        <v>171</v>
      </c>
      <c r="BE154" s="154">
        <f>IF(N154="základná",J154,0)</f>
        <v>0</v>
      </c>
      <c r="BF154" s="154">
        <f>IF(N154="znížená",J154,0)</f>
        <v>0</v>
      </c>
      <c r="BG154" s="154">
        <f>IF(N154="zákl. prenesená",J154,0)</f>
        <v>0</v>
      </c>
      <c r="BH154" s="154">
        <f>IF(N154="zníž. prenesená",J154,0)</f>
        <v>0</v>
      </c>
      <c r="BI154" s="154">
        <f>IF(N154="nulová",J154,0)</f>
        <v>0</v>
      </c>
      <c r="BJ154" s="13" t="s">
        <v>86</v>
      </c>
      <c r="BK154" s="154">
        <f>ROUND(I154*H154,2)</f>
        <v>40.770000000000003</v>
      </c>
      <c r="BL154" s="13" t="s">
        <v>107</v>
      </c>
      <c r="BM154" s="153" t="s">
        <v>107</v>
      </c>
    </row>
    <row r="155" spans="2:65" s="1" customFormat="1" ht="37.9" customHeight="1">
      <c r="B155" s="142"/>
      <c r="C155" s="143" t="s">
        <v>91</v>
      </c>
      <c r="D155" s="143" t="s">
        <v>174</v>
      </c>
      <c r="E155" s="144" t="s">
        <v>1645</v>
      </c>
      <c r="F155" s="145" t="s">
        <v>1646</v>
      </c>
      <c r="G155" s="146" t="s">
        <v>488</v>
      </c>
      <c r="H155" s="147">
        <v>20.434000000000001</v>
      </c>
      <c r="I155" s="148">
        <v>3.63</v>
      </c>
      <c r="J155" s="148"/>
      <c r="K155" s="149"/>
      <c r="L155" s="27"/>
      <c r="M155" s="150" t="s">
        <v>1</v>
      </c>
      <c r="N155" s="121" t="s">
        <v>40</v>
      </c>
      <c r="O155" s="151">
        <v>0.34799999999999998</v>
      </c>
      <c r="P155" s="151">
        <f>O155*H155</f>
        <v>7.1110319999999998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53" t="s">
        <v>107</v>
      </c>
      <c r="AT155" s="153" t="s">
        <v>174</v>
      </c>
      <c r="AU155" s="153" t="s">
        <v>86</v>
      </c>
      <c r="AY155" s="13" t="s">
        <v>171</v>
      </c>
      <c r="BE155" s="154">
        <f>IF(N155="základná",J155,0)</f>
        <v>0</v>
      </c>
      <c r="BF155" s="154">
        <f>IF(N155="znížená",J155,0)</f>
        <v>0</v>
      </c>
      <c r="BG155" s="154">
        <f>IF(N155="zákl. prenesená",J155,0)</f>
        <v>0</v>
      </c>
      <c r="BH155" s="154">
        <f>IF(N155="zníž. prenesená",J155,0)</f>
        <v>0</v>
      </c>
      <c r="BI155" s="154">
        <f>IF(N155="nulová",J155,0)</f>
        <v>0</v>
      </c>
      <c r="BJ155" s="13" t="s">
        <v>86</v>
      </c>
      <c r="BK155" s="154">
        <f>ROUND(I155*H155,2)</f>
        <v>74.180000000000007</v>
      </c>
      <c r="BL155" s="13" t="s">
        <v>107</v>
      </c>
      <c r="BM155" s="153" t="s">
        <v>172</v>
      </c>
    </row>
    <row r="156" spans="2:65" s="1" customFormat="1" ht="16.5" customHeight="1">
      <c r="B156" s="142"/>
      <c r="C156" s="143" t="s">
        <v>107</v>
      </c>
      <c r="D156" s="143" t="s">
        <v>174</v>
      </c>
      <c r="E156" s="144" t="s">
        <v>1647</v>
      </c>
      <c r="F156" s="145" t="s">
        <v>1648</v>
      </c>
      <c r="G156" s="146" t="s">
        <v>488</v>
      </c>
      <c r="H156" s="147">
        <v>8.2129999999999992</v>
      </c>
      <c r="I156" s="148">
        <v>8.69</v>
      </c>
      <c r="J156" s="148"/>
      <c r="K156" s="149"/>
      <c r="L156" s="27"/>
      <c r="M156" s="150" t="s">
        <v>1</v>
      </c>
      <c r="N156" s="121" t="s">
        <v>40</v>
      </c>
      <c r="O156" s="151">
        <v>0.83199999999999996</v>
      </c>
      <c r="P156" s="151">
        <f>O156*H156</f>
        <v>6.8332159999999993</v>
      </c>
      <c r="Q156" s="151">
        <v>0</v>
      </c>
      <c r="R156" s="151">
        <f>Q156*H156</f>
        <v>0</v>
      </c>
      <c r="S156" s="151">
        <v>0</v>
      </c>
      <c r="T156" s="152">
        <f>S156*H156</f>
        <v>0</v>
      </c>
      <c r="AR156" s="153" t="s">
        <v>107</v>
      </c>
      <c r="AT156" s="153" t="s">
        <v>174</v>
      </c>
      <c r="AU156" s="153" t="s">
        <v>86</v>
      </c>
      <c r="AY156" s="13" t="s">
        <v>171</v>
      </c>
      <c r="BE156" s="154">
        <f>IF(N156="základná",J156,0)</f>
        <v>0</v>
      </c>
      <c r="BF156" s="154">
        <f>IF(N156="znížená",J156,0)</f>
        <v>0</v>
      </c>
      <c r="BG156" s="154">
        <f>IF(N156="zákl. prenesená",J156,0)</f>
        <v>0</v>
      </c>
      <c r="BH156" s="154">
        <f>IF(N156="zníž. prenesená",J156,0)</f>
        <v>0</v>
      </c>
      <c r="BI156" s="154">
        <f>IF(N156="nulová",J156,0)</f>
        <v>0</v>
      </c>
      <c r="BJ156" s="13" t="s">
        <v>86</v>
      </c>
      <c r="BK156" s="154">
        <f>ROUND(I156*H156,2)</f>
        <v>71.37</v>
      </c>
      <c r="BL156" s="13" t="s">
        <v>107</v>
      </c>
      <c r="BM156" s="153" t="s">
        <v>184</v>
      </c>
    </row>
    <row r="157" spans="2:65" s="1" customFormat="1" ht="24.2" customHeight="1">
      <c r="B157" s="142"/>
      <c r="C157" s="143" t="s">
        <v>185</v>
      </c>
      <c r="D157" s="143" t="s">
        <v>174</v>
      </c>
      <c r="E157" s="144" t="s">
        <v>1649</v>
      </c>
      <c r="F157" s="145" t="s">
        <v>1650</v>
      </c>
      <c r="G157" s="146" t="s">
        <v>488</v>
      </c>
      <c r="H157" s="147">
        <v>8.2129999999999992</v>
      </c>
      <c r="I157" s="148">
        <v>12.5</v>
      </c>
      <c r="J157" s="148"/>
      <c r="K157" s="149"/>
      <c r="L157" s="27"/>
      <c r="M157" s="150" t="s">
        <v>1</v>
      </c>
      <c r="N157" s="121" t="s">
        <v>40</v>
      </c>
      <c r="O157" s="151">
        <v>1.1719999999999999</v>
      </c>
      <c r="P157" s="151">
        <f>O157*H157</f>
        <v>9.6256359999999983</v>
      </c>
      <c r="Q157" s="151">
        <v>0</v>
      </c>
      <c r="R157" s="151">
        <f>Q157*H157</f>
        <v>0</v>
      </c>
      <c r="S157" s="151">
        <v>0</v>
      </c>
      <c r="T157" s="152">
        <f>S157*H157</f>
        <v>0</v>
      </c>
      <c r="AR157" s="153" t="s">
        <v>107</v>
      </c>
      <c r="AT157" s="153" t="s">
        <v>174</v>
      </c>
      <c r="AU157" s="153" t="s">
        <v>86</v>
      </c>
      <c r="AY157" s="13" t="s">
        <v>171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3" t="s">
        <v>86</v>
      </c>
      <c r="BK157" s="154">
        <f>ROUND(I157*H157,2)</f>
        <v>102.66</v>
      </c>
      <c r="BL157" s="13" t="s">
        <v>107</v>
      </c>
      <c r="BM157" s="153" t="s">
        <v>188</v>
      </c>
    </row>
    <row r="158" spans="2:65" s="11" customFormat="1" ht="22.9" customHeight="1">
      <c r="B158" s="131"/>
      <c r="D158" s="132" t="s">
        <v>73</v>
      </c>
      <c r="E158" s="140" t="s">
        <v>86</v>
      </c>
      <c r="F158" s="140" t="s">
        <v>672</v>
      </c>
      <c r="J158" s="141"/>
      <c r="L158" s="131"/>
      <c r="M158" s="135"/>
      <c r="P158" s="136">
        <f>SUM(P159:P162)</f>
        <v>8.1440003900000004</v>
      </c>
      <c r="R158" s="136">
        <f>SUM(R159:R162)</f>
        <v>3.8654815446550002</v>
      </c>
      <c r="T158" s="137">
        <f>SUM(T159:T162)</f>
        <v>0</v>
      </c>
      <c r="AR158" s="132" t="s">
        <v>81</v>
      </c>
      <c r="AT158" s="138" t="s">
        <v>73</v>
      </c>
      <c r="AU158" s="138" t="s">
        <v>81</v>
      </c>
      <c r="AY158" s="132" t="s">
        <v>171</v>
      </c>
      <c r="BK158" s="139">
        <f>SUM(BK159:BK162)</f>
        <v>408.19</v>
      </c>
    </row>
    <row r="159" spans="2:65" s="1" customFormat="1" ht="24.2" customHeight="1">
      <c r="B159" s="142"/>
      <c r="C159" s="143" t="s">
        <v>172</v>
      </c>
      <c r="D159" s="143" t="s">
        <v>174</v>
      </c>
      <c r="E159" s="144" t="s">
        <v>1651</v>
      </c>
      <c r="F159" s="145" t="s">
        <v>1652</v>
      </c>
      <c r="G159" s="146" t="s">
        <v>488</v>
      </c>
      <c r="H159" s="147">
        <v>1.431</v>
      </c>
      <c r="I159" s="148">
        <v>98.63</v>
      </c>
      <c r="J159" s="148"/>
      <c r="K159" s="149"/>
      <c r="L159" s="27"/>
      <c r="M159" s="150" t="s">
        <v>1</v>
      </c>
      <c r="N159" s="121" t="s">
        <v>40</v>
      </c>
      <c r="O159" s="151">
        <v>0.58269000000000004</v>
      </c>
      <c r="P159" s="151">
        <f>O159*H159</f>
        <v>0.83382939000000011</v>
      </c>
      <c r="Q159" s="151">
        <v>2.2151342039999999</v>
      </c>
      <c r="R159" s="151">
        <f>Q159*H159</f>
        <v>3.1698570459240001</v>
      </c>
      <c r="S159" s="151">
        <v>0</v>
      </c>
      <c r="T159" s="152">
        <f>S159*H159</f>
        <v>0</v>
      </c>
      <c r="AR159" s="153" t="s">
        <v>107</v>
      </c>
      <c r="AT159" s="153" t="s">
        <v>174</v>
      </c>
      <c r="AU159" s="153" t="s">
        <v>86</v>
      </c>
      <c r="AY159" s="13" t="s">
        <v>171</v>
      </c>
      <c r="BE159" s="154">
        <f>IF(N159="základná",J159,0)</f>
        <v>0</v>
      </c>
      <c r="BF159" s="154">
        <f>IF(N159="znížená",J159,0)</f>
        <v>0</v>
      </c>
      <c r="BG159" s="154">
        <f>IF(N159="zákl. prenesená",J159,0)</f>
        <v>0</v>
      </c>
      <c r="BH159" s="154">
        <f>IF(N159="zníž. prenesená",J159,0)</f>
        <v>0</v>
      </c>
      <c r="BI159" s="154">
        <f>IF(N159="nulová",J159,0)</f>
        <v>0</v>
      </c>
      <c r="BJ159" s="13" t="s">
        <v>86</v>
      </c>
      <c r="BK159" s="154">
        <f>ROUND(I159*H159,2)</f>
        <v>141.13999999999999</v>
      </c>
      <c r="BL159" s="13" t="s">
        <v>107</v>
      </c>
      <c r="BM159" s="153" t="s">
        <v>191</v>
      </c>
    </row>
    <row r="160" spans="2:65" s="1" customFormat="1" ht="21.75" customHeight="1">
      <c r="B160" s="142"/>
      <c r="C160" s="143" t="s">
        <v>192</v>
      </c>
      <c r="D160" s="143" t="s">
        <v>174</v>
      </c>
      <c r="E160" s="144" t="s">
        <v>1653</v>
      </c>
      <c r="F160" s="145" t="s">
        <v>1654</v>
      </c>
      <c r="G160" s="146" t="s">
        <v>177</v>
      </c>
      <c r="H160" s="147">
        <v>5.5449999999999999</v>
      </c>
      <c r="I160" s="148">
        <v>14.32</v>
      </c>
      <c r="J160" s="148"/>
      <c r="K160" s="149"/>
      <c r="L160" s="27"/>
      <c r="M160" s="150" t="s">
        <v>1</v>
      </c>
      <c r="N160" s="121" t="s">
        <v>40</v>
      </c>
      <c r="O160" s="151">
        <v>0.35799999999999998</v>
      </c>
      <c r="P160" s="151">
        <f>O160*H160</f>
        <v>1.9851099999999999</v>
      </c>
      <c r="Q160" s="151">
        <v>0.10284807999999999</v>
      </c>
      <c r="R160" s="151">
        <f>Q160*H160</f>
        <v>0.5702926036</v>
      </c>
      <c r="S160" s="151">
        <v>0</v>
      </c>
      <c r="T160" s="152">
        <f>S160*H160</f>
        <v>0</v>
      </c>
      <c r="AR160" s="153" t="s">
        <v>107</v>
      </c>
      <c r="AT160" s="153" t="s">
        <v>174</v>
      </c>
      <c r="AU160" s="153" t="s">
        <v>86</v>
      </c>
      <c r="AY160" s="13" t="s">
        <v>171</v>
      </c>
      <c r="BE160" s="154">
        <f>IF(N160="základná",J160,0)</f>
        <v>0</v>
      </c>
      <c r="BF160" s="154">
        <f>IF(N160="znížená",J160,0)</f>
        <v>0</v>
      </c>
      <c r="BG160" s="154">
        <f>IF(N160="zákl. prenesená",J160,0)</f>
        <v>0</v>
      </c>
      <c r="BH160" s="154">
        <f>IF(N160="zníž. prenesená",J160,0)</f>
        <v>0</v>
      </c>
      <c r="BI160" s="154">
        <f>IF(N160="nulová",J160,0)</f>
        <v>0</v>
      </c>
      <c r="BJ160" s="13" t="s">
        <v>86</v>
      </c>
      <c r="BK160" s="154">
        <f>ROUND(I160*H160,2)</f>
        <v>79.400000000000006</v>
      </c>
      <c r="BL160" s="13" t="s">
        <v>107</v>
      </c>
      <c r="BM160" s="153" t="s">
        <v>195</v>
      </c>
    </row>
    <row r="161" spans="2:65" s="1" customFormat="1" ht="21.75" customHeight="1">
      <c r="B161" s="142"/>
      <c r="C161" s="143" t="s">
        <v>184</v>
      </c>
      <c r="D161" s="143" t="s">
        <v>174</v>
      </c>
      <c r="E161" s="144" t="s">
        <v>1655</v>
      </c>
      <c r="F161" s="145" t="s">
        <v>1656</v>
      </c>
      <c r="G161" s="146" t="s">
        <v>177</v>
      </c>
      <c r="H161" s="147">
        <v>5.5449999999999999</v>
      </c>
      <c r="I161" s="148">
        <v>2.93</v>
      </c>
      <c r="J161" s="148"/>
      <c r="K161" s="149"/>
      <c r="L161" s="27"/>
      <c r="M161" s="150" t="s">
        <v>1</v>
      </c>
      <c r="N161" s="121" t="s">
        <v>40</v>
      </c>
      <c r="O161" s="151">
        <v>0.19900000000000001</v>
      </c>
      <c r="P161" s="151">
        <f>O161*H161</f>
        <v>1.1034550000000001</v>
      </c>
      <c r="Q161" s="151">
        <v>0</v>
      </c>
      <c r="R161" s="151">
        <f>Q161*H161</f>
        <v>0</v>
      </c>
      <c r="S161" s="151">
        <v>0</v>
      </c>
      <c r="T161" s="152">
        <f>S161*H161</f>
        <v>0</v>
      </c>
      <c r="AR161" s="153" t="s">
        <v>107</v>
      </c>
      <c r="AT161" s="153" t="s">
        <v>174</v>
      </c>
      <c r="AU161" s="153" t="s">
        <v>86</v>
      </c>
      <c r="AY161" s="13" t="s">
        <v>171</v>
      </c>
      <c r="BE161" s="154">
        <f>IF(N161="základná",J161,0)</f>
        <v>0</v>
      </c>
      <c r="BF161" s="154">
        <f>IF(N161="znížená",J161,0)</f>
        <v>0</v>
      </c>
      <c r="BG161" s="154">
        <f>IF(N161="zákl. prenesená",J161,0)</f>
        <v>0</v>
      </c>
      <c r="BH161" s="154">
        <f>IF(N161="zníž. prenesená",J161,0)</f>
        <v>0</v>
      </c>
      <c r="BI161" s="154">
        <f>IF(N161="nulová",J161,0)</f>
        <v>0</v>
      </c>
      <c r="BJ161" s="13" t="s">
        <v>86</v>
      </c>
      <c r="BK161" s="154">
        <f>ROUND(I161*H161,2)</f>
        <v>16.25</v>
      </c>
      <c r="BL161" s="13" t="s">
        <v>107</v>
      </c>
      <c r="BM161" s="153" t="s">
        <v>198</v>
      </c>
    </row>
    <row r="162" spans="2:65" s="1" customFormat="1" ht="16.5" customHeight="1">
      <c r="B162" s="142"/>
      <c r="C162" s="143" t="s">
        <v>199</v>
      </c>
      <c r="D162" s="143" t="s">
        <v>174</v>
      </c>
      <c r="E162" s="144" t="s">
        <v>1657</v>
      </c>
      <c r="F162" s="145" t="s">
        <v>1658</v>
      </c>
      <c r="G162" s="146" t="s">
        <v>362</v>
      </c>
      <c r="H162" s="147">
        <v>0.123</v>
      </c>
      <c r="I162" s="148">
        <v>1393.46</v>
      </c>
      <c r="J162" s="148"/>
      <c r="K162" s="149"/>
      <c r="L162" s="27"/>
      <c r="M162" s="150" t="s">
        <v>1</v>
      </c>
      <c r="N162" s="121" t="s">
        <v>40</v>
      </c>
      <c r="O162" s="151">
        <v>34.322000000000003</v>
      </c>
      <c r="P162" s="151">
        <f>O162*H162</f>
        <v>4.2216060000000004</v>
      </c>
      <c r="Q162" s="151">
        <v>1.0189584970000001</v>
      </c>
      <c r="R162" s="151">
        <f>Q162*H162</f>
        <v>0.12533189513100002</v>
      </c>
      <c r="S162" s="151">
        <v>0</v>
      </c>
      <c r="T162" s="152">
        <f>S162*H162</f>
        <v>0</v>
      </c>
      <c r="AR162" s="153" t="s">
        <v>107</v>
      </c>
      <c r="AT162" s="153" t="s">
        <v>174</v>
      </c>
      <c r="AU162" s="153" t="s">
        <v>86</v>
      </c>
      <c r="AY162" s="13" t="s">
        <v>171</v>
      </c>
      <c r="BE162" s="154">
        <f>IF(N162="základná",J162,0)</f>
        <v>0</v>
      </c>
      <c r="BF162" s="154">
        <f>IF(N162="znížená",J162,0)</f>
        <v>0</v>
      </c>
      <c r="BG162" s="154">
        <f>IF(N162="zákl. prenesená",J162,0)</f>
        <v>0</v>
      </c>
      <c r="BH162" s="154">
        <f>IF(N162="zníž. prenesená",J162,0)</f>
        <v>0</v>
      </c>
      <c r="BI162" s="154">
        <f>IF(N162="nulová",J162,0)</f>
        <v>0</v>
      </c>
      <c r="BJ162" s="13" t="s">
        <v>86</v>
      </c>
      <c r="BK162" s="154">
        <f>ROUND(I162*H162,2)</f>
        <v>171.4</v>
      </c>
      <c r="BL162" s="13" t="s">
        <v>107</v>
      </c>
      <c r="BM162" s="153" t="s">
        <v>202</v>
      </c>
    </row>
    <row r="163" spans="2:65" s="11" customFormat="1" ht="22.9" customHeight="1">
      <c r="B163" s="131"/>
      <c r="D163" s="132" t="s">
        <v>73</v>
      </c>
      <c r="E163" s="140" t="s">
        <v>91</v>
      </c>
      <c r="F163" s="140" t="s">
        <v>685</v>
      </c>
      <c r="J163" s="141"/>
      <c r="L163" s="131"/>
      <c r="M163" s="135"/>
      <c r="P163" s="136">
        <f>SUM(P164:P172)</f>
        <v>49.091680160000003</v>
      </c>
      <c r="R163" s="136">
        <f>SUM(R164:R172)</f>
        <v>14.123533521247001</v>
      </c>
      <c r="T163" s="137">
        <f>SUM(T164:T172)</f>
        <v>0</v>
      </c>
      <c r="AR163" s="132" t="s">
        <v>81</v>
      </c>
      <c r="AT163" s="138" t="s">
        <v>73</v>
      </c>
      <c r="AU163" s="138" t="s">
        <v>81</v>
      </c>
      <c r="AY163" s="132" t="s">
        <v>171</v>
      </c>
      <c r="BK163" s="139">
        <f>SUM(BK164:BK172)</f>
        <v>2368.02</v>
      </c>
    </row>
    <row r="164" spans="2:65" s="1" customFormat="1" ht="33" customHeight="1">
      <c r="B164" s="142"/>
      <c r="C164" s="143" t="s">
        <v>188</v>
      </c>
      <c r="D164" s="143" t="s">
        <v>174</v>
      </c>
      <c r="E164" s="144" t="s">
        <v>708</v>
      </c>
      <c r="F164" s="145" t="s">
        <v>709</v>
      </c>
      <c r="G164" s="146" t="s">
        <v>362</v>
      </c>
      <c r="H164" s="147">
        <v>4.4999999999999998E-2</v>
      </c>
      <c r="I164" s="148">
        <v>349.27</v>
      </c>
      <c r="J164" s="148"/>
      <c r="K164" s="149"/>
      <c r="L164" s="27"/>
      <c r="M164" s="150" t="s">
        <v>1</v>
      </c>
      <c r="N164" s="121" t="s">
        <v>40</v>
      </c>
      <c r="O164" s="151">
        <v>17.32385</v>
      </c>
      <c r="P164" s="151">
        <f t="shared" ref="P164:P172" si="0">O164*H164</f>
        <v>0.77957325</v>
      </c>
      <c r="Q164" s="151">
        <v>1.7104000000000001E-2</v>
      </c>
      <c r="R164" s="151">
        <f t="shared" ref="R164:R172" si="1">Q164*H164</f>
        <v>7.6968000000000002E-4</v>
      </c>
      <c r="S164" s="151">
        <v>0</v>
      </c>
      <c r="T164" s="152">
        <f t="shared" ref="T164:T172" si="2">S164*H164</f>
        <v>0</v>
      </c>
      <c r="AR164" s="153" t="s">
        <v>107</v>
      </c>
      <c r="AT164" s="153" t="s">
        <v>174</v>
      </c>
      <c r="AU164" s="153" t="s">
        <v>86</v>
      </c>
      <c r="AY164" s="13" t="s">
        <v>171</v>
      </c>
      <c r="BE164" s="154">
        <f t="shared" ref="BE164:BE172" si="3">IF(N164="základná",J164,0)</f>
        <v>0</v>
      </c>
      <c r="BF164" s="154">
        <f t="shared" ref="BF164:BF172" si="4">IF(N164="znížená",J164,0)</f>
        <v>0</v>
      </c>
      <c r="BG164" s="154">
        <f t="shared" ref="BG164:BG172" si="5">IF(N164="zákl. prenesená",J164,0)</f>
        <v>0</v>
      </c>
      <c r="BH164" s="154">
        <f t="shared" ref="BH164:BH172" si="6">IF(N164="zníž. prenesená",J164,0)</f>
        <v>0</v>
      </c>
      <c r="BI164" s="154">
        <f t="shared" ref="BI164:BI172" si="7">IF(N164="nulová",J164,0)</f>
        <v>0</v>
      </c>
      <c r="BJ164" s="13" t="s">
        <v>86</v>
      </c>
      <c r="BK164" s="154">
        <f t="shared" ref="BK164:BK172" si="8">ROUND(I164*H164,2)</f>
        <v>15.72</v>
      </c>
      <c r="BL164" s="13" t="s">
        <v>107</v>
      </c>
      <c r="BM164" s="153" t="s">
        <v>7</v>
      </c>
    </row>
    <row r="165" spans="2:65" s="1" customFormat="1" ht="24.2" customHeight="1">
      <c r="B165" s="142"/>
      <c r="C165" s="155" t="s">
        <v>205</v>
      </c>
      <c r="D165" s="155" t="s">
        <v>282</v>
      </c>
      <c r="E165" s="156" t="s">
        <v>283</v>
      </c>
      <c r="F165" s="157" t="s">
        <v>1659</v>
      </c>
      <c r="G165" s="158" t="s">
        <v>280</v>
      </c>
      <c r="H165" s="159">
        <v>1</v>
      </c>
      <c r="I165" s="160">
        <v>108.75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 t="shared" si="0"/>
        <v>0</v>
      </c>
      <c r="Q165" s="151">
        <v>0</v>
      </c>
      <c r="R165" s="151">
        <f t="shared" si="1"/>
        <v>0</v>
      </c>
      <c r="S165" s="151">
        <v>0</v>
      </c>
      <c r="T165" s="152">
        <f t="shared" si="2"/>
        <v>0</v>
      </c>
      <c r="AR165" s="153" t="s">
        <v>184</v>
      </c>
      <c r="AT165" s="153" t="s">
        <v>282</v>
      </c>
      <c r="AU165" s="153" t="s">
        <v>86</v>
      </c>
      <c r="AY165" s="13" t="s">
        <v>171</v>
      </c>
      <c r="BE165" s="154">
        <f t="shared" si="3"/>
        <v>0</v>
      </c>
      <c r="BF165" s="154">
        <f t="shared" si="4"/>
        <v>0</v>
      </c>
      <c r="BG165" s="154">
        <f t="shared" si="5"/>
        <v>0</v>
      </c>
      <c r="BH165" s="154">
        <f t="shared" si="6"/>
        <v>0</v>
      </c>
      <c r="BI165" s="154">
        <f t="shared" si="7"/>
        <v>0</v>
      </c>
      <c r="BJ165" s="13" t="s">
        <v>86</v>
      </c>
      <c r="BK165" s="154">
        <f t="shared" si="8"/>
        <v>108.75</v>
      </c>
      <c r="BL165" s="13" t="s">
        <v>107</v>
      </c>
      <c r="BM165" s="153" t="s">
        <v>208</v>
      </c>
    </row>
    <row r="166" spans="2:65" s="1" customFormat="1" ht="21.75" customHeight="1">
      <c r="B166" s="142"/>
      <c r="C166" s="143" t="s">
        <v>191</v>
      </c>
      <c r="D166" s="143" t="s">
        <v>174</v>
      </c>
      <c r="E166" s="144" t="s">
        <v>712</v>
      </c>
      <c r="F166" s="145" t="s">
        <v>713</v>
      </c>
      <c r="G166" s="146" t="s">
        <v>488</v>
      </c>
      <c r="H166" s="147">
        <v>2.8879999999999999</v>
      </c>
      <c r="I166" s="148">
        <v>105.6</v>
      </c>
      <c r="J166" s="148"/>
      <c r="K166" s="149"/>
      <c r="L166" s="27"/>
      <c r="M166" s="150" t="s">
        <v>1</v>
      </c>
      <c r="N166" s="121" t="s">
        <v>40</v>
      </c>
      <c r="O166" s="151">
        <v>1.2181999999999999</v>
      </c>
      <c r="P166" s="151">
        <f t="shared" si="0"/>
        <v>3.5181615999999996</v>
      </c>
      <c r="Q166" s="151">
        <v>2.2968883959999999</v>
      </c>
      <c r="R166" s="151">
        <f t="shared" si="1"/>
        <v>6.6334136876479999</v>
      </c>
      <c r="S166" s="151">
        <v>0</v>
      </c>
      <c r="T166" s="152">
        <f t="shared" si="2"/>
        <v>0</v>
      </c>
      <c r="AR166" s="153" t="s">
        <v>107</v>
      </c>
      <c r="AT166" s="153" t="s">
        <v>174</v>
      </c>
      <c r="AU166" s="153" t="s">
        <v>86</v>
      </c>
      <c r="AY166" s="13" t="s">
        <v>171</v>
      </c>
      <c r="BE166" s="154">
        <f t="shared" si="3"/>
        <v>0</v>
      </c>
      <c r="BF166" s="154">
        <f t="shared" si="4"/>
        <v>0</v>
      </c>
      <c r="BG166" s="154">
        <f t="shared" si="5"/>
        <v>0</v>
      </c>
      <c r="BH166" s="154">
        <f t="shared" si="6"/>
        <v>0</v>
      </c>
      <c r="BI166" s="154">
        <f t="shared" si="7"/>
        <v>0</v>
      </c>
      <c r="BJ166" s="13" t="s">
        <v>86</v>
      </c>
      <c r="BK166" s="154">
        <f t="shared" si="8"/>
        <v>304.97000000000003</v>
      </c>
      <c r="BL166" s="13" t="s">
        <v>107</v>
      </c>
      <c r="BM166" s="153" t="s">
        <v>211</v>
      </c>
    </row>
    <row r="167" spans="2:65" s="1" customFormat="1" ht="24.2" customHeight="1">
      <c r="B167" s="142"/>
      <c r="C167" s="143" t="s">
        <v>212</v>
      </c>
      <c r="D167" s="143" t="s">
        <v>174</v>
      </c>
      <c r="E167" s="144" t="s">
        <v>714</v>
      </c>
      <c r="F167" s="145" t="s">
        <v>715</v>
      </c>
      <c r="G167" s="146" t="s">
        <v>177</v>
      </c>
      <c r="H167" s="147">
        <v>38.511000000000003</v>
      </c>
      <c r="I167" s="148">
        <v>18.86</v>
      </c>
      <c r="J167" s="148"/>
      <c r="K167" s="149"/>
      <c r="L167" s="27"/>
      <c r="M167" s="150" t="s">
        <v>1</v>
      </c>
      <c r="N167" s="121" t="s">
        <v>40</v>
      </c>
      <c r="O167" s="151">
        <v>0.44335999999999998</v>
      </c>
      <c r="P167" s="151">
        <f t="shared" si="0"/>
        <v>17.07423696</v>
      </c>
      <c r="Q167" s="151">
        <v>9.6044690000000002E-2</v>
      </c>
      <c r="R167" s="151">
        <f t="shared" si="1"/>
        <v>3.6987770565900004</v>
      </c>
      <c r="S167" s="151">
        <v>0</v>
      </c>
      <c r="T167" s="152">
        <f t="shared" si="2"/>
        <v>0</v>
      </c>
      <c r="AR167" s="153" t="s">
        <v>107</v>
      </c>
      <c r="AT167" s="153" t="s">
        <v>174</v>
      </c>
      <c r="AU167" s="153" t="s">
        <v>86</v>
      </c>
      <c r="AY167" s="13" t="s">
        <v>171</v>
      </c>
      <c r="BE167" s="154">
        <f t="shared" si="3"/>
        <v>0</v>
      </c>
      <c r="BF167" s="154">
        <f t="shared" si="4"/>
        <v>0</v>
      </c>
      <c r="BG167" s="154">
        <f t="shared" si="5"/>
        <v>0</v>
      </c>
      <c r="BH167" s="154">
        <f t="shared" si="6"/>
        <v>0</v>
      </c>
      <c r="BI167" s="154">
        <f t="shared" si="7"/>
        <v>0</v>
      </c>
      <c r="BJ167" s="13" t="s">
        <v>86</v>
      </c>
      <c r="BK167" s="154">
        <f t="shared" si="8"/>
        <v>726.32</v>
      </c>
      <c r="BL167" s="13" t="s">
        <v>107</v>
      </c>
      <c r="BM167" s="153" t="s">
        <v>215</v>
      </c>
    </row>
    <row r="168" spans="2:65" s="1" customFormat="1" ht="24.2" customHeight="1">
      <c r="B168" s="142"/>
      <c r="C168" s="143" t="s">
        <v>195</v>
      </c>
      <c r="D168" s="143" t="s">
        <v>174</v>
      </c>
      <c r="E168" s="144" t="s">
        <v>716</v>
      </c>
      <c r="F168" s="145" t="s">
        <v>717</v>
      </c>
      <c r="G168" s="146" t="s">
        <v>177</v>
      </c>
      <c r="H168" s="147">
        <v>38.511000000000003</v>
      </c>
      <c r="I168" s="148">
        <v>5.46</v>
      </c>
      <c r="J168" s="148"/>
      <c r="K168" s="149"/>
      <c r="L168" s="27"/>
      <c r="M168" s="150" t="s">
        <v>1</v>
      </c>
      <c r="N168" s="121" t="s">
        <v>40</v>
      </c>
      <c r="O168" s="151">
        <v>0.314</v>
      </c>
      <c r="P168" s="151">
        <f t="shared" si="0"/>
        <v>12.092454000000002</v>
      </c>
      <c r="Q168" s="151">
        <v>0</v>
      </c>
      <c r="R168" s="151">
        <f t="shared" si="1"/>
        <v>0</v>
      </c>
      <c r="S168" s="151">
        <v>0</v>
      </c>
      <c r="T168" s="152">
        <f t="shared" si="2"/>
        <v>0</v>
      </c>
      <c r="AR168" s="153" t="s">
        <v>107</v>
      </c>
      <c r="AT168" s="153" t="s">
        <v>174</v>
      </c>
      <c r="AU168" s="153" t="s">
        <v>86</v>
      </c>
      <c r="AY168" s="13" t="s">
        <v>171</v>
      </c>
      <c r="BE168" s="154">
        <f t="shared" si="3"/>
        <v>0</v>
      </c>
      <c r="BF168" s="154">
        <f t="shared" si="4"/>
        <v>0</v>
      </c>
      <c r="BG168" s="154">
        <f t="shared" si="5"/>
        <v>0</v>
      </c>
      <c r="BH168" s="154">
        <f t="shared" si="6"/>
        <v>0</v>
      </c>
      <c r="BI168" s="154">
        <f t="shared" si="7"/>
        <v>0</v>
      </c>
      <c r="BJ168" s="13" t="s">
        <v>86</v>
      </c>
      <c r="BK168" s="154">
        <f t="shared" si="8"/>
        <v>210.27</v>
      </c>
      <c r="BL168" s="13" t="s">
        <v>107</v>
      </c>
      <c r="BM168" s="153" t="s">
        <v>218</v>
      </c>
    </row>
    <row r="169" spans="2:65" s="1" customFormat="1" ht="16.5" customHeight="1">
      <c r="B169" s="142"/>
      <c r="C169" s="143" t="s">
        <v>219</v>
      </c>
      <c r="D169" s="143" t="s">
        <v>174</v>
      </c>
      <c r="E169" s="144" t="s">
        <v>718</v>
      </c>
      <c r="F169" s="145" t="s">
        <v>719</v>
      </c>
      <c r="G169" s="146" t="s">
        <v>362</v>
      </c>
      <c r="H169" s="147">
        <v>0.13300000000000001</v>
      </c>
      <c r="I169" s="148">
        <v>1415.84</v>
      </c>
      <c r="J169" s="148"/>
      <c r="K169" s="149"/>
      <c r="L169" s="27"/>
      <c r="M169" s="150" t="s">
        <v>1</v>
      </c>
      <c r="N169" s="121" t="s">
        <v>40</v>
      </c>
      <c r="O169" s="151">
        <v>35.799520000000001</v>
      </c>
      <c r="P169" s="151">
        <f t="shared" si="0"/>
        <v>4.7613361600000008</v>
      </c>
      <c r="Q169" s="151">
        <v>1.015552349</v>
      </c>
      <c r="R169" s="151">
        <f t="shared" si="1"/>
        <v>0.13506846241700002</v>
      </c>
      <c r="S169" s="151">
        <v>0</v>
      </c>
      <c r="T169" s="152">
        <f t="shared" si="2"/>
        <v>0</v>
      </c>
      <c r="AR169" s="153" t="s">
        <v>107</v>
      </c>
      <c r="AT169" s="153" t="s">
        <v>174</v>
      </c>
      <c r="AU169" s="153" t="s">
        <v>86</v>
      </c>
      <c r="AY169" s="13" t="s">
        <v>171</v>
      </c>
      <c r="BE169" s="154">
        <f t="shared" si="3"/>
        <v>0</v>
      </c>
      <c r="BF169" s="154">
        <f t="shared" si="4"/>
        <v>0</v>
      </c>
      <c r="BG169" s="154">
        <f t="shared" si="5"/>
        <v>0</v>
      </c>
      <c r="BH169" s="154">
        <f t="shared" si="6"/>
        <v>0</v>
      </c>
      <c r="BI169" s="154">
        <f t="shared" si="7"/>
        <v>0</v>
      </c>
      <c r="BJ169" s="13" t="s">
        <v>86</v>
      </c>
      <c r="BK169" s="154">
        <f t="shared" si="8"/>
        <v>188.31</v>
      </c>
      <c r="BL169" s="13" t="s">
        <v>107</v>
      </c>
      <c r="BM169" s="153" t="s">
        <v>222</v>
      </c>
    </row>
    <row r="170" spans="2:65" s="1" customFormat="1" ht="16.5" customHeight="1">
      <c r="B170" s="142"/>
      <c r="C170" s="143" t="s">
        <v>198</v>
      </c>
      <c r="D170" s="143" t="s">
        <v>174</v>
      </c>
      <c r="E170" s="144" t="s">
        <v>1660</v>
      </c>
      <c r="F170" s="145" t="s">
        <v>1661</v>
      </c>
      <c r="G170" s="146" t="s">
        <v>362</v>
      </c>
      <c r="H170" s="147">
        <v>0.124</v>
      </c>
      <c r="I170" s="148">
        <v>1211.75</v>
      </c>
      <c r="J170" s="148"/>
      <c r="K170" s="149"/>
      <c r="L170" s="27"/>
      <c r="M170" s="150" t="s">
        <v>1</v>
      </c>
      <c r="N170" s="121" t="s">
        <v>40</v>
      </c>
      <c r="O170" s="151">
        <v>15.254849999999999</v>
      </c>
      <c r="P170" s="151">
        <f t="shared" si="0"/>
        <v>1.8916013999999999</v>
      </c>
      <c r="Q170" s="151">
        <v>1.202961408</v>
      </c>
      <c r="R170" s="151">
        <f t="shared" si="1"/>
        <v>0.149167214592</v>
      </c>
      <c r="S170" s="151">
        <v>0</v>
      </c>
      <c r="T170" s="152">
        <f t="shared" si="2"/>
        <v>0</v>
      </c>
      <c r="AR170" s="153" t="s">
        <v>107</v>
      </c>
      <c r="AT170" s="153" t="s">
        <v>174</v>
      </c>
      <c r="AU170" s="153" t="s">
        <v>86</v>
      </c>
      <c r="AY170" s="13" t="s">
        <v>171</v>
      </c>
      <c r="BE170" s="154">
        <f t="shared" si="3"/>
        <v>0</v>
      </c>
      <c r="BF170" s="154">
        <f t="shared" si="4"/>
        <v>0</v>
      </c>
      <c r="BG170" s="154">
        <f t="shared" si="5"/>
        <v>0</v>
      </c>
      <c r="BH170" s="154">
        <f t="shared" si="6"/>
        <v>0</v>
      </c>
      <c r="BI170" s="154">
        <f t="shared" si="7"/>
        <v>0</v>
      </c>
      <c r="BJ170" s="13" t="s">
        <v>86</v>
      </c>
      <c r="BK170" s="154">
        <f t="shared" si="8"/>
        <v>150.26</v>
      </c>
      <c r="BL170" s="13" t="s">
        <v>107</v>
      </c>
      <c r="BM170" s="153" t="s">
        <v>225</v>
      </c>
    </row>
    <row r="171" spans="2:65" s="1" customFormat="1" ht="33" customHeight="1">
      <c r="B171" s="142"/>
      <c r="C171" s="143" t="s">
        <v>226</v>
      </c>
      <c r="D171" s="143" t="s">
        <v>174</v>
      </c>
      <c r="E171" s="144" t="s">
        <v>1662</v>
      </c>
      <c r="F171" s="145" t="s">
        <v>1663</v>
      </c>
      <c r="G171" s="146" t="s">
        <v>177</v>
      </c>
      <c r="H171" s="147">
        <v>11.27</v>
      </c>
      <c r="I171" s="148">
        <v>52.04</v>
      </c>
      <c r="J171" s="148"/>
      <c r="K171" s="149"/>
      <c r="L171" s="27"/>
      <c r="M171" s="150" t="s">
        <v>1</v>
      </c>
      <c r="N171" s="121" t="s">
        <v>40</v>
      </c>
      <c r="O171" s="151">
        <v>0.62431999999999999</v>
      </c>
      <c r="P171" s="151">
        <f t="shared" si="0"/>
        <v>7.0360863999999994</v>
      </c>
      <c r="Q171" s="151">
        <v>0.27394000000000002</v>
      </c>
      <c r="R171" s="151">
        <f t="shared" si="1"/>
        <v>3.0873037999999999</v>
      </c>
      <c r="S171" s="151">
        <v>0</v>
      </c>
      <c r="T171" s="152">
        <f t="shared" si="2"/>
        <v>0</v>
      </c>
      <c r="AR171" s="153" t="s">
        <v>107</v>
      </c>
      <c r="AT171" s="153" t="s">
        <v>174</v>
      </c>
      <c r="AU171" s="153" t="s">
        <v>86</v>
      </c>
      <c r="AY171" s="13" t="s">
        <v>171</v>
      </c>
      <c r="BE171" s="154">
        <f t="shared" si="3"/>
        <v>0</v>
      </c>
      <c r="BF171" s="154">
        <f t="shared" si="4"/>
        <v>0</v>
      </c>
      <c r="BG171" s="154">
        <f t="shared" si="5"/>
        <v>0</v>
      </c>
      <c r="BH171" s="154">
        <f t="shared" si="6"/>
        <v>0</v>
      </c>
      <c r="BI171" s="154">
        <f t="shared" si="7"/>
        <v>0</v>
      </c>
      <c r="BJ171" s="13" t="s">
        <v>86</v>
      </c>
      <c r="BK171" s="154">
        <f t="shared" si="8"/>
        <v>586.49</v>
      </c>
      <c r="BL171" s="13" t="s">
        <v>107</v>
      </c>
      <c r="BM171" s="153" t="s">
        <v>229</v>
      </c>
    </row>
    <row r="172" spans="2:65" s="1" customFormat="1" ht="24.2" customHeight="1">
      <c r="B172" s="142"/>
      <c r="C172" s="143" t="s">
        <v>202</v>
      </c>
      <c r="D172" s="143" t="s">
        <v>174</v>
      </c>
      <c r="E172" s="144" t="s">
        <v>1664</v>
      </c>
      <c r="F172" s="145" t="s">
        <v>1665</v>
      </c>
      <c r="G172" s="146" t="s">
        <v>177</v>
      </c>
      <c r="H172" s="147">
        <v>2.423</v>
      </c>
      <c r="I172" s="148">
        <v>31.75</v>
      </c>
      <c r="J172" s="148"/>
      <c r="K172" s="149"/>
      <c r="L172" s="27"/>
      <c r="M172" s="150" t="s">
        <v>1</v>
      </c>
      <c r="N172" s="121" t="s">
        <v>40</v>
      </c>
      <c r="O172" s="151">
        <v>0.79993000000000003</v>
      </c>
      <c r="P172" s="151">
        <f t="shared" si="0"/>
        <v>1.9382303900000002</v>
      </c>
      <c r="Q172" s="151">
        <v>0.17294000000000001</v>
      </c>
      <c r="R172" s="151">
        <f t="shared" si="1"/>
        <v>0.41903362000000005</v>
      </c>
      <c r="S172" s="151">
        <v>0</v>
      </c>
      <c r="T172" s="152">
        <f t="shared" si="2"/>
        <v>0</v>
      </c>
      <c r="AR172" s="153" t="s">
        <v>107</v>
      </c>
      <c r="AT172" s="153" t="s">
        <v>174</v>
      </c>
      <c r="AU172" s="153" t="s">
        <v>86</v>
      </c>
      <c r="AY172" s="13" t="s">
        <v>171</v>
      </c>
      <c r="BE172" s="154">
        <f t="shared" si="3"/>
        <v>0</v>
      </c>
      <c r="BF172" s="154">
        <f t="shared" si="4"/>
        <v>0</v>
      </c>
      <c r="BG172" s="154">
        <f t="shared" si="5"/>
        <v>0</v>
      </c>
      <c r="BH172" s="154">
        <f t="shared" si="6"/>
        <v>0</v>
      </c>
      <c r="BI172" s="154">
        <f t="shared" si="7"/>
        <v>0</v>
      </c>
      <c r="BJ172" s="13" t="s">
        <v>86</v>
      </c>
      <c r="BK172" s="154">
        <f t="shared" si="8"/>
        <v>76.930000000000007</v>
      </c>
      <c r="BL172" s="13" t="s">
        <v>107</v>
      </c>
      <c r="BM172" s="153" t="s">
        <v>232</v>
      </c>
    </row>
    <row r="173" spans="2:65" s="11" customFormat="1" ht="22.9" customHeight="1">
      <c r="B173" s="131"/>
      <c r="D173" s="132" t="s">
        <v>73</v>
      </c>
      <c r="E173" s="140" t="s">
        <v>107</v>
      </c>
      <c r="F173" s="140" t="s">
        <v>742</v>
      </c>
      <c r="J173" s="141"/>
      <c r="L173" s="131"/>
      <c r="M173" s="135"/>
      <c r="P173" s="136">
        <f>SUM(P174:P182)</f>
        <v>13.611873660000001</v>
      </c>
      <c r="R173" s="136">
        <f>SUM(R174:R182)</f>
        <v>2.9444002181159998</v>
      </c>
      <c r="T173" s="137">
        <f>SUM(T174:T182)</f>
        <v>0</v>
      </c>
      <c r="AR173" s="132" t="s">
        <v>81</v>
      </c>
      <c r="AT173" s="138" t="s">
        <v>73</v>
      </c>
      <c r="AU173" s="138" t="s">
        <v>81</v>
      </c>
      <c r="AY173" s="132" t="s">
        <v>171</v>
      </c>
      <c r="BK173" s="139">
        <f>SUM(BK174:BK182)</f>
        <v>433.01</v>
      </c>
    </row>
    <row r="174" spans="2:65" s="1" customFormat="1" ht="21.75" customHeight="1">
      <c r="B174" s="142"/>
      <c r="C174" s="143" t="s">
        <v>233</v>
      </c>
      <c r="D174" s="143" t="s">
        <v>174</v>
      </c>
      <c r="E174" s="144" t="s">
        <v>1666</v>
      </c>
      <c r="F174" s="145" t="s">
        <v>1667</v>
      </c>
      <c r="G174" s="146" t="s">
        <v>488</v>
      </c>
      <c r="H174" s="147">
        <v>0.48299999999999998</v>
      </c>
      <c r="I174" s="148">
        <v>112.87</v>
      </c>
      <c r="J174" s="148"/>
      <c r="K174" s="149"/>
      <c r="L174" s="27"/>
      <c r="M174" s="150" t="s">
        <v>1</v>
      </c>
      <c r="N174" s="121" t="s">
        <v>40</v>
      </c>
      <c r="O174" s="151">
        <v>1.57121</v>
      </c>
      <c r="P174" s="151">
        <f t="shared" ref="P174:P182" si="9">O174*H174</f>
        <v>0.75889443000000001</v>
      </c>
      <c r="Q174" s="151">
        <v>2.2969864000000002</v>
      </c>
      <c r="R174" s="151">
        <f t="shared" ref="R174:R182" si="10">Q174*H174</f>
        <v>1.1094444312</v>
      </c>
      <c r="S174" s="151">
        <v>0</v>
      </c>
      <c r="T174" s="152">
        <f t="shared" ref="T174:T182" si="11">S174*H174</f>
        <v>0</v>
      </c>
      <c r="AR174" s="153" t="s">
        <v>107</v>
      </c>
      <c r="AT174" s="153" t="s">
        <v>174</v>
      </c>
      <c r="AU174" s="153" t="s">
        <v>86</v>
      </c>
      <c r="AY174" s="13" t="s">
        <v>171</v>
      </c>
      <c r="BE174" s="154">
        <f t="shared" ref="BE174:BE182" si="12">IF(N174="základná",J174,0)</f>
        <v>0</v>
      </c>
      <c r="BF174" s="154">
        <f t="shared" ref="BF174:BF182" si="13">IF(N174="znížená",J174,0)</f>
        <v>0</v>
      </c>
      <c r="BG174" s="154">
        <f t="shared" ref="BG174:BG182" si="14">IF(N174="zákl. prenesená",J174,0)</f>
        <v>0</v>
      </c>
      <c r="BH174" s="154">
        <f t="shared" ref="BH174:BH182" si="15">IF(N174="zníž. prenesená",J174,0)</f>
        <v>0</v>
      </c>
      <c r="BI174" s="154">
        <f t="shared" ref="BI174:BI182" si="16">IF(N174="nulová",J174,0)</f>
        <v>0</v>
      </c>
      <c r="BJ174" s="13" t="s">
        <v>86</v>
      </c>
      <c r="BK174" s="154">
        <f t="shared" ref="BK174:BK182" si="17">ROUND(I174*H174,2)</f>
        <v>54.52</v>
      </c>
      <c r="BL174" s="13" t="s">
        <v>107</v>
      </c>
      <c r="BM174" s="153" t="s">
        <v>236</v>
      </c>
    </row>
    <row r="175" spans="2:65" s="1" customFormat="1" ht="24.2" customHeight="1">
      <c r="B175" s="142"/>
      <c r="C175" s="143" t="s">
        <v>7</v>
      </c>
      <c r="D175" s="143" t="s">
        <v>174</v>
      </c>
      <c r="E175" s="144" t="s">
        <v>1668</v>
      </c>
      <c r="F175" s="145" t="s">
        <v>1669</v>
      </c>
      <c r="G175" s="146" t="s">
        <v>177</v>
      </c>
      <c r="H175" s="147">
        <v>6.44</v>
      </c>
      <c r="I175" s="148">
        <v>13.96</v>
      </c>
      <c r="J175" s="148"/>
      <c r="K175" s="149"/>
      <c r="L175" s="27"/>
      <c r="M175" s="150" t="s">
        <v>1</v>
      </c>
      <c r="N175" s="121" t="s">
        <v>40</v>
      </c>
      <c r="O175" s="151">
        <v>0.68327000000000004</v>
      </c>
      <c r="P175" s="151">
        <f t="shared" si="9"/>
        <v>4.4002588000000005</v>
      </c>
      <c r="Q175" s="151">
        <v>1.6892259999999999E-2</v>
      </c>
      <c r="R175" s="151">
        <f t="shared" si="10"/>
        <v>0.1087861544</v>
      </c>
      <c r="S175" s="151">
        <v>0</v>
      </c>
      <c r="T175" s="152">
        <f t="shared" si="11"/>
        <v>0</v>
      </c>
      <c r="AR175" s="153" t="s">
        <v>107</v>
      </c>
      <c r="AT175" s="153" t="s">
        <v>174</v>
      </c>
      <c r="AU175" s="153" t="s">
        <v>86</v>
      </c>
      <c r="AY175" s="13" t="s">
        <v>171</v>
      </c>
      <c r="BE175" s="154">
        <f t="shared" si="12"/>
        <v>0</v>
      </c>
      <c r="BF175" s="154">
        <f t="shared" si="13"/>
        <v>0</v>
      </c>
      <c r="BG175" s="154">
        <f t="shared" si="14"/>
        <v>0</v>
      </c>
      <c r="BH175" s="154">
        <f t="shared" si="15"/>
        <v>0</v>
      </c>
      <c r="BI175" s="154">
        <f t="shared" si="16"/>
        <v>0</v>
      </c>
      <c r="BJ175" s="13" t="s">
        <v>86</v>
      </c>
      <c r="BK175" s="154">
        <f t="shared" si="17"/>
        <v>89.9</v>
      </c>
      <c r="BL175" s="13" t="s">
        <v>107</v>
      </c>
      <c r="BM175" s="153" t="s">
        <v>239</v>
      </c>
    </row>
    <row r="176" spans="2:65" s="1" customFormat="1" ht="24.2" customHeight="1">
      <c r="B176" s="142"/>
      <c r="C176" s="143" t="s">
        <v>240</v>
      </c>
      <c r="D176" s="143" t="s">
        <v>174</v>
      </c>
      <c r="E176" s="144" t="s">
        <v>1670</v>
      </c>
      <c r="F176" s="145" t="s">
        <v>1671</v>
      </c>
      <c r="G176" s="146" t="s">
        <v>177</v>
      </c>
      <c r="H176" s="147">
        <v>6.44</v>
      </c>
      <c r="I176" s="148">
        <v>3.84</v>
      </c>
      <c r="J176" s="148"/>
      <c r="K176" s="149"/>
      <c r="L176" s="27"/>
      <c r="M176" s="150" t="s">
        <v>1</v>
      </c>
      <c r="N176" s="121" t="s">
        <v>40</v>
      </c>
      <c r="O176" s="151">
        <v>0.25</v>
      </c>
      <c r="P176" s="151">
        <f t="shared" si="9"/>
        <v>1.61</v>
      </c>
      <c r="Q176" s="151">
        <v>0</v>
      </c>
      <c r="R176" s="151">
        <f t="shared" si="10"/>
        <v>0</v>
      </c>
      <c r="S176" s="151">
        <v>0</v>
      </c>
      <c r="T176" s="152">
        <f t="shared" si="11"/>
        <v>0</v>
      </c>
      <c r="AR176" s="153" t="s">
        <v>107</v>
      </c>
      <c r="AT176" s="153" t="s">
        <v>174</v>
      </c>
      <c r="AU176" s="153" t="s">
        <v>86</v>
      </c>
      <c r="AY176" s="13" t="s">
        <v>171</v>
      </c>
      <c r="BE176" s="154">
        <f t="shared" si="12"/>
        <v>0</v>
      </c>
      <c r="BF176" s="154">
        <f t="shared" si="13"/>
        <v>0</v>
      </c>
      <c r="BG176" s="154">
        <f t="shared" si="14"/>
        <v>0</v>
      </c>
      <c r="BH176" s="154">
        <f t="shared" si="15"/>
        <v>0</v>
      </c>
      <c r="BI176" s="154">
        <f t="shared" si="16"/>
        <v>0</v>
      </c>
      <c r="BJ176" s="13" t="s">
        <v>86</v>
      </c>
      <c r="BK176" s="154">
        <f t="shared" si="17"/>
        <v>24.73</v>
      </c>
      <c r="BL176" s="13" t="s">
        <v>107</v>
      </c>
      <c r="BM176" s="153" t="s">
        <v>243</v>
      </c>
    </row>
    <row r="177" spans="2:65" s="1" customFormat="1" ht="24.2" customHeight="1">
      <c r="B177" s="142"/>
      <c r="C177" s="143" t="s">
        <v>208</v>
      </c>
      <c r="D177" s="143" t="s">
        <v>174</v>
      </c>
      <c r="E177" s="144" t="s">
        <v>1672</v>
      </c>
      <c r="F177" s="145" t="s">
        <v>1673</v>
      </c>
      <c r="G177" s="146" t="s">
        <v>362</v>
      </c>
      <c r="H177" s="147">
        <v>6.7000000000000004E-2</v>
      </c>
      <c r="I177" s="148">
        <v>1404.68</v>
      </c>
      <c r="J177" s="148"/>
      <c r="K177" s="149"/>
      <c r="L177" s="27"/>
      <c r="M177" s="150" t="s">
        <v>1</v>
      </c>
      <c r="N177" s="121" t="s">
        <v>40</v>
      </c>
      <c r="O177" s="151">
        <v>35.618609999999997</v>
      </c>
      <c r="P177" s="151">
        <f t="shared" si="9"/>
        <v>2.3864468699999999</v>
      </c>
      <c r="Q177" s="151">
        <v>1.0165904100000001</v>
      </c>
      <c r="R177" s="151">
        <f t="shared" si="10"/>
        <v>6.8111557470000014E-2</v>
      </c>
      <c r="S177" s="151">
        <v>0</v>
      </c>
      <c r="T177" s="152">
        <f t="shared" si="11"/>
        <v>0</v>
      </c>
      <c r="AR177" s="153" t="s">
        <v>107</v>
      </c>
      <c r="AT177" s="153" t="s">
        <v>174</v>
      </c>
      <c r="AU177" s="153" t="s">
        <v>86</v>
      </c>
      <c r="AY177" s="13" t="s">
        <v>171</v>
      </c>
      <c r="BE177" s="154">
        <f t="shared" si="12"/>
        <v>0</v>
      </c>
      <c r="BF177" s="154">
        <f t="shared" si="13"/>
        <v>0</v>
      </c>
      <c r="BG177" s="154">
        <f t="shared" si="14"/>
        <v>0</v>
      </c>
      <c r="BH177" s="154">
        <f t="shared" si="15"/>
        <v>0</v>
      </c>
      <c r="BI177" s="154">
        <f t="shared" si="16"/>
        <v>0</v>
      </c>
      <c r="BJ177" s="13" t="s">
        <v>86</v>
      </c>
      <c r="BK177" s="154">
        <f t="shared" si="17"/>
        <v>94.11</v>
      </c>
      <c r="BL177" s="13" t="s">
        <v>107</v>
      </c>
      <c r="BM177" s="153" t="s">
        <v>246</v>
      </c>
    </row>
    <row r="178" spans="2:65" s="1" customFormat="1" ht="21.75" customHeight="1">
      <c r="B178" s="142"/>
      <c r="C178" s="143" t="s">
        <v>247</v>
      </c>
      <c r="D178" s="143" t="s">
        <v>174</v>
      </c>
      <c r="E178" s="144" t="s">
        <v>1674</v>
      </c>
      <c r="F178" s="145" t="s">
        <v>1675</v>
      </c>
      <c r="G178" s="146" t="s">
        <v>488</v>
      </c>
      <c r="H178" s="147">
        <v>0.70899999999999996</v>
      </c>
      <c r="I178" s="148">
        <v>132.16999999999999</v>
      </c>
      <c r="J178" s="148"/>
      <c r="K178" s="149"/>
      <c r="L178" s="27"/>
      <c r="M178" s="150" t="s">
        <v>1</v>
      </c>
      <c r="N178" s="121" t="s">
        <v>40</v>
      </c>
      <c r="O178" s="151">
        <v>2.6282899999999998</v>
      </c>
      <c r="P178" s="151">
        <f t="shared" si="9"/>
        <v>1.8634576099999998</v>
      </c>
      <c r="Q178" s="151">
        <v>2.24055874</v>
      </c>
      <c r="R178" s="151">
        <f t="shared" si="10"/>
        <v>1.58855614666</v>
      </c>
      <c r="S178" s="151">
        <v>0</v>
      </c>
      <c r="T178" s="152">
        <f t="shared" si="11"/>
        <v>0</v>
      </c>
      <c r="AR178" s="153" t="s">
        <v>107</v>
      </c>
      <c r="AT178" s="153" t="s">
        <v>174</v>
      </c>
      <c r="AU178" s="153" t="s">
        <v>86</v>
      </c>
      <c r="AY178" s="13" t="s">
        <v>171</v>
      </c>
      <c r="BE178" s="154">
        <f t="shared" si="12"/>
        <v>0</v>
      </c>
      <c r="BF178" s="154">
        <f t="shared" si="13"/>
        <v>0</v>
      </c>
      <c r="BG178" s="154">
        <f t="shared" si="14"/>
        <v>0</v>
      </c>
      <c r="BH178" s="154">
        <f t="shared" si="15"/>
        <v>0</v>
      </c>
      <c r="BI178" s="154">
        <f t="shared" si="16"/>
        <v>0</v>
      </c>
      <c r="BJ178" s="13" t="s">
        <v>86</v>
      </c>
      <c r="BK178" s="154">
        <f t="shared" si="17"/>
        <v>93.71</v>
      </c>
      <c r="BL178" s="13" t="s">
        <v>107</v>
      </c>
      <c r="BM178" s="153" t="s">
        <v>250</v>
      </c>
    </row>
    <row r="179" spans="2:65" s="1" customFormat="1" ht="24.2" customHeight="1">
      <c r="B179" s="142"/>
      <c r="C179" s="143" t="s">
        <v>211</v>
      </c>
      <c r="D179" s="143" t="s">
        <v>174</v>
      </c>
      <c r="E179" s="144" t="s">
        <v>1676</v>
      </c>
      <c r="F179" s="145" t="s">
        <v>1677</v>
      </c>
      <c r="G179" s="146" t="s">
        <v>362</v>
      </c>
      <c r="H179" s="147">
        <v>1.4999999999999999E-2</v>
      </c>
      <c r="I179" s="148">
        <v>1497.08</v>
      </c>
      <c r="J179" s="148"/>
      <c r="K179" s="149"/>
      <c r="L179" s="27"/>
      <c r="M179" s="150" t="s">
        <v>1</v>
      </c>
      <c r="N179" s="121" t="s">
        <v>40</v>
      </c>
      <c r="O179" s="151">
        <v>40.198599999999999</v>
      </c>
      <c r="P179" s="151">
        <f t="shared" si="9"/>
        <v>0.60297899999999993</v>
      </c>
      <c r="Q179" s="151">
        <v>1.0165683299999999</v>
      </c>
      <c r="R179" s="151">
        <f t="shared" si="10"/>
        <v>1.5248524949999998E-2</v>
      </c>
      <c r="S179" s="151">
        <v>0</v>
      </c>
      <c r="T179" s="152">
        <f t="shared" si="11"/>
        <v>0</v>
      </c>
      <c r="AR179" s="153" t="s">
        <v>107</v>
      </c>
      <c r="AT179" s="153" t="s">
        <v>174</v>
      </c>
      <c r="AU179" s="153" t="s">
        <v>86</v>
      </c>
      <c r="AY179" s="13" t="s">
        <v>171</v>
      </c>
      <c r="BE179" s="154">
        <f t="shared" si="12"/>
        <v>0</v>
      </c>
      <c r="BF179" s="154">
        <f t="shared" si="13"/>
        <v>0</v>
      </c>
      <c r="BG179" s="154">
        <f t="shared" si="14"/>
        <v>0</v>
      </c>
      <c r="BH179" s="154">
        <f t="shared" si="15"/>
        <v>0</v>
      </c>
      <c r="BI179" s="154">
        <f t="shared" si="16"/>
        <v>0</v>
      </c>
      <c r="BJ179" s="13" t="s">
        <v>86</v>
      </c>
      <c r="BK179" s="154">
        <f t="shared" si="17"/>
        <v>22.46</v>
      </c>
      <c r="BL179" s="13" t="s">
        <v>107</v>
      </c>
      <c r="BM179" s="153" t="s">
        <v>254</v>
      </c>
    </row>
    <row r="180" spans="2:65" s="1" customFormat="1" ht="24.2" customHeight="1">
      <c r="B180" s="142"/>
      <c r="C180" s="143" t="s">
        <v>255</v>
      </c>
      <c r="D180" s="143" t="s">
        <v>174</v>
      </c>
      <c r="E180" s="144" t="s">
        <v>1678</v>
      </c>
      <c r="F180" s="145" t="s">
        <v>1679</v>
      </c>
      <c r="G180" s="146" t="s">
        <v>362</v>
      </c>
      <c r="H180" s="147">
        <v>1.7000000000000001E-2</v>
      </c>
      <c r="I180" s="148">
        <v>1219.3699999999999</v>
      </c>
      <c r="J180" s="148"/>
      <c r="K180" s="149"/>
      <c r="L180" s="27"/>
      <c r="M180" s="150" t="s">
        <v>1</v>
      </c>
      <c r="N180" s="121" t="s">
        <v>40</v>
      </c>
      <c r="O180" s="151">
        <v>15.72485</v>
      </c>
      <c r="P180" s="151">
        <f t="shared" si="9"/>
        <v>0.26732245000000004</v>
      </c>
      <c r="Q180" s="151">
        <v>1.202961408</v>
      </c>
      <c r="R180" s="151">
        <f t="shared" si="10"/>
        <v>2.0450343935999999E-2</v>
      </c>
      <c r="S180" s="151">
        <v>0</v>
      </c>
      <c r="T180" s="152">
        <f t="shared" si="11"/>
        <v>0</v>
      </c>
      <c r="AR180" s="153" t="s">
        <v>107</v>
      </c>
      <c r="AT180" s="153" t="s">
        <v>174</v>
      </c>
      <c r="AU180" s="153" t="s">
        <v>86</v>
      </c>
      <c r="AY180" s="13" t="s">
        <v>171</v>
      </c>
      <c r="BE180" s="154">
        <f t="shared" si="12"/>
        <v>0</v>
      </c>
      <c r="BF180" s="154">
        <f t="shared" si="13"/>
        <v>0</v>
      </c>
      <c r="BG180" s="154">
        <f t="shared" si="14"/>
        <v>0</v>
      </c>
      <c r="BH180" s="154">
        <f t="shared" si="15"/>
        <v>0</v>
      </c>
      <c r="BI180" s="154">
        <f t="shared" si="16"/>
        <v>0</v>
      </c>
      <c r="BJ180" s="13" t="s">
        <v>86</v>
      </c>
      <c r="BK180" s="154">
        <f t="shared" si="17"/>
        <v>20.73</v>
      </c>
      <c r="BL180" s="13" t="s">
        <v>107</v>
      </c>
      <c r="BM180" s="153" t="s">
        <v>258</v>
      </c>
    </row>
    <row r="181" spans="2:65" s="1" customFormat="1" ht="24.2" customHeight="1">
      <c r="B181" s="142"/>
      <c r="C181" s="143" t="s">
        <v>215</v>
      </c>
      <c r="D181" s="143" t="s">
        <v>174</v>
      </c>
      <c r="E181" s="144" t="s">
        <v>1680</v>
      </c>
      <c r="F181" s="145" t="s">
        <v>1681</v>
      </c>
      <c r="G181" s="146" t="s">
        <v>177</v>
      </c>
      <c r="H181" s="147">
        <v>1.575</v>
      </c>
      <c r="I181" s="148">
        <v>16.91</v>
      </c>
      <c r="J181" s="148"/>
      <c r="K181" s="149"/>
      <c r="L181" s="27"/>
      <c r="M181" s="150" t="s">
        <v>1</v>
      </c>
      <c r="N181" s="121" t="s">
        <v>40</v>
      </c>
      <c r="O181" s="151">
        <v>0.83465999999999996</v>
      </c>
      <c r="P181" s="151">
        <f t="shared" si="9"/>
        <v>1.3145894999999999</v>
      </c>
      <c r="Q181" s="151">
        <v>2.146226E-2</v>
      </c>
      <c r="R181" s="151">
        <f t="shared" si="10"/>
        <v>3.3803059499999996E-2</v>
      </c>
      <c r="S181" s="151">
        <v>0</v>
      </c>
      <c r="T181" s="152">
        <f t="shared" si="11"/>
        <v>0</v>
      </c>
      <c r="AR181" s="153" t="s">
        <v>107</v>
      </c>
      <c r="AT181" s="153" t="s">
        <v>174</v>
      </c>
      <c r="AU181" s="153" t="s">
        <v>86</v>
      </c>
      <c r="AY181" s="13" t="s">
        <v>171</v>
      </c>
      <c r="BE181" s="154">
        <f t="shared" si="12"/>
        <v>0</v>
      </c>
      <c r="BF181" s="154">
        <f t="shared" si="13"/>
        <v>0</v>
      </c>
      <c r="BG181" s="154">
        <f t="shared" si="14"/>
        <v>0</v>
      </c>
      <c r="BH181" s="154">
        <f t="shared" si="15"/>
        <v>0</v>
      </c>
      <c r="BI181" s="154">
        <f t="shared" si="16"/>
        <v>0</v>
      </c>
      <c r="BJ181" s="13" t="s">
        <v>86</v>
      </c>
      <c r="BK181" s="154">
        <f t="shared" si="17"/>
        <v>26.63</v>
      </c>
      <c r="BL181" s="13" t="s">
        <v>107</v>
      </c>
      <c r="BM181" s="153" t="s">
        <v>261</v>
      </c>
    </row>
    <row r="182" spans="2:65" s="1" customFormat="1" ht="24.2" customHeight="1">
      <c r="B182" s="142"/>
      <c r="C182" s="143" t="s">
        <v>263</v>
      </c>
      <c r="D182" s="143" t="s">
        <v>174</v>
      </c>
      <c r="E182" s="144" t="s">
        <v>1682</v>
      </c>
      <c r="F182" s="145" t="s">
        <v>1683</v>
      </c>
      <c r="G182" s="146" t="s">
        <v>177</v>
      </c>
      <c r="H182" s="147">
        <v>1.575</v>
      </c>
      <c r="I182" s="148">
        <v>3.95</v>
      </c>
      <c r="J182" s="148"/>
      <c r="K182" s="149"/>
      <c r="L182" s="27"/>
      <c r="M182" s="150" t="s">
        <v>1</v>
      </c>
      <c r="N182" s="121" t="s">
        <v>40</v>
      </c>
      <c r="O182" s="151">
        <v>0.25900000000000001</v>
      </c>
      <c r="P182" s="151">
        <f t="shared" si="9"/>
        <v>0.40792499999999998</v>
      </c>
      <c r="Q182" s="151">
        <v>0</v>
      </c>
      <c r="R182" s="151">
        <f t="shared" si="10"/>
        <v>0</v>
      </c>
      <c r="S182" s="151">
        <v>0</v>
      </c>
      <c r="T182" s="152">
        <f t="shared" si="11"/>
        <v>0</v>
      </c>
      <c r="AR182" s="153" t="s">
        <v>107</v>
      </c>
      <c r="AT182" s="153" t="s">
        <v>174</v>
      </c>
      <c r="AU182" s="153" t="s">
        <v>86</v>
      </c>
      <c r="AY182" s="13" t="s">
        <v>171</v>
      </c>
      <c r="BE182" s="154">
        <f t="shared" si="12"/>
        <v>0</v>
      </c>
      <c r="BF182" s="154">
        <f t="shared" si="13"/>
        <v>0</v>
      </c>
      <c r="BG182" s="154">
        <f t="shared" si="14"/>
        <v>0</v>
      </c>
      <c r="BH182" s="154">
        <f t="shared" si="15"/>
        <v>0</v>
      </c>
      <c r="BI182" s="154">
        <f t="shared" si="16"/>
        <v>0</v>
      </c>
      <c r="BJ182" s="13" t="s">
        <v>86</v>
      </c>
      <c r="BK182" s="154">
        <f t="shared" si="17"/>
        <v>6.22</v>
      </c>
      <c r="BL182" s="13" t="s">
        <v>107</v>
      </c>
      <c r="BM182" s="153" t="s">
        <v>266</v>
      </c>
    </row>
    <row r="183" spans="2:65" s="11" customFormat="1" ht="22.9" customHeight="1">
      <c r="B183" s="131"/>
      <c r="D183" s="132" t="s">
        <v>73</v>
      </c>
      <c r="E183" s="140" t="s">
        <v>172</v>
      </c>
      <c r="F183" s="140" t="s">
        <v>173</v>
      </c>
      <c r="J183" s="141"/>
      <c r="L183" s="131"/>
      <c r="M183" s="135"/>
      <c r="P183" s="136">
        <f>SUM(P184:P222)</f>
        <v>1361.1392614599999</v>
      </c>
      <c r="R183" s="136">
        <f>SUM(R184:R222)</f>
        <v>61.937573993591997</v>
      </c>
      <c r="T183" s="137">
        <f>SUM(T184:T222)</f>
        <v>0</v>
      </c>
      <c r="AR183" s="132" t="s">
        <v>81</v>
      </c>
      <c r="AT183" s="138" t="s">
        <v>73</v>
      </c>
      <c r="AU183" s="138" t="s">
        <v>81</v>
      </c>
      <c r="AY183" s="132" t="s">
        <v>171</v>
      </c>
      <c r="BK183" s="139">
        <f>SUM(BK184:BK222)</f>
        <v>27362.69</v>
      </c>
    </row>
    <row r="184" spans="2:65" s="1" customFormat="1" ht="37.9" customHeight="1">
      <c r="B184" s="142"/>
      <c r="C184" s="143" t="s">
        <v>218</v>
      </c>
      <c r="D184" s="143" t="s">
        <v>174</v>
      </c>
      <c r="E184" s="144" t="s">
        <v>1684</v>
      </c>
      <c r="F184" s="145" t="s">
        <v>1685</v>
      </c>
      <c r="G184" s="146" t="s">
        <v>177</v>
      </c>
      <c r="H184" s="147">
        <v>367.12</v>
      </c>
      <c r="I184" s="148">
        <v>4.88</v>
      </c>
      <c r="J184" s="148"/>
      <c r="K184" s="149"/>
      <c r="L184" s="27"/>
      <c r="M184" s="150" t="s">
        <v>1</v>
      </c>
      <c r="N184" s="121" t="s">
        <v>40</v>
      </c>
      <c r="O184" s="151">
        <v>0.50229000000000001</v>
      </c>
      <c r="P184" s="151">
        <f t="shared" ref="P184:P222" si="18">O184*H184</f>
        <v>184.4007048</v>
      </c>
      <c r="Q184" s="151">
        <v>2.0872000000000002E-2</v>
      </c>
      <c r="R184" s="151">
        <f t="shared" ref="R184:R222" si="19">Q184*H184</f>
        <v>7.6625286400000006</v>
      </c>
      <c r="S184" s="151">
        <v>0</v>
      </c>
      <c r="T184" s="152">
        <f t="shared" ref="T184:T222" si="20">S184*H184</f>
        <v>0</v>
      </c>
      <c r="AR184" s="153" t="s">
        <v>107</v>
      </c>
      <c r="AT184" s="153" t="s">
        <v>174</v>
      </c>
      <c r="AU184" s="153" t="s">
        <v>86</v>
      </c>
      <c r="AY184" s="13" t="s">
        <v>171</v>
      </c>
      <c r="BE184" s="154">
        <f t="shared" ref="BE184:BE222" si="21">IF(N184="základná",J184,0)</f>
        <v>0</v>
      </c>
      <c r="BF184" s="154">
        <f t="shared" ref="BF184:BF222" si="22">IF(N184="znížená",J184,0)</f>
        <v>0</v>
      </c>
      <c r="BG184" s="154">
        <f t="shared" ref="BG184:BG222" si="23">IF(N184="zákl. prenesená",J184,0)</f>
        <v>0</v>
      </c>
      <c r="BH184" s="154">
        <f t="shared" ref="BH184:BH222" si="24">IF(N184="zníž. prenesená",J184,0)</f>
        <v>0</v>
      </c>
      <c r="BI184" s="154">
        <f t="shared" ref="BI184:BI222" si="25">IF(N184="nulová",J184,0)</f>
        <v>0</v>
      </c>
      <c r="BJ184" s="13" t="s">
        <v>86</v>
      </c>
      <c r="BK184" s="154">
        <f t="shared" ref="BK184:BK222" si="26">ROUND(I184*H184,2)</f>
        <v>1791.55</v>
      </c>
      <c r="BL184" s="13" t="s">
        <v>107</v>
      </c>
      <c r="BM184" s="153" t="s">
        <v>269</v>
      </c>
    </row>
    <row r="185" spans="2:65" s="1" customFormat="1" ht="24.2" customHeight="1">
      <c r="B185" s="142"/>
      <c r="C185" s="143" t="s">
        <v>270</v>
      </c>
      <c r="D185" s="143" t="s">
        <v>174</v>
      </c>
      <c r="E185" s="144" t="s">
        <v>1686</v>
      </c>
      <c r="F185" s="145" t="s">
        <v>1687</v>
      </c>
      <c r="G185" s="146" t="s">
        <v>177</v>
      </c>
      <c r="H185" s="147">
        <v>367.12</v>
      </c>
      <c r="I185" s="148">
        <v>2.06</v>
      </c>
      <c r="J185" s="148"/>
      <c r="K185" s="149"/>
      <c r="L185" s="27"/>
      <c r="M185" s="150" t="s">
        <v>1</v>
      </c>
      <c r="N185" s="121" t="s">
        <v>40</v>
      </c>
      <c r="O185" s="151">
        <v>0.11209</v>
      </c>
      <c r="P185" s="151">
        <f t="shared" si="18"/>
        <v>41.150480799999997</v>
      </c>
      <c r="Q185" s="151">
        <v>4.2499999999999998E-4</v>
      </c>
      <c r="R185" s="151">
        <f t="shared" si="19"/>
        <v>0.156026</v>
      </c>
      <c r="S185" s="151">
        <v>0</v>
      </c>
      <c r="T185" s="152">
        <f t="shared" si="20"/>
        <v>0</v>
      </c>
      <c r="AR185" s="153" t="s">
        <v>107</v>
      </c>
      <c r="AT185" s="153" t="s">
        <v>174</v>
      </c>
      <c r="AU185" s="153" t="s">
        <v>86</v>
      </c>
      <c r="AY185" s="13" t="s">
        <v>171</v>
      </c>
      <c r="BE185" s="154">
        <f t="shared" si="21"/>
        <v>0</v>
      </c>
      <c r="BF185" s="154">
        <f t="shared" si="22"/>
        <v>0</v>
      </c>
      <c r="BG185" s="154">
        <f t="shared" si="23"/>
        <v>0</v>
      </c>
      <c r="BH185" s="154">
        <f t="shared" si="24"/>
        <v>0</v>
      </c>
      <c r="BI185" s="154">
        <f t="shared" si="25"/>
        <v>0</v>
      </c>
      <c r="BJ185" s="13" t="s">
        <v>86</v>
      </c>
      <c r="BK185" s="154">
        <f t="shared" si="26"/>
        <v>756.27</v>
      </c>
      <c r="BL185" s="13" t="s">
        <v>107</v>
      </c>
      <c r="BM185" s="153" t="s">
        <v>273</v>
      </c>
    </row>
    <row r="186" spans="2:65" s="1" customFormat="1" ht="24.2" customHeight="1">
      <c r="B186" s="142"/>
      <c r="C186" s="143" t="s">
        <v>222</v>
      </c>
      <c r="D186" s="143" t="s">
        <v>174</v>
      </c>
      <c r="E186" s="144" t="s">
        <v>1688</v>
      </c>
      <c r="F186" s="145" t="s">
        <v>1689</v>
      </c>
      <c r="G186" s="146" t="s">
        <v>177</v>
      </c>
      <c r="H186" s="147">
        <v>367.12</v>
      </c>
      <c r="I186" s="148">
        <v>9.02</v>
      </c>
      <c r="J186" s="148"/>
      <c r="K186" s="149"/>
      <c r="L186" s="27"/>
      <c r="M186" s="150" t="s">
        <v>1</v>
      </c>
      <c r="N186" s="121" t="s">
        <v>40</v>
      </c>
      <c r="O186" s="151">
        <v>0.40826000000000001</v>
      </c>
      <c r="P186" s="151">
        <f t="shared" si="18"/>
        <v>149.8804112</v>
      </c>
      <c r="Q186" s="151">
        <v>1.0999999999999999E-2</v>
      </c>
      <c r="R186" s="151">
        <f t="shared" si="19"/>
        <v>4.0383199999999997</v>
      </c>
      <c r="S186" s="151">
        <v>0</v>
      </c>
      <c r="T186" s="152">
        <f t="shared" si="20"/>
        <v>0</v>
      </c>
      <c r="AR186" s="153" t="s">
        <v>107</v>
      </c>
      <c r="AT186" s="153" t="s">
        <v>174</v>
      </c>
      <c r="AU186" s="153" t="s">
        <v>86</v>
      </c>
      <c r="AY186" s="13" t="s">
        <v>171</v>
      </c>
      <c r="BE186" s="154">
        <f t="shared" si="21"/>
        <v>0</v>
      </c>
      <c r="BF186" s="154">
        <f t="shared" si="22"/>
        <v>0</v>
      </c>
      <c r="BG186" s="154">
        <f t="shared" si="23"/>
        <v>0</v>
      </c>
      <c r="BH186" s="154">
        <f t="shared" si="24"/>
        <v>0</v>
      </c>
      <c r="BI186" s="154">
        <f t="shared" si="25"/>
        <v>0</v>
      </c>
      <c r="BJ186" s="13" t="s">
        <v>86</v>
      </c>
      <c r="BK186" s="154">
        <f t="shared" si="26"/>
        <v>3311.42</v>
      </c>
      <c r="BL186" s="13" t="s">
        <v>107</v>
      </c>
      <c r="BM186" s="153" t="s">
        <v>276</v>
      </c>
    </row>
    <row r="187" spans="2:65" s="1" customFormat="1" ht="24.2" customHeight="1">
      <c r="B187" s="142"/>
      <c r="C187" s="143" t="s">
        <v>277</v>
      </c>
      <c r="D187" s="143" t="s">
        <v>174</v>
      </c>
      <c r="E187" s="144" t="s">
        <v>1690</v>
      </c>
      <c r="F187" s="145" t="s">
        <v>1691</v>
      </c>
      <c r="G187" s="146" t="s">
        <v>177</v>
      </c>
      <c r="H187" s="147">
        <v>183.56</v>
      </c>
      <c r="I187" s="148">
        <v>2.54</v>
      </c>
      <c r="J187" s="148"/>
      <c r="K187" s="149"/>
      <c r="L187" s="27"/>
      <c r="M187" s="150" t="s">
        <v>1</v>
      </c>
      <c r="N187" s="121" t="s">
        <v>40</v>
      </c>
      <c r="O187" s="151">
        <v>9.0029999999999999E-2</v>
      </c>
      <c r="P187" s="151">
        <f t="shared" si="18"/>
        <v>16.525906800000001</v>
      </c>
      <c r="Q187" s="151">
        <v>1.54E-4</v>
      </c>
      <c r="R187" s="151">
        <f t="shared" si="19"/>
        <v>2.826824E-2</v>
      </c>
      <c r="S187" s="151">
        <v>0</v>
      </c>
      <c r="T187" s="152">
        <f t="shared" si="20"/>
        <v>0</v>
      </c>
      <c r="AR187" s="153" t="s">
        <v>107</v>
      </c>
      <c r="AT187" s="153" t="s">
        <v>174</v>
      </c>
      <c r="AU187" s="153" t="s">
        <v>86</v>
      </c>
      <c r="AY187" s="13" t="s">
        <v>171</v>
      </c>
      <c r="BE187" s="154">
        <f t="shared" si="21"/>
        <v>0</v>
      </c>
      <c r="BF187" s="154">
        <f t="shared" si="22"/>
        <v>0</v>
      </c>
      <c r="BG187" s="154">
        <f t="shared" si="23"/>
        <v>0</v>
      </c>
      <c r="BH187" s="154">
        <f t="shared" si="24"/>
        <v>0</v>
      </c>
      <c r="BI187" s="154">
        <f t="shared" si="25"/>
        <v>0</v>
      </c>
      <c r="BJ187" s="13" t="s">
        <v>86</v>
      </c>
      <c r="BK187" s="154">
        <f t="shared" si="26"/>
        <v>466.24</v>
      </c>
      <c r="BL187" s="13" t="s">
        <v>107</v>
      </c>
      <c r="BM187" s="153" t="s">
        <v>281</v>
      </c>
    </row>
    <row r="188" spans="2:65" s="1" customFormat="1" ht="33" customHeight="1">
      <c r="B188" s="142"/>
      <c r="C188" s="143" t="s">
        <v>225</v>
      </c>
      <c r="D188" s="143" t="s">
        <v>174</v>
      </c>
      <c r="E188" s="144" t="s">
        <v>1692</v>
      </c>
      <c r="F188" s="145" t="s">
        <v>1693</v>
      </c>
      <c r="G188" s="146" t="s">
        <v>177</v>
      </c>
      <c r="H188" s="147">
        <v>948.09500000000003</v>
      </c>
      <c r="I188" s="148">
        <v>4.41</v>
      </c>
      <c r="J188" s="148"/>
      <c r="K188" s="149"/>
      <c r="L188" s="27"/>
      <c r="M188" s="150" t="s">
        <v>1</v>
      </c>
      <c r="N188" s="121" t="s">
        <v>40</v>
      </c>
      <c r="O188" s="151">
        <v>0.4279</v>
      </c>
      <c r="P188" s="151">
        <f t="shared" si="18"/>
        <v>405.68985050000003</v>
      </c>
      <c r="Q188" s="151">
        <v>1.8984000000000001E-2</v>
      </c>
      <c r="R188" s="151">
        <f t="shared" si="19"/>
        <v>17.998635480000001</v>
      </c>
      <c r="S188" s="151">
        <v>0</v>
      </c>
      <c r="T188" s="152">
        <f t="shared" si="20"/>
        <v>0</v>
      </c>
      <c r="AR188" s="153" t="s">
        <v>107</v>
      </c>
      <c r="AT188" s="153" t="s">
        <v>174</v>
      </c>
      <c r="AU188" s="153" t="s">
        <v>86</v>
      </c>
      <c r="AY188" s="13" t="s">
        <v>171</v>
      </c>
      <c r="BE188" s="154">
        <f t="shared" si="21"/>
        <v>0</v>
      </c>
      <c r="BF188" s="154">
        <f t="shared" si="22"/>
        <v>0</v>
      </c>
      <c r="BG188" s="154">
        <f t="shared" si="23"/>
        <v>0</v>
      </c>
      <c r="BH188" s="154">
        <f t="shared" si="24"/>
        <v>0</v>
      </c>
      <c r="BI188" s="154">
        <f t="shared" si="25"/>
        <v>0</v>
      </c>
      <c r="BJ188" s="13" t="s">
        <v>86</v>
      </c>
      <c r="BK188" s="154">
        <f t="shared" si="26"/>
        <v>4181.1000000000004</v>
      </c>
      <c r="BL188" s="13" t="s">
        <v>107</v>
      </c>
      <c r="BM188" s="153" t="s">
        <v>285</v>
      </c>
    </row>
    <row r="189" spans="2:65" s="1" customFormat="1" ht="24.2" customHeight="1">
      <c r="B189" s="142"/>
      <c r="C189" s="143" t="s">
        <v>286</v>
      </c>
      <c r="D189" s="143" t="s">
        <v>174</v>
      </c>
      <c r="E189" s="144" t="s">
        <v>1694</v>
      </c>
      <c r="F189" s="145" t="s">
        <v>1695</v>
      </c>
      <c r="G189" s="146" t="s">
        <v>177</v>
      </c>
      <c r="H189" s="147">
        <v>935.62599999999998</v>
      </c>
      <c r="I189" s="148">
        <v>1.85</v>
      </c>
      <c r="J189" s="148"/>
      <c r="K189" s="149"/>
      <c r="L189" s="27"/>
      <c r="M189" s="150" t="s">
        <v>1</v>
      </c>
      <c r="N189" s="121" t="s">
        <v>40</v>
      </c>
      <c r="O189" s="151">
        <v>5.2089999999999997E-2</v>
      </c>
      <c r="P189" s="151">
        <f t="shared" si="18"/>
        <v>48.736758339999994</v>
      </c>
      <c r="Q189" s="151">
        <v>4.2499999999999998E-4</v>
      </c>
      <c r="R189" s="151">
        <f t="shared" si="19"/>
        <v>0.39764104999999994</v>
      </c>
      <c r="S189" s="151">
        <v>0</v>
      </c>
      <c r="T189" s="152">
        <f t="shared" si="20"/>
        <v>0</v>
      </c>
      <c r="AR189" s="153" t="s">
        <v>107</v>
      </c>
      <c r="AT189" s="153" t="s">
        <v>174</v>
      </c>
      <c r="AU189" s="153" t="s">
        <v>86</v>
      </c>
      <c r="AY189" s="13" t="s">
        <v>171</v>
      </c>
      <c r="BE189" s="154">
        <f t="shared" si="21"/>
        <v>0</v>
      </c>
      <c r="BF189" s="154">
        <f t="shared" si="22"/>
        <v>0</v>
      </c>
      <c r="BG189" s="154">
        <f t="shared" si="23"/>
        <v>0</v>
      </c>
      <c r="BH189" s="154">
        <f t="shared" si="24"/>
        <v>0</v>
      </c>
      <c r="BI189" s="154">
        <f t="shared" si="25"/>
        <v>0</v>
      </c>
      <c r="BJ189" s="13" t="s">
        <v>86</v>
      </c>
      <c r="BK189" s="154">
        <f t="shared" si="26"/>
        <v>1730.91</v>
      </c>
      <c r="BL189" s="13" t="s">
        <v>107</v>
      </c>
      <c r="BM189" s="153" t="s">
        <v>289</v>
      </c>
    </row>
    <row r="190" spans="2:65" s="1" customFormat="1" ht="24.2" customHeight="1">
      <c r="B190" s="142"/>
      <c r="C190" s="143" t="s">
        <v>229</v>
      </c>
      <c r="D190" s="143" t="s">
        <v>174</v>
      </c>
      <c r="E190" s="144" t="s">
        <v>1696</v>
      </c>
      <c r="F190" s="145" t="s">
        <v>1697</v>
      </c>
      <c r="G190" s="146" t="s">
        <v>177</v>
      </c>
      <c r="H190" s="147">
        <v>119.6</v>
      </c>
      <c r="I190" s="148">
        <v>4.84</v>
      </c>
      <c r="J190" s="148"/>
      <c r="K190" s="149"/>
      <c r="L190" s="27"/>
      <c r="M190" s="150" t="s">
        <v>1</v>
      </c>
      <c r="N190" s="121" t="s">
        <v>40</v>
      </c>
      <c r="O190" s="151">
        <v>0.24801000000000001</v>
      </c>
      <c r="P190" s="151">
        <f t="shared" si="18"/>
        <v>29.661995999999998</v>
      </c>
      <c r="Q190" s="151">
        <v>4.9350000000000002E-3</v>
      </c>
      <c r="R190" s="151">
        <f t="shared" si="19"/>
        <v>0.59022600000000003</v>
      </c>
      <c r="S190" s="151">
        <v>0</v>
      </c>
      <c r="T190" s="152">
        <f t="shared" si="20"/>
        <v>0</v>
      </c>
      <c r="AR190" s="153" t="s">
        <v>107</v>
      </c>
      <c r="AT190" s="153" t="s">
        <v>174</v>
      </c>
      <c r="AU190" s="153" t="s">
        <v>86</v>
      </c>
      <c r="AY190" s="13" t="s">
        <v>171</v>
      </c>
      <c r="BE190" s="154">
        <f t="shared" si="21"/>
        <v>0</v>
      </c>
      <c r="BF190" s="154">
        <f t="shared" si="22"/>
        <v>0</v>
      </c>
      <c r="BG190" s="154">
        <f t="shared" si="23"/>
        <v>0</v>
      </c>
      <c r="BH190" s="154">
        <f t="shared" si="24"/>
        <v>0</v>
      </c>
      <c r="BI190" s="154">
        <f t="shared" si="25"/>
        <v>0</v>
      </c>
      <c r="BJ190" s="13" t="s">
        <v>86</v>
      </c>
      <c r="BK190" s="154">
        <f t="shared" si="26"/>
        <v>578.86</v>
      </c>
      <c r="BL190" s="13" t="s">
        <v>107</v>
      </c>
      <c r="BM190" s="153" t="s">
        <v>292</v>
      </c>
    </row>
    <row r="191" spans="2:65" s="1" customFormat="1" ht="24.2" customHeight="1">
      <c r="B191" s="142"/>
      <c r="C191" s="143" t="s">
        <v>293</v>
      </c>
      <c r="D191" s="143" t="s">
        <v>174</v>
      </c>
      <c r="E191" s="144" t="s">
        <v>1698</v>
      </c>
      <c r="F191" s="145" t="s">
        <v>1699</v>
      </c>
      <c r="G191" s="146" t="s">
        <v>177</v>
      </c>
      <c r="H191" s="147">
        <v>119.6</v>
      </c>
      <c r="I191" s="148">
        <v>9.99</v>
      </c>
      <c r="J191" s="148"/>
      <c r="K191" s="149"/>
      <c r="L191" s="27"/>
      <c r="M191" s="150" t="s">
        <v>1</v>
      </c>
      <c r="N191" s="121" t="s">
        <v>40</v>
      </c>
      <c r="O191" s="151">
        <v>0.40084999999999998</v>
      </c>
      <c r="P191" s="151">
        <f t="shared" si="18"/>
        <v>47.941659999999999</v>
      </c>
      <c r="Q191" s="151">
        <v>2.3625E-2</v>
      </c>
      <c r="R191" s="151">
        <f t="shared" si="19"/>
        <v>2.8255499999999998</v>
      </c>
      <c r="S191" s="151">
        <v>0</v>
      </c>
      <c r="T191" s="152">
        <f t="shared" si="20"/>
        <v>0</v>
      </c>
      <c r="AR191" s="153" t="s">
        <v>107</v>
      </c>
      <c r="AT191" s="153" t="s">
        <v>174</v>
      </c>
      <c r="AU191" s="153" t="s">
        <v>86</v>
      </c>
      <c r="AY191" s="13" t="s">
        <v>171</v>
      </c>
      <c r="BE191" s="154">
        <f t="shared" si="21"/>
        <v>0</v>
      </c>
      <c r="BF191" s="154">
        <f t="shared" si="22"/>
        <v>0</v>
      </c>
      <c r="BG191" s="154">
        <f t="shared" si="23"/>
        <v>0</v>
      </c>
      <c r="BH191" s="154">
        <f t="shared" si="24"/>
        <v>0</v>
      </c>
      <c r="BI191" s="154">
        <f t="shared" si="25"/>
        <v>0</v>
      </c>
      <c r="BJ191" s="13" t="s">
        <v>86</v>
      </c>
      <c r="BK191" s="154">
        <f t="shared" si="26"/>
        <v>1194.8</v>
      </c>
      <c r="BL191" s="13" t="s">
        <v>107</v>
      </c>
      <c r="BM191" s="153" t="s">
        <v>296</v>
      </c>
    </row>
    <row r="192" spans="2:65" s="1" customFormat="1" ht="24.2" customHeight="1">
      <c r="B192" s="142"/>
      <c r="C192" s="143" t="s">
        <v>232</v>
      </c>
      <c r="D192" s="143" t="s">
        <v>174</v>
      </c>
      <c r="E192" s="144" t="s">
        <v>1700</v>
      </c>
      <c r="F192" s="145" t="s">
        <v>1701</v>
      </c>
      <c r="G192" s="146" t="s">
        <v>177</v>
      </c>
      <c r="H192" s="147">
        <v>935.62599999999998</v>
      </c>
      <c r="I192" s="148">
        <v>8.0299999999999994</v>
      </c>
      <c r="J192" s="148"/>
      <c r="K192" s="149"/>
      <c r="L192" s="27"/>
      <c r="M192" s="150" t="s">
        <v>1</v>
      </c>
      <c r="N192" s="121" t="s">
        <v>40</v>
      </c>
      <c r="O192" s="151">
        <v>0.31869999999999998</v>
      </c>
      <c r="P192" s="151">
        <f t="shared" si="18"/>
        <v>298.1840062</v>
      </c>
      <c r="Q192" s="151">
        <v>1.3125E-2</v>
      </c>
      <c r="R192" s="151">
        <f t="shared" si="19"/>
        <v>12.28009125</v>
      </c>
      <c r="S192" s="151">
        <v>0</v>
      </c>
      <c r="T192" s="152">
        <f t="shared" si="20"/>
        <v>0</v>
      </c>
      <c r="AR192" s="153" t="s">
        <v>107</v>
      </c>
      <c r="AT192" s="153" t="s">
        <v>174</v>
      </c>
      <c r="AU192" s="153" t="s">
        <v>86</v>
      </c>
      <c r="AY192" s="13" t="s">
        <v>171</v>
      </c>
      <c r="BE192" s="154">
        <f t="shared" si="21"/>
        <v>0</v>
      </c>
      <c r="BF192" s="154">
        <f t="shared" si="22"/>
        <v>0</v>
      </c>
      <c r="BG192" s="154">
        <f t="shared" si="23"/>
        <v>0</v>
      </c>
      <c r="BH192" s="154">
        <f t="shared" si="24"/>
        <v>0</v>
      </c>
      <c r="BI192" s="154">
        <f t="shared" si="25"/>
        <v>0</v>
      </c>
      <c r="BJ192" s="13" t="s">
        <v>86</v>
      </c>
      <c r="BK192" s="154">
        <f t="shared" si="26"/>
        <v>7513.08</v>
      </c>
      <c r="BL192" s="13" t="s">
        <v>107</v>
      </c>
      <c r="BM192" s="153" t="s">
        <v>299</v>
      </c>
    </row>
    <row r="193" spans="2:65" s="1" customFormat="1" ht="33" customHeight="1">
      <c r="B193" s="142"/>
      <c r="C193" s="143" t="s">
        <v>300</v>
      </c>
      <c r="D193" s="143" t="s">
        <v>174</v>
      </c>
      <c r="E193" s="144" t="s">
        <v>1702</v>
      </c>
      <c r="F193" s="145" t="s">
        <v>1703</v>
      </c>
      <c r="G193" s="146" t="s">
        <v>177</v>
      </c>
      <c r="H193" s="147">
        <v>935.62599999999998</v>
      </c>
      <c r="I193" s="148">
        <v>1.05</v>
      </c>
      <c r="J193" s="148"/>
      <c r="K193" s="149"/>
      <c r="L193" s="27"/>
      <c r="M193" s="150" t="s">
        <v>1</v>
      </c>
      <c r="N193" s="121" t="s">
        <v>40</v>
      </c>
      <c r="O193" s="151">
        <v>6.1359999999999998E-2</v>
      </c>
      <c r="P193" s="151">
        <f t="shared" si="18"/>
        <v>57.410011359999999</v>
      </c>
      <c r="Q193" s="151">
        <v>1.7639999999999999E-3</v>
      </c>
      <c r="R193" s="151">
        <f t="shared" si="19"/>
        <v>1.6504442639999999</v>
      </c>
      <c r="S193" s="151">
        <v>0</v>
      </c>
      <c r="T193" s="152">
        <f t="shared" si="20"/>
        <v>0</v>
      </c>
      <c r="AR193" s="153" t="s">
        <v>107</v>
      </c>
      <c r="AT193" s="153" t="s">
        <v>174</v>
      </c>
      <c r="AU193" s="153" t="s">
        <v>86</v>
      </c>
      <c r="AY193" s="13" t="s">
        <v>171</v>
      </c>
      <c r="BE193" s="154">
        <f t="shared" si="21"/>
        <v>0</v>
      </c>
      <c r="BF193" s="154">
        <f t="shared" si="22"/>
        <v>0</v>
      </c>
      <c r="BG193" s="154">
        <f t="shared" si="23"/>
        <v>0</v>
      </c>
      <c r="BH193" s="154">
        <f t="shared" si="24"/>
        <v>0</v>
      </c>
      <c r="BI193" s="154">
        <f t="shared" si="25"/>
        <v>0</v>
      </c>
      <c r="BJ193" s="13" t="s">
        <v>86</v>
      </c>
      <c r="BK193" s="154">
        <f t="shared" si="26"/>
        <v>982.41</v>
      </c>
      <c r="BL193" s="13" t="s">
        <v>107</v>
      </c>
      <c r="BM193" s="153" t="s">
        <v>303</v>
      </c>
    </row>
    <row r="194" spans="2:65" s="1" customFormat="1" ht="24.2" customHeight="1">
      <c r="B194" s="142"/>
      <c r="C194" s="143" t="s">
        <v>236</v>
      </c>
      <c r="D194" s="143" t="s">
        <v>174</v>
      </c>
      <c r="E194" s="144" t="s">
        <v>1704</v>
      </c>
      <c r="F194" s="145" t="s">
        <v>1705</v>
      </c>
      <c r="G194" s="146" t="s">
        <v>177</v>
      </c>
      <c r="H194" s="147">
        <v>23.92</v>
      </c>
      <c r="I194" s="148">
        <v>2.1800000000000002</v>
      </c>
      <c r="J194" s="148"/>
      <c r="K194" s="149"/>
      <c r="L194" s="27"/>
      <c r="M194" s="150" t="s">
        <v>1</v>
      </c>
      <c r="N194" s="121" t="s">
        <v>40</v>
      </c>
      <c r="O194" s="151">
        <v>7.0029999999999995E-2</v>
      </c>
      <c r="P194" s="151">
        <f t="shared" si="18"/>
        <v>1.6751176000000001</v>
      </c>
      <c r="Q194" s="151">
        <v>1.54E-4</v>
      </c>
      <c r="R194" s="151">
        <f t="shared" si="19"/>
        <v>3.6836800000000004E-3</v>
      </c>
      <c r="S194" s="151">
        <v>0</v>
      </c>
      <c r="T194" s="152">
        <f t="shared" si="20"/>
        <v>0</v>
      </c>
      <c r="AR194" s="153" t="s">
        <v>107</v>
      </c>
      <c r="AT194" s="153" t="s">
        <v>174</v>
      </c>
      <c r="AU194" s="153" t="s">
        <v>86</v>
      </c>
      <c r="AY194" s="13" t="s">
        <v>171</v>
      </c>
      <c r="BE194" s="154">
        <f t="shared" si="21"/>
        <v>0</v>
      </c>
      <c r="BF194" s="154">
        <f t="shared" si="22"/>
        <v>0</v>
      </c>
      <c r="BG194" s="154">
        <f t="shared" si="23"/>
        <v>0</v>
      </c>
      <c r="BH194" s="154">
        <f t="shared" si="24"/>
        <v>0</v>
      </c>
      <c r="BI194" s="154">
        <f t="shared" si="25"/>
        <v>0</v>
      </c>
      <c r="BJ194" s="13" t="s">
        <v>86</v>
      </c>
      <c r="BK194" s="154">
        <f t="shared" si="26"/>
        <v>52.15</v>
      </c>
      <c r="BL194" s="13" t="s">
        <v>107</v>
      </c>
      <c r="BM194" s="153" t="s">
        <v>306</v>
      </c>
    </row>
    <row r="195" spans="2:65" s="1" customFormat="1" ht="24.2" customHeight="1">
      <c r="B195" s="142"/>
      <c r="C195" s="143" t="s">
        <v>307</v>
      </c>
      <c r="D195" s="143" t="s">
        <v>174</v>
      </c>
      <c r="E195" s="144" t="s">
        <v>189</v>
      </c>
      <c r="F195" s="145" t="s">
        <v>190</v>
      </c>
      <c r="G195" s="146" t="s">
        <v>177</v>
      </c>
      <c r="H195" s="147">
        <v>130.87</v>
      </c>
      <c r="I195" s="148">
        <v>2.04</v>
      </c>
      <c r="J195" s="148"/>
      <c r="K195" s="149"/>
      <c r="L195" s="27"/>
      <c r="M195" s="150" t="s">
        <v>1</v>
      </c>
      <c r="N195" s="121" t="s">
        <v>40</v>
      </c>
      <c r="O195" s="151">
        <v>9.2079999999999995E-2</v>
      </c>
      <c r="P195" s="151">
        <f t="shared" si="18"/>
        <v>12.0505096</v>
      </c>
      <c r="Q195" s="151">
        <v>4.0000000000000002E-4</v>
      </c>
      <c r="R195" s="151">
        <f t="shared" si="19"/>
        <v>5.2348000000000006E-2</v>
      </c>
      <c r="S195" s="151">
        <v>0</v>
      </c>
      <c r="T195" s="152">
        <f t="shared" si="20"/>
        <v>0</v>
      </c>
      <c r="AR195" s="153" t="s">
        <v>107</v>
      </c>
      <c r="AT195" s="153" t="s">
        <v>174</v>
      </c>
      <c r="AU195" s="153" t="s">
        <v>86</v>
      </c>
      <c r="AY195" s="13" t="s">
        <v>171</v>
      </c>
      <c r="BE195" s="154">
        <f t="shared" si="21"/>
        <v>0</v>
      </c>
      <c r="BF195" s="154">
        <f t="shared" si="22"/>
        <v>0</v>
      </c>
      <c r="BG195" s="154">
        <f t="shared" si="23"/>
        <v>0</v>
      </c>
      <c r="BH195" s="154">
        <f t="shared" si="24"/>
        <v>0</v>
      </c>
      <c r="BI195" s="154">
        <f t="shared" si="25"/>
        <v>0</v>
      </c>
      <c r="BJ195" s="13" t="s">
        <v>86</v>
      </c>
      <c r="BK195" s="154">
        <f t="shared" si="26"/>
        <v>266.97000000000003</v>
      </c>
      <c r="BL195" s="13" t="s">
        <v>107</v>
      </c>
      <c r="BM195" s="153" t="s">
        <v>310</v>
      </c>
    </row>
    <row r="196" spans="2:65" s="1" customFormat="1" ht="24.2" customHeight="1">
      <c r="B196" s="142"/>
      <c r="C196" s="143" t="s">
        <v>239</v>
      </c>
      <c r="D196" s="143" t="s">
        <v>174</v>
      </c>
      <c r="E196" s="144" t="s">
        <v>1706</v>
      </c>
      <c r="F196" s="145" t="s">
        <v>1707</v>
      </c>
      <c r="G196" s="146" t="s">
        <v>177</v>
      </c>
      <c r="H196" s="147">
        <v>11.27</v>
      </c>
      <c r="I196" s="148">
        <v>13.38</v>
      </c>
      <c r="J196" s="148"/>
      <c r="K196" s="149"/>
      <c r="L196" s="27"/>
      <c r="M196" s="150" t="s">
        <v>1</v>
      </c>
      <c r="N196" s="121" t="s">
        <v>40</v>
      </c>
      <c r="O196" s="151">
        <v>0.51139000000000001</v>
      </c>
      <c r="P196" s="151">
        <f t="shared" si="18"/>
        <v>5.7633653000000002</v>
      </c>
      <c r="Q196" s="151">
        <v>2.6249999999999999E-2</v>
      </c>
      <c r="R196" s="151">
        <f t="shared" si="19"/>
        <v>0.29583749999999998</v>
      </c>
      <c r="S196" s="151">
        <v>0</v>
      </c>
      <c r="T196" s="152">
        <f t="shared" si="20"/>
        <v>0</v>
      </c>
      <c r="AR196" s="153" t="s">
        <v>107</v>
      </c>
      <c r="AT196" s="153" t="s">
        <v>174</v>
      </c>
      <c r="AU196" s="153" t="s">
        <v>86</v>
      </c>
      <c r="AY196" s="13" t="s">
        <v>171</v>
      </c>
      <c r="BE196" s="154">
        <f t="shared" si="21"/>
        <v>0</v>
      </c>
      <c r="BF196" s="154">
        <f t="shared" si="22"/>
        <v>0</v>
      </c>
      <c r="BG196" s="154">
        <f t="shared" si="23"/>
        <v>0</v>
      </c>
      <c r="BH196" s="154">
        <f t="shared" si="24"/>
        <v>0</v>
      </c>
      <c r="BI196" s="154">
        <f t="shared" si="25"/>
        <v>0</v>
      </c>
      <c r="BJ196" s="13" t="s">
        <v>86</v>
      </c>
      <c r="BK196" s="154">
        <f t="shared" si="26"/>
        <v>150.79</v>
      </c>
      <c r="BL196" s="13" t="s">
        <v>107</v>
      </c>
      <c r="BM196" s="153" t="s">
        <v>313</v>
      </c>
    </row>
    <row r="197" spans="2:65" s="1" customFormat="1" ht="24.2" customHeight="1">
      <c r="B197" s="142"/>
      <c r="C197" s="143" t="s">
        <v>314</v>
      </c>
      <c r="D197" s="143" t="s">
        <v>174</v>
      </c>
      <c r="E197" s="144" t="s">
        <v>1708</v>
      </c>
      <c r="F197" s="145" t="s">
        <v>1709</v>
      </c>
      <c r="G197" s="146" t="s">
        <v>177</v>
      </c>
      <c r="H197" s="147">
        <v>11.27</v>
      </c>
      <c r="I197" s="148">
        <v>12.61</v>
      </c>
      <c r="J197" s="148"/>
      <c r="K197" s="149"/>
      <c r="L197" s="27"/>
      <c r="M197" s="150" t="s">
        <v>1</v>
      </c>
      <c r="N197" s="121" t="s">
        <v>40</v>
      </c>
      <c r="O197" s="151">
        <v>0.35868</v>
      </c>
      <c r="P197" s="151">
        <f t="shared" si="18"/>
        <v>4.0423235999999996</v>
      </c>
      <c r="Q197" s="151">
        <v>3.3E-3</v>
      </c>
      <c r="R197" s="151">
        <f t="shared" si="19"/>
        <v>3.7191000000000002E-2</v>
      </c>
      <c r="S197" s="151">
        <v>0</v>
      </c>
      <c r="T197" s="152">
        <f t="shared" si="20"/>
        <v>0</v>
      </c>
      <c r="AR197" s="153" t="s">
        <v>107</v>
      </c>
      <c r="AT197" s="153" t="s">
        <v>174</v>
      </c>
      <c r="AU197" s="153" t="s">
        <v>86</v>
      </c>
      <c r="AY197" s="13" t="s">
        <v>171</v>
      </c>
      <c r="BE197" s="154">
        <f t="shared" si="21"/>
        <v>0</v>
      </c>
      <c r="BF197" s="154">
        <f t="shared" si="22"/>
        <v>0</v>
      </c>
      <c r="BG197" s="154">
        <f t="shared" si="23"/>
        <v>0</v>
      </c>
      <c r="BH197" s="154">
        <f t="shared" si="24"/>
        <v>0</v>
      </c>
      <c r="BI197" s="154">
        <f t="shared" si="25"/>
        <v>0</v>
      </c>
      <c r="BJ197" s="13" t="s">
        <v>86</v>
      </c>
      <c r="BK197" s="154">
        <f t="shared" si="26"/>
        <v>142.11000000000001</v>
      </c>
      <c r="BL197" s="13" t="s">
        <v>107</v>
      </c>
      <c r="BM197" s="153" t="s">
        <v>317</v>
      </c>
    </row>
    <row r="198" spans="2:65" s="1" customFormat="1" ht="24.2" customHeight="1">
      <c r="B198" s="142"/>
      <c r="C198" s="143" t="s">
        <v>243</v>
      </c>
      <c r="D198" s="143" t="s">
        <v>174</v>
      </c>
      <c r="E198" s="144" t="s">
        <v>251</v>
      </c>
      <c r="F198" s="145" t="s">
        <v>1710</v>
      </c>
      <c r="G198" s="146" t="s">
        <v>253</v>
      </c>
      <c r="H198" s="147">
        <v>9.6</v>
      </c>
      <c r="I198" s="148">
        <v>3.83</v>
      </c>
      <c r="J198" s="148"/>
      <c r="K198" s="149"/>
      <c r="L198" s="27"/>
      <c r="M198" s="150" t="s">
        <v>1</v>
      </c>
      <c r="N198" s="121" t="s">
        <v>40</v>
      </c>
      <c r="O198" s="151">
        <v>4.5039999999999997E-2</v>
      </c>
      <c r="P198" s="151">
        <f t="shared" si="18"/>
        <v>0.43238399999999994</v>
      </c>
      <c r="Q198" s="151">
        <v>7.7000000000000001E-5</v>
      </c>
      <c r="R198" s="151">
        <f t="shared" si="19"/>
        <v>7.3919999999999997E-4</v>
      </c>
      <c r="S198" s="151">
        <v>0</v>
      </c>
      <c r="T198" s="152">
        <f t="shared" si="20"/>
        <v>0</v>
      </c>
      <c r="AR198" s="153" t="s">
        <v>107</v>
      </c>
      <c r="AT198" s="153" t="s">
        <v>174</v>
      </c>
      <c r="AU198" s="153" t="s">
        <v>86</v>
      </c>
      <c r="AY198" s="13" t="s">
        <v>171</v>
      </c>
      <c r="BE198" s="154">
        <f t="shared" si="21"/>
        <v>0</v>
      </c>
      <c r="BF198" s="154">
        <f t="shared" si="22"/>
        <v>0</v>
      </c>
      <c r="BG198" s="154">
        <f t="shared" si="23"/>
        <v>0</v>
      </c>
      <c r="BH198" s="154">
        <f t="shared" si="24"/>
        <v>0</v>
      </c>
      <c r="BI198" s="154">
        <f t="shared" si="25"/>
        <v>0</v>
      </c>
      <c r="BJ198" s="13" t="s">
        <v>86</v>
      </c>
      <c r="BK198" s="154">
        <f t="shared" si="26"/>
        <v>36.770000000000003</v>
      </c>
      <c r="BL198" s="13" t="s">
        <v>107</v>
      </c>
      <c r="BM198" s="153" t="s">
        <v>320</v>
      </c>
    </row>
    <row r="199" spans="2:65" s="1" customFormat="1" ht="24.2" customHeight="1">
      <c r="B199" s="142"/>
      <c r="C199" s="143" t="s">
        <v>321</v>
      </c>
      <c r="D199" s="143" t="s">
        <v>174</v>
      </c>
      <c r="E199" s="144" t="s">
        <v>516</v>
      </c>
      <c r="F199" s="145" t="s">
        <v>517</v>
      </c>
      <c r="G199" s="146" t="s">
        <v>488</v>
      </c>
      <c r="H199" s="147">
        <v>0.61</v>
      </c>
      <c r="I199" s="148">
        <v>128.75</v>
      </c>
      <c r="J199" s="148"/>
      <c r="K199" s="149"/>
      <c r="L199" s="27"/>
      <c r="M199" s="150" t="s">
        <v>1</v>
      </c>
      <c r="N199" s="121" t="s">
        <v>40</v>
      </c>
      <c r="O199" s="151">
        <v>3.1671</v>
      </c>
      <c r="P199" s="151">
        <f t="shared" si="18"/>
        <v>1.9319310000000001</v>
      </c>
      <c r="Q199" s="151">
        <v>2.1940735</v>
      </c>
      <c r="R199" s="151">
        <f t="shared" si="19"/>
        <v>1.3383848350000001</v>
      </c>
      <c r="S199" s="151">
        <v>0</v>
      </c>
      <c r="T199" s="152">
        <f t="shared" si="20"/>
        <v>0</v>
      </c>
      <c r="AR199" s="153" t="s">
        <v>107</v>
      </c>
      <c r="AT199" s="153" t="s">
        <v>174</v>
      </c>
      <c r="AU199" s="153" t="s">
        <v>86</v>
      </c>
      <c r="AY199" s="13" t="s">
        <v>171</v>
      </c>
      <c r="BE199" s="154">
        <f t="shared" si="21"/>
        <v>0</v>
      </c>
      <c r="BF199" s="154">
        <f t="shared" si="22"/>
        <v>0</v>
      </c>
      <c r="BG199" s="154">
        <f t="shared" si="23"/>
        <v>0</v>
      </c>
      <c r="BH199" s="154">
        <f t="shared" si="24"/>
        <v>0</v>
      </c>
      <c r="BI199" s="154">
        <f t="shared" si="25"/>
        <v>0</v>
      </c>
      <c r="BJ199" s="13" t="s">
        <v>86</v>
      </c>
      <c r="BK199" s="154">
        <f t="shared" si="26"/>
        <v>78.540000000000006</v>
      </c>
      <c r="BL199" s="13" t="s">
        <v>107</v>
      </c>
      <c r="BM199" s="153" t="s">
        <v>324</v>
      </c>
    </row>
    <row r="200" spans="2:65" s="1" customFormat="1" ht="24.2" customHeight="1">
      <c r="B200" s="142"/>
      <c r="C200" s="143" t="s">
        <v>246</v>
      </c>
      <c r="D200" s="143" t="s">
        <v>174</v>
      </c>
      <c r="E200" s="144" t="s">
        <v>1711</v>
      </c>
      <c r="F200" s="145" t="s">
        <v>1712</v>
      </c>
      <c r="G200" s="146" t="s">
        <v>488</v>
      </c>
      <c r="H200" s="147">
        <v>0.23300000000000001</v>
      </c>
      <c r="I200" s="148">
        <v>135.84</v>
      </c>
      <c r="J200" s="148"/>
      <c r="K200" s="149"/>
      <c r="L200" s="27"/>
      <c r="M200" s="150" t="s">
        <v>1</v>
      </c>
      <c r="N200" s="121" t="s">
        <v>40</v>
      </c>
      <c r="O200" s="151">
        <v>3.1698300000000001</v>
      </c>
      <c r="P200" s="151">
        <f t="shared" si="18"/>
        <v>0.73857039000000002</v>
      </c>
      <c r="Q200" s="151">
        <v>2.2404829999999998</v>
      </c>
      <c r="R200" s="151">
        <f t="shared" si="19"/>
        <v>0.52203253900000002</v>
      </c>
      <c r="S200" s="151">
        <v>0</v>
      </c>
      <c r="T200" s="152">
        <f t="shared" si="20"/>
        <v>0</v>
      </c>
      <c r="AR200" s="153" t="s">
        <v>107</v>
      </c>
      <c r="AT200" s="153" t="s">
        <v>174</v>
      </c>
      <c r="AU200" s="153" t="s">
        <v>86</v>
      </c>
      <c r="AY200" s="13" t="s">
        <v>171</v>
      </c>
      <c r="BE200" s="154">
        <f t="shared" si="21"/>
        <v>0</v>
      </c>
      <c r="BF200" s="154">
        <f t="shared" si="22"/>
        <v>0</v>
      </c>
      <c r="BG200" s="154">
        <f t="shared" si="23"/>
        <v>0</v>
      </c>
      <c r="BH200" s="154">
        <f t="shared" si="24"/>
        <v>0</v>
      </c>
      <c r="BI200" s="154">
        <f t="shared" si="25"/>
        <v>0</v>
      </c>
      <c r="BJ200" s="13" t="s">
        <v>86</v>
      </c>
      <c r="BK200" s="154">
        <f t="shared" si="26"/>
        <v>31.65</v>
      </c>
      <c r="BL200" s="13" t="s">
        <v>107</v>
      </c>
      <c r="BM200" s="153" t="s">
        <v>327</v>
      </c>
    </row>
    <row r="201" spans="2:65" s="1" customFormat="1" ht="24.2" customHeight="1">
      <c r="B201" s="142"/>
      <c r="C201" s="143" t="s">
        <v>328</v>
      </c>
      <c r="D201" s="143" t="s">
        <v>174</v>
      </c>
      <c r="E201" s="144" t="s">
        <v>1713</v>
      </c>
      <c r="F201" s="145" t="s">
        <v>1714</v>
      </c>
      <c r="G201" s="146" t="s">
        <v>488</v>
      </c>
      <c r="H201" s="147">
        <v>0.46600000000000003</v>
      </c>
      <c r="I201" s="148">
        <v>114.25</v>
      </c>
      <c r="J201" s="148"/>
      <c r="K201" s="149"/>
      <c r="L201" s="27"/>
      <c r="M201" s="150" t="s">
        <v>1</v>
      </c>
      <c r="N201" s="121" t="s">
        <v>40</v>
      </c>
      <c r="O201" s="151">
        <v>2.5715300000000001</v>
      </c>
      <c r="P201" s="151">
        <f t="shared" si="18"/>
        <v>1.1983329800000002</v>
      </c>
      <c r="Q201" s="151">
        <v>2.235433</v>
      </c>
      <c r="R201" s="151">
        <f t="shared" si="19"/>
        <v>1.041711778</v>
      </c>
      <c r="S201" s="151">
        <v>0</v>
      </c>
      <c r="T201" s="152">
        <f t="shared" si="20"/>
        <v>0</v>
      </c>
      <c r="AR201" s="153" t="s">
        <v>107</v>
      </c>
      <c r="AT201" s="153" t="s">
        <v>174</v>
      </c>
      <c r="AU201" s="153" t="s">
        <v>86</v>
      </c>
      <c r="AY201" s="13" t="s">
        <v>171</v>
      </c>
      <c r="BE201" s="154">
        <f t="shared" si="21"/>
        <v>0</v>
      </c>
      <c r="BF201" s="154">
        <f t="shared" si="22"/>
        <v>0</v>
      </c>
      <c r="BG201" s="154">
        <f t="shared" si="23"/>
        <v>0</v>
      </c>
      <c r="BH201" s="154">
        <f t="shared" si="24"/>
        <v>0</v>
      </c>
      <c r="BI201" s="154">
        <f t="shared" si="25"/>
        <v>0</v>
      </c>
      <c r="BJ201" s="13" t="s">
        <v>86</v>
      </c>
      <c r="BK201" s="154">
        <f t="shared" si="26"/>
        <v>53.24</v>
      </c>
      <c r="BL201" s="13" t="s">
        <v>107</v>
      </c>
      <c r="BM201" s="153" t="s">
        <v>331</v>
      </c>
    </row>
    <row r="202" spans="2:65" s="1" customFormat="1" ht="24.2" customHeight="1">
      <c r="B202" s="142"/>
      <c r="C202" s="143" t="s">
        <v>250</v>
      </c>
      <c r="D202" s="143" t="s">
        <v>174</v>
      </c>
      <c r="E202" s="144" t="s">
        <v>1715</v>
      </c>
      <c r="F202" s="145" t="s">
        <v>1716</v>
      </c>
      <c r="G202" s="146" t="s">
        <v>488</v>
      </c>
      <c r="H202" s="147">
        <v>2.395</v>
      </c>
      <c r="I202" s="148">
        <v>110.29</v>
      </c>
      <c r="J202" s="148"/>
      <c r="K202" s="149"/>
      <c r="L202" s="27"/>
      <c r="M202" s="150" t="s">
        <v>1</v>
      </c>
      <c r="N202" s="121" t="s">
        <v>40</v>
      </c>
      <c r="O202" s="151">
        <v>2.32253</v>
      </c>
      <c r="P202" s="151">
        <f t="shared" si="18"/>
        <v>5.5624593500000001</v>
      </c>
      <c r="Q202" s="151">
        <v>2.235433</v>
      </c>
      <c r="R202" s="151">
        <f t="shared" si="19"/>
        <v>5.3538620349999997</v>
      </c>
      <c r="S202" s="151">
        <v>0</v>
      </c>
      <c r="T202" s="152">
        <f t="shared" si="20"/>
        <v>0</v>
      </c>
      <c r="AR202" s="153" t="s">
        <v>107</v>
      </c>
      <c r="AT202" s="153" t="s">
        <v>174</v>
      </c>
      <c r="AU202" s="153" t="s">
        <v>86</v>
      </c>
      <c r="AY202" s="13" t="s">
        <v>171</v>
      </c>
      <c r="BE202" s="154">
        <f t="shared" si="21"/>
        <v>0</v>
      </c>
      <c r="BF202" s="154">
        <f t="shared" si="22"/>
        <v>0</v>
      </c>
      <c r="BG202" s="154">
        <f t="shared" si="23"/>
        <v>0</v>
      </c>
      <c r="BH202" s="154">
        <f t="shared" si="24"/>
        <v>0</v>
      </c>
      <c r="BI202" s="154">
        <f t="shared" si="25"/>
        <v>0</v>
      </c>
      <c r="BJ202" s="13" t="s">
        <v>86</v>
      </c>
      <c r="BK202" s="154">
        <f t="shared" si="26"/>
        <v>264.14</v>
      </c>
      <c r="BL202" s="13" t="s">
        <v>107</v>
      </c>
      <c r="BM202" s="153" t="s">
        <v>334</v>
      </c>
    </row>
    <row r="203" spans="2:65" s="1" customFormat="1" ht="24.2" customHeight="1">
      <c r="B203" s="142"/>
      <c r="C203" s="143" t="s">
        <v>335</v>
      </c>
      <c r="D203" s="143" t="s">
        <v>174</v>
      </c>
      <c r="E203" s="144" t="s">
        <v>1717</v>
      </c>
      <c r="F203" s="145" t="s">
        <v>1718</v>
      </c>
      <c r="G203" s="146" t="s">
        <v>488</v>
      </c>
      <c r="H203" s="147">
        <v>0.93200000000000005</v>
      </c>
      <c r="I203" s="148">
        <v>122.45</v>
      </c>
      <c r="J203" s="148"/>
      <c r="K203" s="149"/>
      <c r="L203" s="27"/>
      <c r="M203" s="150" t="s">
        <v>1</v>
      </c>
      <c r="N203" s="121" t="s">
        <v>40</v>
      </c>
      <c r="O203" s="151">
        <v>2.3228300000000002</v>
      </c>
      <c r="P203" s="151">
        <f t="shared" si="18"/>
        <v>2.1648775600000003</v>
      </c>
      <c r="Q203" s="151">
        <v>2.2404829999999998</v>
      </c>
      <c r="R203" s="151">
        <f t="shared" si="19"/>
        <v>2.0881301560000001</v>
      </c>
      <c r="S203" s="151">
        <v>0</v>
      </c>
      <c r="T203" s="152">
        <f t="shared" si="20"/>
        <v>0</v>
      </c>
      <c r="AR203" s="153" t="s">
        <v>107</v>
      </c>
      <c r="AT203" s="153" t="s">
        <v>174</v>
      </c>
      <c r="AU203" s="153" t="s">
        <v>86</v>
      </c>
      <c r="AY203" s="13" t="s">
        <v>171</v>
      </c>
      <c r="BE203" s="154">
        <f t="shared" si="21"/>
        <v>0</v>
      </c>
      <c r="BF203" s="154">
        <f t="shared" si="22"/>
        <v>0</v>
      </c>
      <c r="BG203" s="154">
        <f t="shared" si="23"/>
        <v>0</v>
      </c>
      <c r="BH203" s="154">
        <f t="shared" si="24"/>
        <v>0</v>
      </c>
      <c r="BI203" s="154">
        <f t="shared" si="25"/>
        <v>0</v>
      </c>
      <c r="BJ203" s="13" t="s">
        <v>86</v>
      </c>
      <c r="BK203" s="154">
        <f t="shared" si="26"/>
        <v>114.12</v>
      </c>
      <c r="BL203" s="13" t="s">
        <v>107</v>
      </c>
      <c r="BM203" s="153" t="s">
        <v>338</v>
      </c>
    </row>
    <row r="204" spans="2:65" s="1" customFormat="1" ht="24.2" customHeight="1">
      <c r="B204" s="142"/>
      <c r="C204" s="143" t="s">
        <v>254</v>
      </c>
      <c r="D204" s="143" t="s">
        <v>174</v>
      </c>
      <c r="E204" s="144" t="s">
        <v>518</v>
      </c>
      <c r="F204" s="145" t="s">
        <v>519</v>
      </c>
      <c r="G204" s="146" t="s">
        <v>488</v>
      </c>
      <c r="H204" s="147">
        <v>0.84299999999999997</v>
      </c>
      <c r="I204" s="148">
        <v>51.4</v>
      </c>
      <c r="J204" s="148"/>
      <c r="K204" s="149"/>
      <c r="L204" s="27"/>
      <c r="M204" s="150" t="s">
        <v>1</v>
      </c>
      <c r="N204" s="121" t="s">
        <v>40</v>
      </c>
      <c r="O204" s="151">
        <v>2.7853500000000002</v>
      </c>
      <c r="P204" s="151">
        <f t="shared" si="18"/>
        <v>2.3480500499999999</v>
      </c>
      <c r="Q204" s="151">
        <v>0.04</v>
      </c>
      <c r="R204" s="151">
        <f t="shared" si="19"/>
        <v>3.372E-2</v>
      </c>
      <c r="S204" s="151">
        <v>0</v>
      </c>
      <c r="T204" s="152">
        <f t="shared" si="20"/>
        <v>0</v>
      </c>
      <c r="AR204" s="153" t="s">
        <v>107</v>
      </c>
      <c r="AT204" s="153" t="s">
        <v>174</v>
      </c>
      <c r="AU204" s="153" t="s">
        <v>86</v>
      </c>
      <c r="AY204" s="13" t="s">
        <v>171</v>
      </c>
      <c r="BE204" s="154">
        <f t="shared" si="21"/>
        <v>0</v>
      </c>
      <c r="BF204" s="154">
        <f t="shared" si="22"/>
        <v>0</v>
      </c>
      <c r="BG204" s="154">
        <f t="shared" si="23"/>
        <v>0</v>
      </c>
      <c r="BH204" s="154">
        <f t="shared" si="24"/>
        <v>0</v>
      </c>
      <c r="BI204" s="154">
        <f t="shared" si="25"/>
        <v>0</v>
      </c>
      <c r="BJ204" s="13" t="s">
        <v>86</v>
      </c>
      <c r="BK204" s="154">
        <f t="shared" si="26"/>
        <v>43.33</v>
      </c>
      <c r="BL204" s="13" t="s">
        <v>107</v>
      </c>
      <c r="BM204" s="153" t="s">
        <v>341</v>
      </c>
    </row>
    <row r="205" spans="2:65" s="1" customFormat="1" ht="33" customHeight="1">
      <c r="B205" s="142"/>
      <c r="C205" s="143" t="s">
        <v>342</v>
      </c>
      <c r="D205" s="143" t="s">
        <v>174</v>
      </c>
      <c r="E205" s="144" t="s">
        <v>520</v>
      </c>
      <c r="F205" s="145" t="s">
        <v>521</v>
      </c>
      <c r="G205" s="146" t="s">
        <v>488</v>
      </c>
      <c r="H205" s="147">
        <v>0.84299999999999997</v>
      </c>
      <c r="I205" s="148">
        <v>13.84</v>
      </c>
      <c r="J205" s="148"/>
      <c r="K205" s="149"/>
      <c r="L205" s="27"/>
      <c r="M205" s="150" t="s">
        <v>1</v>
      </c>
      <c r="N205" s="121" t="s">
        <v>40</v>
      </c>
      <c r="O205" s="151">
        <v>0.84599999999999997</v>
      </c>
      <c r="P205" s="151">
        <f t="shared" si="18"/>
        <v>0.71317799999999998</v>
      </c>
      <c r="Q205" s="151">
        <v>0</v>
      </c>
      <c r="R205" s="151">
        <f t="shared" si="19"/>
        <v>0</v>
      </c>
      <c r="S205" s="151">
        <v>0</v>
      </c>
      <c r="T205" s="152">
        <f t="shared" si="20"/>
        <v>0</v>
      </c>
      <c r="AR205" s="153" t="s">
        <v>107</v>
      </c>
      <c r="AT205" s="153" t="s">
        <v>174</v>
      </c>
      <c r="AU205" s="153" t="s">
        <v>86</v>
      </c>
      <c r="AY205" s="13" t="s">
        <v>171</v>
      </c>
      <c r="BE205" s="154">
        <f t="shared" si="21"/>
        <v>0</v>
      </c>
      <c r="BF205" s="154">
        <f t="shared" si="22"/>
        <v>0</v>
      </c>
      <c r="BG205" s="154">
        <f t="shared" si="23"/>
        <v>0</v>
      </c>
      <c r="BH205" s="154">
        <f t="shared" si="24"/>
        <v>0</v>
      </c>
      <c r="BI205" s="154">
        <f t="shared" si="25"/>
        <v>0</v>
      </c>
      <c r="BJ205" s="13" t="s">
        <v>86</v>
      </c>
      <c r="BK205" s="154">
        <f t="shared" si="26"/>
        <v>11.67</v>
      </c>
      <c r="BL205" s="13" t="s">
        <v>107</v>
      </c>
      <c r="BM205" s="153" t="s">
        <v>345</v>
      </c>
    </row>
    <row r="206" spans="2:65" s="1" customFormat="1" ht="33" customHeight="1">
      <c r="B206" s="142"/>
      <c r="C206" s="143" t="s">
        <v>258</v>
      </c>
      <c r="D206" s="143" t="s">
        <v>174</v>
      </c>
      <c r="E206" s="144" t="s">
        <v>1719</v>
      </c>
      <c r="F206" s="145" t="s">
        <v>1720</v>
      </c>
      <c r="G206" s="146" t="s">
        <v>362</v>
      </c>
      <c r="H206" s="147">
        <v>8.9999999999999993E-3</v>
      </c>
      <c r="I206" s="148">
        <v>1051.24</v>
      </c>
      <c r="J206" s="148"/>
      <c r="K206" s="149"/>
      <c r="L206" s="27"/>
      <c r="M206" s="150" t="s">
        <v>1</v>
      </c>
      <c r="N206" s="121" t="s">
        <v>40</v>
      </c>
      <c r="O206" s="151">
        <v>15.82335</v>
      </c>
      <c r="P206" s="151">
        <f t="shared" si="18"/>
        <v>0.14241014999999999</v>
      </c>
      <c r="Q206" s="151">
        <v>1.00865242</v>
      </c>
      <c r="R206" s="151">
        <f t="shared" si="19"/>
        <v>9.0778717799999999E-3</v>
      </c>
      <c r="S206" s="151">
        <v>0</v>
      </c>
      <c r="T206" s="152">
        <f t="shared" si="20"/>
        <v>0</v>
      </c>
      <c r="AR206" s="153" t="s">
        <v>107</v>
      </c>
      <c r="AT206" s="153" t="s">
        <v>174</v>
      </c>
      <c r="AU206" s="153" t="s">
        <v>86</v>
      </c>
      <c r="AY206" s="13" t="s">
        <v>171</v>
      </c>
      <c r="BE206" s="154">
        <f t="shared" si="21"/>
        <v>0</v>
      </c>
      <c r="BF206" s="154">
        <f t="shared" si="22"/>
        <v>0</v>
      </c>
      <c r="BG206" s="154">
        <f t="shared" si="23"/>
        <v>0</v>
      </c>
      <c r="BH206" s="154">
        <f t="shared" si="24"/>
        <v>0</v>
      </c>
      <c r="BI206" s="154">
        <f t="shared" si="25"/>
        <v>0</v>
      </c>
      <c r="BJ206" s="13" t="s">
        <v>86</v>
      </c>
      <c r="BK206" s="154">
        <f t="shared" si="26"/>
        <v>9.4600000000000009</v>
      </c>
      <c r="BL206" s="13" t="s">
        <v>107</v>
      </c>
      <c r="BM206" s="153" t="s">
        <v>348</v>
      </c>
    </row>
    <row r="207" spans="2:65" s="1" customFormat="1" ht="33" customHeight="1">
      <c r="B207" s="142"/>
      <c r="C207" s="143" t="s">
        <v>349</v>
      </c>
      <c r="D207" s="143" t="s">
        <v>174</v>
      </c>
      <c r="E207" s="144" t="s">
        <v>1721</v>
      </c>
      <c r="F207" s="145" t="s">
        <v>1722</v>
      </c>
      <c r="G207" s="146" t="s">
        <v>362</v>
      </c>
      <c r="H207" s="147">
        <v>6.9000000000000006E-2</v>
      </c>
      <c r="I207" s="148">
        <v>1216.4100000000001</v>
      </c>
      <c r="J207" s="148"/>
      <c r="K207" s="149"/>
      <c r="L207" s="27"/>
      <c r="M207" s="150" t="s">
        <v>1</v>
      </c>
      <c r="N207" s="121" t="s">
        <v>40</v>
      </c>
      <c r="O207" s="151">
        <v>15.77178</v>
      </c>
      <c r="P207" s="151">
        <f t="shared" si="18"/>
        <v>1.0882528200000001</v>
      </c>
      <c r="Q207" s="151">
        <v>1.202961408</v>
      </c>
      <c r="R207" s="151">
        <f t="shared" si="19"/>
        <v>8.3004337152000007E-2</v>
      </c>
      <c r="S207" s="151">
        <v>0</v>
      </c>
      <c r="T207" s="152">
        <f t="shared" si="20"/>
        <v>0</v>
      </c>
      <c r="AR207" s="153" t="s">
        <v>107</v>
      </c>
      <c r="AT207" s="153" t="s">
        <v>174</v>
      </c>
      <c r="AU207" s="153" t="s">
        <v>86</v>
      </c>
      <c r="AY207" s="13" t="s">
        <v>171</v>
      </c>
      <c r="BE207" s="154">
        <f t="shared" si="21"/>
        <v>0</v>
      </c>
      <c r="BF207" s="154">
        <f t="shared" si="22"/>
        <v>0</v>
      </c>
      <c r="BG207" s="154">
        <f t="shared" si="23"/>
        <v>0</v>
      </c>
      <c r="BH207" s="154">
        <f t="shared" si="24"/>
        <v>0</v>
      </c>
      <c r="BI207" s="154">
        <f t="shared" si="25"/>
        <v>0</v>
      </c>
      <c r="BJ207" s="13" t="s">
        <v>86</v>
      </c>
      <c r="BK207" s="154">
        <f t="shared" si="26"/>
        <v>83.93</v>
      </c>
      <c r="BL207" s="13" t="s">
        <v>107</v>
      </c>
      <c r="BM207" s="153" t="s">
        <v>352</v>
      </c>
    </row>
    <row r="208" spans="2:65" s="1" customFormat="1" ht="37.9" customHeight="1">
      <c r="B208" s="142"/>
      <c r="C208" s="143" t="s">
        <v>261</v>
      </c>
      <c r="D208" s="143" t="s">
        <v>174</v>
      </c>
      <c r="E208" s="144" t="s">
        <v>522</v>
      </c>
      <c r="F208" s="145" t="s">
        <v>523</v>
      </c>
      <c r="G208" s="146" t="s">
        <v>177</v>
      </c>
      <c r="H208" s="147">
        <v>29.28</v>
      </c>
      <c r="I208" s="148">
        <v>2.56</v>
      </c>
      <c r="J208" s="148"/>
      <c r="K208" s="149"/>
      <c r="L208" s="27"/>
      <c r="M208" s="150" t="s">
        <v>1</v>
      </c>
      <c r="N208" s="121" t="s">
        <v>40</v>
      </c>
      <c r="O208" s="151">
        <v>4.0460000000000003E-2</v>
      </c>
      <c r="P208" s="151">
        <f t="shared" si="18"/>
        <v>1.1846688000000001</v>
      </c>
      <c r="Q208" s="151">
        <v>2.2074099999999999E-3</v>
      </c>
      <c r="R208" s="151">
        <f t="shared" si="19"/>
        <v>6.4632964799999998E-2</v>
      </c>
      <c r="S208" s="151">
        <v>0</v>
      </c>
      <c r="T208" s="152">
        <f t="shared" si="20"/>
        <v>0</v>
      </c>
      <c r="AR208" s="153" t="s">
        <v>107</v>
      </c>
      <c r="AT208" s="153" t="s">
        <v>174</v>
      </c>
      <c r="AU208" s="153" t="s">
        <v>86</v>
      </c>
      <c r="AY208" s="13" t="s">
        <v>171</v>
      </c>
      <c r="BE208" s="154">
        <f t="shared" si="21"/>
        <v>0</v>
      </c>
      <c r="BF208" s="154">
        <f t="shared" si="22"/>
        <v>0</v>
      </c>
      <c r="BG208" s="154">
        <f t="shared" si="23"/>
        <v>0</v>
      </c>
      <c r="BH208" s="154">
        <f t="shared" si="24"/>
        <v>0</v>
      </c>
      <c r="BI208" s="154">
        <f t="shared" si="25"/>
        <v>0</v>
      </c>
      <c r="BJ208" s="13" t="s">
        <v>86</v>
      </c>
      <c r="BK208" s="154">
        <f t="shared" si="26"/>
        <v>74.959999999999994</v>
      </c>
      <c r="BL208" s="13" t="s">
        <v>107</v>
      </c>
      <c r="BM208" s="153" t="s">
        <v>355</v>
      </c>
    </row>
    <row r="209" spans="2:65" s="1" customFormat="1" ht="37.9" customHeight="1">
      <c r="B209" s="142"/>
      <c r="C209" s="143" t="s">
        <v>356</v>
      </c>
      <c r="D209" s="143" t="s">
        <v>174</v>
      </c>
      <c r="E209" s="144" t="s">
        <v>1723</v>
      </c>
      <c r="F209" s="145" t="s">
        <v>1724</v>
      </c>
      <c r="G209" s="146" t="s">
        <v>177</v>
      </c>
      <c r="H209" s="147">
        <v>11.183999999999999</v>
      </c>
      <c r="I209" s="148">
        <v>5.74</v>
      </c>
      <c r="J209" s="148"/>
      <c r="K209" s="149"/>
      <c r="L209" s="27"/>
      <c r="M209" s="150" t="s">
        <v>1</v>
      </c>
      <c r="N209" s="121" t="s">
        <v>40</v>
      </c>
      <c r="O209" s="151">
        <v>4.6739999999999997E-2</v>
      </c>
      <c r="P209" s="151">
        <f t="shared" si="18"/>
        <v>0.5227401599999999</v>
      </c>
      <c r="Q209" s="151">
        <v>6.2736099999999998E-3</v>
      </c>
      <c r="R209" s="151">
        <f t="shared" si="19"/>
        <v>7.0164054239999996E-2</v>
      </c>
      <c r="S209" s="151">
        <v>0</v>
      </c>
      <c r="T209" s="152">
        <f t="shared" si="20"/>
        <v>0</v>
      </c>
      <c r="AR209" s="153" t="s">
        <v>107</v>
      </c>
      <c r="AT209" s="153" t="s">
        <v>174</v>
      </c>
      <c r="AU209" s="153" t="s">
        <v>86</v>
      </c>
      <c r="AY209" s="13" t="s">
        <v>171</v>
      </c>
      <c r="BE209" s="154">
        <f t="shared" si="21"/>
        <v>0</v>
      </c>
      <c r="BF209" s="154">
        <f t="shared" si="22"/>
        <v>0</v>
      </c>
      <c r="BG209" s="154">
        <f t="shared" si="23"/>
        <v>0</v>
      </c>
      <c r="BH209" s="154">
        <f t="shared" si="24"/>
        <v>0</v>
      </c>
      <c r="BI209" s="154">
        <f t="shared" si="25"/>
        <v>0</v>
      </c>
      <c r="BJ209" s="13" t="s">
        <v>86</v>
      </c>
      <c r="BK209" s="154">
        <f t="shared" si="26"/>
        <v>64.2</v>
      </c>
      <c r="BL209" s="13" t="s">
        <v>107</v>
      </c>
      <c r="BM209" s="153" t="s">
        <v>359</v>
      </c>
    </row>
    <row r="210" spans="2:65" s="1" customFormat="1" ht="16.5" customHeight="1">
      <c r="B210" s="142"/>
      <c r="C210" s="143" t="s">
        <v>266</v>
      </c>
      <c r="D210" s="143" t="s">
        <v>174</v>
      </c>
      <c r="E210" s="144" t="s">
        <v>1725</v>
      </c>
      <c r="F210" s="145" t="s">
        <v>1726</v>
      </c>
      <c r="G210" s="146" t="s">
        <v>253</v>
      </c>
      <c r="H210" s="147">
        <v>52.77</v>
      </c>
      <c r="I210" s="148">
        <v>0.23</v>
      </c>
      <c r="J210" s="148"/>
      <c r="K210" s="149"/>
      <c r="L210" s="27"/>
      <c r="M210" s="150" t="s">
        <v>1</v>
      </c>
      <c r="N210" s="121" t="s">
        <v>40</v>
      </c>
      <c r="O210" s="151">
        <v>1.5010000000000001E-2</v>
      </c>
      <c r="P210" s="151">
        <f t="shared" si="18"/>
        <v>0.79207770000000011</v>
      </c>
      <c r="Q210" s="151">
        <v>0</v>
      </c>
      <c r="R210" s="151">
        <f t="shared" si="19"/>
        <v>0</v>
      </c>
      <c r="S210" s="151">
        <v>0</v>
      </c>
      <c r="T210" s="152">
        <f t="shared" si="20"/>
        <v>0</v>
      </c>
      <c r="AR210" s="153" t="s">
        <v>107</v>
      </c>
      <c r="AT210" s="153" t="s">
        <v>174</v>
      </c>
      <c r="AU210" s="153" t="s">
        <v>86</v>
      </c>
      <c r="AY210" s="13" t="s">
        <v>171</v>
      </c>
      <c r="BE210" s="154">
        <f t="shared" si="21"/>
        <v>0</v>
      </c>
      <c r="BF210" s="154">
        <f t="shared" si="22"/>
        <v>0</v>
      </c>
      <c r="BG210" s="154">
        <f t="shared" si="23"/>
        <v>0</v>
      </c>
      <c r="BH210" s="154">
        <f t="shared" si="24"/>
        <v>0</v>
      </c>
      <c r="BI210" s="154">
        <f t="shared" si="25"/>
        <v>0</v>
      </c>
      <c r="BJ210" s="13" t="s">
        <v>86</v>
      </c>
      <c r="BK210" s="154">
        <f t="shared" si="26"/>
        <v>12.14</v>
      </c>
      <c r="BL210" s="13" t="s">
        <v>107</v>
      </c>
      <c r="BM210" s="153" t="s">
        <v>363</v>
      </c>
    </row>
    <row r="211" spans="2:65" s="1" customFormat="1" ht="33" customHeight="1">
      <c r="B211" s="142"/>
      <c r="C211" s="155" t="s">
        <v>364</v>
      </c>
      <c r="D211" s="155" t="s">
        <v>282</v>
      </c>
      <c r="E211" s="156" t="s">
        <v>1727</v>
      </c>
      <c r="F211" s="157" t="s">
        <v>1728</v>
      </c>
      <c r="G211" s="158" t="s">
        <v>253</v>
      </c>
      <c r="H211" s="159">
        <v>55.408999999999999</v>
      </c>
      <c r="I211" s="160">
        <v>0.73</v>
      </c>
      <c r="J211" s="160"/>
      <c r="K211" s="161"/>
      <c r="L211" s="162"/>
      <c r="M211" s="163" t="s">
        <v>1</v>
      </c>
      <c r="N211" s="164" t="s">
        <v>40</v>
      </c>
      <c r="O211" s="151">
        <v>0</v>
      </c>
      <c r="P211" s="151">
        <f t="shared" si="18"/>
        <v>0</v>
      </c>
      <c r="Q211" s="151">
        <v>1.8000000000000001E-4</v>
      </c>
      <c r="R211" s="151">
        <f t="shared" si="19"/>
        <v>9.9736200000000007E-3</v>
      </c>
      <c r="S211" s="151">
        <v>0</v>
      </c>
      <c r="T211" s="152">
        <f t="shared" si="20"/>
        <v>0</v>
      </c>
      <c r="AR211" s="153" t="s">
        <v>184</v>
      </c>
      <c r="AT211" s="153" t="s">
        <v>282</v>
      </c>
      <c r="AU211" s="153" t="s">
        <v>86</v>
      </c>
      <c r="AY211" s="13" t="s">
        <v>171</v>
      </c>
      <c r="BE211" s="154">
        <f t="shared" si="21"/>
        <v>0</v>
      </c>
      <c r="BF211" s="154">
        <f t="shared" si="22"/>
        <v>0</v>
      </c>
      <c r="BG211" s="154">
        <f t="shared" si="23"/>
        <v>0</v>
      </c>
      <c r="BH211" s="154">
        <f t="shared" si="24"/>
        <v>0</v>
      </c>
      <c r="BI211" s="154">
        <f t="shared" si="25"/>
        <v>0</v>
      </c>
      <c r="BJ211" s="13" t="s">
        <v>86</v>
      </c>
      <c r="BK211" s="154">
        <f t="shared" si="26"/>
        <v>40.450000000000003</v>
      </c>
      <c r="BL211" s="13" t="s">
        <v>107</v>
      </c>
      <c r="BM211" s="153" t="s">
        <v>367</v>
      </c>
    </row>
    <row r="212" spans="2:65" s="1" customFormat="1" ht="24.2" customHeight="1">
      <c r="B212" s="142"/>
      <c r="C212" s="143" t="s">
        <v>269</v>
      </c>
      <c r="D212" s="143" t="s">
        <v>174</v>
      </c>
      <c r="E212" s="144" t="s">
        <v>764</v>
      </c>
      <c r="F212" s="145" t="s">
        <v>765</v>
      </c>
      <c r="G212" s="146" t="s">
        <v>177</v>
      </c>
      <c r="H212" s="147">
        <v>61.045000000000002</v>
      </c>
      <c r="I212" s="148">
        <v>0.55000000000000004</v>
      </c>
      <c r="J212" s="148"/>
      <c r="K212" s="149"/>
      <c r="L212" s="27"/>
      <c r="M212" s="150" t="s">
        <v>1</v>
      </c>
      <c r="N212" s="121" t="s">
        <v>40</v>
      </c>
      <c r="O212" s="151">
        <v>3.5009999999999999E-2</v>
      </c>
      <c r="P212" s="151">
        <f t="shared" si="18"/>
        <v>2.13718545</v>
      </c>
      <c r="Q212" s="151">
        <v>0</v>
      </c>
      <c r="R212" s="151">
        <f t="shared" si="19"/>
        <v>0</v>
      </c>
      <c r="S212" s="151">
        <v>0</v>
      </c>
      <c r="T212" s="152">
        <f t="shared" si="20"/>
        <v>0</v>
      </c>
      <c r="AR212" s="153" t="s">
        <v>107</v>
      </c>
      <c r="AT212" s="153" t="s">
        <v>174</v>
      </c>
      <c r="AU212" s="153" t="s">
        <v>86</v>
      </c>
      <c r="AY212" s="13" t="s">
        <v>171</v>
      </c>
      <c r="BE212" s="154">
        <f t="shared" si="21"/>
        <v>0</v>
      </c>
      <c r="BF212" s="154">
        <f t="shared" si="22"/>
        <v>0</v>
      </c>
      <c r="BG212" s="154">
        <f t="shared" si="23"/>
        <v>0</v>
      </c>
      <c r="BH212" s="154">
        <f t="shared" si="24"/>
        <v>0</v>
      </c>
      <c r="BI212" s="154">
        <f t="shared" si="25"/>
        <v>0</v>
      </c>
      <c r="BJ212" s="13" t="s">
        <v>86</v>
      </c>
      <c r="BK212" s="154">
        <f t="shared" si="26"/>
        <v>33.57</v>
      </c>
      <c r="BL212" s="13" t="s">
        <v>107</v>
      </c>
      <c r="BM212" s="153" t="s">
        <v>370</v>
      </c>
    </row>
    <row r="213" spans="2:65" s="1" customFormat="1" ht="24.2" customHeight="1">
      <c r="B213" s="142"/>
      <c r="C213" s="155" t="s">
        <v>371</v>
      </c>
      <c r="D213" s="155" t="s">
        <v>282</v>
      </c>
      <c r="E213" s="156" t="s">
        <v>766</v>
      </c>
      <c r="F213" s="157" t="s">
        <v>767</v>
      </c>
      <c r="G213" s="158" t="s">
        <v>768</v>
      </c>
      <c r="H213" s="159">
        <v>12.574999999999999</v>
      </c>
      <c r="I213" s="160">
        <v>4.67</v>
      </c>
      <c r="J213" s="160"/>
      <c r="K213" s="161"/>
      <c r="L213" s="162"/>
      <c r="M213" s="163" t="s">
        <v>1</v>
      </c>
      <c r="N213" s="164" t="s">
        <v>40</v>
      </c>
      <c r="O213" s="151">
        <v>0</v>
      </c>
      <c r="P213" s="151">
        <f t="shared" si="18"/>
        <v>0</v>
      </c>
      <c r="Q213" s="151">
        <v>1E-3</v>
      </c>
      <c r="R213" s="151">
        <f t="shared" si="19"/>
        <v>1.2574999999999999E-2</v>
      </c>
      <c r="S213" s="151">
        <v>0</v>
      </c>
      <c r="T213" s="152">
        <f t="shared" si="20"/>
        <v>0</v>
      </c>
      <c r="AR213" s="153" t="s">
        <v>184</v>
      </c>
      <c r="AT213" s="153" t="s">
        <v>282</v>
      </c>
      <c r="AU213" s="153" t="s">
        <v>86</v>
      </c>
      <c r="AY213" s="13" t="s">
        <v>171</v>
      </c>
      <c r="BE213" s="154">
        <f t="shared" si="21"/>
        <v>0</v>
      </c>
      <c r="BF213" s="154">
        <f t="shared" si="22"/>
        <v>0</v>
      </c>
      <c r="BG213" s="154">
        <f t="shared" si="23"/>
        <v>0</v>
      </c>
      <c r="BH213" s="154">
        <f t="shared" si="24"/>
        <v>0</v>
      </c>
      <c r="BI213" s="154">
        <f t="shared" si="25"/>
        <v>0</v>
      </c>
      <c r="BJ213" s="13" t="s">
        <v>86</v>
      </c>
      <c r="BK213" s="154">
        <f t="shared" si="26"/>
        <v>58.73</v>
      </c>
      <c r="BL213" s="13" t="s">
        <v>107</v>
      </c>
      <c r="BM213" s="153" t="s">
        <v>374</v>
      </c>
    </row>
    <row r="214" spans="2:65" s="1" customFormat="1" ht="24.2" customHeight="1">
      <c r="B214" s="142"/>
      <c r="C214" s="143" t="s">
        <v>273</v>
      </c>
      <c r="D214" s="143" t="s">
        <v>174</v>
      </c>
      <c r="E214" s="144" t="s">
        <v>1729</v>
      </c>
      <c r="F214" s="145" t="s">
        <v>1730</v>
      </c>
      <c r="G214" s="146" t="s">
        <v>177</v>
      </c>
      <c r="H214" s="147">
        <v>4</v>
      </c>
      <c r="I214" s="148">
        <v>8.9</v>
      </c>
      <c r="J214" s="148"/>
      <c r="K214" s="149"/>
      <c r="L214" s="27"/>
      <c r="M214" s="150" t="s">
        <v>1</v>
      </c>
      <c r="N214" s="121" t="s">
        <v>40</v>
      </c>
      <c r="O214" s="151">
        <v>0.20512</v>
      </c>
      <c r="P214" s="151">
        <f t="shared" si="18"/>
        <v>0.82047999999999999</v>
      </c>
      <c r="Q214" s="151">
        <v>2.0999999999999999E-3</v>
      </c>
      <c r="R214" s="151">
        <f t="shared" si="19"/>
        <v>8.3999999999999995E-3</v>
      </c>
      <c r="S214" s="151">
        <v>0</v>
      </c>
      <c r="T214" s="152">
        <f t="shared" si="20"/>
        <v>0</v>
      </c>
      <c r="AR214" s="153" t="s">
        <v>107</v>
      </c>
      <c r="AT214" s="153" t="s">
        <v>174</v>
      </c>
      <c r="AU214" s="153" t="s">
        <v>86</v>
      </c>
      <c r="AY214" s="13" t="s">
        <v>171</v>
      </c>
      <c r="BE214" s="154">
        <f t="shared" si="21"/>
        <v>0</v>
      </c>
      <c r="BF214" s="154">
        <f t="shared" si="22"/>
        <v>0</v>
      </c>
      <c r="BG214" s="154">
        <f t="shared" si="23"/>
        <v>0</v>
      </c>
      <c r="BH214" s="154">
        <f t="shared" si="24"/>
        <v>0</v>
      </c>
      <c r="BI214" s="154">
        <f t="shared" si="25"/>
        <v>0</v>
      </c>
      <c r="BJ214" s="13" t="s">
        <v>86</v>
      </c>
      <c r="BK214" s="154">
        <f t="shared" si="26"/>
        <v>35.6</v>
      </c>
      <c r="BL214" s="13" t="s">
        <v>107</v>
      </c>
      <c r="BM214" s="153" t="s">
        <v>377</v>
      </c>
    </row>
    <row r="215" spans="2:65" s="1" customFormat="1" ht="33" customHeight="1">
      <c r="B215" s="142"/>
      <c r="C215" s="143" t="s">
        <v>380</v>
      </c>
      <c r="D215" s="143" t="s">
        <v>174</v>
      </c>
      <c r="E215" s="144" t="s">
        <v>1731</v>
      </c>
      <c r="F215" s="145" t="s">
        <v>1732</v>
      </c>
      <c r="G215" s="146" t="s">
        <v>177</v>
      </c>
      <c r="H215" s="147">
        <v>44.844999999999999</v>
      </c>
      <c r="I215" s="148">
        <v>44.81</v>
      </c>
      <c r="J215" s="148"/>
      <c r="K215" s="149"/>
      <c r="L215" s="27"/>
      <c r="M215" s="150" t="s">
        <v>1</v>
      </c>
      <c r="N215" s="121" t="s">
        <v>40</v>
      </c>
      <c r="O215" s="151">
        <v>0.23300000000000001</v>
      </c>
      <c r="P215" s="151">
        <f t="shared" si="18"/>
        <v>10.448885000000001</v>
      </c>
      <c r="Q215" s="151">
        <v>5.0999999999999997E-2</v>
      </c>
      <c r="R215" s="151">
        <f t="shared" si="19"/>
        <v>2.2870949999999999</v>
      </c>
      <c r="S215" s="151">
        <v>0</v>
      </c>
      <c r="T215" s="152">
        <f t="shared" si="20"/>
        <v>0</v>
      </c>
      <c r="AR215" s="153" t="s">
        <v>107</v>
      </c>
      <c r="AT215" s="153" t="s">
        <v>174</v>
      </c>
      <c r="AU215" s="153" t="s">
        <v>86</v>
      </c>
      <c r="AY215" s="13" t="s">
        <v>171</v>
      </c>
      <c r="BE215" s="154">
        <f t="shared" si="21"/>
        <v>0</v>
      </c>
      <c r="BF215" s="154">
        <f t="shared" si="22"/>
        <v>0</v>
      </c>
      <c r="BG215" s="154">
        <f t="shared" si="23"/>
        <v>0</v>
      </c>
      <c r="BH215" s="154">
        <f t="shared" si="24"/>
        <v>0</v>
      </c>
      <c r="BI215" s="154">
        <f t="shared" si="25"/>
        <v>0</v>
      </c>
      <c r="BJ215" s="13" t="s">
        <v>86</v>
      </c>
      <c r="BK215" s="154">
        <f t="shared" si="26"/>
        <v>2009.5</v>
      </c>
      <c r="BL215" s="13" t="s">
        <v>107</v>
      </c>
      <c r="BM215" s="153" t="s">
        <v>383</v>
      </c>
    </row>
    <row r="216" spans="2:65" s="1" customFormat="1" ht="24.2" customHeight="1">
      <c r="B216" s="142"/>
      <c r="C216" s="143" t="s">
        <v>276</v>
      </c>
      <c r="D216" s="143" t="s">
        <v>174</v>
      </c>
      <c r="E216" s="144" t="s">
        <v>1733</v>
      </c>
      <c r="F216" s="145" t="s">
        <v>1734</v>
      </c>
      <c r="G216" s="146" t="s">
        <v>177</v>
      </c>
      <c r="H216" s="147">
        <v>1.2</v>
      </c>
      <c r="I216" s="148">
        <v>66.19</v>
      </c>
      <c r="J216" s="148"/>
      <c r="K216" s="149"/>
      <c r="L216" s="27"/>
      <c r="M216" s="150" t="s">
        <v>1</v>
      </c>
      <c r="N216" s="121" t="s">
        <v>40</v>
      </c>
      <c r="O216" s="151">
        <v>0.23229</v>
      </c>
      <c r="P216" s="151">
        <f t="shared" si="18"/>
        <v>0.278748</v>
      </c>
      <c r="Q216" s="151">
        <v>3.9E-2</v>
      </c>
      <c r="R216" s="151">
        <f t="shared" si="19"/>
        <v>4.6800000000000001E-2</v>
      </c>
      <c r="S216" s="151">
        <v>0</v>
      </c>
      <c r="T216" s="152">
        <f t="shared" si="20"/>
        <v>0</v>
      </c>
      <c r="AR216" s="153" t="s">
        <v>107</v>
      </c>
      <c r="AT216" s="153" t="s">
        <v>174</v>
      </c>
      <c r="AU216" s="153" t="s">
        <v>86</v>
      </c>
      <c r="AY216" s="13" t="s">
        <v>171</v>
      </c>
      <c r="BE216" s="154">
        <f t="shared" si="21"/>
        <v>0</v>
      </c>
      <c r="BF216" s="154">
        <f t="shared" si="22"/>
        <v>0</v>
      </c>
      <c r="BG216" s="154">
        <f t="shared" si="23"/>
        <v>0</v>
      </c>
      <c r="BH216" s="154">
        <f t="shared" si="24"/>
        <v>0</v>
      </c>
      <c r="BI216" s="154">
        <f t="shared" si="25"/>
        <v>0</v>
      </c>
      <c r="BJ216" s="13" t="s">
        <v>86</v>
      </c>
      <c r="BK216" s="154">
        <f t="shared" si="26"/>
        <v>79.430000000000007</v>
      </c>
      <c r="BL216" s="13" t="s">
        <v>107</v>
      </c>
      <c r="BM216" s="153" t="s">
        <v>390</v>
      </c>
    </row>
    <row r="217" spans="2:65" s="1" customFormat="1" ht="24.2" customHeight="1">
      <c r="B217" s="142"/>
      <c r="C217" s="143" t="s">
        <v>391</v>
      </c>
      <c r="D217" s="143" t="s">
        <v>174</v>
      </c>
      <c r="E217" s="144" t="s">
        <v>1735</v>
      </c>
      <c r="F217" s="145" t="s">
        <v>1736</v>
      </c>
      <c r="G217" s="146" t="s">
        <v>177</v>
      </c>
      <c r="H217" s="147">
        <v>4</v>
      </c>
      <c r="I217" s="148">
        <v>35.119999999999997</v>
      </c>
      <c r="J217" s="148"/>
      <c r="K217" s="149"/>
      <c r="L217" s="27"/>
      <c r="M217" s="150" t="s">
        <v>1</v>
      </c>
      <c r="N217" s="121" t="s">
        <v>40</v>
      </c>
      <c r="O217" s="151">
        <v>0.55076000000000003</v>
      </c>
      <c r="P217" s="151">
        <f t="shared" si="18"/>
        <v>2.2030400000000001</v>
      </c>
      <c r="Q217" s="151">
        <v>9.7850000000000006E-2</v>
      </c>
      <c r="R217" s="151">
        <f t="shared" si="19"/>
        <v>0.39140000000000003</v>
      </c>
      <c r="S217" s="151">
        <v>0</v>
      </c>
      <c r="T217" s="152">
        <f t="shared" si="20"/>
        <v>0</v>
      </c>
      <c r="AR217" s="153" t="s">
        <v>107</v>
      </c>
      <c r="AT217" s="153" t="s">
        <v>174</v>
      </c>
      <c r="AU217" s="153" t="s">
        <v>86</v>
      </c>
      <c r="AY217" s="13" t="s">
        <v>171</v>
      </c>
      <c r="BE217" s="154">
        <f t="shared" si="21"/>
        <v>0</v>
      </c>
      <c r="BF217" s="154">
        <f t="shared" si="22"/>
        <v>0</v>
      </c>
      <c r="BG217" s="154">
        <f t="shared" si="23"/>
        <v>0</v>
      </c>
      <c r="BH217" s="154">
        <f t="shared" si="24"/>
        <v>0</v>
      </c>
      <c r="BI217" s="154">
        <f t="shared" si="25"/>
        <v>0</v>
      </c>
      <c r="BJ217" s="13" t="s">
        <v>86</v>
      </c>
      <c r="BK217" s="154">
        <f t="shared" si="26"/>
        <v>140.47999999999999</v>
      </c>
      <c r="BL217" s="13" t="s">
        <v>107</v>
      </c>
      <c r="BM217" s="153" t="s">
        <v>394</v>
      </c>
    </row>
    <row r="218" spans="2:65" s="1" customFormat="1" ht="24.2" customHeight="1">
      <c r="B218" s="142"/>
      <c r="C218" s="143" t="s">
        <v>281</v>
      </c>
      <c r="D218" s="143" t="s">
        <v>174</v>
      </c>
      <c r="E218" s="144" t="s">
        <v>526</v>
      </c>
      <c r="F218" s="145" t="s">
        <v>527</v>
      </c>
      <c r="G218" s="146" t="s">
        <v>177</v>
      </c>
      <c r="H218" s="147">
        <v>57.045000000000002</v>
      </c>
      <c r="I218" s="148">
        <v>10.61</v>
      </c>
      <c r="J218" s="148"/>
      <c r="K218" s="149"/>
      <c r="L218" s="27"/>
      <c r="M218" s="150" t="s">
        <v>1</v>
      </c>
      <c r="N218" s="121" t="s">
        <v>40</v>
      </c>
      <c r="O218" s="151">
        <v>0.21331</v>
      </c>
      <c r="P218" s="151">
        <f t="shared" si="18"/>
        <v>12.16826895</v>
      </c>
      <c r="Q218" s="151">
        <v>8.6700000000000006E-3</v>
      </c>
      <c r="R218" s="151">
        <f t="shared" si="19"/>
        <v>0.49458015000000005</v>
      </c>
      <c r="S218" s="151">
        <v>0</v>
      </c>
      <c r="T218" s="152">
        <f t="shared" si="20"/>
        <v>0</v>
      </c>
      <c r="AR218" s="153" t="s">
        <v>107</v>
      </c>
      <c r="AT218" s="153" t="s">
        <v>174</v>
      </c>
      <c r="AU218" s="153" t="s">
        <v>86</v>
      </c>
      <c r="AY218" s="13" t="s">
        <v>171</v>
      </c>
      <c r="BE218" s="154">
        <f t="shared" si="21"/>
        <v>0</v>
      </c>
      <c r="BF218" s="154">
        <f t="shared" si="22"/>
        <v>0</v>
      </c>
      <c r="BG218" s="154">
        <f t="shared" si="23"/>
        <v>0</v>
      </c>
      <c r="BH218" s="154">
        <f t="shared" si="24"/>
        <v>0</v>
      </c>
      <c r="BI218" s="154">
        <f t="shared" si="25"/>
        <v>0</v>
      </c>
      <c r="BJ218" s="13" t="s">
        <v>86</v>
      </c>
      <c r="BK218" s="154">
        <f t="shared" si="26"/>
        <v>605.25</v>
      </c>
      <c r="BL218" s="13" t="s">
        <v>107</v>
      </c>
      <c r="BM218" s="153" t="s">
        <v>397</v>
      </c>
    </row>
    <row r="219" spans="2:65" s="1" customFormat="1" ht="33" customHeight="1">
      <c r="B219" s="142"/>
      <c r="C219" s="143" t="s">
        <v>398</v>
      </c>
      <c r="D219" s="143" t="s">
        <v>174</v>
      </c>
      <c r="E219" s="144" t="s">
        <v>1737</v>
      </c>
      <c r="F219" s="145" t="s">
        <v>1738</v>
      </c>
      <c r="G219" s="146" t="s">
        <v>253</v>
      </c>
      <c r="H219" s="147">
        <v>0.96</v>
      </c>
      <c r="I219" s="148">
        <v>4.18</v>
      </c>
      <c r="J219" s="148"/>
      <c r="K219" s="149"/>
      <c r="L219" s="27"/>
      <c r="M219" s="150" t="s">
        <v>1</v>
      </c>
      <c r="N219" s="121" t="s">
        <v>40</v>
      </c>
      <c r="O219" s="151">
        <v>0.19141</v>
      </c>
      <c r="P219" s="151">
        <f t="shared" si="18"/>
        <v>0.18375359999999999</v>
      </c>
      <c r="Q219" s="151">
        <v>6.9416E-3</v>
      </c>
      <c r="R219" s="151">
        <f t="shared" si="19"/>
        <v>6.6639359999999996E-3</v>
      </c>
      <c r="S219" s="151">
        <v>0</v>
      </c>
      <c r="T219" s="152">
        <f t="shared" si="20"/>
        <v>0</v>
      </c>
      <c r="AR219" s="153" t="s">
        <v>107</v>
      </c>
      <c r="AT219" s="153" t="s">
        <v>174</v>
      </c>
      <c r="AU219" s="153" t="s">
        <v>86</v>
      </c>
      <c r="AY219" s="13" t="s">
        <v>171</v>
      </c>
      <c r="BE219" s="154">
        <f t="shared" si="21"/>
        <v>0</v>
      </c>
      <c r="BF219" s="154">
        <f t="shared" si="22"/>
        <v>0</v>
      </c>
      <c r="BG219" s="154">
        <f t="shared" si="23"/>
        <v>0</v>
      </c>
      <c r="BH219" s="154">
        <f t="shared" si="24"/>
        <v>0</v>
      </c>
      <c r="BI219" s="154">
        <f t="shared" si="25"/>
        <v>0</v>
      </c>
      <c r="BJ219" s="13" t="s">
        <v>86</v>
      </c>
      <c r="BK219" s="154">
        <f t="shared" si="26"/>
        <v>4.01</v>
      </c>
      <c r="BL219" s="13" t="s">
        <v>107</v>
      </c>
      <c r="BM219" s="153" t="s">
        <v>401</v>
      </c>
    </row>
    <row r="220" spans="2:65" s="1" customFormat="1" ht="24.2" customHeight="1">
      <c r="B220" s="142"/>
      <c r="C220" s="143" t="s">
        <v>285</v>
      </c>
      <c r="D220" s="143" t="s">
        <v>174</v>
      </c>
      <c r="E220" s="144" t="s">
        <v>1739</v>
      </c>
      <c r="F220" s="145" t="s">
        <v>1740</v>
      </c>
      <c r="G220" s="146" t="s">
        <v>253</v>
      </c>
      <c r="H220" s="147">
        <v>52.77</v>
      </c>
      <c r="I220" s="148">
        <v>4.13</v>
      </c>
      <c r="J220" s="148"/>
      <c r="K220" s="149"/>
      <c r="L220" s="27"/>
      <c r="M220" s="150" t="s">
        <v>1</v>
      </c>
      <c r="N220" s="121" t="s">
        <v>40</v>
      </c>
      <c r="O220" s="151">
        <v>0.14502000000000001</v>
      </c>
      <c r="P220" s="151">
        <f t="shared" si="18"/>
        <v>7.6527054000000012</v>
      </c>
      <c r="Q220" s="151">
        <v>3.4480600000000002E-4</v>
      </c>
      <c r="R220" s="151">
        <f t="shared" si="19"/>
        <v>1.819541262E-2</v>
      </c>
      <c r="S220" s="151">
        <v>0</v>
      </c>
      <c r="T220" s="152">
        <f t="shared" si="20"/>
        <v>0</v>
      </c>
      <c r="AR220" s="153" t="s">
        <v>107</v>
      </c>
      <c r="AT220" s="153" t="s">
        <v>174</v>
      </c>
      <c r="AU220" s="153" t="s">
        <v>86</v>
      </c>
      <c r="AY220" s="13" t="s">
        <v>171</v>
      </c>
      <c r="BE220" s="154">
        <f t="shared" si="21"/>
        <v>0</v>
      </c>
      <c r="BF220" s="154">
        <f t="shared" si="22"/>
        <v>0</v>
      </c>
      <c r="BG220" s="154">
        <f t="shared" si="23"/>
        <v>0</v>
      </c>
      <c r="BH220" s="154">
        <f t="shared" si="24"/>
        <v>0</v>
      </c>
      <c r="BI220" s="154">
        <f t="shared" si="25"/>
        <v>0</v>
      </c>
      <c r="BJ220" s="13" t="s">
        <v>86</v>
      </c>
      <c r="BK220" s="154">
        <f t="shared" si="26"/>
        <v>217.94</v>
      </c>
      <c r="BL220" s="13" t="s">
        <v>107</v>
      </c>
      <c r="BM220" s="153" t="s">
        <v>404</v>
      </c>
    </row>
    <row r="221" spans="2:65" s="1" customFormat="1" ht="24.2" customHeight="1">
      <c r="B221" s="142"/>
      <c r="C221" s="143" t="s">
        <v>405</v>
      </c>
      <c r="D221" s="143" t="s">
        <v>174</v>
      </c>
      <c r="E221" s="144" t="s">
        <v>1741</v>
      </c>
      <c r="F221" s="145" t="s">
        <v>1742</v>
      </c>
      <c r="G221" s="146" t="s">
        <v>280</v>
      </c>
      <c r="H221" s="147">
        <v>1</v>
      </c>
      <c r="I221" s="148">
        <v>60.67</v>
      </c>
      <c r="J221" s="148"/>
      <c r="K221" s="149"/>
      <c r="L221" s="27"/>
      <c r="M221" s="150" t="s">
        <v>1</v>
      </c>
      <c r="N221" s="121" t="s">
        <v>40</v>
      </c>
      <c r="O221" s="151">
        <v>3.3131599999999999</v>
      </c>
      <c r="P221" s="151">
        <f t="shared" si="18"/>
        <v>3.3131599999999999</v>
      </c>
      <c r="Q221" s="151">
        <v>3.9640000000000002E-2</v>
      </c>
      <c r="R221" s="151">
        <f t="shared" si="19"/>
        <v>3.9640000000000002E-2</v>
      </c>
      <c r="S221" s="151">
        <v>0</v>
      </c>
      <c r="T221" s="152">
        <f t="shared" si="20"/>
        <v>0</v>
      </c>
      <c r="AR221" s="153" t="s">
        <v>107</v>
      </c>
      <c r="AT221" s="153" t="s">
        <v>174</v>
      </c>
      <c r="AU221" s="153" t="s">
        <v>86</v>
      </c>
      <c r="AY221" s="13" t="s">
        <v>171</v>
      </c>
      <c r="BE221" s="154">
        <f t="shared" si="21"/>
        <v>0</v>
      </c>
      <c r="BF221" s="154">
        <f t="shared" si="22"/>
        <v>0</v>
      </c>
      <c r="BG221" s="154">
        <f t="shared" si="23"/>
        <v>0</v>
      </c>
      <c r="BH221" s="154">
        <f t="shared" si="24"/>
        <v>0</v>
      </c>
      <c r="BI221" s="154">
        <f t="shared" si="25"/>
        <v>0</v>
      </c>
      <c r="BJ221" s="13" t="s">
        <v>86</v>
      </c>
      <c r="BK221" s="154">
        <f t="shared" si="26"/>
        <v>60.67</v>
      </c>
      <c r="BL221" s="13" t="s">
        <v>107</v>
      </c>
      <c r="BM221" s="153" t="s">
        <v>408</v>
      </c>
    </row>
    <row r="222" spans="2:65" s="1" customFormat="1" ht="24.2" customHeight="1">
      <c r="B222" s="142"/>
      <c r="C222" s="155" t="s">
        <v>289</v>
      </c>
      <c r="D222" s="155" t="s">
        <v>282</v>
      </c>
      <c r="E222" s="156" t="s">
        <v>1743</v>
      </c>
      <c r="F222" s="157" t="s">
        <v>1744</v>
      </c>
      <c r="G222" s="158" t="s">
        <v>280</v>
      </c>
      <c r="H222" s="159">
        <v>1</v>
      </c>
      <c r="I222" s="160">
        <v>80.25</v>
      </c>
      <c r="J222" s="160"/>
      <c r="K222" s="161"/>
      <c r="L222" s="162"/>
      <c r="M222" s="163" t="s">
        <v>1</v>
      </c>
      <c r="N222" s="164" t="s">
        <v>40</v>
      </c>
      <c r="O222" s="151">
        <v>0</v>
      </c>
      <c r="P222" s="151">
        <f t="shared" si="18"/>
        <v>0</v>
      </c>
      <c r="Q222" s="151">
        <v>0</v>
      </c>
      <c r="R222" s="151">
        <f t="shared" si="19"/>
        <v>0</v>
      </c>
      <c r="S222" s="151">
        <v>0</v>
      </c>
      <c r="T222" s="152">
        <f t="shared" si="20"/>
        <v>0</v>
      </c>
      <c r="AR222" s="153" t="s">
        <v>184</v>
      </c>
      <c r="AT222" s="153" t="s">
        <v>282</v>
      </c>
      <c r="AU222" s="153" t="s">
        <v>86</v>
      </c>
      <c r="AY222" s="13" t="s">
        <v>171</v>
      </c>
      <c r="BE222" s="154">
        <f t="shared" si="21"/>
        <v>0</v>
      </c>
      <c r="BF222" s="154">
        <f t="shared" si="22"/>
        <v>0</v>
      </c>
      <c r="BG222" s="154">
        <f t="shared" si="23"/>
        <v>0</v>
      </c>
      <c r="BH222" s="154">
        <f t="shared" si="24"/>
        <v>0</v>
      </c>
      <c r="BI222" s="154">
        <f t="shared" si="25"/>
        <v>0</v>
      </c>
      <c r="BJ222" s="13" t="s">
        <v>86</v>
      </c>
      <c r="BK222" s="154">
        <f t="shared" si="26"/>
        <v>80.25</v>
      </c>
      <c r="BL222" s="13" t="s">
        <v>107</v>
      </c>
      <c r="BM222" s="153" t="s">
        <v>411</v>
      </c>
    </row>
    <row r="223" spans="2:65" s="11" customFormat="1" ht="22.9" customHeight="1">
      <c r="B223" s="131"/>
      <c r="D223" s="132" t="s">
        <v>73</v>
      </c>
      <c r="E223" s="140" t="s">
        <v>199</v>
      </c>
      <c r="F223" s="140" t="s">
        <v>262</v>
      </c>
      <c r="J223" s="141"/>
      <c r="L223" s="131"/>
      <c r="M223" s="135"/>
      <c r="P223" s="136">
        <f>SUM(P224:P266)</f>
        <v>840.4549442199999</v>
      </c>
      <c r="R223" s="136">
        <f>SUM(R224:R266)</f>
        <v>12.869555564600001</v>
      </c>
      <c r="T223" s="137">
        <f>SUM(T224:T266)</f>
        <v>81.85296000000001</v>
      </c>
      <c r="AR223" s="132" t="s">
        <v>81</v>
      </c>
      <c r="AT223" s="138" t="s">
        <v>73</v>
      </c>
      <c r="AU223" s="138" t="s">
        <v>81</v>
      </c>
      <c r="AY223" s="132" t="s">
        <v>171</v>
      </c>
      <c r="BK223" s="139">
        <f>SUM(BK224:BK266)</f>
        <v>17767.439999999999</v>
      </c>
    </row>
    <row r="224" spans="2:65" s="1" customFormat="1" ht="21.75" customHeight="1">
      <c r="B224" s="142"/>
      <c r="C224" s="143" t="s">
        <v>412</v>
      </c>
      <c r="D224" s="143" t="s">
        <v>174</v>
      </c>
      <c r="E224" s="144" t="s">
        <v>1745</v>
      </c>
      <c r="F224" s="145" t="s">
        <v>1746</v>
      </c>
      <c r="G224" s="146" t="s">
        <v>177</v>
      </c>
      <c r="H224" s="147">
        <v>4</v>
      </c>
      <c r="I224" s="148">
        <v>2.2400000000000002</v>
      </c>
      <c r="J224" s="148"/>
      <c r="K224" s="149"/>
      <c r="L224" s="27"/>
      <c r="M224" s="150" t="s">
        <v>1</v>
      </c>
      <c r="N224" s="121" t="s">
        <v>40</v>
      </c>
      <c r="O224" s="151">
        <v>8.6999999999999994E-2</v>
      </c>
      <c r="P224" s="151">
        <f t="shared" ref="P224:P266" si="27">O224*H224</f>
        <v>0.34799999999999998</v>
      </c>
      <c r="Q224" s="151">
        <v>0</v>
      </c>
      <c r="R224" s="151">
        <f t="shared" ref="R224:R266" si="28">Q224*H224</f>
        <v>0</v>
      </c>
      <c r="S224" s="151">
        <v>0</v>
      </c>
      <c r="T224" s="152">
        <f t="shared" ref="T224:T266" si="29">S224*H224</f>
        <v>0</v>
      </c>
      <c r="AR224" s="153" t="s">
        <v>107</v>
      </c>
      <c r="AT224" s="153" t="s">
        <v>174</v>
      </c>
      <c r="AU224" s="153" t="s">
        <v>86</v>
      </c>
      <c r="AY224" s="13" t="s">
        <v>171</v>
      </c>
      <c r="BE224" s="154">
        <f t="shared" ref="BE224:BE266" si="30">IF(N224="základná",J224,0)</f>
        <v>0</v>
      </c>
      <c r="BF224" s="154">
        <f t="shared" ref="BF224:BF266" si="31">IF(N224="znížená",J224,0)</f>
        <v>0</v>
      </c>
      <c r="BG224" s="154">
        <f t="shared" ref="BG224:BG266" si="32">IF(N224="zákl. prenesená",J224,0)</f>
        <v>0</v>
      </c>
      <c r="BH224" s="154">
        <f t="shared" ref="BH224:BH266" si="33">IF(N224="zníž. prenesená",J224,0)</f>
        <v>0</v>
      </c>
      <c r="BI224" s="154">
        <f t="shared" ref="BI224:BI266" si="34">IF(N224="nulová",J224,0)</f>
        <v>0</v>
      </c>
      <c r="BJ224" s="13" t="s">
        <v>86</v>
      </c>
      <c r="BK224" s="154">
        <f t="shared" ref="BK224:BK266" si="35">ROUND(I224*H224,2)</f>
        <v>8.9600000000000009</v>
      </c>
      <c r="BL224" s="13" t="s">
        <v>107</v>
      </c>
      <c r="BM224" s="153" t="s">
        <v>415</v>
      </c>
    </row>
    <row r="225" spans="2:65" s="1" customFormat="1" ht="24.2" customHeight="1">
      <c r="B225" s="142"/>
      <c r="C225" s="143" t="s">
        <v>292</v>
      </c>
      <c r="D225" s="143" t="s">
        <v>174</v>
      </c>
      <c r="E225" s="144" t="s">
        <v>528</v>
      </c>
      <c r="F225" s="145" t="s">
        <v>529</v>
      </c>
      <c r="G225" s="146" t="s">
        <v>177</v>
      </c>
      <c r="H225" s="147">
        <v>490.72</v>
      </c>
      <c r="I225" s="148">
        <v>1.85</v>
      </c>
      <c r="J225" s="148"/>
      <c r="K225" s="149"/>
      <c r="L225" s="27"/>
      <c r="M225" s="150" t="s">
        <v>1</v>
      </c>
      <c r="N225" s="121" t="s">
        <v>40</v>
      </c>
      <c r="O225" s="151">
        <v>8.6999999999999994E-2</v>
      </c>
      <c r="P225" s="151">
        <f t="shared" si="27"/>
        <v>42.692639999999997</v>
      </c>
      <c r="Q225" s="151">
        <v>0</v>
      </c>
      <c r="R225" s="151">
        <f t="shared" si="28"/>
        <v>0</v>
      </c>
      <c r="S225" s="151">
        <v>0</v>
      </c>
      <c r="T225" s="152">
        <f t="shared" si="29"/>
        <v>0</v>
      </c>
      <c r="AR225" s="153" t="s">
        <v>107</v>
      </c>
      <c r="AT225" s="153" t="s">
        <v>174</v>
      </c>
      <c r="AU225" s="153" t="s">
        <v>86</v>
      </c>
      <c r="AY225" s="13" t="s">
        <v>171</v>
      </c>
      <c r="BE225" s="154">
        <f t="shared" si="30"/>
        <v>0</v>
      </c>
      <c r="BF225" s="154">
        <f t="shared" si="31"/>
        <v>0</v>
      </c>
      <c r="BG225" s="154">
        <f t="shared" si="32"/>
        <v>0</v>
      </c>
      <c r="BH225" s="154">
        <f t="shared" si="33"/>
        <v>0</v>
      </c>
      <c r="BI225" s="154">
        <f t="shared" si="34"/>
        <v>0</v>
      </c>
      <c r="BJ225" s="13" t="s">
        <v>86</v>
      </c>
      <c r="BK225" s="154">
        <f t="shared" si="35"/>
        <v>907.83</v>
      </c>
      <c r="BL225" s="13" t="s">
        <v>107</v>
      </c>
      <c r="BM225" s="153" t="s">
        <v>418</v>
      </c>
    </row>
    <row r="226" spans="2:65" s="1" customFormat="1" ht="24.2" customHeight="1">
      <c r="B226" s="142"/>
      <c r="C226" s="143" t="s">
        <v>419</v>
      </c>
      <c r="D226" s="143" t="s">
        <v>174</v>
      </c>
      <c r="E226" s="144" t="s">
        <v>530</v>
      </c>
      <c r="F226" s="145" t="s">
        <v>531</v>
      </c>
      <c r="G226" s="146" t="s">
        <v>177</v>
      </c>
      <c r="H226" s="147">
        <v>367.12</v>
      </c>
      <c r="I226" s="148">
        <v>2.78</v>
      </c>
      <c r="J226" s="148"/>
      <c r="K226" s="149"/>
      <c r="L226" s="27"/>
      <c r="M226" s="150" t="s">
        <v>1</v>
      </c>
      <c r="N226" s="121" t="s">
        <v>40</v>
      </c>
      <c r="O226" s="151">
        <v>9.9210000000000007E-2</v>
      </c>
      <c r="P226" s="151">
        <f t="shared" si="27"/>
        <v>36.421975200000006</v>
      </c>
      <c r="Q226" s="151">
        <v>3.4894630000000003E-2</v>
      </c>
      <c r="R226" s="151">
        <f t="shared" si="28"/>
        <v>12.8105165656</v>
      </c>
      <c r="S226" s="151">
        <v>0</v>
      </c>
      <c r="T226" s="152">
        <f t="shared" si="29"/>
        <v>0</v>
      </c>
      <c r="AR226" s="153" t="s">
        <v>107</v>
      </c>
      <c r="AT226" s="153" t="s">
        <v>174</v>
      </c>
      <c r="AU226" s="153" t="s">
        <v>86</v>
      </c>
      <c r="AY226" s="13" t="s">
        <v>171</v>
      </c>
      <c r="BE226" s="154">
        <f t="shared" si="30"/>
        <v>0</v>
      </c>
      <c r="BF226" s="154">
        <f t="shared" si="31"/>
        <v>0</v>
      </c>
      <c r="BG226" s="154">
        <f t="shared" si="32"/>
        <v>0</v>
      </c>
      <c r="BH226" s="154">
        <f t="shared" si="33"/>
        <v>0</v>
      </c>
      <c r="BI226" s="154">
        <f t="shared" si="34"/>
        <v>0</v>
      </c>
      <c r="BJ226" s="13" t="s">
        <v>86</v>
      </c>
      <c r="BK226" s="154">
        <f t="shared" si="35"/>
        <v>1020.59</v>
      </c>
      <c r="BL226" s="13" t="s">
        <v>107</v>
      </c>
      <c r="BM226" s="153" t="s">
        <v>422</v>
      </c>
    </row>
    <row r="227" spans="2:65" s="1" customFormat="1" ht="16.5" customHeight="1">
      <c r="B227" s="142"/>
      <c r="C227" s="143" t="s">
        <v>296</v>
      </c>
      <c r="D227" s="143" t="s">
        <v>174</v>
      </c>
      <c r="E227" s="144" t="s">
        <v>789</v>
      </c>
      <c r="F227" s="145" t="s">
        <v>790</v>
      </c>
      <c r="G227" s="146" t="s">
        <v>177</v>
      </c>
      <c r="H227" s="147">
        <v>61.704999999999998</v>
      </c>
      <c r="I227" s="148">
        <v>4.33</v>
      </c>
      <c r="J227" s="148"/>
      <c r="K227" s="149"/>
      <c r="L227" s="27"/>
      <c r="M227" s="150" t="s">
        <v>1</v>
      </c>
      <c r="N227" s="121" t="s">
        <v>40</v>
      </c>
      <c r="O227" s="151">
        <v>0.32401000000000002</v>
      </c>
      <c r="P227" s="151">
        <f t="shared" si="27"/>
        <v>19.993037050000002</v>
      </c>
      <c r="Q227" s="151">
        <v>4.8999999999999998E-5</v>
      </c>
      <c r="R227" s="151">
        <f t="shared" si="28"/>
        <v>3.0235449999999999E-3</v>
      </c>
      <c r="S227" s="151">
        <v>0</v>
      </c>
      <c r="T227" s="152">
        <f t="shared" si="29"/>
        <v>0</v>
      </c>
      <c r="AR227" s="153" t="s">
        <v>107</v>
      </c>
      <c r="AT227" s="153" t="s">
        <v>174</v>
      </c>
      <c r="AU227" s="153" t="s">
        <v>86</v>
      </c>
      <c r="AY227" s="13" t="s">
        <v>171</v>
      </c>
      <c r="BE227" s="154">
        <f t="shared" si="30"/>
        <v>0</v>
      </c>
      <c r="BF227" s="154">
        <f t="shared" si="31"/>
        <v>0</v>
      </c>
      <c r="BG227" s="154">
        <f t="shared" si="32"/>
        <v>0</v>
      </c>
      <c r="BH227" s="154">
        <f t="shared" si="33"/>
        <v>0</v>
      </c>
      <c r="BI227" s="154">
        <f t="shared" si="34"/>
        <v>0</v>
      </c>
      <c r="BJ227" s="13" t="s">
        <v>86</v>
      </c>
      <c r="BK227" s="154">
        <f t="shared" si="35"/>
        <v>267.18</v>
      </c>
      <c r="BL227" s="13" t="s">
        <v>107</v>
      </c>
      <c r="BM227" s="153" t="s">
        <v>426</v>
      </c>
    </row>
    <row r="228" spans="2:65" s="1" customFormat="1" ht="16.5" customHeight="1">
      <c r="B228" s="142"/>
      <c r="C228" s="143" t="s">
        <v>429</v>
      </c>
      <c r="D228" s="143" t="s">
        <v>174</v>
      </c>
      <c r="E228" s="144" t="s">
        <v>1747</v>
      </c>
      <c r="F228" s="145" t="s">
        <v>1748</v>
      </c>
      <c r="G228" s="146" t="s">
        <v>253</v>
      </c>
      <c r="H228" s="147">
        <v>10.64</v>
      </c>
      <c r="I228" s="148">
        <v>25.76</v>
      </c>
      <c r="J228" s="148"/>
      <c r="K228" s="149"/>
      <c r="L228" s="27"/>
      <c r="M228" s="150" t="s">
        <v>1</v>
      </c>
      <c r="N228" s="121" t="s">
        <v>40</v>
      </c>
      <c r="O228" s="151">
        <v>0.42213000000000001</v>
      </c>
      <c r="P228" s="151">
        <f t="shared" si="27"/>
        <v>4.4914632000000001</v>
      </c>
      <c r="Q228" s="151">
        <v>4.4175000000000004E-3</v>
      </c>
      <c r="R228" s="151">
        <f t="shared" si="28"/>
        <v>4.7002200000000008E-2</v>
      </c>
      <c r="S228" s="151">
        <v>0</v>
      </c>
      <c r="T228" s="152">
        <f t="shared" si="29"/>
        <v>0</v>
      </c>
      <c r="AR228" s="153" t="s">
        <v>107</v>
      </c>
      <c r="AT228" s="153" t="s">
        <v>174</v>
      </c>
      <c r="AU228" s="153" t="s">
        <v>86</v>
      </c>
      <c r="AY228" s="13" t="s">
        <v>171</v>
      </c>
      <c r="BE228" s="154">
        <f t="shared" si="30"/>
        <v>0</v>
      </c>
      <c r="BF228" s="154">
        <f t="shared" si="31"/>
        <v>0</v>
      </c>
      <c r="BG228" s="154">
        <f t="shared" si="32"/>
        <v>0</v>
      </c>
      <c r="BH228" s="154">
        <f t="shared" si="33"/>
        <v>0</v>
      </c>
      <c r="BI228" s="154">
        <f t="shared" si="34"/>
        <v>0</v>
      </c>
      <c r="BJ228" s="13" t="s">
        <v>86</v>
      </c>
      <c r="BK228" s="154">
        <f t="shared" si="35"/>
        <v>274.08999999999997</v>
      </c>
      <c r="BL228" s="13" t="s">
        <v>107</v>
      </c>
      <c r="BM228" s="153" t="s">
        <v>432</v>
      </c>
    </row>
    <row r="229" spans="2:65" s="1" customFormat="1" ht="21.75" customHeight="1">
      <c r="B229" s="142"/>
      <c r="C229" s="143" t="s">
        <v>299</v>
      </c>
      <c r="D229" s="143" t="s">
        <v>174</v>
      </c>
      <c r="E229" s="144" t="s">
        <v>1749</v>
      </c>
      <c r="F229" s="145" t="s">
        <v>1750</v>
      </c>
      <c r="G229" s="146" t="s">
        <v>280</v>
      </c>
      <c r="H229" s="147">
        <v>8</v>
      </c>
      <c r="I229" s="148">
        <v>22.56</v>
      </c>
      <c r="J229" s="148"/>
      <c r="K229" s="149"/>
      <c r="L229" s="27"/>
      <c r="M229" s="150" t="s">
        <v>1</v>
      </c>
      <c r="N229" s="121" t="s">
        <v>40</v>
      </c>
      <c r="O229" s="151">
        <v>0.16535</v>
      </c>
      <c r="P229" s="151">
        <f t="shared" si="27"/>
        <v>1.3228</v>
      </c>
      <c r="Q229" s="151">
        <v>7.3499999999999998E-4</v>
      </c>
      <c r="R229" s="151">
        <f t="shared" si="28"/>
        <v>5.8799999999999998E-3</v>
      </c>
      <c r="S229" s="151">
        <v>0</v>
      </c>
      <c r="T229" s="152">
        <f t="shared" si="29"/>
        <v>0</v>
      </c>
      <c r="AR229" s="153" t="s">
        <v>107</v>
      </c>
      <c r="AT229" s="153" t="s">
        <v>174</v>
      </c>
      <c r="AU229" s="153" t="s">
        <v>86</v>
      </c>
      <c r="AY229" s="13" t="s">
        <v>171</v>
      </c>
      <c r="BE229" s="154">
        <f t="shared" si="30"/>
        <v>0</v>
      </c>
      <c r="BF229" s="154">
        <f t="shared" si="31"/>
        <v>0</v>
      </c>
      <c r="BG229" s="154">
        <f t="shared" si="32"/>
        <v>0</v>
      </c>
      <c r="BH229" s="154">
        <f t="shared" si="33"/>
        <v>0</v>
      </c>
      <c r="BI229" s="154">
        <f t="shared" si="34"/>
        <v>0</v>
      </c>
      <c r="BJ229" s="13" t="s">
        <v>86</v>
      </c>
      <c r="BK229" s="154">
        <f t="shared" si="35"/>
        <v>180.48</v>
      </c>
      <c r="BL229" s="13" t="s">
        <v>107</v>
      </c>
      <c r="BM229" s="153" t="s">
        <v>435</v>
      </c>
    </row>
    <row r="230" spans="2:65" s="1" customFormat="1" ht="21.75" customHeight="1">
      <c r="B230" s="142"/>
      <c r="C230" s="143" t="s">
        <v>436</v>
      </c>
      <c r="D230" s="143" t="s">
        <v>174</v>
      </c>
      <c r="E230" s="144" t="s">
        <v>1751</v>
      </c>
      <c r="F230" s="145" t="s">
        <v>1752</v>
      </c>
      <c r="G230" s="146" t="s">
        <v>280</v>
      </c>
      <c r="H230" s="147">
        <v>8</v>
      </c>
      <c r="I230" s="148">
        <v>3.11</v>
      </c>
      <c r="J230" s="148"/>
      <c r="K230" s="149"/>
      <c r="L230" s="27"/>
      <c r="M230" s="150" t="s">
        <v>1</v>
      </c>
      <c r="N230" s="121" t="s">
        <v>40</v>
      </c>
      <c r="O230" s="151">
        <v>4.4999999999999998E-2</v>
      </c>
      <c r="P230" s="151">
        <f t="shared" si="27"/>
        <v>0.36</v>
      </c>
      <c r="Q230" s="151">
        <v>1.0000000000000001E-5</v>
      </c>
      <c r="R230" s="151">
        <f t="shared" si="28"/>
        <v>8.0000000000000007E-5</v>
      </c>
      <c r="S230" s="151">
        <v>0</v>
      </c>
      <c r="T230" s="152">
        <f t="shared" si="29"/>
        <v>0</v>
      </c>
      <c r="AR230" s="153" t="s">
        <v>107</v>
      </c>
      <c r="AT230" s="153" t="s">
        <v>174</v>
      </c>
      <c r="AU230" s="153" t="s">
        <v>86</v>
      </c>
      <c r="AY230" s="13" t="s">
        <v>171</v>
      </c>
      <c r="BE230" s="154">
        <f t="shared" si="30"/>
        <v>0</v>
      </c>
      <c r="BF230" s="154">
        <f t="shared" si="31"/>
        <v>0</v>
      </c>
      <c r="BG230" s="154">
        <f t="shared" si="32"/>
        <v>0</v>
      </c>
      <c r="BH230" s="154">
        <f t="shared" si="33"/>
        <v>0</v>
      </c>
      <c r="BI230" s="154">
        <f t="shared" si="34"/>
        <v>0</v>
      </c>
      <c r="BJ230" s="13" t="s">
        <v>86</v>
      </c>
      <c r="BK230" s="154">
        <f t="shared" si="35"/>
        <v>24.88</v>
      </c>
      <c r="BL230" s="13" t="s">
        <v>107</v>
      </c>
      <c r="BM230" s="153" t="s">
        <v>439</v>
      </c>
    </row>
    <row r="231" spans="2:65" s="1" customFormat="1" ht="24.2" customHeight="1">
      <c r="B231" s="142"/>
      <c r="C231" s="143" t="s">
        <v>303</v>
      </c>
      <c r="D231" s="143" t="s">
        <v>174</v>
      </c>
      <c r="E231" s="144" t="s">
        <v>571</v>
      </c>
      <c r="F231" s="145" t="s">
        <v>572</v>
      </c>
      <c r="G231" s="146" t="s">
        <v>280</v>
      </c>
      <c r="H231" s="147">
        <v>4</v>
      </c>
      <c r="I231" s="148">
        <v>2.29</v>
      </c>
      <c r="J231" s="148"/>
      <c r="K231" s="149"/>
      <c r="L231" s="27"/>
      <c r="M231" s="150" t="s">
        <v>1</v>
      </c>
      <c r="N231" s="121" t="s">
        <v>40</v>
      </c>
      <c r="O231" s="151">
        <v>8.3210000000000006E-2</v>
      </c>
      <c r="P231" s="151">
        <f t="shared" si="27"/>
        <v>0.33284000000000002</v>
      </c>
      <c r="Q231" s="151">
        <v>3.4999999999999997E-5</v>
      </c>
      <c r="R231" s="151">
        <f t="shared" si="28"/>
        <v>1.3999999999999999E-4</v>
      </c>
      <c r="S231" s="151">
        <v>0</v>
      </c>
      <c r="T231" s="152">
        <f t="shared" si="29"/>
        <v>0</v>
      </c>
      <c r="AR231" s="153" t="s">
        <v>107</v>
      </c>
      <c r="AT231" s="153" t="s">
        <v>174</v>
      </c>
      <c r="AU231" s="153" t="s">
        <v>86</v>
      </c>
      <c r="AY231" s="13" t="s">
        <v>171</v>
      </c>
      <c r="BE231" s="154">
        <f t="shared" si="30"/>
        <v>0</v>
      </c>
      <c r="BF231" s="154">
        <f t="shared" si="31"/>
        <v>0</v>
      </c>
      <c r="BG231" s="154">
        <f t="shared" si="32"/>
        <v>0</v>
      </c>
      <c r="BH231" s="154">
        <f t="shared" si="33"/>
        <v>0</v>
      </c>
      <c r="BI231" s="154">
        <f t="shared" si="34"/>
        <v>0</v>
      </c>
      <c r="BJ231" s="13" t="s">
        <v>86</v>
      </c>
      <c r="BK231" s="154">
        <f t="shared" si="35"/>
        <v>9.16</v>
      </c>
      <c r="BL231" s="13" t="s">
        <v>107</v>
      </c>
      <c r="BM231" s="153" t="s">
        <v>445</v>
      </c>
    </row>
    <row r="232" spans="2:65" s="1" customFormat="1" ht="24.2" customHeight="1">
      <c r="B232" s="142"/>
      <c r="C232" s="155" t="s">
        <v>446</v>
      </c>
      <c r="D232" s="155" t="s">
        <v>282</v>
      </c>
      <c r="E232" s="156" t="s">
        <v>1753</v>
      </c>
      <c r="F232" s="157" t="s">
        <v>1754</v>
      </c>
      <c r="G232" s="158" t="s">
        <v>280</v>
      </c>
      <c r="H232" s="159">
        <v>4</v>
      </c>
      <c r="I232" s="160">
        <v>7.09</v>
      </c>
      <c r="J232" s="160"/>
      <c r="K232" s="161"/>
      <c r="L232" s="162"/>
      <c r="M232" s="163" t="s">
        <v>1</v>
      </c>
      <c r="N232" s="164" t="s">
        <v>40</v>
      </c>
      <c r="O232" s="151">
        <v>0</v>
      </c>
      <c r="P232" s="151">
        <f t="shared" si="27"/>
        <v>0</v>
      </c>
      <c r="Q232" s="151">
        <v>0</v>
      </c>
      <c r="R232" s="151">
        <f t="shared" si="28"/>
        <v>0</v>
      </c>
      <c r="S232" s="151">
        <v>0</v>
      </c>
      <c r="T232" s="152">
        <f t="shared" si="29"/>
        <v>0</v>
      </c>
      <c r="AR232" s="153" t="s">
        <v>184</v>
      </c>
      <c r="AT232" s="153" t="s">
        <v>282</v>
      </c>
      <c r="AU232" s="153" t="s">
        <v>86</v>
      </c>
      <c r="AY232" s="13" t="s">
        <v>171</v>
      </c>
      <c r="BE232" s="154">
        <f t="shared" si="30"/>
        <v>0</v>
      </c>
      <c r="BF232" s="154">
        <f t="shared" si="31"/>
        <v>0</v>
      </c>
      <c r="BG232" s="154">
        <f t="shared" si="32"/>
        <v>0</v>
      </c>
      <c r="BH232" s="154">
        <f t="shared" si="33"/>
        <v>0</v>
      </c>
      <c r="BI232" s="154">
        <f t="shared" si="34"/>
        <v>0</v>
      </c>
      <c r="BJ232" s="13" t="s">
        <v>86</v>
      </c>
      <c r="BK232" s="154">
        <f t="shared" si="35"/>
        <v>28.36</v>
      </c>
      <c r="BL232" s="13" t="s">
        <v>107</v>
      </c>
      <c r="BM232" s="153" t="s">
        <v>450</v>
      </c>
    </row>
    <row r="233" spans="2:65" s="1" customFormat="1" ht="16.5" customHeight="1">
      <c r="B233" s="142"/>
      <c r="C233" s="143" t="s">
        <v>306</v>
      </c>
      <c r="D233" s="143" t="s">
        <v>174</v>
      </c>
      <c r="E233" s="144" t="s">
        <v>1755</v>
      </c>
      <c r="F233" s="145" t="s">
        <v>1756</v>
      </c>
      <c r="G233" s="146" t="s">
        <v>280</v>
      </c>
      <c r="H233" s="147">
        <v>8</v>
      </c>
      <c r="I233" s="148">
        <v>3.08</v>
      </c>
      <c r="J233" s="148"/>
      <c r="K233" s="149"/>
      <c r="L233" s="27"/>
      <c r="M233" s="150" t="s">
        <v>1</v>
      </c>
      <c r="N233" s="121" t="s">
        <v>40</v>
      </c>
      <c r="O233" s="151">
        <v>4.002E-2</v>
      </c>
      <c r="P233" s="151">
        <f t="shared" si="27"/>
        <v>0.32016</v>
      </c>
      <c r="Q233" s="151">
        <v>4.0000000000000003E-5</v>
      </c>
      <c r="R233" s="151">
        <f t="shared" si="28"/>
        <v>3.2000000000000003E-4</v>
      </c>
      <c r="S233" s="151">
        <v>0</v>
      </c>
      <c r="T233" s="152">
        <f t="shared" si="29"/>
        <v>0</v>
      </c>
      <c r="AR233" s="153" t="s">
        <v>107</v>
      </c>
      <c r="AT233" s="153" t="s">
        <v>174</v>
      </c>
      <c r="AU233" s="153" t="s">
        <v>86</v>
      </c>
      <c r="AY233" s="13" t="s">
        <v>171</v>
      </c>
      <c r="BE233" s="154">
        <f t="shared" si="30"/>
        <v>0</v>
      </c>
      <c r="BF233" s="154">
        <f t="shared" si="31"/>
        <v>0</v>
      </c>
      <c r="BG233" s="154">
        <f t="shared" si="32"/>
        <v>0</v>
      </c>
      <c r="BH233" s="154">
        <f t="shared" si="33"/>
        <v>0</v>
      </c>
      <c r="BI233" s="154">
        <f t="shared" si="34"/>
        <v>0</v>
      </c>
      <c r="BJ233" s="13" t="s">
        <v>86</v>
      </c>
      <c r="BK233" s="154">
        <f t="shared" si="35"/>
        <v>24.64</v>
      </c>
      <c r="BL233" s="13" t="s">
        <v>107</v>
      </c>
      <c r="BM233" s="153" t="s">
        <v>455</v>
      </c>
    </row>
    <row r="234" spans="2:65" s="1" customFormat="1" ht="21.75" customHeight="1">
      <c r="B234" s="142"/>
      <c r="C234" s="143" t="s">
        <v>456</v>
      </c>
      <c r="D234" s="143" t="s">
        <v>174</v>
      </c>
      <c r="E234" s="144" t="s">
        <v>1757</v>
      </c>
      <c r="F234" s="145" t="s">
        <v>1758</v>
      </c>
      <c r="G234" s="146" t="s">
        <v>253</v>
      </c>
      <c r="H234" s="147">
        <v>9.6</v>
      </c>
      <c r="I234" s="148">
        <v>1.61</v>
      </c>
      <c r="J234" s="148"/>
      <c r="K234" s="149"/>
      <c r="L234" s="27"/>
      <c r="M234" s="150" t="s">
        <v>1</v>
      </c>
      <c r="N234" s="121" t="s">
        <v>40</v>
      </c>
      <c r="O234" s="151">
        <v>4.0039999999999999E-2</v>
      </c>
      <c r="P234" s="151">
        <f t="shared" si="27"/>
        <v>0.384384</v>
      </c>
      <c r="Q234" s="151">
        <v>7.7000000000000001E-5</v>
      </c>
      <c r="R234" s="151">
        <f t="shared" si="28"/>
        <v>7.3919999999999997E-4</v>
      </c>
      <c r="S234" s="151">
        <v>0</v>
      </c>
      <c r="T234" s="152">
        <f t="shared" si="29"/>
        <v>0</v>
      </c>
      <c r="AR234" s="153" t="s">
        <v>107</v>
      </c>
      <c r="AT234" s="153" t="s">
        <v>174</v>
      </c>
      <c r="AU234" s="153" t="s">
        <v>86</v>
      </c>
      <c r="AY234" s="13" t="s">
        <v>171</v>
      </c>
      <c r="BE234" s="154">
        <f t="shared" si="30"/>
        <v>0</v>
      </c>
      <c r="BF234" s="154">
        <f t="shared" si="31"/>
        <v>0</v>
      </c>
      <c r="BG234" s="154">
        <f t="shared" si="32"/>
        <v>0</v>
      </c>
      <c r="BH234" s="154">
        <f t="shared" si="33"/>
        <v>0</v>
      </c>
      <c r="BI234" s="154">
        <f t="shared" si="34"/>
        <v>0</v>
      </c>
      <c r="BJ234" s="13" t="s">
        <v>86</v>
      </c>
      <c r="BK234" s="154">
        <f t="shared" si="35"/>
        <v>15.46</v>
      </c>
      <c r="BL234" s="13" t="s">
        <v>107</v>
      </c>
      <c r="BM234" s="153" t="s">
        <v>459</v>
      </c>
    </row>
    <row r="235" spans="2:65" s="1" customFormat="1" ht="37.9" customHeight="1">
      <c r="B235" s="142"/>
      <c r="C235" s="143" t="s">
        <v>310</v>
      </c>
      <c r="D235" s="143" t="s">
        <v>174</v>
      </c>
      <c r="E235" s="144" t="s">
        <v>1759</v>
      </c>
      <c r="F235" s="145" t="s">
        <v>1760</v>
      </c>
      <c r="G235" s="146" t="s">
        <v>280</v>
      </c>
      <c r="H235" s="147">
        <v>18</v>
      </c>
      <c r="I235" s="148">
        <v>4.28</v>
      </c>
      <c r="J235" s="148"/>
      <c r="K235" s="149"/>
      <c r="L235" s="27"/>
      <c r="M235" s="150" t="s">
        <v>1</v>
      </c>
      <c r="N235" s="121" t="s">
        <v>40</v>
      </c>
      <c r="O235" s="151">
        <v>0.13535</v>
      </c>
      <c r="P235" s="151">
        <f t="shared" si="27"/>
        <v>2.4363000000000001</v>
      </c>
      <c r="Q235" s="151">
        <v>1.03003E-4</v>
      </c>
      <c r="R235" s="151">
        <f t="shared" si="28"/>
        <v>1.8540539999999999E-3</v>
      </c>
      <c r="S235" s="151">
        <v>0</v>
      </c>
      <c r="T235" s="152">
        <f t="shared" si="29"/>
        <v>0</v>
      </c>
      <c r="AR235" s="153" t="s">
        <v>107</v>
      </c>
      <c r="AT235" s="153" t="s">
        <v>174</v>
      </c>
      <c r="AU235" s="153" t="s">
        <v>86</v>
      </c>
      <c r="AY235" s="13" t="s">
        <v>171</v>
      </c>
      <c r="BE235" s="154">
        <f t="shared" si="30"/>
        <v>0</v>
      </c>
      <c r="BF235" s="154">
        <f t="shared" si="31"/>
        <v>0</v>
      </c>
      <c r="BG235" s="154">
        <f t="shared" si="32"/>
        <v>0</v>
      </c>
      <c r="BH235" s="154">
        <f t="shared" si="33"/>
        <v>0</v>
      </c>
      <c r="BI235" s="154">
        <f t="shared" si="34"/>
        <v>0</v>
      </c>
      <c r="BJ235" s="13" t="s">
        <v>86</v>
      </c>
      <c r="BK235" s="154">
        <f t="shared" si="35"/>
        <v>77.040000000000006</v>
      </c>
      <c r="BL235" s="13" t="s">
        <v>107</v>
      </c>
      <c r="BM235" s="153" t="s">
        <v>462</v>
      </c>
    </row>
    <row r="236" spans="2:65" s="1" customFormat="1" ht="37.9" customHeight="1">
      <c r="B236" s="142"/>
      <c r="C236" s="143" t="s">
        <v>799</v>
      </c>
      <c r="D236" s="143" t="s">
        <v>174</v>
      </c>
      <c r="E236" s="144" t="s">
        <v>791</v>
      </c>
      <c r="F236" s="145" t="s">
        <v>792</v>
      </c>
      <c r="G236" s="146" t="s">
        <v>177</v>
      </c>
      <c r="H236" s="147">
        <v>0.5</v>
      </c>
      <c r="I236" s="148">
        <v>2.76</v>
      </c>
      <c r="J236" s="148"/>
      <c r="K236" s="149"/>
      <c r="L236" s="27"/>
      <c r="M236" s="150" t="s">
        <v>1</v>
      </c>
      <c r="N236" s="121" t="s">
        <v>40</v>
      </c>
      <c r="O236" s="151">
        <v>0.16400000000000001</v>
      </c>
      <c r="P236" s="151">
        <f t="shared" si="27"/>
        <v>8.2000000000000003E-2</v>
      </c>
      <c r="Q236" s="151">
        <v>0</v>
      </c>
      <c r="R236" s="151">
        <f t="shared" si="28"/>
        <v>0</v>
      </c>
      <c r="S236" s="151">
        <v>0.19600000000000001</v>
      </c>
      <c r="T236" s="152">
        <f t="shared" si="29"/>
        <v>9.8000000000000004E-2</v>
      </c>
      <c r="AR236" s="153" t="s">
        <v>107</v>
      </c>
      <c r="AT236" s="153" t="s">
        <v>174</v>
      </c>
      <c r="AU236" s="153" t="s">
        <v>86</v>
      </c>
      <c r="AY236" s="13" t="s">
        <v>171</v>
      </c>
      <c r="BE236" s="154">
        <f t="shared" si="30"/>
        <v>0</v>
      </c>
      <c r="BF236" s="154">
        <f t="shared" si="31"/>
        <v>0</v>
      </c>
      <c r="BG236" s="154">
        <f t="shared" si="32"/>
        <v>0</v>
      </c>
      <c r="BH236" s="154">
        <f t="shared" si="33"/>
        <v>0</v>
      </c>
      <c r="BI236" s="154">
        <f t="shared" si="34"/>
        <v>0</v>
      </c>
      <c r="BJ236" s="13" t="s">
        <v>86</v>
      </c>
      <c r="BK236" s="154">
        <f t="shared" si="35"/>
        <v>1.38</v>
      </c>
      <c r="BL236" s="13" t="s">
        <v>107</v>
      </c>
      <c r="BM236" s="153" t="s">
        <v>802</v>
      </c>
    </row>
    <row r="237" spans="2:65" s="1" customFormat="1" ht="44.25" customHeight="1">
      <c r="B237" s="142"/>
      <c r="C237" s="143" t="s">
        <v>313</v>
      </c>
      <c r="D237" s="143" t="s">
        <v>174</v>
      </c>
      <c r="E237" s="144" t="s">
        <v>793</v>
      </c>
      <c r="F237" s="145" t="s">
        <v>794</v>
      </c>
      <c r="G237" s="146" t="s">
        <v>488</v>
      </c>
      <c r="H237" s="147">
        <v>11.7</v>
      </c>
      <c r="I237" s="148">
        <v>24.47</v>
      </c>
      <c r="J237" s="148"/>
      <c r="K237" s="149"/>
      <c r="L237" s="27"/>
      <c r="M237" s="150" t="s">
        <v>1</v>
      </c>
      <c r="N237" s="121" t="s">
        <v>40</v>
      </c>
      <c r="O237" s="151">
        <v>1.4550000000000001</v>
      </c>
      <c r="P237" s="151">
        <f t="shared" si="27"/>
        <v>17.023499999999999</v>
      </c>
      <c r="Q237" s="151">
        <v>0</v>
      </c>
      <c r="R237" s="151">
        <f t="shared" si="28"/>
        <v>0</v>
      </c>
      <c r="S237" s="151">
        <v>1.905</v>
      </c>
      <c r="T237" s="152">
        <f t="shared" si="29"/>
        <v>22.288499999999999</v>
      </c>
      <c r="AR237" s="153" t="s">
        <v>107</v>
      </c>
      <c r="AT237" s="153" t="s">
        <v>174</v>
      </c>
      <c r="AU237" s="153" t="s">
        <v>86</v>
      </c>
      <c r="AY237" s="13" t="s">
        <v>171</v>
      </c>
      <c r="BE237" s="154">
        <f t="shared" si="30"/>
        <v>0</v>
      </c>
      <c r="BF237" s="154">
        <f t="shared" si="31"/>
        <v>0</v>
      </c>
      <c r="BG237" s="154">
        <f t="shared" si="32"/>
        <v>0</v>
      </c>
      <c r="BH237" s="154">
        <f t="shared" si="33"/>
        <v>0</v>
      </c>
      <c r="BI237" s="154">
        <f t="shared" si="34"/>
        <v>0</v>
      </c>
      <c r="BJ237" s="13" t="s">
        <v>86</v>
      </c>
      <c r="BK237" s="154">
        <f t="shared" si="35"/>
        <v>286.3</v>
      </c>
      <c r="BL237" s="13" t="s">
        <v>107</v>
      </c>
      <c r="BM237" s="153" t="s">
        <v>805</v>
      </c>
    </row>
    <row r="238" spans="2:65" s="1" customFormat="1" ht="24.2" customHeight="1">
      <c r="B238" s="142"/>
      <c r="C238" s="143" t="s">
        <v>806</v>
      </c>
      <c r="D238" s="143" t="s">
        <v>174</v>
      </c>
      <c r="E238" s="144" t="s">
        <v>1761</v>
      </c>
      <c r="F238" s="145" t="s">
        <v>1762</v>
      </c>
      <c r="G238" s="146" t="s">
        <v>488</v>
      </c>
      <c r="H238" s="147">
        <v>1.8</v>
      </c>
      <c r="I238" s="148">
        <v>33.979999999999997</v>
      </c>
      <c r="J238" s="148"/>
      <c r="K238" s="149"/>
      <c r="L238" s="27"/>
      <c r="M238" s="150" t="s">
        <v>1</v>
      </c>
      <c r="N238" s="121" t="s">
        <v>40</v>
      </c>
      <c r="O238" s="151">
        <v>2.464</v>
      </c>
      <c r="P238" s="151">
        <f t="shared" si="27"/>
        <v>4.4352</v>
      </c>
      <c r="Q238" s="151">
        <v>0</v>
      </c>
      <c r="R238" s="151">
        <f t="shared" si="28"/>
        <v>0</v>
      </c>
      <c r="S238" s="151">
        <v>1.633</v>
      </c>
      <c r="T238" s="152">
        <f t="shared" si="29"/>
        <v>2.9394</v>
      </c>
      <c r="AR238" s="153" t="s">
        <v>107</v>
      </c>
      <c r="AT238" s="153" t="s">
        <v>174</v>
      </c>
      <c r="AU238" s="153" t="s">
        <v>86</v>
      </c>
      <c r="AY238" s="13" t="s">
        <v>171</v>
      </c>
      <c r="BE238" s="154">
        <f t="shared" si="30"/>
        <v>0</v>
      </c>
      <c r="BF238" s="154">
        <f t="shared" si="31"/>
        <v>0</v>
      </c>
      <c r="BG238" s="154">
        <f t="shared" si="32"/>
        <v>0</v>
      </c>
      <c r="BH238" s="154">
        <f t="shared" si="33"/>
        <v>0</v>
      </c>
      <c r="BI238" s="154">
        <f t="shared" si="34"/>
        <v>0</v>
      </c>
      <c r="BJ238" s="13" t="s">
        <v>86</v>
      </c>
      <c r="BK238" s="154">
        <f t="shared" si="35"/>
        <v>61.16</v>
      </c>
      <c r="BL238" s="13" t="s">
        <v>107</v>
      </c>
      <c r="BM238" s="153" t="s">
        <v>809</v>
      </c>
    </row>
    <row r="239" spans="2:65" s="1" customFormat="1" ht="37.9" customHeight="1">
      <c r="B239" s="142"/>
      <c r="C239" s="143" t="s">
        <v>317</v>
      </c>
      <c r="D239" s="143" t="s">
        <v>174</v>
      </c>
      <c r="E239" s="144" t="s">
        <v>1763</v>
      </c>
      <c r="F239" s="145" t="s">
        <v>1764</v>
      </c>
      <c r="G239" s="146" t="s">
        <v>488</v>
      </c>
      <c r="H239" s="147">
        <v>1.0289999999999999</v>
      </c>
      <c r="I239" s="148">
        <v>116.41</v>
      </c>
      <c r="J239" s="148"/>
      <c r="K239" s="149"/>
      <c r="L239" s="27"/>
      <c r="M239" s="150" t="s">
        <v>1</v>
      </c>
      <c r="N239" s="121" t="s">
        <v>40</v>
      </c>
      <c r="O239" s="151">
        <v>10.019880000000001</v>
      </c>
      <c r="P239" s="151">
        <f t="shared" si="27"/>
        <v>10.310456519999999</v>
      </c>
      <c r="Q239" s="151">
        <v>0</v>
      </c>
      <c r="R239" s="151">
        <f t="shared" si="28"/>
        <v>0</v>
      </c>
      <c r="S239" s="151">
        <v>2.2000000000000002</v>
      </c>
      <c r="T239" s="152">
        <f t="shared" si="29"/>
        <v>2.2637999999999998</v>
      </c>
      <c r="AR239" s="153" t="s">
        <v>107</v>
      </c>
      <c r="AT239" s="153" t="s">
        <v>174</v>
      </c>
      <c r="AU239" s="153" t="s">
        <v>86</v>
      </c>
      <c r="AY239" s="13" t="s">
        <v>171</v>
      </c>
      <c r="BE239" s="154">
        <f t="shared" si="30"/>
        <v>0</v>
      </c>
      <c r="BF239" s="154">
        <f t="shared" si="31"/>
        <v>0</v>
      </c>
      <c r="BG239" s="154">
        <f t="shared" si="32"/>
        <v>0</v>
      </c>
      <c r="BH239" s="154">
        <f t="shared" si="33"/>
        <v>0</v>
      </c>
      <c r="BI239" s="154">
        <f t="shared" si="34"/>
        <v>0</v>
      </c>
      <c r="BJ239" s="13" t="s">
        <v>86</v>
      </c>
      <c r="BK239" s="154">
        <f t="shared" si="35"/>
        <v>119.79</v>
      </c>
      <c r="BL239" s="13" t="s">
        <v>107</v>
      </c>
      <c r="BM239" s="153" t="s">
        <v>812</v>
      </c>
    </row>
    <row r="240" spans="2:65" s="1" customFormat="1" ht="37.9" customHeight="1">
      <c r="B240" s="142"/>
      <c r="C240" s="143" t="s">
        <v>813</v>
      </c>
      <c r="D240" s="143" t="s">
        <v>174</v>
      </c>
      <c r="E240" s="144" t="s">
        <v>1765</v>
      </c>
      <c r="F240" s="145" t="s">
        <v>1766</v>
      </c>
      <c r="G240" s="146" t="s">
        <v>488</v>
      </c>
      <c r="H240" s="147">
        <v>3.39</v>
      </c>
      <c r="I240" s="148">
        <v>71.87</v>
      </c>
      <c r="J240" s="148"/>
      <c r="K240" s="149"/>
      <c r="L240" s="27"/>
      <c r="M240" s="150" t="s">
        <v>1</v>
      </c>
      <c r="N240" s="121" t="s">
        <v>40</v>
      </c>
      <c r="O240" s="151">
        <v>5.4031799999999999</v>
      </c>
      <c r="P240" s="151">
        <f t="shared" si="27"/>
        <v>18.3167802</v>
      </c>
      <c r="Q240" s="151">
        <v>0</v>
      </c>
      <c r="R240" s="151">
        <f t="shared" si="28"/>
        <v>0</v>
      </c>
      <c r="S240" s="151">
        <v>2.2000000000000002</v>
      </c>
      <c r="T240" s="152">
        <f t="shared" si="29"/>
        <v>7.4580000000000011</v>
      </c>
      <c r="AR240" s="153" t="s">
        <v>107</v>
      </c>
      <c r="AT240" s="153" t="s">
        <v>174</v>
      </c>
      <c r="AU240" s="153" t="s">
        <v>86</v>
      </c>
      <c r="AY240" s="13" t="s">
        <v>171</v>
      </c>
      <c r="BE240" s="154">
        <f t="shared" si="30"/>
        <v>0</v>
      </c>
      <c r="BF240" s="154">
        <f t="shared" si="31"/>
        <v>0</v>
      </c>
      <c r="BG240" s="154">
        <f t="shared" si="32"/>
        <v>0</v>
      </c>
      <c r="BH240" s="154">
        <f t="shared" si="33"/>
        <v>0</v>
      </c>
      <c r="BI240" s="154">
        <f t="shared" si="34"/>
        <v>0</v>
      </c>
      <c r="BJ240" s="13" t="s">
        <v>86</v>
      </c>
      <c r="BK240" s="154">
        <f t="shared" si="35"/>
        <v>243.64</v>
      </c>
      <c r="BL240" s="13" t="s">
        <v>107</v>
      </c>
      <c r="BM240" s="153" t="s">
        <v>816</v>
      </c>
    </row>
    <row r="241" spans="2:65" s="1" customFormat="1" ht="37.9" customHeight="1">
      <c r="B241" s="142"/>
      <c r="C241" s="143" t="s">
        <v>320</v>
      </c>
      <c r="D241" s="143" t="s">
        <v>174</v>
      </c>
      <c r="E241" s="144" t="s">
        <v>797</v>
      </c>
      <c r="F241" s="145" t="s">
        <v>798</v>
      </c>
      <c r="G241" s="146" t="s">
        <v>488</v>
      </c>
      <c r="H241" s="147">
        <v>1.0209999999999999</v>
      </c>
      <c r="I241" s="148">
        <v>76.75</v>
      </c>
      <c r="J241" s="148"/>
      <c r="K241" s="149"/>
      <c r="L241" s="27"/>
      <c r="M241" s="150" t="s">
        <v>1</v>
      </c>
      <c r="N241" s="121" t="s">
        <v>40</v>
      </c>
      <c r="O241" s="151">
        <v>5.8433999999999999</v>
      </c>
      <c r="P241" s="151">
        <f t="shared" si="27"/>
        <v>5.9661113999999991</v>
      </c>
      <c r="Q241" s="151">
        <v>0</v>
      </c>
      <c r="R241" s="151">
        <f t="shared" si="28"/>
        <v>0</v>
      </c>
      <c r="S241" s="151">
        <v>2.2000000000000002</v>
      </c>
      <c r="T241" s="152">
        <f t="shared" si="29"/>
        <v>2.2462</v>
      </c>
      <c r="AR241" s="153" t="s">
        <v>107</v>
      </c>
      <c r="AT241" s="153" t="s">
        <v>174</v>
      </c>
      <c r="AU241" s="153" t="s">
        <v>86</v>
      </c>
      <c r="AY241" s="13" t="s">
        <v>171</v>
      </c>
      <c r="BE241" s="154">
        <f t="shared" si="30"/>
        <v>0</v>
      </c>
      <c r="BF241" s="154">
        <f t="shared" si="31"/>
        <v>0</v>
      </c>
      <c r="BG241" s="154">
        <f t="shared" si="32"/>
        <v>0</v>
      </c>
      <c r="BH241" s="154">
        <f t="shared" si="33"/>
        <v>0</v>
      </c>
      <c r="BI241" s="154">
        <f t="shared" si="34"/>
        <v>0</v>
      </c>
      <c r="BJ241" s="13" t="s">
        <v>86</v>
      </c>
      <c r="BK241" s="154">
        <f t="shared" si="35"/>
        <v>78.36</v>
      </c>
      <c r="BL241" s="13" t="s">
        <v>107</v>
      </c>
      <c r="BM241" s="153" t="s">
        <v>819</v>
      </c>
    </row>
    <row r="242" spans="2:65" s="1" customFormat="1" ht="33" customHeight="1">
      <c r="B242" s="142"/>
      <c r="C242" s="143" t="s">
        <v>820</v>
      </c>
      <c r="D242" s="143" t="s">
        <v>174</v>
      </c>
      <c r="E242" s="144" t="s">
        <v>807</v>
      </c>
      <c r="F242" s="145" t="s">
        <v>808</v>
      </c>
      <c r="G242" s="146" t="s">
        <v>488</v>
      </c>
      <c r="H242" s="147">
        <v>0.128</v>
      </c>
      <c r="I242" s="148">
        <v>48.77</v>
      </c>
      <c r="J242" s="148"/>
      <c r="K242" s="149"/>
      <c r="L242" s="27"/>
      <c r="M242" s="150" t="s">
        <v>1</v>
      </c>
      <c r="N242" s="121" t="s">
        <v>40</v>
      </c>
      <c r="O242" s="151">
        <v>4.1980000000000004</v>
      </c>
      <c r="P242" s="151">
        <f t="shared" si="27"/>
        <v>0.53734400000000004</v>
      </c>
      <c r="Q242" s="151">
        <v>0</v>
      </c>
      <c r="R242" s="151">
        <f t="shared" si="28"/>
        <v>0</v>
      </c>
      <c r="S242" s="151">
        <v>0</v>
      </c>
      <c r="T242" s="152">
        <f t="shared" si="29"/>
        <v>0</v>
      </c>
      <c r="AR242" s="153" t="s">
        <v>107</v>
      </c>
      <c r="AT242" s="153" t="s">
        <v>174</v>
      </c>
      <c r="AU242" s="153" t="s">
        <v>86</v>
      </c>
      <c r="AY242" s="13" t="s">
        <v>171</v>
      </c>
      <c r="BE242" s="154">
        <f t="shared" si="30"/>
        <v>0</v>
      </c>
      <c r="BF242" s="154">
        <f t="shared" si="31"/>
        <v>0</v>
      </c>
      <c r="BG242" s="154">
        <f t="shared" si="32"/>
        <v>0</v>
      </c>
      <c r="BH242" s="154">
        <f t="shared" si="33"/>
        <v>0</v>
      </c>
      <c r="BI242" s="154">
        <f t="shared" si="34"/>
        <v>0</v>
      </c>
      <c r="BJ242" s="13" t="s">
        <v>86</v>
      </c>
      <c r="BK242" s="154">
        <f t="shared" si="35"/>
        <v>6.24</v>
      </c>
      <c r="BL242" s="13" t="s">
        <v>107</v>
      </c>
      <c r="BM242" s="153" t="s">
        <v>823</v>
      </c>
    </row>
    <row r="243" spans="2:65" s="1" customFormat="1" ht="33" customHeight="1">
      <c r="B243" s="142"/>
      <c r="C243" s="143" t="s">
        <v>324</v>
      </c>
      <c r="D243" s="143" t="s">
        <v>174</v>
      </c>
      <c r="E243" s="144" t="s">
        <v>810</v>
      </c>
      <c r="F243" s="145" t="s">
        <v>811</v>
      </c>
      <c r="G243" s="146" t="s">
        <v>488</v>
      </c>
      <c r="H243" s="147">
        <v>0.56499999999999995</v>
      </c>
      <c r="I243" s="148">
        <v>40.72</v>
      </c>
      <c r="J243" s="148"/>
      <c r="K243" s="149"/>
      <c r="L243" s="27"/>
      <c r="M243" s="150" t="s">
        <v>1</v>
      </c>
      <c r="N243" s="121" t="s">
        <v>40</v>
      </c>
      <c r="O243" s="151">
        <v>3.5049999999999999</v>
      </c>
      <c r="P243" s="151">
        <f t="shared" si="27"/>
        <v>1.9803249999999997</v>
      </c>
      <c r="Q243" s="151">
        <v>0</v>
      </c>
      <c r="R243" s="151">
        <f t="shared" si="28"/>
        <v>0</v>
      </c>
      <c r="S243" s="151">
        <v>0</v>
      </c>
      <c r="T243" s="152">
        <f t="shared" si="29"/>
        <v>0</v>
      </c>
      <c r="AR243" s="153" t="s">
        <v>107</v>
      </c>
      <c r="AT243" s="153" t="s">
        <v>174</v>
      </c>
      <c r="AU243" s="153" t="s">
        <v>86</v>
      </c>
      <c r="AY243" s="13" t="s">
        <v>171</v>
      </c>
      <c r="BE243" s="154">
        <f t="shared" si="30"/>
        <v>0</v>
      </c>
      <c r="BF243" s="154">
        <f t="shared" si="31"/>
        <v>0</v>
      </c>
      <c r="BG243" s="154">
        <f t="shared" si="32"/>
        <v>0</v>
      </c>
      <c r="BH243" s="154">
        <f t="shared" si="33"/>
        <v>0</v>
      </c>
      <c r="BI243" s="154">
        <f t="shared" si="34"/>
        <v>0</v>
      </c>
      <c r="BJ243" s="13" t="s">
        <v>86</v>
      </c>
      <c r="BK243" s="154">
        <f t="shared" si="35"/>
        <v>23.01</v>
      </c>
      <c r="BL243" s="13" t="s">
        <v>107</v>
      </c>
      <c r="BM243" s="153" t="s">
        <v>826</v>
      </c>
    </row>
    <row r="244" spans="2:65" s="1" customFormat="1" ht="21.75" customHeight="1">
      <c r="B244" s="142"/>
      <c r="C244" s="143" t="s">
        <v>827</v>
      </c>
      <c r="D244" s="143" t="s">
        <v>174</v>
      </c>
      <c r="E244" s="144" t="s">
        <v>814</v>
      </c>
      <c r="F244" s="145" t="s">
        <v>815</v>
      </c>
      <c r="G244" s="146" t="s">
        <v>253</v>
      </c>
      <c r="H244" s="147">
        <v>19.899999999999999</v>
      </c>
      <c r="I244" s="148">
        <v>2.14</v>
      </c>
      <c r="J244" s="148"/>
      <c r="K244" s="149"/>
      <c r="L244" s="27"/>
      <c r="M244" s="150" t="s">
        <v>1</v>
      </c>
      <c r="N244" s="121" t="s">
        <v>40</v>
      </c>
      <c r="O244" s="151">
        <v>0.16600000000000001</v>
      </c>
      <c r="P244" s="151">
        <f t="shared" si="27"/>
        <v>3.3033999999999999</v>
      </c>
      <c r="Q244" s="151">
        <v>0</v>
      </c>
      <c r="R244" s="151">
        <f t="shared" si="28"/>
        <v>0</v>
      </c>
      <c r="S244" s="151">
        <v>0.02</v>
      </c>
      <c r="T244" s="152">
        <f t="shared" si="29"/>
        <v>0.39799999999999996</v>
      </c>
      <c r="AR244" s="153" t="s">
        <v>107</v>
      </c>
      <c r="AT244" s="153" t="s">
        <v>174</v>
      </c>
      <c r="AU244" s="153" t="s">
        <v>86</v>
      </c>
      <c r="AY244" s="13" t="s">
        <v>171</v>
      </c>
      <c r="BE244" s="154">
        <f t="shared" si="30"/>
        <v>0</v>
      </c>
      <c r="BF244" s="154">
        <f t="shared" si="31"/>
        <v>0</v>
      </c>
      <c r="BG244" s="154">
        <f t="shared" si="32"/>
        <v>0</v>
      </c>
      <c r="BH244" s="154">
        <f t="shared" si="33"/>
        <v>0</v>
      </c>
      <c r="BI244" s="154">
        <f t="shared" si="34"/>
        <v>0</v>
      </c>
      <c r="BJ244" s="13" t="s">
        <v>86</v>
      </c>
      <c r="BK244" s="154">
        <f t="shared" si="35"/>
        <v>42.59</v>
      </c>
      <c r="BL244" s="13" t="s">
        <v>107</v>
      </c>
      <c r="BM244" s="153" t="s">
        <v>830</v>
      </c>
    </row>
    <row r="245" spans="2:65" s="1" customFormat="1" ht="37.9" customHeight="1">
      <c r="B245" s="142"/>
      <c r="C245" s="143" t="s">
        <v>327</v>
      </c>
      <c r="D245" s="143" t="s">
        <v>174</v>
      </c>
      <c r="E245" s="144" t="s">
        <v>817</v>
      </c>
      <c r="F245" s="145" t="s">
        <v>818</v>
      </c>
      <c r="G245" s="146" t="s">
        <v>177</v>
      </c>
      <c r="H245" s="147">
        <v>32.15</v>
      </c>
      <c r="I245" s="148">
        <v>3.75</v>
      </c>
      <c r="J245" s="148"/>
      <c r="K245" s="149"/>
      <c r="L245" s="27"/>
      <c r="M245" s="150" t="s">
        <v>1</v>
      </c>
      <c r="N245" s="121" t="s">
        <v>40</v>
      </c>
      <c r="O245" s="151">
        <v>0.29099999999999998</v>
      </c>
      <c r="P245" s="151">
        <f t="shared" si="27"/>
        <v>9.3556499999999989</v>
      </c>
      <c r="Q245" s="151">
        <v>0</v>
      </c>
      <c r="R245" s="151">
        <f t="shared" si="28"/>
        <v>0</v>
      </c>
      <c r="S245" s="151">
        <v>6.5000000000000002E-2</v>
      </c>
      <c r="T245" s="152">
        <f t="shared" si="29"/>
        <v>2.08975</v>
      </c>
      <c r="AR245" s="153" t="s">
        <v>107</v>
      </c>
      <c r="AT245" s="153" t="s">
        <v>174</v>
      </c>
      <c r="AU245" s="153" t="s">
        <v>86</v>
      </c>
      <c r="AY245" s="13" t="s">
        <v>171</v>
      </c>
      <c r="BE245" s="154">
        <f t="shared" si="30"/>
        <v>0</v>
      </c>
      <c r="BF245" s="154">
        <f t="shared" si="31"/>
        <v>0</v>
      </c>
      <c r="BG245" s="154">
        <f t="shared" si="32"/>
        <v>0</v>
      </c>
      <c r="BH245" s="154">
        <f t="shared" si="33"/>
        <v>0</v>
      </c>
      <c r="BI245" s="154">
        <f t="shared" si="34"/>
        <v>0</v>
      </c>
      <c r="BJ245" s="13" t="s">
        <v>86</v>
      </c>
      <c r="BK245" s="154">
        <f t="shared" si="35"/>
        <v>120.56</v>
      </c>
      <c r="BL245" s="13" t="s">
        <v>107</v>
      </c>
      <c r="BM245" s="153" t="s">
        <v>833</v>
      </c>
    </row>
    <row r="246" spans="2:65" s="1" customFormat="1" ht="24.2" customHeight="1">
      <c r="B246" s="142"/>
      <c r="C246" s="143" t="s">
        <v>834</v>
      </c>
      <c r="D246" s="143" t="s">
        <v>174</v>
      </c>
      <c r="E246" s="144" t="s">
        <v>1767</v>
      </c>
      <c r="F246" s="145" t="s">
        <v>1768</v>
      </c>
      <c r="G246" s="146" t="s">
        <v>280</v>
      </c>
      <c r="H246" s="147">
        <v>2</v>
      </c>
      <c r="I246" s="148">
        <v>0.68</v>
      </c>
      <c r="J246" s="148"/>
      <c r="K246" s="149"/>
      <c r="L246" s="27"/>
      <c r="M246" s="150" t="s">
        <v>1</v>
      </c>
      <c r="N246" s="121" t="s">
        <v>40</v>
      </c>
      <c r="O246" s="151">
        <v>4.9000000000000002E-2</v>
      </c>
      <c r="P246" s="151">
        <f t="shared" si="27"/>
        <v>9.8000000000000004E-2</v>
      </c>
      <c r="Q246" s="151">
        <v>0</v>
      </c>
      <c r="R246" s="151">
        <f t="shared" si="28"/>
        <v>0</v>
      </c>
      <c r="S246" s="151">
        <v>2.4E-2</v>
      </c>
      <c r="T246" s="152">
        <f t="shared" si="29"/>
        <v>4.8000000000000001E-2</v>
      </c>
      <c r="AR246" s="153" t="s">
        <v>107</v>
      </c>
      <c r="AT246" s="153" t="s">
        <v>174</v>
      </c>
      <c r="AU246" s="153" t="s">
        <v>86</v>
      </c>
      <c r="AY246" s="13" t="s">
        <v>171</v>
      </c>
      <c r="BE246" s="154">
        <f t="shared" si="30"/>
        <v>0</v>
      </c>
      <c r="BF246" s="154">
        <f t="shared" si="31"/>
        <v>0</v>
      </c>
      <c r="BG246" s="154">
        <f t="shared" si="32"/>
        <v>0</v>
      </c>
      <c r="BH246" s="154">
        <f t="shared" si="33"/>
        <v>0</v>
      </c>
      <c r="BI246" s="154">
        <f t="shared" si="34"/>
        <v>0</v>
      </c>
      <c r="BJ246" s="13" t="s">
        <v>86</v>
      </c>
      <c r="BK246" s="154">
        <f t="shared" si="35"/>
        <v>1.36</v>
      </c>
      <c r="BL246" s="13" t="s">
        <v>107</v>
      </c>
      <c r="BM246" s="153" t="s">
        <v>837</v>
      </c>
    </row>
    <row r="247" spans="2:65" s="1" customFormat="1" ht="21.75" customHeight="1">
      <c r="B247" s="142"/>
      <c r="C247" s="143" t="s">
        <v>331</v>
      </c>
      <c r="D247" s="143" t="s">
        <v>174</v>
      </c>
      <c r="E247" s="144" t="s">
        <v>831</v>
      </c>
      <c r="F247" s="145" t="s">
        <v>832</v>
      </c>
      <c r="G247" s="146" t="s">
        <v>253</v>
      </c>
      <c r="H247" s="147">
        <v>3.3</v>
      </c>
      <c r="I247" s="148">
        <v>4.75</v>
      </c>
      <c r="J247" s="148"/>
      <c r="K247" s="149"/>
      <c r="L247" s="27"/>
      <c r="M247" s="150" t="s">
        <v>1</v>
      </c>
      <c r="N247" s="121" t="s">
        <v>40</v>
      </c>
      <c r="O247" s="151">
        <v>0.34399999999999997</v>
      </c>
      <c r="P247" s="151">
        <f t="shared" si="27"/>
        <v>1.1351999999999998</v>
      </c>
      <c r="Q247" s="151">
        <v>0</v>
      </c>
      <c r="R247" s="151">
        <f t="shared" si="28"/>
        <v>0</v>
      </c>
      <c r="S247" s="151">
        <v>5.0000000000000001E-3</v>
      </c>
      <c r="T247" s="152">
        <f t="shared" si="29"/>
        <v>1.6500000000000001E-2</v>
      </c>
      <c r="AR247" s="153" t="s">
        <v>107</v>
      </c>
      <c r="AT247" s="153" t="s">
        <v>174</v>
      </c>
      <c r="AU247" s="153" t="s">
        <v>86</v>
      </c>
      <c r="AY247" s="13" t="s">
        <v>171</v>
      </c>
      <c r="BE247" s="154">
        <f t="shared" si="30"/>
        <v>0</v>
      </c>
      <c r="BF247" s="154">
        <f t="shared" si="31"/>
        <v>0</v>
      </c>
      <c r="BG247" s="154">
        <f t="shared" si="32"/>
        <v>0</v>
      </c>
      <c r="BH247" s="154">
        <f t="shared" si="33"/>
        <v>0</v>
      </c>
      <c r="BI247" s="154">
        <f t="shared" si="34"/>
        <v>0</v>
      </c>
      <c r="BJ247" s="13" t="s">
        <v>86</v>
      </c>
      <c r="BK247" s="154">
        <f t="shared" si="35"/>
        <v>15.68</v>
      </c>
      <c r="BL247" s="13" t="s">
        <v>107</v>
      </c>
      <c r="BM247" s="153" t="s">
        <v>840</v>
      </c>
    </row>
    <row r="248" spans="2:65" s="1" customFormat="1" ht="24.2" customHeight="1">
      <c r="B248" s="142"/>
      <c r="C248" s="143" t="s">
        <v>841</v>
      </c>
      <c r="D248" s="143" t="s">
        <v>174</v>
      </c>
      <c r="E248" s="144" t="s">
        <v>1769</v>
      </c>
      <c r="F248" s="145" t="s">
        <v>1770</v>
      </c>
      <c r="G248" s="146" t="s">
        <v>177</v>
      </c>
      <c r="H248" s="147">
        <v>3.5459999999999998</v>
      </c>
      <c r="I248" s="148">
        <v>22.07</v>
      </c>
      <c r="J248" s="148"/>
      <c r="K248" s="149"/>
      <c r="L248" s="27"/>
      <c r="M248" s="150" t="s">
        <v>1</v>
      </c>
      <c r="N248" s="121" t="s">
        <v>40</v>
      </c>
      <c r="O248" s="151">
        <v>1.6</v>
      </c>
      <c r="P248" s="151">
        <f t="shared" si="27"/>
        <v>5.6736000000000004</v>
      </c>
      <c r="Q248" s="151">
        <v>0</v>
      </c>
      <c r="R248" s="151">
        <f t="shared" si="28"/>
        <v>0</v>
      </c>
      <c r="S248" s="151">
        <v>7.5999999999999998E-2</v>
      </c>
      <c r="T248" s="152">
        <f t="shared" si="29"/>
        <v>0.26949599999999996</v>
      </c>
      <c r="AR248" s="153" t="s">
        <v>107</v>
      </c>
      <c r="AT248" s="153" t="s">
        <v>174</v>
      </c>
      <c r="AU248" s="153" t="s">
        <v>86</v>
      </c>
      <c r="AY248" s="13" t="s">
        <v>171</v>
      </c>
      <c r="BE248" s="154">
        <f t="shared" si="30"/>
        <v>0</v>
      </c>
      <c r="BF248" s="154">
        <f t="shared" si="31"/>
        <v>0</v>
      </c>
      <c r="BG248" s="154">
        <f t="shared" si="32"/>
        <v>0</v>
      </c>
      <c r="BH248" s="154">
        <f t="shared" si="33"/>
        <v>0</v>
      </c>
      <c r="BI248" s="154">
        <f t="shared" si="34"/>
        <v>0</v>
      </c>
      <c r="BJ248" s="13" t="s">
        <v>86</v>
      </c>
      <c r="BK248" s="154">
        <f t="shared" si="35"/>
        <v>78.260000000000005</v>
      </c>
      <c r="BL248" s="13" t="s">
        <v>107</v>
      </c>
      <c r="BM248" s="153" t="s">
        <v>844</v>
      </c>
    </row>
    <row r="249" spans="2:65" s="1" customFormat="1" ht="16.5" customHeight="1">
      <c r="B249" s="142"/>
      <c r="C249" s="143" t="s">
        <v>334</v>
      </c>
      <c r="D249" s="143" t="s">
        <v>174</v>
      </c>
      <c r="E249" s="144" t="s">
        <v>842</v>
      </c>
      <c r="F249" s="145" t="s">
        <v>843</v>
      </c>
      <c r="G249" s="146" t="s">
        <v>177</v>
      </c>
      <c r="H249" s="147">
        <v>37.268999999999998</v>
      </c>
      <c r="I249" s="148">
        <v>4.9800000000000004</v>
      </c>
      <c r="J249" s="148"/>
      <c r="K249" s="149"/>
      <c r="L249" s="27"/>
      <c r="M249" s="150" t="s">
        <v>1</v>
      </c>
      <c r="N249" s="121" t="s">
        <v>40</v>
      </c>
      <c r="O249" s="151">
        <v>0.36099999999999999</v>
      </c>
      <c r="P249" s="151">
        <f t="shared" si="27"/>
        <v>13.454108999999999</v>
      </c>
      <c r="Q249" s="151">
        <v>0</v>
      </c>
      <c r="R249" s="151">
        <f t="shared" si="28"/>
        <v>0</v>
      </c>
      <c r="S249" s="151">
        <v>6.0000000000000001E-3</v>
      </c>
      <c r="T249" s="152">
        <f t="shared" si="29"/>
        <v>0.22361400000000001</v>
      </c>
      <c r="AR249" s="153" t="s">
        <v>107</v>
      </c>
      <c r="AT249" s="153" t="s">
        <v>174</v>
      </c>
      <c r="AU249" s="153" t="s">
        <v>86</v>
      </c>
      <c r="AY249" s="13" t="s">
        <v>171</v>
      </c>
      <c r="BE249" s="154">
        <f t="shared" si="30"/>
        <v>0</v>
      </c>
      <c r="BF249" s="154">
        <f t="shared" si="31"/>
        <v>0</v>
      </c>
      <c r="BG249" s="154">
        <f t="shared" si="32"/>
        <v>0</v>
      </c>
      <c r="BH249" s="154">
        <f t="shared" si="33"/>
        <v>0</v>
      </c>
      <c r="BI249" s="154">
        <f t="shared" si="34"/>
        <v>0</v>
      </c>
      <c r="BJ249" s="13" t="s">
        <v>86</v>
      </c>
      <c r="BK249" s="154">
        <f t="shared" si="35"/>
        <v>185.6</v>
      </c>
      <c r="BL249" s="13" t="s">
        <v>107</v>
      </c>
      <c r="BM249" s="153" t="s">
        <v>847</v>
      </c>
    </row>
    <row r="250" spans="2:65" s="1" customFormat="1" ht="24.2" customHeight="1">
      <c r="B250" s="142"/>
      <c r="C250" s="143" t="s">
        <v>848</v>
      </c>
      <c r="D250" s="143" t="s">
        <v>174</v>
      </c>
      <c r="E250" s="144" t="s">
        <v>1771</v>
      </c>
      <c r="F250" s="145" t="s">
        <v>1772</v>
      </c>
      <c r="G250" s="146" t="s">
        <v>253</v>
      </c>
      <c r="H250" s="147">
        <v>28</v>
      </c>
      <c r="I250" s="148">
        <v>4.95</v>
      </c>
      <c r="J250" s="148"/>
      <c r="K250" s="149"/>
      <c r="L250" s="27"/>
      <c r="M250" s="150" t="s">
        <v>1</v>
      </c>
      <c r="N250" s="121" t="s">
        <v>40</v>
      </c>
      <c r="O250" s="151">
        <v>0.35899999999999999</v>
      </c>
      <c r="P250" s="151">
        <f t="shared" si="27"/>
        <v>10.052</v>
      </c>
      <c r="Q250" s="151">
        <v>0</v>
      </c>
      <c r="R250" s="151">
        <f t="shared" si="28"/>
        <v>0</v>
      </c>
      <c r="S250" s="151">
        <v>3.6999999999999998E-2</v>
      </c>
      <c r="T250" s="152">
        <f t="shared" si="29"/>
        <v>1.036</v>
      </c>
      <c r="AR250" s="153" t="s">
        <v>107</v>
      </c>
      <c r="AT250" s="153" t="s">
        <v>174</v>
      </c>
      <c r="AU250" s="153" t="s">
        <v>86</v>
      </c>
      <c r="AY250" s="13" t="s">
        <v>171</v>
      </c>
      <c r="BE250" s="154">
        <f t="shared" si="30"/>
        <v>0</v>
      </c>
      <c r="BF250" s="154">
        <f t="shared" si="31"/>
        <v>0</v>
      </c>
      <c r="BG250" s="154">
        <f t="shared" si="32"/>
        <v>0</v>
      </c>
      <c r="BH250" s="154">
        <f t="shared" si="33"/>
        <v>0</v>
      </c>
      <c r="BI250" s="154">
        <f t="shared" si="34"/>
        <v>0</v>
      </c>
      <c r="BJ250" s="13" t="s">
        <v>86</v>
      </c>
      <c r="BK250" s="154">
        <f t="shared" si="35"/>
        <v>138.6</v>
      </c>
      <c r="BL250" s="13" t="s">
        <v>107</v>
      </c>
      <c r="BM250" s="153" t="s">
        <v>851</v>
      </c>
    </row>
    <row r="251" spans="2:65" s="1" customFormat="1" ht="24.2" customHeight="1">
      <c r="B251" s="142"/>
      <c r="C251" s="143" t="s">
        <v>338</v>
      </c>
      <c r="D251" s="143" t="s">
        <v>174</v>
      </c>
      <c r="E251" s="144" t="s">
        <v>1773</v>
      </c>
      <c r="F251" s="145" t="s">
        <v>1774</v>
      </c>
      <c r="G251" s="146" t="s">
        <v>253</v>
      </c>
      <c r="H251" s="147">
        <v>98</v>
      </c>
      <c r="I251" s="148">
        <v>5.82</v>
      </c>
      <c r="J251" s="148"/>
      <c r="K251" s="149"/>
      <c r="L251" s="27"/>
      <c r="M251" s="150" t="s">
        <v>1</v>
      </c>
      <c r="N251" s="121" t="s">
        <v>40</v>
      </c>
      <c r="O251" s="151">
        <v>0.42199999999999999</v>
      </c>
      <c r="P251" s="151">
        <f t="shared" si="27"/>
        <v>41.356000000000002</v>
      </c>
      <c r="Q251" s="151">
        <v>0</v>
      </c>
      <c r="R251" s="151">
        <f t="shared" si="28"/>
        <v>0</v>
      </c>
      <c r="S251" s="151">
        <v>6.3E-2</v>
      </c>
      <c r="T251" s="152">
        <f t="shared" si="29"/>
        <v>6.1740000000000004</v>
      </c>
      <c r="AR251" s="153" t="s">
        <v>107</v>
      </c>
      <c r="AT251" s="153" t="s">
        <v>174</v>
      </c>
      <c r="AU251" s="153" t="s">
        <v>86</v>
      </c>
      <c r="AY251" s="13" t="s">
        <v>171</v>
      </c>
      <c r="BE251" s="154">
        <f t="shared" si="30"/>
        <v>0</v>
      </c>
      <c r="BF251" s="154">
        <f t="shared" si="31"/>
        <v>0</v>
      </c>
      <c r="BG251" s="154">
        <f t="shared" si="32"/>
        <v>0</v>
      </c>
      <c r="BH251" s="154">
        <f t="shared" si="33"/>
        <v>0</v>
      </c>
      <c r="BI251" s="154">
        <f t="shared" si="34"/>
        <v>0</v>
      </c>
      <c r="BJ251" s="13" t="s">
        <v>86</v>
      </c>
      <c r="BK251" s="154">
        <f t="shared" si="35"/>
        <v>570.36</v>
      </c>
      <c r="BL251" s="13" t="s">
        <v>107</v>
      </c>
      <c r="BM251" s="153" t="s">
        <v>854</v>
      </c>
    </row>
    <row r="252" spans="2:65" s="1" customFormat="1" ht="24.2" customHeight="1">
      <c r="B252" s="142"/>
      <c r="C252" s="143" t="s">
        <v>855</v>
      </c>
      <c r="D252" s="143" t="s">
        <v>174</v>
      </c>
      <c r="E252" s="144" t="s">
        <v>1775</v>
      </c>
      <c r="F252" s="145" t="s">
        <v>1776</v>
      </c>
      <c r="G252" s="146" t="s">
        <v>280</v>
      </c>
      <c r="H252" s="147">
        <v>4</v>
      </c>
      <c r="I252" s="148">
        <v>3.58</v>
      </c>
      <c r="J252" s="148"/>
      <c r="K252" s="149"/>
      <c r="L252" s="27"/>
      <c r="M252" s="150" t="s">
        <v>1</v>
      </c>
      <c r="N252" s="121" t="s">
        <v>40</v>
      </c>
      <c r="O252" s="151">
        <v>0.308</v>
      </c>
      <c r="P252" s="151">
        <f t="shared" si="27"/>
        <v>1.232</v>
      </c>
      <c r="Q252" s="151">
        <v>0</v>
      </c>
      <c r="R252" s="151">
        <f t="shared" si="28"/>
        <v>0</v>
      </c>
      <c r="S252" s="151">
        <v>8.0000000000000002E-3</v>
      </c>
      <c r="T252" s="152">
        <f t="shared" si="29"/>
        <v>3.2000000000000001E-2</v>
      </c>
      <c r="AR252" s="153" t="s">
        <v>107</v>
      </c>
      <c r="AT252" s="153" t="s">
        <v>174</v>
      </c>
      <c r="AU252" s="153" t="s">
        <v>86</v>
      </c>
      <c r="AY252" s="13" t="s">
        <v>171</v>
      </c>
      <c r="BE252" s="154">
        <f t="shared" si="30"/>
        <v>0</v>
      </c>
      <c r="BF252" s="154">
        <f t="shared" si="31"/>
        <v>0</v>
      </c>
      <c r="BG252" s="154">
        <f t="shared" si="32"/>
        <v>0</v>
      </c>
      <c r="BH252" s="154">
        <f t="shared" si="33"/>
        <v>0</v>
      </c>
      <c r="BI252" s="154">
        <f t="shared" si="34"/>
        <v>0</v>
      </c>
      <c r="BJ252" s="13" t="s">
        <v>86</v>
      </c>
      <c r="BK252" s="154">
        <f t="shared" si="35"/>
        <v>14.32</v>
      </c>
      <c r="BL252" s="13" t="s">
        <v>107</v>
      </c>
      <c r="BM252" s="153" t="s">
        <v>859</v>
      </c>
    </row>
    <row r="253" spans="2:65" s="1" customFormat="1" ht="24.2" customHeight="1">
      <c r="B253" s="142"/>
      <c r="C253" s="143" t="s">
        <v>341</v>
      </c>
      <c r="D253" s="143" t="s">
        <v>174</v>
      </c>
      <c r="E253" s="144" t="s">
        <v>1777</v>
      </c>
      <c r="F253" s="145" t="s">
        <v>1778</v>
      </c>
      <c r="G253" s="146" t="s">
        <v>280</v>
      </c>
      <c r="H253" s="147">
        <v>4</v>
      </c>
      <c r="I253" s="148">
        <v>11.06</v>
      </c>
      <c r="J253" s="148"/>
      <c r="K253" s="149"/>
      <c r="L253" s="27"/>
      <c r="M253" s="150" t="s">
        <v>1</v>
      </c>
      <c r="N253" s="121" t="s">
        <v>40</v>
      </c>
      <c r="O253" s="151">
        <v>0.95199999999999996</v>
      </c>
      <c r="P253" s="151">
        <f t="shared" si="27"/>
        <v>3.8079999999999998</v>
      </c>
      <c r="Q253" s="151">
        <v>0</v>
      </c>
      <c r="R253" s="151">
        <f t="shared" si="28"/>
        <v>0</v>
      </c>
      <c r="S253" s="151">
        <v>0.08</v>
      </c>
      <c r="T253" s="152">
        <f t="shared" si="29"/>
        <v>0.32</v>
      </c>
      <c r="AR253" s="153" t="s">
        <v>107</v>
      </c>
      <c r="AT253" s="153" t="s">
        <v>174</v>
      </c>
      <c r="AU253" s="153" t="s">
        <v>86</v>
      </c>
      <c r="AY253" s="13" t="s">
        <v>171</v>
      </c>
      <c r="BE253" s="154">
        <f t="shared" si="30"/>
        <v>0</v>
      </c>
      <c r="BF253" s="154">
        <f t="shared" si="31"/>
        <v>0</v>
      </c>
      <c r="BG253" s="154">
        <f t="shared" si="32"/>
        <v>0</v>
      </c>
      <c r="BH253" s="154">
        <f t="shared" si="33"/>
        <v>0</v>
      </c>
      <c r="BI253" s="154">
        <f t="shared" si="34"/>
        <v>0</v>
      </c>
      <c r="BJ253" s="13" t="s">
        <v>86</v>
      </c>
      <c r="BK253" s="154">
        <f t="shared" si="35"/>
        <v>44.24</v>
      </c>
      <c r="BL253" s="13" t="s">
        <v>107</v>
      </c>
      <c r="BM253" s="153" t="s">
        <v>862</v>
      </c>
    </row>
    <row r="254" spans="2:65" s="1" customFormat="1" ht="37.9" customHeight="1">
      <c r="B254" s="142"/>
      <c r="C254" s="143" t="s">
        <v>863</v>
      </c>
      <c r="D254" s="143" t="s">
        <v>174</v>
      </c>
      <c r="E254" s="144" t="s">
        <v>1779</v>
      </c>
      <c r="F254" s="145" t="s">
        <v>1780</v>
      </c>
      <c r="G254" s="146" t="s">
        <v>253</v>
      </c>
      <c r="H254" s="147">
        <v>7.29</v>
      </c>
      <c r="I254" s="148">
        <v>6.85</v>
      </c>
      <c r="J254" s="148"/>
      <c r="K254" s="149"/>
      <c r="L254" s="27"/>
      <c r="M254" s="150" t="s">
        <v>1</v>
      </c>
      <c r="N254" s="121" t="s">
        <v>40</v>
      </c>
      <c r="O254" s="151">
        <v>0.58957999999999999</v>
      </c>
      <c r="P254" s="151">
        <f t="shared" si="27"/>
        <v>4.2980381999999997</v>
      </c>
      <c r="Q254" s="151">
        <v>0</v>
      </c>
      <c r="R254" s="151">
        <f t="shared" si="28"/>
        <v>0</v>
      </c>
      <c r="S254" s="151">
        <v>0.04</v>
      </c>
      <c r="T254" s="152">
        <f t="shared" si="29"/>
        <v>0.29160000000000003</v>
      </c>
      <c r="AR254" s="153" t="s">
        <v>107</v>
      </c>
      <c r="AT254" s="153" t="s">
        <v>174</v>
      </c>
      <c r="AU254" s="153" t="s">
        <v>86</v>
      </c>
      <c r="AY254" s="13" t="s">
        <v>171</v>
      </c>
      <c r="BE254" s="154">
        <f t="shared" si="30"/>
        <v>0</v>
      </c>
      <c r="BF254" s="154">
        <f t="shared" si="31"/>
        <v>0</v>
      </c>
      <c r="BG254" s="154">
        <f t="shared" si="32"/>
        <v>0</v>
      </c>
      <c r="BH254" s="154">
        <f t="shared" si="33"/>
        <v>0</v>
      </c>
      <c r="BI254" s="154">
        <f t="shared" si="34"/>
        <v>0</v>
      </c>
      <c r="BJ254" s="13" t="s">
        <v>86</v>
      </c>
      <c r="BK254" s="154">
        <f t="shared" si="35"/>
        <v>49.94</v>
      </c>
      <c r="BL254" s="13" t="s">
        <v>107</v>
      </c>
      <c r="BM254" s="153" t="s">
        <v>866</v>
      </c>
    </row>
    <row r="255" spans="2:65" s="1" customFormat="1" ht="16.5" customHeight="1">
      <c r="B255" s="142"/>
      <c r="C255" s="143" t="s">
        <v>345</v>
      </c>
      <c r="D255" s="143" t="s">
        <v>174</v>
      </c>
      <c r="E255" s="144" t="s">
        <v>873</v>
      </c>
      <c r="F255" s="145" t="s">
        <v>874</v>
      </c>
      <c r="G255" s="146" t="s">
        <v>280</v>
      </c>
      <c r="H255" s="147">
        <v>1</v>
      </c>
      <c r="I255" s="148">
        <v>1.74</v>
      </c>
      <c r="J255" s="148"/>
      <c r="K255" s="149"/>
      <c r="L255" s="27"/>
      <c r="M255" s="150" t="s">
        <v>1</v>
      </c>
      <c r="N255" s="121" t="s">
        <v>40</v>
      </c>
      <c r="O255" s="151">
        <v>0.15</v>
      </c>
      <c r="P255" s="151">
        <f t="shared" si="27"/>
        <v>0.15</v>
      </c>
      <c r="Q255" s="151">
        <v>0</v>
      </c>
      <c r="R255" s="151">
        <f t="shared" si="28"/>
        <v>0</v>
      </c>
      <c r="S255" s="151">
        <v>1.4E-2</v>
      </c>
      <c r="T255" s="152">
        <f t="shared" si="29"/>
        <v>1.4E-2</v>
      </c>
      <c r="AR255" s="153" t="s">
        <v>107</v>
      </c>
      <c r="AT255" s="153" t="s">
        <v>174</v>
      </c>
      <c r="AU255" s="153" t="s">
        <v>86</v>
      </c>
      <c r="AY255" s="13" t="s">
        <v>171</v>
      </c>
      <c r="BE255" s="154">
        <f t="shared" si="30"/>
        <v>0</v>
      </c>
      <c r="BF255" s="154">
        <f t="shared" si="31"/>
        <v>0</v>
      </c>
      <c r="BG255" s="154">
        <f t="shared" si="32"/>
        <v>0</v>
      </c>
      <c r="BH255" s="154">
        <f t="shared" si="33"/>
        <v>0</v>
      </c>
      <c r="BI255" s="154">
        <f t="shared" si="34"/>
        <v>0</v>
      </c>
      <c r="BJ255" s="13" t="s">
        <v>86</v>
      </c>
      <c r="BK255" s="154">
        <f t="shared" si="35"/>
        <v>1.74</v>
      </c>
      <c r="BL255" s="13" t="s">
        <v>107</v>
      </c>
      <c r="BM255" s="153" t="s">
        <v>869</v>
      </c>
    </row>
    <row r="256" spans="2:65" s="1" customFormat="1" ht="33" customHeight="1">
      <c r="B256" s="142"/>
      <c r="C256" s="143" t="s">
        <v>378</v>
      </c>
      <c r="D256" s="143" t="s">
        <v>174</v>
      </c>
      <c r="E256" s="144" t="s">
        <v>1781</v>
      </c>
      <c r="F256" s="145" t="s">
        <v>1782</v>
      </c>
      <c r="G256" s="146" t="s">
        <v>280</v>
      </c>
      <c r="H256" s="147">
        <v>1</v>
      </c>
      <c r="I256" s="148">
        <v>9.5299999999999994</v>
      </c>
      <c r="J256" s="148"/>
      <c r="K256" s="149"/>
      <c r="L256" s="27"/>
      <c r="M256" s="150" t="s">
        <v>1</v>
      </c>
      <c r="N256" s="121" t="s">
        <v>40</v>
      </c>
      <c r="O256" s="151">
        <v>0.82</v>
      </c>
      <c r="P256" s="151">
        <f t="shared" si="27"/>
        <v>0.82</v>
      </c>
      <c r="Q256" s="151">
        <v>0</v>
      </c>
      <c r="R256" s="151">
        <f t="shared" si="28"/>
        <v>0</v>
      </c>
      <c r="S256" s="151">
        <v>8.9999999999999993E-3</v>
      </c>
      <c r="T256" s="152">
        <f t="shared" si="29"/>
        <v>8.9999999999999993E-3</v>
      </c>
      <c r="AR256" s="153" t="s">
        <v>107</v>
      </c>
      <c r="AT256" s="153" t="s">
        <v>174</v>
      </c>
      <c r="AU256" s="153" t="s">
        <v>86</v>
      </c>
      <c r="AY256" s="13" t="s">
        <v>171</v>
      </c>
      <c r="BE256" s="154">
        <f t="shared" si="30"/>
        <v>0</v>
      </c>
      <c r="BF256" s="154">
        <f t="shared" si="31"/>
        <v>0</v>
      </c>
      <c r="BG256" s="154">
        <f t="shared" si="32"/>
        <v>0</v>
      </c>
      <c r="BH256" s="154">
        <f t="shared" si="33"/>
        <v>0</v>
      </c>
      <c r="BI256" s="154">
        <f t="shared" si="34"/>
        <v>0</v>
      </c>
      <c r="BJ256" s="13" t="s">
        <v>86</v>
      </c>
      <c r="BK256" s="154">
        <f t="shared" si="35"/>
        <v>9.5299999999999994</v>
      </c>
      <c r="BL256" s="13" t="s">
        <v>107</v>
      </c>
      <c r="BM256" s="153" t="s">
        <v>872</v>
      </c>
    </row>
    <row r="257" spans="2:65" s="1" customFormat="1" ht="37.9" customHeight="1">
      <c r="B257" s="142"/>
      <c r="C257" s="143" t="s">
        <v>348</v>
      </c>
      <c r="D257" s="143" t="s">
        <v>174</v>
      </c>
      <c r="E257" s="144" t="s">
        <v>1783</v>
      </c>
      <c r="F257" s="145" t="s">
        <v>1784</v>
      </c>
      <c r="G257" s="146" t="s">
        <v>177</v>
      </c>
      <c r="H257" s="147">
        <v>367.12</v>
      </c>
      <c r="I257" s="148">
        <v>2.7</v>
      </c>
      <c r="J257" s="148"/>
      <c r="K257" s="149"/>
      <c r="L257" s="27"/>
      <c r="M257" s="150" t="s">
        <v>1</v>
      </c>
      <c r="N257" s="121" t="s">
        <v>40</v>
      </c>
      <c r="O257" s="151">
        <v>0.23235</v>
      </c>
      <c r="P257" s="151">
        <f t="shared" si="27"/>
        <v>85.300331999999997</v>
      </c>
      <c r="Q257" s="151">
        <v>0</v>
      </c>
      <c r="R257" s="151">
        <f t="shared" si="28"/>
        <v>0</v>
      </c>
      <c r="S257" s="151">
        <v>0.02</v>
      </c>
      <c r="T257" s="152">
        <f t="shared" si="29"/>
        <v>7.3424000000000005</v>
      </c>
      <c r="AR257" s="153" t="s">
        <v>107</v>
      </c>
      <c r="AT257" s="153" t="s">
        <v>174</v>
      </c>
      <c r="AU257" s="153" t="s">
        <v>86</v>
      </c>
      <c r="AY257" s="13" t="s">
        <v>171</v>
      </c>
      <c r="BE257" s="154">
        <f t="shared" si="30"/>
        <v>0</v>
      </c>
      <c r="BF257" s="154">
        <f t="shared" si="31"/>
        <v>0</v>
      </c>
      <c r="BG257" s="154">
        <f t="shared" si="32"/>
        <v>0</v>
      </c>
      <c r="BH257" s="154">
        <f t="shared" si="33"/>
        <v>0</v>
      </c>
      <c r="BI257" s="154">
        <f t="shared" si="34"/>
        <v>0</v>
      </c>
      <c r="BJ257" s="13" t="s">
        <v>86</v>
      </c>
      <c r="BK257" s="154">
        <f t="shared" si="35"/>
        <v>991.22</v>
      </c>
      <c r="BL257" s="13" t="s">
        <v>107</v>
      </c>
      <c r="BM257" s="153" t="s">
        <v>875</v>
      </c>
    </row>
    <row r="258" spans="2:65" s="1" customFormat="1" ht="33" customHeight="1">
      <c r="B258" s="142"/>
      <c r="C258" s="143" t="s">
        <v>876</v>
      </c>
      <c r="D258" s="143" t="s">
        <v>174</v>
      </c>
      <c r="E258" s="144" t="s">
        <v>1785</v>
      </c>
      <c r="F258" s="145" t="s">
        <v>1786</v>
      </c>
      <c r="G258" s="146" t="s">
        <v>177</v>
      </c>
      <c r="H258" s="147">
        <v>908.09500000000003</v>
      </c>
      <c r="I258" s="148">
        <v>1.48</v>
      </c>
      <c r="J258" s="148"/>
      <c r="K258" s="149"/>
      <c r="L258" s="27"/>
      <c r="M258" s="150" t="s">
        <v>1</v>
      </c>
      <c r="N258" s="121" t="s">
        <v>40</v>
      </c>
      <c r="O258" s="151">
        <v>0.12691</v>
      </c>
      <c r="P258" s="151">
        <f t="shared" si="27"/>
        <v>115.24633645</v>
      </c>
      <c r="Q258" s="151">
        <v>0</v>
      </c>
      <c r="R258" s="151">
        <f t="shared" si="28"/>
        <v>0</v>
      </c>
      <c r="S258" s="151">
        <v>0.02</v>
      </c>
      <c r="T258" s="152">
        <f t="shared" si="29"/>
        <v>18.161899999999999</v>
      </c>
      <c r="AR258" s="153" t="s">
        <v>107</v>
      </c>
      <c r="AT258" s="153" t="s">
        <v>174</v>
      </c>
      <c r="AU258" s="153" t="s">
        <v>86</v>
      </c>
      <c r="AY258" s="13" t="s">
        <v>171</v>
      </c>
      <c r="BE258" s="154">
        <f t="shared" si="30"/>
        <v>0</v>
      </c>
      <c r="BF258" s="154">
        <f t="shared" si="31"/>
        <v>0</v>
      </c>
      <c r="BG258" s="154">
        <f t="shared" si="32"/>
        <v>0</v>
      </c>
      <c r="BH258" s="154">
        <f t="shared" si="33"/>
        <v>0</v>
      </c>
      <c r="BI258" s="154">
        <f t="shared" si="34"/>
        <v>0</v>
      </c>
      <c r="BJ258" s="13" t="s">
        <v>86</v>
      </c>
      <c r="BK258" s="154">
        <f t="shared" si="35"/>
        <v>1343.98</v>
      </c>
      <c r="BL258" s="13" t="s">
        <v>107</v>
      </c>
      <c r="BM258" s="153" t="s">
        <v>879</v>
      </c>
    </row>
    <row r="259" spans="2:65" s="1" customFormat="1" ht="37.9" customHeight="1">
      <c r="B259" s="142"/>
      <c r="C259" s="143" t="s">
        <v>352</v>
      </c>
      <c r="D259" s="143" t="s">
        <v>174</v>
      </c>
      <c r="E259" s="144" t="s">
        <v>1787</v>
      </c>
      <c r="F259" s="145" t="s">
        <v>1788</v>
      </c>
      <c r="G259" s="146" t="s">
        <v>177</v>
      </c>
      <c r="H259" s="147">
        <v>119.6</v>
      </c>
      <c r="I259" s="148">
        <v>7.63</v>
      </c>
      <c r="J259" s="148"/>
      <c r="K259" s="149"/>
      <c r="L259" s="27"/>
      <c r="M259" s="150" t="s">
        <v>1</v>
      </c>
      <c r="N259" s="121" t="s">
        <v>40</v>
      </c>
      <c r="O259" s="151">
        <v>0.55300000000000005</v>
      </c>
      <c r="P259" s="151">
        <f t="shared" si="27"/>
        <v>66.138800000000003</v>
      </c>
      <c r="Q259" s="151">
        <v>0</v>
      </c>
      <c r="R259" s="151">
        <f t="shared" si="28"/>
        <v>0</v>
      </c>
      <c r="S259" s="151">
        <v>6.8000000000000005E-2</v>
      </c>
      <c r="T259" s="152">
        <f t="shared" si="29"/>
        <v>8.1327999999999996</v>
      </c>
      <c r="AR259" s="153" t="s">
        <v>107</v>
      </c>
      <c r="AT259" s="153" t="s">
        <v>174</v>
      </c>
      <c r="AU259" s="153" t="s">
        <v>86</v>
      </c>
      <c r="AY259" s="13" t="s">
        <v>171</v>
      </c>
      <c r="BE259" s="154">
        <f t="shared" si="30"/>
        <v>0</v>
      </c>
      <c r="BF259" s="154">
        <f t="shared" si="31"/>
        <v>0</v>
      </c>
      <c r="BG259" s="154">
        <f t="shared" si="32"/>
        <v>0</v>
      </c>
      <c r="BH259" s="154">
        <f t="shared" si="33"/>
        <v>0</v>
      </c>
      <c r="BI259" s="154">
        <f t="shared" si="34"/>
        <v>0</v>
      </c>
      <c r="BJ259" s="13" t="s">
        <v>86</v>
      </c>
      <c r="BK259" s="154">
        <f t="shared" si="35"/>
        <v>912.55</v>
      </c>
      <c r="BL259" s="13" t="s">
        <v>107</v>
      </c>
      <c r="BM259" s="153" t="s">
        <v>880</v>
      </c>
    </row>
    <row r="260" spans="2:65" s="1" customFormat="1" ht="24.2" customHeight="1">
      <c r="B260" s="142"/>
      <c r="C260" s="143" t="s">
        <v>881</v>
      </c>
      <c r="D260" s="143" t="s">
        <v>174</v>
      </c>
      <c r="E260" s="144" t="s">
        <v>360</v>
      </c>
      <c r="F260" s="145" t="s">
        <v>361</v>
      </c>
      <c r="G260" s="146" t="s">
        <v>362</v>
      </c>
      <c r="H260" s="147">
        <v>105.949</v>
      </c>
      <c r="I260" s="148">
        <v>10.25</v>
      </c>
      <c r="J260" s="148"/>
      <c r="K260" s="149"/>
      <c r="L260" s="27"/>
      <c r="M260" s="150" t="s">
        <v>1</v>
      </c>
      <c r="N260" s="121" t="s">
        <v>40</v>
      </c>
      <c r="O260" s="151">
        <v>0.88200000000000001</v>
      </c>
      <c r="P260" s="151">
        <f t="shared" si="27"/>
        <v>93.447018</v>
      </c>
      <c r="Q260" s="151">
        <v>0</v>
      </c>
      <c r="R260" s="151">
        <f t="shared" si="28"/>
        <v>0</v>
      </c>
      <c r="S260" s="151">
        <v>0</v>
      </c>
      <c r="T260" s="152">
        <f t="shared" si="29"/>
        <v>0</v>
      </c>
      <c r="AR260" s="153" t="s">
        <v>107</v>
      </c>
      <c r="AT260" s="153" t="s">
        <v>174</v>
      </c>
      <c r="AU260" s="153" t="s">
        <v>86</v>
      </c>
      <c r="AY260" s="13" t="s">
        <v>171</v>
      </c>
      <c r="BE260" s="154">
        <f t="shared" si="30"/>
        <v>0</v>
      </c>
      <c r="BF260" s="154">
        <f t="shared" si="31"/>
        <v>0</v>
      </c>
      <c r="BG260" s="154">
        <f t="shared" si="32"/>
        <v>0</v>
      </c>
      <c r="BH260" s="154">
        <f t="shared" si="33"/>
        <v>0</v>
      </c>
      <c r="BI260" s="154">
        <f t="shared" si="34"/>
        <v>0</v>
      </c>
      <c r="BJ260" s="13" t="s">
        <v>86</v>
      </c>
      <c r="BK260" s="154">
        <f t="shared" si="35"/>
        <v>1085.98</v>
      </c>
      <c r="BL260" s="13" t="s">
        <v>107</v>
      </c>
      <c r="BM260" s="153" t="s">
        <v>882</v>
      </c>
    </row>
    <row r="261" spans="2:65" s="1" customFormat="1" ht="21.75" customHeight="1">
      <c r="B261" s="142"/>
      <c r="C261" s="143" t="s">
        <v>355</v>
      </c>
      <c r="D261" s="143" t="s">
        <v>174</v>
      </c>
      <c r="E261" s="144" t="s">
        <v>365</v>
      </c>
      <c r="F261" s="145" t="s">
        <v>366</v>
      </c>
      <c r="G261" s="146" t="s">
        <v>362</v>
      </c>
      <c r="H261" s="147">
        <v>105.949</v>
      </c>
      <c r="I261" s="148">
        <v>10.029999999999999</v>
      </c>
      <c r="J261" s="148"/>
      <c r="K261" s="149"/>
      <c r="L261" s="27"/>
      <c r="M261" s="150" t="s">
        <v>1</v>
      </c>
      <c r="N261" s="121" t="s">
        <v>40</v>
      </c>
      <c r="O261" s="151">
        <v>0.59799999999999998</v>
      </c>
      <c r="P261" s="151">
        <f t="shared" si="27"/>
        <v>63.357501999999997</v>
      </c>
      <c r="Q261" s="151">
        <v>0</v>
      </c>
      <c r="R261" s="151">
        <f t="shared" si="28"/>
        <v>0</v>
      </c>
      <c r="S261" s="151">
        <v>0</v>
      </c>
      <c r="T261" s="152">
        <f t="shared" si="29"/>
        <v>0</v>
      </c>
      <c r="AR261" s="153" t="s">
        <v>107</v>
      </c>
      <c r="AT261" s="153" t="s">
        <v>174</v>
      </c>
      <c r="AU261" s="153" t="s">
        <v>86</v>
      </c>
      <c r="AY261" s="13" t="s">
        <v>171</v>
      </c>
      <c r="BE261" s="154">
        <f t="shared" si="30"/>
        <v>0</v>
      </c>
      <c r="BF261" s="154">
        <f t="shared" si="31"/>
        <v>0</v>
      </c>
      <c r="BG261" s="154">
        <f t="shared" si="32"/>
        <v>0</v>
      </c>
      <c r="BH261" s="154">
        <f t="shared" si="33"/>
        <v>0</v>
      </c>
      <c r="BI261" s="154">
        <f t="shared" si="34"/>
        <v>0</v>
      </c>
      <c r="BJ261" s="13" t="s">
        <v>86</v>
      </c>
      <c r="BK261" s="154">
        <f t="shared" si="35"/>
        <v>1062.67</v>
      </c>
      <c r="BL261" s="13" t="s">
        <v>107</v>
      </c>
      <c r="BM261" s="153" t="s">
        <v>883</v>
      </c>
    </row>
    <row r="262" spans="2:65" s="1" customFormat="1" ht="24.2" customHeight="1">
      <c r="B262" s="142"/>
      <c r="C262" s="143" t="s">
        <v>884</v>
      </c>
      <c r="D262" s="143" t="s">
        <v>174</v>
      </c>
      <c r="E262" s="144" t="s">
        <v>368</v>
      </c>
      <c r="F262" s="145" t="s">
        <v>369</v>
      </c>
      <c r="G262" s="146" t="s">
        <v>362</v>
      </c>
      <c r="H262" s="147">
        <v>2542.7759999999998</v>
      </c>
      <c r="I262" s="148">
        <v>0.31</v>
      </c>
      <c r="J262" s="148"/>
      <c r="K262" s="149"/>
      <c r="L262" s="27"/>
      <c r="M262" s="150" t="s">
        <v>1</v>
      </c>
      <c r="N262" s="121" t="s">
        <v>40</v>
      </c>
      <c r="O262" s="151">
        <v>7.0000000000000001E-3</v>
      </c>
      <c r="P262" s="151">
        <f t="shared" si="27"/>
        <v>17.799431999999999</v>
      </c>
      <c r="Q262" s="151">
        <v>0</v>
      </c>
      <c r="R262" s="151">
        <f t="shared" si="28"/>
        <v>0</v>
      </c>
      <c r="S262" s="151">
        <v>0</v>
      </c>
      <c r="T262" s="152">
        <f t="shared" si="29"/>
        <v>0</v>
      </c>
      <c r="AR262" s="153" t="s">
        <v>107</v>
      </c>
      <c r="AT262" s="153" t="s">
        <v>174</v>
      </c>
      <c r="AU262" s="153" t="s">
        <v>86</v>
      </c>
      <c r="AY262" s="13" t="s">
        <v>171</v>
      </c>
      <c r="BE262" s="154">
        <f t="shared" si="30"/>
        <v>0</v>
      </c>
      <c r="BF262" s="154">
        <f t="shared" si="31"/>
        <v>0</v>
      </c>
      <c r="BG262" s="154">
        <f t="shared" si="32"/>
        <v>0</v>
      </c>
      <c r="BH262" s="154">
        <f t="shared" si="33"/>
        <v>0</v>
      </c>
      <c r="BI262" s="154">
        <f t="shared" si="34"/>
        <v>0</v>
      </c>
      <c r="BJ262" s="13" t="s">
        <v>86</v>
      </c>
      <c r="BK262" s="154">
        <f t="shared" si="35"/>
        <v>788.26</v>
      </c>
      <c r="BL262" s="13" t="s">
        <v>107</v>
      </c>
      <c r="BM262" s="153" t="s">
        <v>885</v>
      </c>
    </row>
    <row r="263" spans="2:65" s="1" customFormat="1" ht="24.2" customHeight="1">
      <c r="B263" s="142"/>
      <c r="C263" s="143" t="s">
        <v>359</v>
      </c>
      <c r="D263" s="143" t="s">
        <v>174</v>
      </c>
      <c r="E263" s="144" t="s">
        <v>470</v>
      </c>
      <c r="F263" s="145" t="s">
        <v>471</v>
      </c>
      <c r="G263" s="146" t="s">
        <v>362</v>
      </c>
      <c r="H263" s="147">
        <v>105.949</v>
      </c>
      <c r="I263" s="148">
        <v>10.34</v>
      </c>
      <c r="J263" s="148"/>
      <c r="K263" s="149"/>
      <c r="L263" s="27"/>
      <c r="M263" s="150" t="s">
        <v>1</v>
      </c>
      <c r="N263" s="121" t="s">
        <v>40</v>
      </c>
      <c r="O263" s="151">
        <v>0.89</v>
      </c>
      <c r="P263" s="151">
        <f t="shared" si="27"/>
        <v>94.294610000000006</v>
      </c>
      <c r="Q263" s="151">
        <v>0</v>
      </c>
      <c r="R263" s="151">
        <f t="shared" si="28"/>
        <v>0</v>
      </c>
      <c r="S263" s="151">
        <v>0</v>
      </c>
      <c r="T263" s="152">
        <f t="shared" si="29"/>
        <v>0</v>
      </c>
      <c r="AR263" s="153" t="s">
        <v>107</v>
      </c>
      <c r="AT263" s="153" t="s">
        <v>174</v>
      </c>
      <c r="AU263" s="153" t="s">
        <v>86</v>
      </c>
      <c r="AY263" s="13" t="s">
        <v>171</v>
      </c>
      <c r="BE263" s="154">
        <f t="shared" si="30"/>
        <v>0</v>
      </c>
      <c r="BF263" s="154">
        <f t="shared" si="31"/>
        <v>0</v>
      </c>
      <c r="BG263" s="154">
        <f t="shared" si="32"/>
        <v>0</v>
      </c>
      <c r="BH263" s="154">
        <f t="shared" si="33"/>
        <v>0</v>
      </c>
      <c r="BI263" s="154">
        <f t="shared" si="34"/>
        <v>0</v>
      </c>
      <c r="BJ263" s="13" t="s">
        <v>86</v>
      </c>
      <c r="BK263" s="154">
        <f t="shared" si="35"/>
        <v>1095.51</v>
      </c>
      <c r="BL263" s="13" t="s">
        <v>107</v>
      </c>
      <c r="BM263" s="153" t="s">
        <v>886</v>
      </c>
    </row>
    <row r="264" spans="2:65" s="1" customFormat="1" ht="24.2" customHeight="1">
      <c r="B264" s="142"/>
      <c r="C264" s="143" t="s">
        <v>887</v>
      </c>
      <c r="D264" s="143" t="s">
        <v>174</v>
      </c>
      <c r="E264" s="144" t="s">
        <v>372</v>
      </c>
      <c r="F264" s="145" t="s">
        <v>373</v>
      </c>
      <c r="G264" s="146" t="s">
        <v>362</v>
      </c>
      <c r="H264" s="147">
        <v>423.79599999999999</v>
      </c>
      <c r="I264" s="148">
        <v>1.1599999999999999</v>
      </c>
      <c r="J264" s="148"/>
      <c r="K264" s="149"/>
      <c r="L264" s="27"/>
      <c r="M264" s="150" t="s">
        <v>1</v>
      </c>
      <c r="N264" s="121" t="s">
        <v>40</v>
      </c>
      <c r="O264" s="151">
        <v>0.1</v>
      </c>
      <c r="P264" s="151">
        <f t="shared" si="27"/>
        <v>42.379600000000003</v>
      </c>
      <c r="Q264" s="151">
        <v>0</v>
      </c>
      <c r="R264" s="151">
        <f t="shared" si="28"/>
        <v>0</v>
      </c>
      <c r="S264" s="151">
        <v>0</v>
      </c>
      <c r="T264" s="152">
        <f t="shared" si="29"/>
        <v>0</v>
      </c>
      <c r="AR264" s="153" t="s">
        <v>107</v>
      </c>
      <c r="AT264" s="153" t="s">
        <v>174</v>
      </c>
      <c r="AU264" s="153" t="s">
        <v>86</v>
      </c>
      <c r="AY264" s="13" t="s">
        <v>171</v>
      </c>
      <c r="BE264" s="154">
        <f t="shared" si="30"/>
        <v>0</v>
      </c>
      <c r="BF264" s="154">
        <f t="shared" si="31"/>
        <v>0</v>
      </c>
      <c r="BG264" s="154">
        <f t="shared" si="32"/>
        <v>0</v>
      </c>
      <c r="BH264" s="154">
        <f t="shared" si="33"/>
        <v>0</v>
      </c>
      <c r="BI264" s="154">
        <f t="shared" si="34"/>
        <v>0</v>
      </c>
      <c r="BJ264" s="13" t="s">
        <v>86</v>
      </c>
      <c r="BK264" s="154">
        <f t="shared" si="35"/>
        <v>491.6</v>
      </c>
      <c r="BL264" s="13" t="s">
        <v>107</v>
      </c>
      <c r="BM264" s="153" t="s">
        <v>888</v>
      </c>
    </row>
    <row r="265" spans="2:65" s="1" customFormat="1" ht="24.2" customHeight="1">
      <c r="B265" s="142"/>
      <c r="C265" s="143" t="s">
        <v>363</v>
      </c>
      <c r="D265" s="143" t="s">
        <v>174</v>
      </c>
      <c r="E265" s="144" t="s">
        <v>375</v>
      </c>
      <c r="F265" s="145" t="s">
        <v>376</v>
      </c>
      <c r="G265" s="146" t="s">
        <v>362</v>
      </c>
      <c r="H265" s="147">
        <v>105.949</v>
      </c>
      <c r="I265" s="148">
        <v>40.200000000000003</v>
      </c>
      <c r="J265" s="148"/>
      <c r="K265" s="149"/>
      <c r="L265" s="27"/>
      <c r="M265" s="150" t="s">
        <v>1</v>
      </c>
      <c r="N265" s="121" t="s">
        <v>40</v>
      </c>
      <c r="O265" s="151">
        <v>0</v>
      </c>
      <c r="P265" s="151">
        <f t="shared" si="27"/>
        <v>0</v>
      </c>
      <c r="Q265" s="151">
        <v>0</v>
      </c>
      <c r="R265" s="151">
        <f t="shared" si="28"/>
        <v>0</v>
      </c>
      <c r="S265" s="151">
        <v>0</v>
      </c>
      <c r="T265" s="152">
        <f t="shared" si="29"/>
        <v>0</v>
      </c>
      <c r="AR265" s="153" t="s">
        <v>107</v>
      </c>
      <c r="AT265" s="153" t="s">
        <v>174</v>
      </c>
      <c r="AU265" s="153" t="s">
        <v>86</v>
      </c>
      <c r="AY265" s="13" t="s">
        <v>171</v>
      </c>
      <c r="BE265" s="154">
        <f t="shared" si="30"/>
        <v>0</v>
      </c>
      <c r="BF265" s="154">
        <f t="shared" si="31"/>
        <v>0</v>
      </c>
      <c r="BG265" s="154">
        <f t="shared" si="32"/>
        <v>0</v>
      </c>
      <c r="BH265" s="154">
        <f t="shared" si="33"/>
        <v>0</v>
      </c>
      <c r="BI265" s="154">
        <f t="shared" si="34"/>
        <v>0</v>
      </c>
      <c r="BJ265" s="13" t="s">
        <v>86</v>
      </c>
      <c r="BK265" s="154">
        <f t="shared" si="35"/>
        <v>4259.1499999999996</v>
      </c>
      <c r="BL265" s="13" t="s">
        <v>107</v>
      </c>
      <c r="BM265" s="153" t="s">
        <v>889</v>
      </c>
    </row>
    <row r="266" spans="2:65" s="1" customFormat="1" ht="33" customHeight="1">
      <c r="B266" s="142"/>
      <c r="C266" s="143" t="s">
        <v>890</v>
      </c>
      <c r="D266" s="143" t="s">
        <v>174</v>
      </c>
      <c r="E266" s="144" t="s">
        <v>1789</v>
      </c>
      <c r="F266" s="145" t="s">
        <v>1790</v>
      </c>
      <c r="G266" s="146" t="s">
        <v>362</v>
      </c>
      <c r="H266" s="147">
        <v>1.851</v>
      </c>
      <c r="I266" s="148">
        <v>435</v>
      </c>
      <c r="J266" s="148"/>
      <c r="K266" s="149"/>
      <c r="L266" s="27"/>
      <c r="M266" s="150" t="s">
        <v>1</v>
      </c>
      <c r="N266" s="121" t="s">
        <v>40</v>
      </c>
      <c r="O266" s="151">
        <v>0</v>
      </c>
      <c r="P266" s="151">
        <f t="shared" si="27"/>
        <v>0</v>
      </c>
      <c r="Q266" s="151">
        <v>0</v>
      </c>
      <c r="R266" s="151">
        <f t="shared" si="28"/>
        <v>0</v>
      </c>
      <c r="S266" s="151">
        <v>0</v>
      </c>
      <c r="T266" s="152">
        <f t="shared" si="29"/>
        <v>0</v>
      </c>
      <c r="AR266" s="153" t="s">
        <v>107</v>
      </c>
      <c r="AT266" s="153" t="s">
        <v>174</v>
      </c>
      <c r="AU266" s="153" t="s">
        <v>86</v>
      </c>
      <c r="AY266" s="13" t="s">
        <v>171</v>
      </c>
      <c r="BE266" s="154">
        <f t="shared" si="30"/>
        <v>0</v>
      </c>
      <c r="BF266" s="154">
        <f t="shared" si="31"/>
        <v>0</v>
      </c>
      <c r="BG266" s="154">
        <f t="shared" si="32"/>
        <v>0</v>
      </c>
      <c r="BH266" s="154">
        <f t="shared" si="33"/>
        <v>0</v>
      </c>
      <c r="BI266" s="154">
        <f t="shared" si="34"/>
        <v>0</v>
      </c>
      <c r="BJ266" s="13" t="s">
        <v>86</v>
      </c>
      <c r="BK266" s="154">
        <f t="shared" si="35"/>
        <v>805.19</v>
      </c>
      <c r="BL266" s="13" t="s">
        <v>107</v>
      </c>
      <c r="BM266" s="153" t="s">
        <v>893</v>
      </c>
    </row>
    <row r="267" spans="2:65" s="11" customFormat="1" ht="22.9" customHeight="1">
      <c r="B267" s="131"/>
      <c r="D267" s="132" t="s">
        <v>73</v>
      </c>
      <c r="E267" s="140" t="s">
        <v>378</v>
      </c>
      <c r="F267" s="140" t="s">
        <v>379</v>
      </c>
      <c r="J267" s="141"/>
      <c r="L267" s="131"/>
      <c r="M267" s="135"/>
      <c r="P267" s="136">
        <f>P268</f>
        <v>194.33808900000002</v>
      </c>
      <c r="R267" s="136">
        <f>R268</f>
        <v>0</v>
      </c>
      <c r="T267" s="137">
        <f>T268</f>
        <v>0</v>
      </c>
      <c r="AR267" s="132" t="s">
        <v>81</v>
      </c>
      <c r="AT267" s="138" t="s">
        <v>73</v>
      </c>
      <c r="AU267" s="138" t="s">
        <v>81</v>
      </c>
      <c r="AY267" s="132" t="s">
        <v>171</v>
      </c>
      <c r="BK267" s="139">
        <f>BK268</f>
        <v>2820.78</v>
      </c>
    </row>
    <row r="268" spans="2:65" s="1" customFormat="1" ht="24.2" customHeight="1">
      <c r="B268" s="142"/>
      <c r="C268" s="143" t="s">
        <v>367</v>
      </c>
      <c r="D268" s="143" t="s">
        <v>174</v>
      </c>
      <c r="E268" s="144" t="s">
        <v>381</v>
      </c>
      <c r="F268" s="145" t="s">
        <v>382</v>
      </c>
      <c r="G268" s="146" t="s">
        <v>362</v>
      </c>
      <c r="H268" s="147">
        <v>78.903000000000006</v>
      </c>
      <c r="I268" s="148">
        <v>35.75</v>
      </c>
      <c r="J268" s="148"/>
      <c r="K268" s="149"/>
      <c r="L268" s="27"/>
      <c r="M268" s="150" t="s">
        <v>1</v>
      </c>
      <c r="N268" s="121" t="s">
        <v>40</v>
      </c>
      <c r="O268" s="151">
        <v>2.4630000000000001</v>
      </c>
      <c r="P268" s="151">
        <f>O268*H268</f>
        <v>194.33808900000002</v>
      </c>
      <c r="Q268" s="151">
        <v>0</v>
      </c>
      <c r="R268" s="151">
        <f>Q268*H268</f>
        <v>0</v>
      </c>
      <c r="S268" s="151">
        <v>0</v>
      </c>
      <c r="T268" s="152">
        <f>S268*H268</f>
        <v>0</v>
      </c>
      <c r="AR268" s="153" t="s">
        <v>107</v>
      </c>
      <c r="AT268" s="153" t="s">
        <v>174</v>
      </c>
      <c r="AU268" s="153" t="s">
        <v>86</v>
      </c>
      <c r="AY268" s="13" t="s">
        <v>171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3" t="s">
        <v>86</v>
      </c>
      <c r="BK268" s="154">
        <f>ROUND(I268*H268,2)</f>
        <v>2820.78</v>
      </c>
      <c r="BL268" s="13" t="s">
        <v>107</v>
      </c>
      <c r="BM268" s="153" t="s">
        <v>894</v>
      </c>
    </row>
    <row r="269" spans="2:65" s="11" customFormat="1" ht="25.9" customHeight="1">
      <c r="B269" s="131"/>
      <c r="D269" s="132" t="s">
        <v>73</v>
      </c>
      <c r="E269" s="133" t="s">
        <v>384</v>
      </c>
      <c r="F269" s="133" t="s">
        <v>385</v>
      </c>
      <c r="J269" s="134"/>
      <c r="L269" s="131"/>
      <c r="M269" s="135"/>
      <c r="P269" s="136">
        <f>P270+P284+P289+P295+P308+P322+P341+P347+P365+P370+P383+P386+P393+P399</f>
        <v>1730.23618575</v>
      </c>
      <c r="R269" s="136">
        <f>R270+R284+R289+R295+R308+R322+R341+R347+R365+R370+R383+R386+R393+R399</f>
        <v>25.227204060959998</v>
      </c>
      <c r="T269" s="137">
        <f>T270+T284+T289+T295+T308+T322+T341+T347+T365+T370+T383+T386+T393+T399</f>
        <v>29.813732000000002</v>
      </c>
      <c r="AR269" s="132" t="s">
        <v>86</v>
      </c>
      <c r="AT269" s="138" t="s">
        <v>73</v>
      </c>
      <c r="AU269" s="138" t="s">
        <v>74</v>
      </c>
      <c r="AY269" s="132" t="s">
        <v>171</v>
      </c>
      <c r="BK269" s="139">
        <f>BK270+BK284+BK289+BK295+BK308+BK322+BK341+BK347+BK365+BK370+BK383+BK386+BK393+BK399</f>
        <v>76385.69</v>
      </c>
    </row>
    <row r="270" spans="2:65" s="11" customFormat="1" ht="22.9" customHeight="1">
      <c r="B270" s="131"/>
      <c r="D270" s="132" t="s">
        <v>73</v>
      </c>
      <c r="E270" s="140" t="s">
        <v>386</v>
      </c>
      <c r="F270" s="140" t="s">
        <v>387</v>
      </c>
      <c r="J270" s="141"/>
      <c r="L270" s="131"/>
      <c r="M270" s="135"/>
      <c r="P270" s="136">
        <f>SUM(P271:P283)</f>
        <v>16.481354669999998</v>
      </c>
      <c r="R270" s="136">
        <f>SUM(R271:R283)</f>
        <v>0.29760457532000001</v>
      </c>
      <c r="T270" s="137">
        <f>SUM(T271:T283)</f>
        <v>0</v>
      </c>
      <c r="AR270" s="132" t="s">
        <v>86</v>
      </c>
      <c r="AT270" s="138" t="s">
        <v>73</v>
      </c>
      <c r="AU270" s="138" t="s">
        <v>81</v>
      </c>
      <c r="AY270" s="132" t="s">
        <v>171</v>
      </c>
      <c r="BK270" s="139">
        <f>SUM(BK271:BK283)</f>
        <v>650.19000000000005</v>
      </c>
    </row>
    <row r="271" spans="2:65" s="1" customFormat="1" ht="24.2" customHeight="1">
      <c r="B271" s="142"/>
      <c r="C271" s="143" t="s">
        <v>895</v>
      </c>
      <c r="D271" s="143" t="s">
        <v>174</v>
      </c>
      <c r="E271" s="144" t="s">
        <v>891</v>
      </c>
      <c r="F271" s="145" t="s">
        <v>892</v>
      </c>
      <c r="G271" s="146" t="s">
        <v>177</v>
      </c>
      <c r="H271" s="147">
        <v>20.617999999999999</v>
      </c>
      <c r="I271" s="148">
        <v>0.23</v>
      </c>
      <c r="J271" s="148"/>
      <c r="K271" s="149"/>
      <c r="L271" s="27"/>
      <c r="M271" s="150" t="s">
        <v>1</v>
      </c>
      <c r="N271" s="121" t="s">
        <v>40</v>
      </c>
      <c r="O271" s="151">
        <v>1.303E-2</v>
      </c>
      <c r="P271" s="151">
        <f t="shared" ref="P271:P283" si="36">O271*H271</f>
        <v>0.26865254</v>
      </c>
      <c r="Q271" s="151">
        <v>0</v>
      </c>
      <c r="R271" s="151">
        <f t="shared" ref="R271:R283" si="37">Q271*H271</f>
        <v>0</v>
      </c>
      <c r="S271" s="151">
        <v>0</v>
      </c>
      <c r="T271" s="152">
        <f t="shared" ref="T271:T283" si="38">S271*H271</f>
        <v>0</v>
      </c>
      <c r="AR271" s="153" t="s">
        <v>198</v>
      </c>
      <c r="AT271" s="153" t="s">
        <v>174</v>
      </c>
      <c r="AU271" s="153" t="s">
        <v>86</v>
      </c>
      <c r="AY271" s="13" t="s">
        <v>171</v>
      </c>
      <c r="BE271" s="154">
        <f t="shared" ref="BE271:BE283" si="39">IF(N271="základná",J271,0)</f>
        <v>0</v>
      </c>
      <c r="BF271" s="154">
        <f t="shared" ref="BF271:BF283" si="40">IF(N271="znížená",J271,0)</f>
        <v>0</v>
      </c>
      <c r="BG271" s="154">
        <f t="shared" ref="BG271:BG283" si="41">IF(N271="zákl. prenesená",J271,0)</f>
        <v>0</v>
      </c>
      <c r="BH271" s="154">
        <f t="shared" ref="BH271:BH283" si="42">IF(N271="zníž. prenesená",J271,0)</f>
        <v>0</v>
      </c>
      <c r="BI271" s="154">
        <f t="shared" ref="BI271:BI283" si="43">IF(N271="nulová",J271,0)</f>
        <v>0</v>
      </c>
      <c r="BJ271" s="13" t="s">
        <v>86</v>
      </c>
      <c r="BK271" s="154">
        <f t="shared" ref="BK271:BK283" si="44">ROUND(I271*H271,2)</f>
        <v>4.74</v>
      </c>
      <c r="BL271" s="13" t="s">
        <v>198</v>
      </c>
      <c r="BM271" s="153" t="s">
        <v>898</v>
      </c>
    </row>
    <row r="272" spans="2:65" s="1" customFormat="1" ht="24.2" customHeight="1">
      <c r="B272" s="142"/>
      <c r="C272" s="143" t="s">
        <v>370</v>
      </c>
      <c r="D272" s="143" t="s">
        <v>174</v>
      </c>
      <c r="E272" s="144" t="s">
        <v>392</v>
      </c>
      <c r="F272" s="145" t="s">
        <v>393</v>
      </c>
      <c r="G272" s="146" t="s">
        <v>177</v>
      </c>
      <c r="H272" s="147">
        <v>2.423</v>
      </c>
      <c r="I272" s="148">
        <v>0.28999999999999998</v>
      </c>
      <c r="J272" s="148"/>
      <c r="K272" s="149"/>
      <c r="L272" s="27"/>
      <c r="M272" s="150" t="s">
        <v>1</v>
      </c>
      <c r="N272" s="121" t="s">
        <v>40</v>
      </c>
      <c r="O272" s="151">
        <v>1.6029999999999999E-2</v>
      </c>
      <c r="P272" s="151">
        <f t="shared" si="36"/>
        <v>3.8840689999999997E-2</v>
      </c>
      <c r="Q272" s="151">
        <v>0</v>
      </c>
      <c r="R272" s="151">
        <f t="shared" si="37"/>
        <v>0</v>
      </c>
      <c r="S272" s="151">
        <v>0</v>
      </c>
      <c r="T272" s="152">
        <f t="shared" si="38"/>
        <v>0</v>
      </c>
      <c r="AR272" s="153" t="s">
        <v>198</v>
      </c>
      <c r="AT272" s="153" t="s">
        <v>174</v>
      </c>
      <c r="AU272" s="153" t="s">
        <v>86</v>
      </c>
      <c r="AY272" s="13" t="s">
        <v>171</v>
      </c>
      <c r="BE272" s="154">
        <f t="shared" si="39"/>
        <v>0</v>
      </c>
      <c r="BF272" s="154">
        <f t="shared" si="40"/>
        <v>0</v>
      </c>
      <c r="BG272" s="154">
        <f t="shared" si="41"/>
        <v>0</v>
      </c>
      <c r="BH272" s="154">
        <f t="shared" si="42"/>
        <v>0</v>
      </c>
      <c r="BI272" s="154">
        <f t="shared" si="43"/>
        <v>0</v>
      </c>
      <c r="BJ272" s="13" t="s">
        <v>86</v>
      </c>
      <c r="BK272" s="154">
        <f t="shared" si="44"/>
        <v>0.7</v>
      </c>
      <c r="BL272" s="13" t="s">
        <v>198</v>
      </c>
      <c r="BM272" s="153" t="s">
        <v>901</v>
      </c>
    </row>
    <row r="273" spans="2:65" s="1" customFormat="1" ht="16.5" customHeight="1">
      <c r="B273" s="142"/>
      <c r="C273" s="155" t="s">
        <v>902</v>
      </c>
      <c r="D273" s="155" t="s">
        <v>282</v>
      </c>
      <c r="E273" s="156" t="s">
        <v>395</v>
      </c>
      <c r="F273" s="157" t="s">
        <v>396</v>
      </c>
      <c r="G273" s="158" t="s">
        <v>362</v>
      </c>
      <c r="H273" s="159">
        <v>7.0000000000000001E-3</v>
      </c>
      <c r="I273" s="160">
        <v>1799.87</v>
      </c>
      <c r="J273" s="160"/>
      <c r="K273" s="161"/>
      <c r="L273" s="162"/>
      <c r="M273" s="163" t="s">
        <v>1</v>
      </c>
      <c r="N273" s="164" t="s">
        <v>40</v>
      </c>
      <c r="O273" s="151">
        <v>0</v>
      </c>
      <c r="P273" s="151">
        <f t="shared" si="36"/>
        <v>0</v>
      </c>
      <c r="Q273" s="151">
        <v>1</v>
      </c>
      <c r="R273" s="151">
        <f t="shared" si="37"/>
        <v>7.0000000000000001E-3</v>
      </c>
      <c r="S273" s="151">
        <v>0</v>
      </c>
      <c r="T273" s="152">
        <f t="shared" si="38"/>
        <v>0</v>
      </c>
      <c r="AR273" s="153" t="s">
        <v>225</v>
      </c>
      <c r="AT273" s="153" t="s">
        <v>282</v>
      </c>
      <c r="AU273" s="153" t="s">
        <v>86</v>
      </c>
      <c r="AY273" s="13" t="s">
        <v>171</v>
      </c>
      <c r="BE273" s="154">
        <f t="shared" si="39"/>
        <v>0</v>
      </c>
      <c r="BF273" s="154">
        <f t="shared" si="40"/>
        <v>0</v>
      </c>
      <c r="BG273" s="154">
        <f t="shared" si="41"/>
        <v>0</v>
      </c>
      <c r="BH273" s="154">
        <f t="shared" si="42"/>
        <v>0</v>
      </c>
      <c r="BI273" s="154">
        <f t="shared" si="43"/>
        <v>0</v>
      </c>
      <c r="BJ273" s="13" t="s">
        <v>86</v>
      </c>
      <c r="BK273" s="154">
        <f t="shared" si="44"/>
        <v>12.6</v>
      </c>
      <c r="BL273" s="13" t="s">
        <v>198</v>
      </c>
      <c r="BM273" s="153" t="s">
        <v>905</v>
      </c>
    </row>
    <row r="274" spans="2:65" s="1" customFormat="1" ht="24.2" customHeight="1">
      <c r="B274" s="142"/>
      <c r="C274" s="143" t="s">
        <v>374</v>
      </c>
      <c r="D274" s="143" t="s">
        <v>174</v>
      </c>
      <c r="E274" s="144" t="s">
        <v>915</v>
      </c>
      <c r="F274" s="145" t="s">
        <v>916</v>
      </c>
      <c r="G274" s="146" t="s">
        <v>177</v>
      </c>
      <c r="H274" s="147">
        <v>41.235999999999997</v>
      </c>
      <c r="I274" s="148">
        <v>4.32</v>
      </c>
      <c r="J274" s="148"/>
      <c r="K274" s="149"/>
      <c r="L274" s="27"/>
      <c r="M274" s="150" t="s">
        <v>1</v>
      </c>
      <c r="N274" s="121" t="s">
        <v>40</v>
      </c>
      <c r="O274" s="151">
        <v>0.21099999999999999</v>
      </c>
      <c r="P274" s="151">
        <f t="shared" si="36"/>
        <v>8.7007959999999986</v>
      </c>
      <c r="Q274" s="151">
        <v>5.4226000000000003E-4</v>
      </c>
      <c r="R274" s="151">
        <f t="shared" si="37"/>
        <v>2.236063336E-2</v>
      </c>
      <c r="S274" s="151">
        <v>0</v>
      </c>
      <c r="T274" s="152">
        <f t="shared" si="38"/>
        <v>0</v>
      </c>
      <c r="AR274" s="153" t="s">
        <v>198</v>
      </c>
      <c r="AT274" s="153" t="s">
        <v>174</v>
      </c>
      <c r="AU274" s="153" t="s">
        <v>86</v>
      </c>
      <c r="AY274" s="13" t="s">
        <v>171</v>
      </c>
      <c r="BE274" s="154">
        <f t="shared" si="39"/>
        <v>0</v>
      </c>
      <c r="BF274" s="154">
        <f t="shared" si="40"/>
        <v>0</v>
      </c>
      <c r="BG274" s="154">
        <f t="shared" si="41"/>
        <v>0</v>
      </c>
      <c r="BH274" s="154">
        <f t="shared" si="42"/>
        <v>0</v>
      </c>
      <c r="BI274" s="154">
        <f t="shared" si="43"/>
        <v>0</v>
      </c>
      <c r="BJ274" s="13" t="s">
        <v>86</v>
      </c>
      <c r="BK274" s="154">
        <f t="shared" si="44"/>
        <v>178.14</v>
      </c>
      <c r="BL274" s="13" t="s">
        <v>198</v>
      </c>
      <c r="BM274" s="153" t="s">
        <v>906</v>
      </c>
    </row>
    <row r="275" spans="2:65" s="1" customFormat="1" ht="24.2" customHeight="1">
      <c r="B275" s="142"/>
      <c r="C275" s="143" t="s">
        <v>907</v>
      </c>
      <c r="D275" s="143" t="s">
        <v>174</v>
      </c>
      <c r="E275" s="144" t="s">
        <v>1791</v>
      </c>
      <c r="F275" s="145" t="s">
        <v>1792</v>
      </c>
      <c r="G275" s="146" t="s">
        <v>177</v>
      </c>
      <c r="H275" s="147">
        <v>4.8460000000000001</v>
      </c>
      <c r="I275" s="148">
        <v>4.68</v>
      </c>
      <c r="J275" s="148"/>
      <c r="K275" s="149"/>
      <c r="L275" s="27"/>
      <c r="M275" s="150" t="s">
        <v>1</v>
      </c>
      <c r="N275" s="121" t="s">
        <v>40</v>
      </c>
      <c r="O275" s="151">
        <v>0.23102</v>
      </c>
      <c r="P275" s="151">
        <f t="shared" si="36"/>
        <v>1.1195229200000001</v>
      </c>
      <c r="Q275" s="151">
        <v>5.4226000000000003E-4</v>
      </c>
      <c r="R275" s="151">
        <f t="shared" si="37"/>
        <v>2.62779196E-3</v>
      </c>
      <c r="S275" s="151">
        <v>0</v>
      </c>
      <c r="T275" s="152">
        <f t="shared" si="38"/>
        <v>0</v>
      </c>
      <c r="AR275" s="153" t="s">
        <v>198</v>
      </c>
      <c r="AT275" s="153" t="s">
        <v>174</v>
      </c>
      <c r="AU275" s="153" t="s">
        <v>86</v>
      </c>
      <c r="AY275" s="13" t="s">
        <v>171</v>
      </c>
      <c r="BE275" s="154">
        <f t="shared" si="39"/>
        <v>0</v>
      </c>
      <c r="BF275" s="154">
        <f t="shared" si="40"/>
        <v>0</v>
      </c>
      <c r="BG275" s="154">
        <f t="shared" si="41"/>
        <v>0</v>
      </c>
      <c r="BH275" s="154">
        <f t="shared" si="42"/>
        <v>0</v>
      </c>
      <c r="BI275" s="154">
        <f t="shared" si="43"/>
        <v>0</v>
      </c>
      <c r="BJ275" s="13" t="s">
        <v>86</v>
      </c>
      <c r="BK275" s="154">
        <f t="shared" si="44"/>
        <v>22.68</v>
      </c>
      <c r="BL275" s="13" t="s">
        <v>198</v>
      </c>
      <c r="BM275" s="153" t="s">
        <v>910</v>
      </c>
    </row>
    <row r="276" spans="2:65" s="1" customFormat="1" ht="24.2" customHeight="1">
      <c r="B276" s="142"/>
      <c r="C276" s="155" t="s">
        <v>377</v>
      </c>
      <c r="D276" s="155" t="s">
        <v>282</v>
      </c>
      <c r="E276" s="156" t="s">
        <v>918</v>
      </c>
      <c r="F276" s="157" t="s">
        <v>919</v>
      </c>
      <c r="G276" s="158" t="s">
        <v>177</v>
      </c>
      <c r="H276" s="159">
        <v>53.235999999999997</v>
      </c>
      <c r="I276" s="160">
        <v>2.9</v>
      </c>
      <c r="J276" s="160"/>
      <c r="K276" s="161"/>
      <c r="L276" s="162"/>
      <c r="M276" s="163" t="s">
        <v>1</v>
      </c>
      <c r="N276" s="164" t="s">
        <v>40</v>
      </c>
      <c r="O276" s="151">
        <v>0</v>
      </c>
      <c r="P276" s="151">
        <f t="shared" si="36"/>
        <v>0</v>
      </c>
      <c r="Q276" s="151">
        <v>4.2500000000000003E-3</v>
      </c>
      <c r="R276" s="151">
        <f t="shared" si="37"/>
        <v>0.22625300000000001</v>
      </c>
      <c r="S276" s="151">
        <v>0</v>
      </c>
      <c r="T276" s="152">
        <f t="shared" si="38"/>
        <v>0</v>
      </c>
      <c r="AR276" s="153" t="s">
        <v>225</v>
      </c>
      <c r="AT276" s="153" t="s">
        <v>282</v>
      </c>
      <c r="AU276" s="153" t="s">
        <v>86</v>
      </c>
      <c r="AY276" s="13" t="s">
        <v>171</v>
      </c>
      <c r="BE276" s="154">
        <f t="shared" si="39"/>
        <v>0</v>
      </c>
      <c r="BF276" s="154">
        <f t="shared" si="40"/>
        <v>0</v>
      </c>
      <c r="BG276" s="154">
        <f t="shared" si="41"/>
        <v>0</v>
      </c>
      <c r="BH276" s="154">
        <f t="shared" si="42"/>
        <v>0</v>
      </c>
      <c r="BI276" s="154">
        <f t="shared" si="43"/>
        <v>0</v>
      </c>
      <c r="BJ276" s="13" t="s">
        <v>86</v>
      </c>
      <c r="BK276" s="154">
        <f t="shared" si="44"/>
        <v>154.38</v>
      </c>
      <c r="BL276" s="13" t="s">
        <v>198</v>
      </c>
      <c r="BM276" s="153" t="s">
        <v>913</v>
      </c>
    </row>
    <row r="277" spans="2:65" s="1" customFormat="1" ht="37.9" customHeight="1">
      <c r="B277" s="142"/>
      <c r="C277" s="143" t="s">
        <v>914</v>
      </c>
      <c r="D277" s="143" t="s">
        <v>174</v>
      </c>
      <c r="E277" s="144" t="s">
        <v>1793</v>
      </c>
      <c r="F277" s="145" t="s">
        <v>1794</v>
      </c>
      <c r="G277" s="146" t="s">
        <v>177</v>
      </c>
      <c r="H277" s="147">
        <v>4</v>
      </c>
      <c r="I277" s="148">
        <v>14.52</v>
      </c>
      <c r="J277" s="148"/>
      <c r="K277" s="149"/>
      <c r="L277" s="27"/>
      <c r="M277" s="150" t="s">
        <v>1</v>
      </c>
      <c r="N277" s="121" t="s">
        <v>40</v>
      </c>
      <c r="O277" s="151">
        <v>0.25337999999999999</v>
      </c>
      <c r="P277" s="151">
        <f t="shared" si="36"/>
        <v>1.01352</v>
      </c>
      <c r="Q277" s="151">
        <v>3.5000000000000001E-3</v>
      </c>
      <c r="R277" s="151">
        <f t="shared" si="37"/>
        <v>1.4E-2</v>
      </c>
      <c r="S277" s="151">
        <v>0</v>
      </c>
      <c r="T277" s="152">
        <f t="shared" si="38"/>
        <v>0</v>
      </c>
      <c r="AR277" s="153" t="s">
        <v>198</v>
      </c>
      <c r="AT277" s="153" t="s">
        <v>174</v>
      </c>
      <c r="AU277" s="153" t="s">
        <v>86</v>
      </c>
      <c r="AY277" s="13" t="s">
        <v>171</v>
      </c>
      <c r="BE277" s="154">
        <f t="shared" si="39"/>
        <v>0</v>
      </c>
      <c r="BF277" s="154">
        <f t="shared" si="40"/>
        <v>0</v>
      </c>
      <c r="BG277" s="154">
        <f t="shared" si="41"/>
        <v>0</v>
      </c>
      <c r="BH277" s="154">
        <f t="shared" si="42"/>
        <v>0</v>
      </c>
      <c r="BI277" s="154">
        <f t="shared" si="43"/>
        <v>0</v>
      </c>
      <c r="BJ277" s="13" t="s">
        <v>86</v>
      </c>
      <c r="BK277" s="154">
        <f t="shared" si="44"/>
        <v>58.08</v>
      </c>
      <c r="BL277" s="13" t="s">
        <v>198</v>
      </c>
      <c r="BM277" s="153" t="s">
        <v>917</v>
      </c>
    </row>
    <row r="278" spans="2:65" s="1" customFormat="1" ht="24.2" customHeight="1">
      <c r="B278" s="142"/>
      <c r="C278" s="143" t="s">
        <v>383</v>
      </c>
      <c r="D278" s="143" t="s">
        <v>174</v>
      </c>
      <c r="E278" s="144" t="s">
        <v>1795</v>
      </c>
      <c r="F278" s="145" t="s">
        <v>1796</v>
      </c>
      <c r="G278" s="146" t="s">
        <v>177</v>
      </c>
      <c r="H278" s="147">
        <v>7.4560000000000004</v>
      </c>
      <c r="I278" s="148">
        <v>3.92</v>
      </c>
      <c r="J278" s="148"/>
      <c r="K278" s="149"/>
      <c r="L278" s="27"/>
      <c r="M278" s="150" t="s">
        <v>1</v>
      </c>
      <c r="N278" s="121" t="s">
        <v>40</v>
      </c>
      <c r="O278" s="151">
        <v>0.19017000000000001</v>
      </c>
      <c r="P278" s="151">
        <f t="shared" si="36"/>
        <v>1.4179075200000002</v>
      </c>
      <c r="Q278" s="151">
        <v>0</v>
      </c>
      <c r="R278" s="151">
        <f t="shared" si="37"/>
        <v>0</v>
      </c>
      <c r="S278" s="151">
        <v>0</v>
      </c>
      <c r="T278" s="152">
        <f t="shared" si="38"/>
        <v>0</v>
      </c>
      <c r="AR278" s="153" t="s">
        <v>198</v>
      </c>
      <c r="AT278" s="153" t="s">
        <v>174</v>
      </c>
      <c r="AU278" s="153" t="s">
        <v>86</v>
      </c>
      <c r="AY278" s="13" t="s">
        <v>171</v>
      </c>
      <c r="BE278" s="154">
        <f t="shared" si="39"/>
        <v>0</v>
      </c>
      <c r="BF278" s="154">
        <f t="shared" si="40"/>
        <v>0</v>
      </c>
      <c r="BG278" s="154">
        <f t="shared" si="41"/>
        <v>0</v>
      </c>
      <c r="BH278" s="154">
        <f t="shared" si="42"/>
        <v>0</v>
      </c>
      <c r="BI278" s="154">
        <f t="shared" si="43"/>
        <v>0</v>
      </c>
      <c r="BJ278" s="13" t="s">
        <v>86</v>
      </c>
      <c r="BK278" s="154">
        <f t="shared" si="44"/>
        <v>29.23</v>
      </c>
      <c r="BL278" s="13" t="s">
        <v>198</v>
      </c>
      <c r="BM278" s="153" t="s">
        <v>920</v>
      </c>
    </row>
    <row r="279" spans="2:65" s="1" customFormat="1" ht="16.5" customHeight="1">
      <c r="B279" s="142"/>
      <c r="C279" s="155" t="s">
        <v>921</v>
      </c>
      <c r="D279" s="155" t="s">
        <v>282</v>
      </c>
      <c r="E279" s="156" t="s">
        <v>899</v>
      </c>
      <c r="F279" s="157" t="s">
        <v>900</v>
      </c>
      <c r="G279" s="158" t="s">
        <v>768</v>
      </c>
      <c r="H279" s="159">
        <v>13.42</v>
      </c>
      <c r="I279" s="160">
        <v>3.2</v>
      </c>
      <c r="J279" s="160"/>
      <c r="K279" s="161"/>
      <c r="L279" s="162"/>
      <c r="M279" s="163" t="s">
        <v>1</v>
      </c>
      <c r="N279" s="164" t="s">
        <v>40</v>
      </c>
      <c r="O279" s="151">
        <v>0</v>
      </c>
      <c r="P279" s="151">
        <f t="shared" si="36"/>
        <v>0</v>
      </c>
      <c r="Q279" s="151">
        <v>1E-3</v>
      </c>
      <c r="R279" s="151">
        <f t="shared" si="37"/>
        <v>1.342E-2</v>
      </c>
      <c r="S279" s="151">
        <v>0</v>
      </c>
      <c r="T279" s="152">
        <f t="shared" si="38"/>
        <v>0</v>
      </c>
      <c r="AR279" s="153" t="s">
        <v>225</v>
      </c>
      <c r="AT279" s="153" t="s">
        <v>282</v>
      </c>
      <c r="AU279" s="153" t="s">
        <v>86</v>
      </c>
      <c r="AY279" s="13" t="s">
        <v>171</v>
      </c>
      <c r="BE279" s="154">
        <f t="shared" si="39"/>
        <v>0</v>
      </c>
      <c r="BF279" s="154">
        <f t="shared" si="40"/>
        <v>0</v>
      </c>
      <c r="BG279" s="154">
        <f t="shared" si="41"/>
        <v>0</v>
      </c>
      <c r="BH279" s="154">
        <f t="shared" si="42"/>
        <v>0</v>
      </c>
      <c r="BI279" s="154">
        <f t="shared" si="43"/>
        <v>0</v>
      </c>
      <c r="BJ279" s="13" t="s">
        <v>86</v>
      </c>
      <c r="BK279" s="154">
        <f t="shared" si="44"/>
        <v>42.94</v>
      </c>
      <c r="BL279" s="13" t="s">
        <v>198</v>
      </c>
      <c r="BM279" s="153" t="s">
        <v>924</v>
      </c>
    </row>
    <row r="280" spans="2:65" s="1" customFormat="1" ht="24.2" customHeight="1">
      <c r="B280" s="142"/>
      <c r="C280" s="143" t="s">
        <v>390</v>
      </c>
      <c r="D280" s="143" t="s">
        <v>174</v>
      </c>
      <c r="E280" s="144" t="s">
        <v>1797</v>
      </c>
      <c r="F280" s="145" t="s">
        <v>1798</v>
      </c>
      <c r="G280" s="146" t="s">
        <v>177</v>
      </c>
      <c r="H280" s="147">
        <v>12.2</v>
      </c>
      <c r="I280" s="148">
        <v>0.49</v>
      </c>
      <c r="J280" s="148"/>
      <c r="K280" s="149"/>
      <c r="L280" s="27"/>
      <c r="M280" s="150" t="s">
        <v>1</v>
      </c>
      <c r="N280" s="121" t="s">
        <v>40</v>
      </c>
      <c r="O280" s="151">
        <v>2.7019999999999999E-2</v>
      </c>
      <c r="P280" s="151">
        <f t="shared" si="36"/>
        <v>0.32964399999999999</v>
      </c>
      <c r="Q280" s="151">
        <v>0</v>
      </c>
      <c r="R280" s="151">
        <f t="shared" si="37"/>
        <v>0</v>
      </c>
      <c r="S280" s="151">
        <v>0</v>
      </c>
      <c r="T280" s="152">
        <f t="shared" si="38"/>
        <v>0</v>
      </c>
      <c r="AR280" s="153" t="s">
        <v>198</v>
      </c>
      <c r="AT280" s="153" t="s">
        <v>174</v>
      </c>
      <c r="AU280" s="153" t="s">
        <v>86</v>
      </c>
      <c r="AY280" s="13" t="s">
        <v>171</v>
      </c>
      <c r="BE280" s="154">
        <f t="shared" si="39"/>
        <v>0</v>
      </c>
      <c r="BF280" s="154">
        <f t="shared" si="40"/>
        <v>0</v>
      </c>
      <c r="BG280" s="154">
        <f t="shared" si="41"/>
        <v>0</v>
      </c>
      <c r="BH280" s="154">
        <f t="shared" si="42"/>
        <v>0</v>
      </c>
      <c r="BI280" s="154">
        <f t="shared" si="43"/>
        <v>0</v>
      </c>
      <c r="BJ280" s="13" t="s">
        <v>86</v>
      </c>
      <c r="BK280" s="154">
        <f t="shared" si="44"/>
        <v>5.98</v>
      </c>
      <c r="BL280" s="13" t="s">
        <v>198</v>
      </c>
      <c r="BM280" s="153" t="s">
        <v>925</v>
      </c>
    </row>
    <row r="281" spans="2:65" s="1" customFormat="1" ht="16.5" customHeight="1">
      <c r="B281" s="142"/>
      <c r="C281" s="155" t="s">
        <v>928</v>
      </c>
      <c r="D281" s="155" t="s">
        <v>282</v>
      </c>
      <c r="E281" s="156" t="s">
        <v>409</v>
      </c>
      <c r="F281" s="157" t="s">
        <v>410</v>
      </c>
      <c r="G281" s="158" t="s">
        <v>177</v>
      </c>
      <c r="H281" s="159">
        <v>14.03</v>
      </c>
      <c r="I281" s="160">
        <v>1.36</v>
      </c>
      <c r="J281" s="160"/>
      <c r="K281" s="161"/>
      <c r="L281" s="162"/>
      <c r="M281" s="163" t="s">
        <v>1</v>
      </c>
      <c r="N281" s="164" t="s">
        <v>40</v>
      </c>
      <c r="O281" s="151">
        <v>0</v>
      </c>
      <c r="P281" s="151">
        <f t="shared" si="36"/>
        <v>0</v>
      </c>
      <c r="Q281" s="151">
        <v>1.2E-4</v>
      </c>
      <c r="R281" s="151">
        <f t="shared" si="37"/>
        <v>1.6835999999999999E-3</v>
      </c>
      <c r="S281" s="151">
        <v>0</v>
      </c>
      <c r="T281" s="152">
        <f t="shared" si="38"/>
        <v>0</v>
      </c>
      <c r="AR281" s="153" t="s">
        <v>225</v>
      </c>
      <c r="AT281" s="153" t="s">
        <v>282</v>
      </c>
      <c r="AU281" s="153" t="s">
        <v>86</v>
      </c>
      <c r="AY281" s="13" t="s">
        <v>171</v>
      </c>
      <c r="BE281" s="154">
        <f t="shared" si="39"/>
        <v>0</v>
      </c>
      <c r="BF281" s="154">
        <f t="shared" si="40"/>
        <v>0</v>
      </c>
      <c r="BG281" s="154">
        <f t="shared" si="41"/>
        <v>0</v>
      </c>
      <c r="BH281" s="154">
        <f t="shared" si="42"/>
        <v>0</v>
      </c>
      <c r="BI281" s="154">
        <f t="shared" si="43"/>
        <v>0</v>
      </c>
      <c r="BJ281" s="13" t="s">
        <v>86</v>
      </c>
      <c r="BK281" s="154">
        <f t="shared" si="44"/>
        <v>19.079999999999998</v>
      </c>
      <c r="BL281" s="13" t="s">
        <v>198</v>
      </c>
      <c r="BM281" s="153" t="s">
        <v>931</v>
      </c>
    </row>
    <row r="282" spans="2:65" s="1" customFormat="1" ht="24.2" customHeight="1">
      <c r="B282" s="142"/>
      <c r="C282" s="143" t="s">
        <v>394</v>
      </c>
      <c r="D282" s="143" t="s">
        <v>174</v>
      </c>
      <c r="E282" s="144" t="s">
        <v>1799</v>
      </c>
      <c r="F282" s="145" t="s">
        <v>1800</v>
      </c>
      <c r="G282" s="146" t="s">
        <v>177</v>
      </c>
      <c r="H282" s="147">
        <v>32.57</v>
      </c>
      <c r="I282" s="148">
        <v>3.21</v>
      </c>
      <c r="J282" s="148"/>
      <c r="K282" s="149"/>
      <c r="L282" s="27"/>
      <c r="M282" s="150" t="s">
        <v>1</v>
      </c>
      <c r="N282" s="121" t="s">
        <v>40</v>
      </c>
      <c r="O282" s="151">
        <v>0.1103</v>
      </c>
      <c r="P282" s="151">
        <f t="shared" si="36"/>
        <v>3.5924709999999997</v>
      </c>
      <c r="Q282" s="151">
        <v>3.1500000000000001E-4</v>
      </c>
      <c r="R282" s="151">
        <f t="shared" si="37"/>
        <v>1.0259550000000001E-2</v>
      </c>
      <c r="S282" s="151">
        <v>0</v>
      </c>
      <c r="T282" s="152">
        <f t="shared" si="38"/>
        <v>0</v>
      </c>
      <c r="AR282" s="153" t="s">
        <v>198</v>
      </c>
      <c r="AT282" s="153" t="s">
        <v>174</v>
      </c>
      <c r="AU282" s="153" t="s">
        <v>86</v>
      </c>
      <c r="AY282" s="13" t="s">
        <v>171</v>
      </c>
      <c r="BE282" s="154">
        <f t="shared" si="39"/>
        <v>0</v>
      </c>
      <c r="BF282" s="154">
        <f t="shared" si="40"/>
        <v>0</v>
      </c>
      <c r="BG282" s="154">
        <f t="shared" si="41"/>
        <v>0</v>
      </c>
      <c r="BH282" s="154">
        <f t="shared" si="42"/>
        <v>0</v>
      </c>
      <c r="BI282" s="154">
        <f t="shared" si="43"/>
        <v>0</v>
      </c>
      <c r="BJ282" s="13" t="s">
        <v>86</v>
      </c>
      <c r="BK282" s="154">
        <f t="shared" si="44"/>
        <v>104.55</v>
      </c>
      <c r="BL282" s="13" t="s">
        <v>198</v>
      </c>
      <c r="BM282" s="153" t="s">
        <v>934</v>
      </c>
    </row>
    <row r="283" spans="2:65" s="1" customFormat="1" ht="24.2" customHeight="1">
      <c r="B283" s="142"/>
      <c r="C283" s="143" t="s">
        <v>937</v>
      </c>
      <c r="D283" s="143" t="s">
        <v>174</v>
      </c>
      <c r="E283" s="144" t="s">
        <v>423</v>
      </c>
      <c r="F283" s="145" t="s">
        <v>424</v>
      </c>
      <c r="G283" s="146" t="s">
        <v>425</v>
      </c>
      <c r="H283" s="147">
        <v>8.44</v>
      </c>
      <c r="I283" s="148">
        <v>2.0249999999999999</v>
      </c>
      <c r="J283" s="148"/>
      <c r="K283" s="149"/>
      <c r="L283" s="27"/>
      <c r="M283" s="150" t="s">
        <v>1</v>
      </c>
      <c r="N283" s="121" t="s">
        <v>40</v>
      </c>
      <c r="O283" s="151">
        <v>0</v>
      </c>
      <c r="P283" s="151">
        <f t="shared" si="36"/>
        <v>0</v>
      </c>
      <c r="Q283" s="151">
        <v>0</v>
      </c>
      <c r="R283" s="151">
        <f t="shared" si="37"/>
        <v>0</v>
      </c>
      <c r="S283" s="151">
        <v>0</v>
      </c>
      <c r="T283" s="152">
        <f t="shared" si="38"/>
        <v>0</v>
      </c>
      <c r="AR283" s="153" t="s">
        <v>198</v>
      </c>
      <c r="AT283" s="153" t="s">
        <v>174</v>
      </c>
      <c r="AU283" s="153" t="s">
        <v>86</v>
      </c>
      <c r="AY283" s="13" t="s">
        <v>171</v>
      </c>
      <c r="BE283" s="154">
        <f t="shared" si="39"/>
        <v>0</v>
      </c>
      <c r="BF283" s="154">
        <f t="shared" si="40"/>
        <v>0</v>
      </c>
      <c r="BG283" s="154">
        <f t="shared" si="41"/>
        <v>0</v>
      </c>
      <c r="BH283" s="154">
        <f t="shared" si="42"/>
        <v>0</v>
      </c>
      <c r="BI283" s="154">
        <f t="shared" si="43"/>
        <v>0</v>
      </c>
      <c r="BJ283" s="13" t="s">
        <v>86</v>
      </c>
      <c r="BK283" s="154">
        <f t="shared" si="44"/>
        <v>17.09</v>
      </c>
      <c r="BL283" s="13" t="s">
        <v>198</v>
      </c>
      <c r="BM283" s="153" t="s">
        <v>940</v>
      </c>
    </row>
    <row r="284" spans="2:65" s="11" customFormat="1" ht="22.9" customHeight="1">
      <c r="B284" s="131"/>
      <c r="D284" s="132" t="s">
        <v>73</v>
      </c>
      <c r="E284" s="140" t="s">
        <v>926</v>
      </c>
      <c r="F284" s="140" t="s">
        <v>927</v>
      </c>
      <c r="J284" s="141"/>
      <c r="L284" s="131"/>
      <c r="M284" s="135"/>
      <c r="P284" s="136">
        <f>SUM(P285:P288)</f>
        <v>20.149009999999997</v>
      </c>
      <c r="R284" s="136">
        <f>SUM(R285:R288)</f>
        <v>4.8988219999999999E-2</v>
      </c>
      <c r="T284" s="137">
        <f>SUM(T285:T288)</f>
        <v>0.18080000000000002</v>
      </c>
      <c r="AR284" s="132" t="s">
        <v>86</v>
      </c>
      <c r="AT284" s="138" t="s">
        <v>73</v>
      </c>
      <c r="AU284" s="138" t="s">
        <v>81</v>
      </c>
      <c r="AY284" s="132" t="s">
        <v>171</v>
      </c>
      <c r="BK284" s="139">
        <f>SUM(BK285:BK288)</f>
        <v>583.63</v>
      </c>
    </row>
    <row r="285" spans="2:65" s="1" customFormat="1" ht="21.75" customHeight="1">
      <c r="B285" s="142"/>
      <c r="C285" s="143" t="s">
        <v>397</v>
      </c>
      <c r="D285" s="143" t="s">
        <v>174</v>
      </c>
      <c r="E285" s="144" t="s">
        <v>929</v>
      </c>
      <c r="F285" s="145" t="s">
        <v>930</v>
      </c>
      <c r="G285" s="146" t="s">
        <v>177</v>
      </c>
      <c r="H285" s="147">
        <v>11.3</v>
      </c>
      <c r="I285" s="148">
        <v>1.5</v>
      </c>
      <c r="J285" s="148"/>
      <c r="K285" s="149"/>
      <c r="L285" s="27"/>
      <c r="M285" s="150" t="s">
        <v>1</v>
      </c>
      <c r="N285" s="121" t="s">
        <v>40</v>
      </c>
      <c r="O285" s="151">
        <v>0.05</v>
      </c>
      <c r="P285" s="151">
        <f>O285*H285</f>
        <v>0.56500000000000006</v>
      </c>
      <c r="Q285" s="151">
        <v>0</v>
      </c>
      <c r="R285" s="151">
        <f>Q285*H285</f>
        <v>0</v>
      </c>
      <c r="S285" s="151">
        <v>6.0000000000000001E-3</v>
      </c>
      <c r="T285" s="152">
        <f>S285*H285</f>
        <v>6.7799999999999999E-2</v>
      </c>
      <c r="AR285" s="153" t="s">
        <v>198</v>
      </c>
      <c r="AT285" s="153" t="s">
        <v>174</v>
      </c>
      <c r="AU285" s="153" t="s">
        <v>86</v>
      </c>
      <c r="AY285" s="13" t="s">
        <v>171</v>
      </c>
      <c r="BE285" s="154">
        <f>IF(N285="základná",J285,0)</f>
        <v>0</v>
      </c>
      <c r="BF285" s="154">
        <f>IF(N285="znížená",J285,0)</f>
        <v>0</v>
      </c>
      <c r="BG285" s="154">
        <f>IF(N285="zákl. prenesená",J285,0)</f>
        <v>0</v>
      </c>
      <c r="BH285" s="154">
        <f>IF(N285="zníž. prenesená",J285,0)</f>
        <v>0</v>
      </c>
      <c r="BI285" s="154">
        <f>IF(N285="nulová",J285,0)</f>
        <v>0</v>
      </c>
      <c r="BJ285" s="13" t="s">
        <v>86</v>
      </c>
      <c r="BK285" s="154">
        <f>ROUND(I285*H285,2)</f>
        <v>16.95</v>
      </c>
      <c r="BL285" s="13" t="s">
        <v>198</v>
      </c>
      <c r="BM285" s="153" t="s">
        <v>943</v>
      </c>
    </row>
    <row r="286" spans="2:65" s="1" customFormat="1" ht="24.2" customHeight="1">
      <c r="B286" s="142"/>
      <c r="C286" s="143" t="s">
        <v>944</v>
      </c>
      <c r="D286" s="143" t="s">
        <v>174</v>
      </c>
      <c r="E286" s="144" t="s">
        <v>932</v>
      </c>
      <c r="F286" s="145" t="s">
        <v>933</v>
      </c>
      <c r="G286" s="146" t="s">
        <v>177</v>
      </c>
      <c r="H286" s="147">
        <v>11.3</v>
      </c>
      <c r="I286" s="148">
        <v>3</v>
      </c>
      <c r="J286" s="148"/>
      <c r="K286" s="149"/>
      <c r="L286" s="27"/>
      <c r="M286" s="150" t="s">
        <v>1</v>
      </c>
      <c r="N286" s="121" t="s">
        <v>40</v>
      </c>
      <c r="O286" s="151">
        <v>5.7500000000000002E-2</v>
      </c>
      <c r="P286" s="151">
        <f>O286*H286</f>
        <v>0.64975000000000005</v>
      </c>
      <c r="Q286" s="151">
        <v>0</v>
      </c>
      <c r="R286" s="151">
        <f>Q286*H286</f>
        <v>0</v>
      </c>
      <c r="S286" s="151">
        <v>0.01</v>
      </c>
      <c r="T286" s="152">
        <f>S286*H286</f>
        <v>0.113</v>
      </c>
      <c r="AR286" s="153" t="s">
        <v>198</v>
      </c>
      <c r="AT286" s="153" t="s">
        <v>174</v>
      </c>
      <c r="AU286" s="153" t="s">
        <v>86</v>
      </c>
      <c r="AY286" s="13" t="s">
        <v>171</v>
      </c>
      <c r="BE286" s="154">
        <f>IF(N286="základná",J286,0)</f>
        <v>0</v>
      </c>
      <c r="BF286" s="154">
        <f>IF(N286="znížená",J286,0)</f>
        <v>0</v>
      </c>
      <c r="BG286" s="154">
        <f>IF(N286="zákl. prenesená",J286,0)</f>
        <v>0</v>
      </c>
      <c r="BH286" s="154">
        <f>IF(N286="zníž. prenesená",J286,0)</f>
        <v>0</v>
      </c>
      <c r="BI286" s="154">
        <f>IF(N286="nulová",J286,0)</f>
        <v>0</v>
      </c>
      <c r="BJ286" s="13" t="s">
        <v>86</v>
      </c>
      <c r="BK286" s="154">
        <f>ROUND(I286*H286,2)</f>
        <v>33.9</v>
      </c>
      <c r="BL286" s="13" t="s">
        <v>198</v>
      </c>
      <c r="BM286" s="153" t="s">
        <v>947</v>
      </c>
    </row>
    <row r="287" spans="2:65" s="1" customFormat="1" ht="33" customHeight="1">
      <c r="B287" s="142"/>
      <c r="C287" s="143" t="s">
        <v>401</v>
      </c>
      <c r="D287" s="143" t="s">
        <v>174</v>
      </c>
      <c r="E287" s="144" t="s">
        <v>1801</v>
      </c>
      <c r="F287" s="145" t="s">
        <v>1802</v>
      </c>
      <c r="G287" s="146" t="s">
        <v>253</v>
      </c>
      <c r="H287" s="147">
        <v>34</v>
      </c>
      <c r="I287" s="148">
        <v>14.71</v>
      </c>
      <c r="J287" s="148"/>
      <c r="K287" s="149"/>
      <c r="L287" s="27"/>
      <c r="M287" s="150" t="s">
        <v>1</v>
      </c>
      <c r="N287" s="121" t="s">
        <v>40</v>
      </c>
      <c r="O287" s="151">
        <v>0.55689</v>
      </c>
      <c r="P287" s="151">
        <f>O287*H287</f>
        <v>18.934259999999998</v>
      </c>
      <c r="Q287" s="151">
        <v>6.4083E-4</v>
      </c>
      <c r="R287" s="151">
        <f>Q287*H287</f>
        <v>2.1788220000000001E-2</v>
      </c>
      <c r="S287" s="151">
        <v>0</v>
      </c>
      <c r="T287" s="152">
        <f>S287*H287</f>
        <v>0</v>
      </c>
      <c r="AR287" s="153" t="s">
        <v>198</v>
      </c>
      <c r="AT287" s="153" t="s">
        <v>174</v>
      </c>
      <c r="AU287" s="153" t="s">
        <v>86</v>
      </c>
      <c r="AY287" s="13" t="s">
        <v>171</v>
      </c>
      <c r="BE287" s="154">
        <f>IF(N287="základná",J287,0)</f>
        <v>0</v>
      </c>
      <c r="BF287" s="154">
        <f>IF(N287="znížená",J287,0)</f>
        <v>0</v>
      </c>
      <c r="BG287" s="154">
        <f>IF(N287="zákl. prenesená",J287,0)</f>
        <v>0</v>
      </c>
      <c r="BH287" s="154">
        <f>IF(N287="zníž. prenesená",J287,0)</f>
        <v>0</v>
      </c>
      <c r="BI287" s="154">
        <f>IF(N287="nulová",J287,0)</f>
        <v>0</v>
      </c>
      <c r="BJ287" s="13" t="s">
        <v>86</v>
      </c>
      <c r="BK287" s="154">
        <f>ROUND(I287*H287,2)</f>
        <v>500.14</v>
      </c>
      <c r="BL287" s="13" t="s">
        <v>198</v>
      </c>
      <c r="BM287" s="153" t="s">
        <v>950</v>
      </c>
    </row>
    <row r="288" spans="2:65" s="1" customFormat="1" ht="16.5" customHeight="1">
      <c r="B288" s="142"/>
      <c r="C288" s="155" t="s">
        <v>951</v>
      </c>
      <c r="D288" s="155" t="s">
        <v>282</v>
      </c>
      <c r="E288" s="156" t="s">
        <v>1803</v>
      </c>
      <c r="F288" s="157" t="s">
        <v>1804</v>
      </c>
      <c r="G288" s="158" t="s">
        <v>280</v>
      </c>
      <c r="H288" s="159">
        <v>272</v>
      </c>
      <c r="I288" s="160">
        <v>0.12</v>
      </c>
      <c r="J288" s="160"/>
      <c r="K288" s="161"/>
      <c r="L288" s="162"/>
      <c r="M288" s="163" t="s">
        <v>1</v>
      </c>
      <c r="N288" s="164" t="s">
        <v>40</v>
      </c>
      <c r="O288" s="151">
        <v>0</v>
      </c>
      <c r="P288" s="151">
        <f>O288*H288</f>
        <v>0</v>
      </c>
      <c r="Q288" s="151">
        <v>1E-4</v>
      </c>
      <c r="R288" s="151">
        <f>Q288*H288</f>
        <v>2.7200000000000002E-2</v>
      </c>
      <c r="S288" s="151">
        <v>0</v>
      </c>
      <c r="T288" s="152">
        <f>S288*H288</f>
        <v>0</v>
      </c>
      <c r="AR288" s="153" t="s">
        <v>225</v>
      </c>
      <c r="AT288" s="153" t="s">
        <v>282</v>
      </c>
      <c r="AU288" s="153" t="s">
        <v>86</v>
      </c>
      <c r="AY288" s="13" t="s">
        <v>171</v>
      </c>
      <c r="BE288" s="154">
        <f>IF(N288="základná",J288,0)</f>
        <v>0</v>
      </c>
      <c r="BF288" s="154">
        <f>IF(N288="znížená",J288,0)</f>
        <v>0</v>
      </c>
      <c r="BG288" s="154">
        <f>IF(N288="zákl. prenesená",J288,0)</f>
        <v>0</v>
      </c>
      <c r="BH288" s="154">
        <f>IF(N288="zníž. prenesená",J288,0)</f>
        <v>0</v>
      </c>
      <c r="BI288" s="154">
        <f>IF(N288="nulová",J288,0)</f>
        <v>0</v>
      </c>
      <c r="BJ288" s="13" t="s">
        <v>86</v>
      </c>
      <c r="BK288" s="154">
        <f>ROUND(I288*H288,2)</f>
        <v>32.64</v>
      </c>
      <c r="BL288" s="13" t="s">
        <v>198</v>
      </c>
      <c r="BM288" s="153" t="s">
        <v>954</v>
      </c>
    </row>
    <row r="289" spans="2:65" s="11" customFormat="1" ht="22.9" customHeight="1">
      <c r="B289" s="131"/>
      <c r="D289" s="132" t="s">
        <v>73</v>
      </c>
      <c r="E289" s="140" t="s">
        <v>427</v>
      </c>
      <c r="F289" s="140" t="s">
        <v>428</v>
      </c>
      <c r="J289" s="141"/>
      <c r="L289" s="131"/>
      <c r="M289" s="135"/>
      <c r="P289" s="136">
        <f>SUM(P290:P294)</f>
        <v>1.3379496</v>
      </c>
      <c r="R289" s="136">
        <f>SUM(R290:R294)</f>
        <v>2.563464E-2</v>
      </c>
      <c r="T289" s="137">
        <f>SUM(T290:T294)</f>
        <v>0</v>
      </c>
      <c r="AR289" s="132" t="s">
        <v>86</v>
      </c>
      <c r="AT289" s="138" t="s">
        <v>73</v>
      </c>
      <c r="AU289" s="138" t="s">
        <v>81</v>
      </c>
      <c r="AY289" s="132" t="s">
        <v>171</v>
      </c>
      <c r="BK289" s="139">
        <f>SUM(BK290:BK294)</f>
        <v>134.81</v>
      </c>
    </row>
    <row r="290" spans="2:65" s="1" customFormat="1" ht="16.5" customHeight="1">
      <c r="B290" s="142"/>
      <c r="C290" s="143" t="s">
        <v>404</v>
      </c>
      <c r="D290" s="143" t="s">
        <v>174</v>
      </c>
      <c r="E290" s="144" t="s">
        <v>534</v>
      </c>
      <c r="F290" s="145" t="s">
        <v>535</v>
      </c>
      <c r="G290" s="146" t="s">
        <v>177</v>
      </c>
      <c r="H290" s="147">
        <v>12.2</v>
      </c>
      <c r="I290" s="148">
        <v>0.83</v>
      </c>
      <c r="J290" s="148"/>
      <c r="K290" s="149"/>
      <c r="L290" s="27"/>
      <c r="M290" s="150" t="s">
        <v>1</v>
      </c>
      <c r="N290" s="121" t="s">
        <v>40</v>
      </c>
      <c r="O290" s="151">
        <v>4.5010000000000001E-2</v>
      </c>
      <c r="P290" s="151">
        <f>O290*H290</f>
        <v>0.549122</v>
      </c>
      <c r="Q290" s="151">
        <v>1.9999999999999999E-6</v>
      </c>
      <c r="R290" s="151">
        <f>Q290*H290</f>
        <v>2.4399999999999997E-5</v>
      </c>
      <c r="S290" s="151">
        <v>0</v>
      </c>
      <c r="T290" s="152">
        <f>S290*H290</f>
        <v>0</v>
      </c>
      <c r="AR290" s="153" t="s">
        <v>198</v>
      </c>
      <c r="AT290" s="153" t="s">
        <v>174</v>
      </c>
      <c r="AU290" s="153" t="s">
        <v>86</v>
      </c>
      <c r="AY290" s="13" t="s">
        <v>171</v>
      </c>
      <c r="BE290" s="154">
        <f>IF(N290="základná",J290,0)</f>
        <v>0</v>
      </c>
      <c r="BF290" s="154">
        <f>IF(N290="znížená",J290,0)</f>
        <v>0</v>
      </c>
      <c r="BG290" s="154">
        <f>IF(N290="zákl. prenesená",J290,0)</f>
        <v>0</v>
      </c>
      <c r="BH290" s="154">
        <f>IF(N290="zníž. prenesená",J290,0)</f>
        <v>0</v>
      </c>
      <c r="BI290" s="154">
        <f>IF(N290="nulová",J290,0)</f>
        <v>0</v>
      </c>
      <c r="BJ290" s="13" t="s">
        <v>86</v>
      </c>
      <c r="BK290" s="154">
        <f>ROUND(I290*H290,2)</f>
        <v>10.130000000000001</v>
      </c>
      <c r="BL290" s="13" t="s">
        <v>198</v>
      </c>
      <c r="BM290" s="153" t="s">
        <v>449</v>
      </c>
    </row>
    <row r="291" spans="2:65" s="1" customFormat="1" ht="16.5" customHeight="1">
      <c r="B291" s="142"/>
      <c r="C291" s="155" t="s">
        <v>959</v>
      </c>
      <c r="D291" s="155" t="s">
        <v>282</v>
      </c>
      <c r="E291" s="156" t="s">
        <v>536</v>
      </c>
      <c r="F291" s="157" t="s">
        <v>1805</v>
      </c>
      <c r="G291" s="158" t="s">
        <v>177</v>
      </c>
      <c r="H291" s="159">
        <v>12.2</v>
      </c>
      <c r="I291" s="160">
        <v>0.48</v>
      </c>
      <c r="J291" s="160"/>
      <c r="K291" s="161"/>
      <c r="L291" s="162"/>
      <c r="M291" s="163" t="s">
        <v>1</v>
      </c>
      <c r="N291" s="164" t="s">
        <v>40</v>
      </c>
      <c r="O291" s="151">
        <v>0</v>
      </c>
      <c r="P291" s="151">
        <f>O291*H291</f>
        <v>0</v>
      </c>
      <c r="Q291" s="151">
        <v>1E-4</v>
      </c>
      <c r="R291" s="151">
        <f>Q291*H291</f>
        <v>1.2199999999999999E-3</v>
      </c>
      <c r="S291" s="151">
        <v>0</v>
      </c>
      <c r="T291" s="152">
        <f>S291*H291</f>
        <v>0</v>
      </c>
      <c r="AR291" s="153" t="s">
        <v>225</v>
      </c>
      <c r="AT291" s="153" t="s">
        <v>282</v>
      </c>
      <c r="AU291" s="153" t="s">
        <v>86</v>
      </c>
      <c r="AY291" s="13" t="s">
        <v>171</v>
      </c>
      <c r="BE291" s="154">
        <f>IF(N291="základná",J291,0)</f>
        <v>0</v>
      </c>
      <c r="BF291" s="154">
        <f>IF(N291="znížená",J291,0)</f>
        <v>0</v>
      </c>
      <c r="BG291" s="154">
        <f>IF(N291="zákl. prenesená",J291,0)</f>
        <v>0</v>
      </c>
      <c r="BH291" s="154">
        <f>IF(N291="zníž. prenesená",J291,0)</f>
        <v>0</v>
      </c>
      <c r="BI291" s="154">
        <f>IF(N291="nulová",J291,0)</f>
        <v>0</v>
      </c>
      <c r="BJ291" s="13" t="s">
        <v>86</v>
      </c>
      <c r="BK291" s="154">
        <f>ROUND(I291*H291,2)</f>
        <v>5.86</v>
      </c>
      <c r="BL291" s="13" t="s">
        <v>198</v>
      </c>
      <c r="BM291" s="153" t="s">
        <v>962</v>
      </c>
    </row>
    <row r="292" spans="2:65" s="1" customFormat="1" ht="24.2" customHeight="1">
      <c r="B292" s="142"/>
      <c r="C292" s="143" t="s">
        <v>408</v>
      </c>
      <c r="D292" s="143" t="s">
        <v>174</v>
      </c>
      <c r="E292" s="144" t="s">
        <v>538</v>
      </c>
      <c r="F292" s="145" t="s">
        <v>539</v>
      </c>
      <c r="G292" s="146" t="s">
        <v>177</v>
      </c>
      <c r="H292" s="147">
        <v>12.2</v>
      </c>
      <c r="I292" s="148">
        <v>1</v>
      </c>
      <c r="J292" s="148"/>
      <c r="K292" s="149"/>
      <c r="L292" s="27"/>
      <c r="M292" s="150" t="s">
        <v>1</v>
      </c>
      <c r="N292" s="121" t="s">
        <v>40</v>
      </c>
      <c r="O292" s="151">
        <v>6.4657999999999993E-2</v>
      </c>
      <c r="P292" s="151">
        <f>O292*H292</f>
        <v>0.78882759999999985</v>
      </c>
      <c r="Q292" s="151">
        <v>0</v>
      </c>
      <c r="R292" s="151">
        <f>Q292*H292</f>
        <v>0</v>
      </c>
      <c r="S292" s="151">
        <v>0</v>
      </c>
      <c r="T292" s="152">
        <f>S292*H292</f>
        <v>0</v>
      </c>
      <c r="AR292" s="153" t="s">
        <v>198</v>
      </c>
      <c r="AT292" s="153" t="s">
        <v>174</v>
      </c>
      <c r="AU292" s="153" t="s">
        <v>86</v>
      </c>
      <c r="AY292" s="13" t="s">
        <v>171</v>
      </c>
      <c r="BE292" s="154">
        <f>IF(N292="základná",J292,0)</f>
        <v>0</v>
      </c>
      <c r="BF292" s="154">
        <f>IF(N292="znížená",J292,0)</f>
        <v>0</v>
      </c>
      <c r="BG292" s="154">
        <f>IF(N292="zákl. prenesená",J292,0)</f>
        <v>0</v>
      </c>
      <c r="BH292" s="154">
        <f>IF(N292="zníž. prenesená",J292,0)</f>
        <v>0</v>
      </c>
      <c r="BI292" s="154">
        <f>IF(N292="nulová",J292,0)</f>
        <v>0</v>
      </c>
      <c r="BJ292" s="13" t="s">
        <v>86</v>
      </c>
      <c r="BK292" s="154">
        <f>ROUND(I292*H292,2)</f>
        <v>12.2</v>
      </c>
      <c r="BL292" s="13" t="s">
        <v>198</v>
      </c>
      <c r="BM292" s="153" t="s">
        <v>965</v>
      </c>
    </row>
    <row r="293" spans="2:65" s="1" customFormat="1" ht="24.2" customHeight="1">
      <c r="B293" s="142"/>
      <c r="C293" s="155" t="s">
        <v>966</v>
      </c>
      <c r="D293" s="155" t="s">
        <v>282</v>
      </c>
      <c r="E293" s="156" t="s">
        <v>1806</v>
      </c>
      <c r="F293" s="157" t="s">
        <v>1807</v>
      </c>
      <c r="G293" s="158" t="s">
        <v>177</v>
      </c>
      <c r="H293" s="159">
        <v>12.444000000000001</v>
      </c>
      <c r="I293" s="160">
        <v>7.95</v>
      </c>
      <c r="J293" s="160"/>
      <c r="K293" s="161"/>
      <c r="L293" s="162"/>
      <c r="M293" s="163" t="s">
        <v>1</v>
      </c>
      <c r="N293" s="164" t="s">
        <v>40</v>
      </c>
      <c r="O293" s="151">
        <v>0</v>
      </c>
      <c r="P293" s="151">
        <f>O293*H293</f>
        <v>0</v>
      </c>
      <c r="Q293" s="151">
        <v>1.9599999999999999E-3</v>
      </c>
      <c r="R293" s="151">
        <f>Q293*H293</f>
        <v>2.4390240000000001E-2</v>
      </c>
      <c r="S293" s="151">
        <v>0</v>
      </c>
      <c r="T293" s="152">
        <f>S293*H293</f>
        <v>0</v>
      </c>
      <c r="AR293" s="153" t="s">
        <v>225</v>
      </c>
      <c r="AT293" s="153" t="s">
        <v>282</v>
      </c>
      <c r="AU293" s="153" t="s">
        <v>86</v>
      </c>
      <c r="AY293" s="13" t="s">
        <v>171</v>
      </c>
      <c r="BE293" s="154">
        <f>IF(N293="základná",J293,0)</f>
        <v>0</v>
      </c>
      <c r="BF293" s="154">
        <f>IF(N293="znížená",J293,0)</f>
        <v>0</v>
      </c>
      <c r="BG293" s="154">
        <f>IF(N293="zákl. prenesená",J293,0)</f>
        <v>0</v>
      </c>
      <c r="BH293" s="154">
        <f>IF(N293="zníž. prenesená",J293,0)</f>
        <v>0</v>
      </c>
      <c r="BI293" s="154">
        <f>IF(N293="nulová",J293,0)</f>
        <v>0</v>
      </c>
      <c r="BJ293" s="13" t="s">
        <v>86</v>
      </c>
      <c r="BK293" s="154">
        <f>ROUND(I293*H293,2)</f>
        <v>98.93</v>
      </c>
      <c r="BL293" s="13" t="s">
        <v>198</v>
      </c>
      <c r="BM293" s="153" t="s">
        <v>969</v>
      </c>
    </row>
    <row r="294" spans="2:65" s="1" customFormat="1" ht="24.2" customHeight="1">
      <c r="B294" s="142"/>
      <c r="C294" s="143" t="s">
        <v>411</v>
      </c>
      <c r="D294" s="143" t="s">
        <v>174</v>
      </c>
      <c r="E294" s="144" t="s">
        <v>437</v>
      </c>
      <c r="F294" s="145" t="s">
        <v>438</v>
      </c>
      <c r="G294" s="146" t="s">
        <v>425</v>
      </c>
      <c r="H294" s="147">
        <v>7.32</v>
      </c>
      <c r="I294" s="148">
        <v>1.05</v>
      </c>
      <c r="J294" s="148"/>
      <c r="K294" s="149"/>
      <c r="L294" s="27"/>
      <c r="M294" s="150" t="s">
        <v>1</v>
      </c>
      <c r="N294" s="121" t="s">
        <v>40</v>
      </c>
      <c r="O294" s="151">
        <v>0</v>
      </c>
      <c r="P294" s="151">
        <f>O294*H294</f>
        <v>0</v>
      </c>
      <c r="Q294" s="151">
        <v>0</v>
      </c>
      <c r="R294" s="151">
        <f>Q294*H294</f>
        <v>0</v>
      </c>
      <c r="S294" s="151">
        <v>0</v>
      </c>
      <c r="T294" s="152">
        <f>S294*H294</f>
        <v>0</v>
      </c>
      <c r="AR294" s="153" t="s">
        <v>198</v>
      </c>
      <c r="AT294" s="153" t="s">
        <v>174</v>
      </c>
      <c r="AU294" s="153" t="s">
        <v>86</v>
      </c>
      <c r="AY294" s="13" t="s">
        <v>171</v>
      </c>
      <c r="BE294" s="154">
        <f>IF(N294="základná",J294,0)</f>
        <v>0</v>
      </c>
      <c r="BF294" s="154">
        <f>IF(N294="znížená",J294,0)</f>
        <v>0</v>
      </c>
      <c r="BG294" s="154">
        <f>IF(N294="zákl. prenesená",J294,0)</f>
        <v>0</v>
      </c>
      <c r="BH294" s="154">
        <f>IF(N294="zníž. prenesená",J294,0)</f>
        <v>0</v>
      </c>
      <c r="BI294" s="154">
        <f>IF(N294="nulová",J294,0)</f>
        <v>0</v>
      </c>
      <c r="BJ294" s="13" t="s">
        <v>86</v>
      </c>
      <c r="BK294" s="154">
        <f>ROUND(I294*H294,2)</f>
        <v>7.69</v>
      </c>
      <c r="BL294" s="13" t="s">
        <v>198</v>
      </c>
      <c r="BM294" s="153" t="s">
        <v>972</v>
      </c>
    </row>
    <row r="295" spans="2:65" s="11" customFormat="1" ht="22.9" customHeight="1">
      <c r="B295" s="131"/>
      <c r="D295" s="132" t="s">
        <v>73</v>
      </c>
      <c r="E295" s="140" t="s">
        <v>482</v>
      </c>
      <c r="F295" s="140" t="s">
        <v>483</v>
      </c>
      <c r="J295" s="141"/>
      <c r="L295" s="131"/>
      <c r="M295" s="135"/>
      <c r="P295" s="136">
        <f>SUM(P296:P307)</f>
        <v>375.57438559999997</v>
      </c>
      <c r="R295" s="136">
        <f>SUM(R296:R307)</f>
        <v>1.96314275766</v>
      </c>
      <c r="T295" s="137">
        <f>SUM(T296:T307)</f>
        <v>9.095600000000001</v>
      </c>
      <c r="AR295" s="132" t="s">
        <v>86</v>
      </c>
      <c r="AT295" s="138" t="s">
        <v>73</v>
      </c>
      <c r="AU295" s="138" t="s">
        <v>81</v>
      </c>
      <c r="AY295" s="132" t="s">
        <v>171</v>
      </c>
      <c r="BK295" s="139">
        <f>SUM(BK296:BK307)</f>
        <v>14135.6</v>
      </c>
    </row>
    <row r="296" spans="2:65" s="1" customFormat="1" ht="33" customHeight="1">
      <c r="B296" s="142"/>
      <c r="C296" s="143" t="s">
        <v>973</v>
      </c>
      <c r="D296" s="143" t="s">
        <v>174</v>
      </c>
      <c r="E296" s="144" t="s">
        <v>1808</v>
      </c>
      <c r="F296" s="145" t="s">
        <v>1809</v>
      </c>
      <c r="G296" s="146" t="s">
        <v>253</v>
      </c>
      <c r="H296" s="147">
        <v>438</v>
      </c>
      <c r="I296" s="148">
        <v>2.12</v>
      </c>
      <c r="J296" s="148"/>
      <c r="K296" s="149"/>
      <c r="L296" s="27"/>
      <c r="M296" s="150" t="s">
        <v>1</v>
      </c>
      <c r="N296" s="121" t="s">
        <v>40</v>
      </c>
      <c r="O296" s="151">
        <v>0.121</v>
      </c>
      <c r="P296" s="151">
        <f t="shared" ref="P296:P307" si="45">O296*H296</f>
        <v>52.997999999999998</v>
      </c>
      <c r="Q296" s="151">
        <v>0</v>
      </c>
      <c r="R296" s="151">
        <f t="shared" ref="R296:R307" si="46">Q296*H296</f>
        <v>0</v>
      </c>
      <c r="S296" s="151">
        <v>1.4E-2</v>
      </c>
      <c r="T296" s="152">
        <f t="shared" ref="T296:T307" si="47">S296*H296</f>
        <v>6.1320000000000006</v>
      </c>
      <c r="AR296" s="153" t="s">
        <v>198</v>
      </c>
      <c r="AT296" s="153" t="s">
        <v>174</v>
      </c>
      <c r="AU296" s="153" t="s">
        <v>86</v>
      </c>
      <c r="AY296" s="13" t="s">
        <v>171</v>
      </c>
      <c r="BE296" s="154">
        <f t="shared" ref="BE296:BE307" si="48">IF(N296="základná",J296,0)</f>
        <v>0</v>
      </c>
      <c r="BF296" s="154">
        <f t="shared" ref="BF296:BF307" si="49">IF(N296="znížená",J296,0)</f>
        <v>0</v>
      </c>
      <c r="BG296" s="154">
        <f t="shared" ref="BG296:BG307" si="50">IF(N296="zákl. prenesená",J296,0)</f>
        <v>0</v>
      </c>
      <c r="BH296" s="154">
        <f t="shared" ref="BH296:BH307" si="51">IF(N296="zníž. prenesená",J296,0)</f>
        <v>0</v>
      </c>
      <c r="BI296" s="154">
        <f t="shared" ref="BI296:BI307" si="52">IF(N296="nulová",J296,0)</f>
        <v>0</v>
      </c>
      <c r="BJ296" s="13" t="s">
        <v>86</v>
      </c>
      <c r="BK296" s="154">
        <f t="shared" ref="BK296:BK307" si="53">ROUND(I296*H296,2)</f>
        <v>928.56</v>
      </c>
      <c r="BL296" s="13" t="s">
        <v>198</v>
      </c>
      <c r="BM296" s="153" t="s">
        <v>976</v>
      </c>
    </row>
    <row r="297" spans="2:65" s="1" customFormat="1" ht="33" customHeight="1">
      <c r="B297" s="142"/>
      <c r="C297" s="143" t="s">
        <v>415</v>
      </c>
      <c r="D297" s="143" t="s">
        <v>174</v>
      </c>
      <c r="E297" s="144" t="s">
        <v>1810</v>
      </c>
      <c r="F297" s="145" t="s">
        <v>1811</v>
      </c>
      <c r="G297" s="146" t="s">
        <v>253</v>
      </c>
      <c r="H297" s="147">
        <v>46.4</v>
      </c>
      <c r="I297" s="148">
        <v>2.5499999999999998</v>
      </c>
      <c r="J297" s="148"/>
      <c r="K297" s="149"/>
      <c r="L297" s="27"/>
      <c r="M297" s="150" t="s">
        <v>1</v>
      </c>
      <c r="N297" s="121" t="s">
        <v>40</v>
      </c>
      <c r="O297" s="151">
        <v>0.14599999999999999</v>
      </c>
      <c r="P297" s="151">
        <f t="shared" si="45"/>
        <v>6.7743999999999991</v>
      </c>
      <c r="Q297" s="151">
        <v>0</v>
      </c>
      <c r="R297" s="151">
        <f t="shared" si="46"/>
        <v>0</v>
      </c>
      <c r="S297" s="151">
        <v>2.4E-2</v>
      </c>
      <c r="T297" s="152">
        <f t="shared" si="47"/>
        <v>1.1135999999999999</v>
      </c>
      <c r="AR297" s="153" t="s">
        <v>198</v>
      </c>
      <c r="AT297" s="153" t="s">
        <v>174</v>
      </c>
      <c r="AU297" s="153" t="s">
        <v>86</v>
      </c>
      <c r="AY297" s="13" t="s">
        <v>171</v>
      </c>
      <c r="BE297" s="154">
        <f t="shared" si="48"/>
        <v>0</v>
      </c>
      <c r="BF297" s="154">
        <f t="shared" si="49"/>
        <v>0</v>
      </c>
      <c r="BG297" s="154">
        <f t="shared" si="50"/>
        <v>0</v>
      </c>
      <c r="BH297" s="154">
        <f t="shared" si="51"/>
        <v>0</v>
      </c>
      <c r="BI297" s="154">
        <f t="shared" si="52"/>
        <v>0</v>
      </c>
      <c r="BJ297" s="13" t="s">
        <v>86</v>
      </c>
      <c r="BK297" s="154">
        <f t="shared" si="53"/>
        <v>118.32</v>
      </c>
      <c r="BL297" s="13" t="s">
        <v>198</v>
      </c>
      <c r="BM297" s="153" t="s">
        <v>979</v>
      </c>
    </row>
    <row r="298" spans="2:65" s="1" customFormat="1" ht="24.2" customHeight="1">
      <c r="B298" s="142"/>
      <c r="C298" s="143" t="s">
        <v>980</v>
      </c>
      <c r="D298" s="143" t="s">
        <v>174</v>
      </c>
      <c r="E298" s="144" t="s">
        <v>1812</v>
      </c>
      <c r="F298" s="145" t="s">
        <v>1813</v>
      </c>
      <c r="G298" s="146" t="s">
        <v>253</v>
      </c>
      <c r="H298" s="147">
        <v>572.54999999999995</v>
      </c>
      <c r="I298" s="148">
        <v>7.09</v>
      </c>
      <c r="J298" s="148"/>
      <c r="K298" s="149"/>
      <c r="L298" s="27"/>
      <c r="M298" s="150" t="s">
        <v>1</v>
      </c>
      <c r="N298" s="121" t="s">
        <v>40</v>
      </c>
      <c r="O298" s="151">
        <v>0.30696000000000001</v>
      </c>
      <c r="P298" s="151">
        <f t="shared" si="45"/>
        <v>175.74994799999999</v>
      </c>
      <c r="Q298" s="151">
        <v>2.5999999999999998E-4</v>
      </c>
      <c r="R298" s="151">
        <f t="shared" si="46"/>
        <v>0.14886299999999997</v>
      </c>
      <c r="S298" s="151">
        <v>0</v>
      </c>
      <c r="T298" s="152">
        <f t="shared" si="47"/>
        <v>0</v>
      </c>
      <c r="AR298" s="153" t="s">
        <v>198</v>
      </c>
      <c r="AT298" s="153" t="s">
        <v>174</v>
      </c>
      <c r="AU298" s="153" t="s">
        <v>86</v>
      </c>
      <c r="AY298" s="13" t="s">
        <v>171</v>
      </c>
      <c r="BE298" s="154">
        <f t="shared" si="48"/>
        <v>0</v>
      </c>
      <c r="BF298" s="154">
        <f t="shared" si="49"/>
        <v>0</v>
      </c>
      <c r="BG298" s="154">
        <f t="shared" si="50"/>
        <v>0</v>
      </c>
      <c r="BH298" s="154">
        <f t="shared" si="51"/>
        <v>0</v>
      </c>
      <c r="BI298" s="154">
        <f t="shared" si="52"/>
        <v>0</v>
      </c>
      <c r="BJ298" s="13" t="s">
        <v>86</v>
      </c>
      <c r="BK298" s="154">
        <f t="shared" si="53"/>
        <v>4059.38</v>
      </c>
      <c r="BL298" s="13" t="s">
        <v>198</v>
      </c>
      <c r="BM298" s="153" t="s">
        <v>983</v>
      </c>
    </row>
    <row r="299" spans="2:65" s="1" customFormat="1" ht="24.2" customHeight="1">
      <c r="B299" s="142"/>
      <c r="C299" s="143" t="s">
        <v>418</v>
      </c>
      <c r="D299" s="143" t="s">
        <v>174</v>
      </c>
      <c r="E299" s="144" t="s">
        <v>1814</v>
      </c>
      <c r="F299" s="145" t="s">
        <v>1815</v>
      </c>
      <c r="G299" s="146" t="s">
        <v>253</v>
      </c>
      <c r="H299" s="147">
        <v>46.4</v>
      </c>
      <c r="I299" s="148">
        <v>10.199999999999999</v>
      </c>
      <c r="J299" s="148"/>
      <c r="K299" s="149"/>
      <c r="L299" s="27"/>
      <c r="M299" s="150" t="s">
        <v>1</v>
      </c>
      <c r="N299" s="121" t="s">
        <v>40</v>
      </c>
      <c r="O299" s="151">
        <v>0.39695999999999998</v>
      </c>
      <c r="P299" s="151">
        <f t="shared" si="45"/>
        <v>18.418944</v>
      </c>
      <c r="Q299" s="151">
        <v>2.5999999999999998E-4</v>
      </c>
      <c r="R299" s="151">
        <f t="shared" si="46"/>
        <v>1.2063999999999998E-2</v>
      </c>
      <c r="S299" s="151">
        <v>0</v>
      </c>
      <c r="T299" s="152">
        <f t="shared" si="47"/>
        <v>0</v>
      </c>
      <c r="AR299" s="153" t="s">
        <v>198</v>
      </c>
      <c r="AT299" s="153" t="s">
        <v>174</v>
      </c>
      <c r="AU299" s="153" t="s">
        <v>86</v>
      </c>
      <c r="AY299" s="13" t="s">
        <v>171</v>
      </c>
      <c r="BE299" s="154">
        <f t="shared" si="48"/>
        <v>0</v>
      </c>
      <c r="BF299" s="154">
        <f t="shared" si="49"/>
        <v>0</v>
      </c>
      <c r="BG299" s="154">
        <f t="shared" si="50"/>
        <v>0</v>
      </c>
      <c r="BH299" s="154">
        <f t="shared" si="51"/>
        <v>0</v>
      </c>
      <c r="BI299" s="154">
        <f t="shared" si="52"/>
        <v>0</v>
      </c>
      <c r="BJ299" s="13" t="s">
        <v>86</v>
      </c>
      <c r="BK299" s="154">
        <f t="shared" si="53"/>
        <v>473.28</v>
      </c>
      <c r="BL299" s="13" t="s">
        <v>198</v>
      </c>
      <c r="BM299" s="153" t="s">
        <v>986</v>
      </c>
    </row>
    <row r="300" spans="2:65" s="1" customFormat="1" ht="33" customHeight="1">
      <c r="B300" s="142"/>
      <c r="C300" s="155" t="s">
        <v>987</v>
      </c>
      <c r="D300" s="155" t="s">
        <v>282</v>
      </c>
      <c r="E300" s="156" t="s">
        <v>1816</v>
      </c>
      <c r="F300" s="157" t="s">
        <v>1817</v>
      </c>
      <c r="G300" s="158" t="s">
        <v>488</v>
      </c>
      <c r="H300" s="159">
        <v>11.656000000000001</v>
      </c>
      <c r="I300" s="160">
        <v>322.25</v>
      </c>
      <c r="J300" s="160"/>
      <c r="K300" s="161"/>
      <c r="L300" s="162"/>
      <c r="M300" s="163" t="s">
        <v>1</v>
      </c>
      <c r="N300" s="164" t="s">
        <v>40</v>
      </c>
      <c r="O300" s="151">
        <v>0</v>
      </c>
      <c r="P300" s="151">
        <f t="shared" si="45"/>
        <v>0</v>
      </c>
      <c r="Q300" s="151">
        <v>0</v>
      </c>
      <c r="R300" s="151">
        <f t="shared" si="46"/>
        <v>0</v>
      </c>
      <c r="S300" s="151">
        <v>0</v>
      </c>
      <c r="T300" s="152">
        <f t="shared" si="47"/>
        <v>0</v>
      </c>
      <c r="AR300" s="153" t="s">
        <v>225</v>
      </c>
      <c r="AT300" s="153" t="s">
        <v>282</v>
      </c>
      <c r="AU300" s="153" t="s">
        <v>86</v>
      </c>
      <c r="AY300" s="13" t="s">
        <v>171</v>
      </c>
      <c r="BE300" s="154">
        <f t="shared" si="48"/>
        <v>0</v>
      </c>
      <c r="BF300" s="154">
        <f t="shared" si="49"/>
        <v>0</v>
      </c>
      <c r="BG300" s="154">
        <f t="shared" si="50"/>
        <v>0</v>
      </c>
      <c r="BH300" s="154">
        <f t="shared" si="51"/>
        <v>0</v>
      </c>
      <c r="BI300" s="154">
        <f t="shared" si="52"/>
        <v>0</v>
      </c>
      <c r="BJ300" s="13" t="s">
        <v>86</v>
      </c>
      <c r="BK300" s="154">
        <f t="shared" si="53"/>
        <v>3756.15</v>
      </c>
      <c r="BL300" s="13" t="s">
        <v>198</v>
      </c>
      <c r="BM300" s="153" t="s">
        <v>990</v>
      </c>
    </row>
    <row r="301" spans="2:65" s="1" customFormat="1" ht="21.75" customHeight="1">
      <c r="B301" s="142"/>
      <c r="C301" s="143" t="s">
        <v>422</v>
      </c>
      <c r="D301" s="143" t="s">
        <v>174</v>
      </c>
      <c r="E301" s="144" t="s">
        <v>1818</v>
      </c>
      <c r="F301" s="145" t="s">
        <v>1819</v>
      </c>
      <c r="G301" s="146" t="s">
        <v>253</v>
      </c>
      <c r="H301" s="147">
        <v>1322</v>
      </c>
      <c r="I301" s="148">
        <v>0.9</v>
      </c>
      <c r="J301" s="148"/>
      <c r="K301" s="149"/>
      <c r="L301" s="27"/>
      <c r="M301" s="150" t="s">
        <v>1</v>
      </c>
      <c r="N301" s="121" t="s">
        <v>40</v>
      </c>
      <c r="O301" s="151">
        <v>5.305E-2</v>
      </c>
      <c r="P301" s="151">
        <f t="shared" si="45"/>
        <v>70.132099999999994</v>
      </c>
      <c r="Q301" s="151">
        <v>0</v>
      </c>
      <c r="R301" s="151">
        <f t="shared" si="46"/>
        <v>0</v>
      </c>
      <c r="S301" s="151">
        <v>0</v>
      </c>
      <c r="T301" s="152">
        <f t="shared" si="47"/>
        <v>0</v>
      </c>
      <c r="AR301" s="153" t="s">
        <v>198</v>
      </c>
      <c r="AT301" s="153" t="s">
        <v>174</v>
      </c>
      <c r="AU301" s="153" t="s">
        <v>86</v>
      </c>
      <c r="AY301" s="13" t="s">
        <v>171</v>
      </c>
      <c r="BE301" s="154">
        <f t="shared" si="48"/>
        <v>0</v>
      </c>
      <c r="BF301" s="154">
        <f t="shared" si="49"/>
        <v>0</v>
      </c>
      <c r="BG301" s="154">
        <f t="shared" si="50"/>
        <v>0</v>
      </c>
      <c r="BH301" s="154">
        <f t="shared" si="51"/>
        <v>0</v>
      </c>
      <c r="BI301" s="154">
        <f t="shared" si="52"/>
        <v>0</v>
      </c>
      <c r="BJ301" s="13" t="s">
        <v>86</v>
      </c>
      <c r="BK301" s="154">
        <f t="shared" si="53"/>
        <v>1189.8</v>
      </c>
      <c r="BL301" s="13" t="s">
        <v>198</v>
      </c>
      <c r="BM301" s="153" t="s">
        <v>993</v>
      </c>
    </row>
    <row r="302" spans="2:65" s="1" customFormat="1" ht="16.5" customHeight="1">
      <c r="B302" s="142"/>
      <c r="C302" s="143" t="s">
        <v>994</v>
      </c>
      <c r="D302" s="143" t="s">
        <v>174</v>
      </c>
      <c r="E302" s="144" t="s">
        <v>1820</v>
      </c>
      <c r="F302" s="145" t="s">
        <v>1821</v>
      </c>
      <c r="G302" s="146" t="s">
        <v>253</v>
      </c>
      <c r="H302" s="147">
        <v>484.4</v>
      </c>
      <c r="I302" s="148">
        <v>1.19</v>
      </c>
      <c r="J302" s="148"/>
      <c r="K302" s="149"/>
      <c r="L302" s="27"/>
      <c r="M302" s="150" t="s">
        <v>1</v>
      </c>
      <c r="N302" s="121" t="s">
        <v>40</v>
      </c>
      <c r="O302" s="151">
        <v>7.0099999999999996E-2</v>
      </c>
      <c r="P302" s="151">
        <f t="shared" si="45"/>
        <v>33.956439999999994</v>
      </c>
      <c r="Q302" s="151">
        <v>0</v>
      </c>
      <c r="R302" s="151">
        <f t="shared" si="46"/>
        <v>0</v>
      </c>
      <c r="S302" s="151">
        <v>0</v>
      </c>
      <c r="T302" s="152">
        <f t="shared" si="47"/>
        <v>0</v>
      </c>
      <c r="AR302" s="153" t="s">
        <v>198</v>
      </c>
      <c r="AT302" s="153" t="s">
        <v>174</v>
      </c>
      <c r="AU302" s="153" t="s">
        <v>86</v>
      </c>
      <c r="AY302" s="13" t="s">
        <v>171</v>
      </c>
      <c r="BE302" s="154">
        <f t="shared" si="48"/>
        <v>0</v>
      </c>
      <c r="BF302" s="154">
        <f t="shared" si="49"/>
        <v>0</v>
      </c>
      <c r="BG302" s="154">
        <f t="shared" si="50"/>
        <v>0</v>
      </c>
      <c r="BH302" s="154">
        <f t="shared" si="51"/>
        <v>0</v>
      </c>
      <c r="BI302" s="154">
        <f t="shared" si="52"/>
        <v>0</v>
      </c>
      <c r="BJ302" s="13" t="s">
        <v>86</v>
      </c>
      <c r="BK302" s="154">
        <f t="shared" si="53"/>
        <v>576.44000000000005</v>
      </c>
      <c r="BL302" s="13" t="s">
        <v>198</v>
      </c>
      <c r="BM302" s="153" t="s">
        <v>997</v>
      </c>
    </row>
    <row r="303" spans="2:65" s="1" customFormat="1" ht="37.9" customHeight="1">
      <c r="B303" s="142"/>
      <c r="C303" s="155" t="s">
        <v>426</v>
      </c>
      <c r="D303" s="155" t="s">
        <v>282</v>
      </c>
      <c r="E303" s="156" t="s">
        <v>1822</v>
      </c>
      <c r="F303" s="157" t="s">
        <v>1823</v>
      </c>
      <c r="G303" s="158" t="s">
        <v>488</v>
      </c>
      <c r="H303" s="159">
        <v>2.9079999999999999</v>
      </c>
      <c r="I303" s="160">
        <v>322.25</v>
      </c>
      <c r="J303" s="160"/>
      <c r="K303" s="161"/>
      <c r="L303" s="162"/>
      <c r="M303" s="163" t="s">
        <v>1</v>
      </c>
      <c r="N303" s="164" t="s">
        <v>40</v>
      </c>
      <c r="O303" s="151">
        <v>0</v>
      </c>
      <c r="P303" s="151">
        <f t="shared" si="45"/>
        <v>0</v>
      </c>
      <c r="Q303" s="151">
        <v>0.5</v>
      </c>
      <c r="R303" s="151">
        <f t="shared" si="46"/>
        <v>1.454</v>
      </c>
      <c r="S303" s="151">
        <v>0</v>
      </c>
      <c r="T303" s="152">
        <f t="shared" si="47"/>
        <v>0</v>
      </c>
      <c r="AR303" s="153" t="s">
        <v>225</v>
      </c>
      <c r="AT303" s="153" t="s">
        <v>282</v>
      </c>
      <c r="AU303" s="153" t="s">
        <v>86</v>
      </c>
      <c r="AY303" s="13" t="s">
        <v>171</v>
      </c>
      <c r="BE303" s="154">
        <f t="shared" si="48"/>
        <v>0</v>
      </c>
      <c r="BF303" s="154">
        <f t="shared" si="49"/>
        <v>0</v>
      </c>
      <c r="BG303" s="154">
        <f t="shared" si="50"/>
        <v>0</v>
      </c>
      <c r="BH303" s="154">
        <f t="shared" si="51"/>
        <v>0</v>
      </c>
      <c r="BI303" s="154">
        <f t="shared" si="52"/>
        <v>0</v>
      </c>
      <c r="BJ303" s="13" t="s">
        <v>86</v>
      </c>
      <c r="BK303" s="154">
        <f t="shared" si="53"/>
        <v>937.1</v>
      </c>
      <c r="BL303" s="13" t="s">
        <v>198</v>
      </c>
      <c r="BM303" s="153" t="s">
        <v>1000</v>
      </c>
    </row>
    <row r="304" spans="2:65" s="1" customFormat="1" ht="24.2" customHeight="1">
      <c r="B304" s="142"/>
      <c r="C304" s="155" t="s">
        <v>1001</v>
      </c>
      <c r="D304" s="155" t="s">
        <v>282</v>
      </c>
      <c r="E304" s="156" t="s">
        <v>1824</v>
      </c>
      <c r="F304" s="157" t="s">
        <v>1825</v>
      </c>
      <c r="G304" s="158" t="s">
        <v>488</v>
      </c>
      <c r="H304" s="159">
        <v>2.552</v>
      </c>
      <c r="I304" s="160">
        <v>322.25</v>
      </c>
      <c r="J304" s="160"/>
      <c r="K304" s="161"/>
      <c r="L304" s="162"/>
      <c r="M304" s="163" t="s">
        <v>1</v>
      </c>
      <c r="N304" s="164" t="s">
        <v>40</v>
      </c>
      <c r="O304" s="151">
        <v>0</v>
      </c>
      <c r="P304" s="151">
        <f t="shared" si="45"/>
        <v>0</v>
      </c>
      <c r="Q304" s="151">
        <v>0</v>
      </c>
      <c r="R304" s="151">
        <f t="shared" si="46"/>
        <v>0</v>
      </c>
      <c r="S304" s="151">
        <v>0</v>
      </c>
      <c r="T304" s="152">
        <f t="shared" si="47"/>
        <v>0</v>
      </c>
      <c r="AR304" s="153" t="s">
        <v>225</v>
      </c>
      <c r="AT304" s="153" t="s">
        <v>282</v>
      </c>
      <c r="AU304" s="153" t="s">
        <v>86</v>
      </c>
      <c r="AY304" s="13" t="s">
        <v>171</v>
      </c>
      <c r="BE304" s="154">
        <f t="shared" si="48"/>
        <v>0</v>
      </c>
      <c r="BF304" s="154">
        <f t="shared" si="49"/>
        <v>0</v>
      </c>
      <c r="BG304" s="154">
        <f t="shared" si="50"/>
        <v>0</v>
      </c>
      <c r="BH304" s="154">
        <f t="shared" si="51"/>
        <v>0</v>
      </c>
      <c r="BI304" s="154">
        <f t="shared" si="52"/>
        <v>0</v>
      </c>
      <c r="BJ304" s="13" t="s">
        <v>86</v>
      </c>
      <c r="BK304" s="154">
        <f t="shared" si="53"/>
        <v>822.38</v>
      </c>
      <c r="BL304" s="13" t="s">
        <v>198</v>
      </c>
      <c r="BM304" s="153" t="s">
        <v>1004</v>
      </c>
    </row>
    <row r="305" spans="2:65" s="1" customFormat="1" ht="33" customHeight="1">
      <c r="B305" s="142"/>
      <c r="C305" s="143" t="s">
        <v>432</v>
      </c>
      <c r="D305" s="143" t="s">
        <v>174</v>
      </c>
      <c r="E305" s="144" t="s">
        <v>1826</v>
      </c>
      <c r="F305" s="145" t="s">
        <v>1827</v>
      </c>
      <c r="G305" s="146" t="s">
        <v>177</v>
      </c>
      <c r="H305" s="147">
        <v>370</v>
      </c>
      <c r="I305" s="148">
        <v>0.71</v>
      </c>
      <c r="J305" s="148"/>
      <c r="K305" s="149"/>
      <c r="L305" s="27"/>
      <c r="M305" s="150" t="s">
        <v>1</v>
      </c>
      <c r="N305" s="121" t="s">
        <v>40</v>
      </c>
      <c r="O305" s="151">
        <v>4.7E-2</v>
      </c>
      <c r="P305" s="151">
        <f t="shared" si="45"/>
        <v>17.39</v>
      </c>
      <c r="Q305" s="151">
        <v>0</v>
      </c>
      <c r="R305" s="151">
        <f t="shared" si="46"/>
        <v>0</v>
      </c>
      <c r="S305" s="151">
        <v>5.0000000000000001E-3</v>
      </c>
      <c r="T305" s="152">
        <f t="shared" si="47"/>
        <v>1.85</v>
      </c>
      <c r="AR305" s="153" t="s">
        <v>198</v>
      </c>
      <c r="AT305" s="153" t="s">
        <v>174</v>
      </c>
      <c r="AU305" s="153" t="s">
        <v>86</v>
      </c>
      <c r="AY305" s="13" t="s">
        <v>171</v>
      </c>
      <c r="BE305" s="154">
        <f t="shared" si="48"/>
        <v>0</v>
      </c>
      <c r="BF305" s="154">
        <f t="shared" si="49"/>
        <v>0</v>
      </c>
      <c r="BG305" s="154">
        <f t="shared" si="50"/>
        <v>0</v>
      </c>
      <c r="BH305" s="154">
        <f t="shared" si="51"/>
        <v>0</v>
      </c>
      <c r="BI305" s="154">
        <f t="shared" si="52"/>
        <v>0</v>
      </c>
      <c r="BJ305" s="13" t="s">
        <v>86</v>
      </c>
      <c r="BK305" s="154">
        <f t="shared" si="53"/>
        <v>262.7</v>
      </c>
      <c r="BL305" s="13" t="s">
        <v>198</v>
      </c>
      <c r="BM305" s="153" t="s">
        <v>1007</v>
      </c>
    </row>
    <row r="306" spans="2:65" s="1" customFormat="1" ht="44.25" customHeight="1">
      <c r="B306" s="142"/>
      <c r="C306" s="143" t="s">
        <v>1008</v>
      </c>
      <c r="D306" s="143" t="s">
        <v>174</v>
      </c>
      <c r="E306" s="144" t="s">
        <v>1828</v>
      </c>
      <c r="F306" s="145" t="s">
        <v>1829</v>
      </c>
      <c r="G306" s="146" t="s">
        <v>488</v>
      </c>
      <c r="H306" s="147">
        <v>15.58</v>
      </c>
      <c r="I306" s="148">
        <v>28.41</v>
      </c>
      <c r="J306" s="148"/>
      <c r="K306" s="149"/>
      <c r="L306" s="27"/>
      <c r="M306" s="150" t="s">
        <v>1</v>
      </c>
      <c r="N306" s="121" t="s">
        <v>40</v>
      </c>
      <c r="O306" s="151">
        <v>9.92E-3</v>
      </c>
      <c r="P306" s="151">
        <f t="shared" si="45"/>
        <v>0.15455360000000001</v>
      </c>
      <c r="Q306" s="151">
        <v>2.2350176999999999E-2</v>
      </c>
      <c r="R306" s="151">
        <f t="shared" si="46"/>
        <v>0.34821575765999996</v>
      </c>
      <c r="S306" s="151">
        <v>0</v>
      </c>
      <c r="T306" s="152">
        <f t="shared" si="47"/>
        <v>0</v>
      </c>
      <c r="AR306" s="153" t="s">
        <v>198</v>
      </c>
      <c r="AT306" s="153" t="s">
        <v>174</v>
      </c>
      <c r="AU306" s="153" t="s">
        <v>86</v>
      </c>
      <c r="AY306" s="13" t="s">
        <v>171</v>
      </c>
      <c r="BE306" s="154">
        <f t="shared" si="48"/>
        <v>0</v>
      </c>
      <c r="BF306" s="154">
        <f t="shared" si="49"/>
        <v>0</v>
      </c>
      <c r="BG306" s="154">
        <f t="shared" si="50"/>
        <v>0</v>
      </c>
      <c r="BH306" s="154">
        <f t="shared" si="51"/>
        <v>0</v>
      </c>
      <c r="BI306" s="154">
        <f t="shared" si="52"/>
        <v>0</v>
      </c>
      <c r="BJ306" s="13" t="s">
        <v>86</v>
      </c>
      <c r="BK306" s="154">
        <f t="shared" si="53"/>
        <v>442.63</v>
      </c>
      <c r="BL306" s="13" t="s">
        <v>198</v>
      </c>
      <c r="BM306" s="153" t="s">
        <v>1011</v>
      </c>
    </row>
    <row r="307" spans="2:65" s="1" customFormat="1" ht="24.2" customHeight="1">
      <c r="B307" s="142"/>
      <c r="C307" s="143" t="s">
        <v>435</v>
      </c>
      <c r="D307" s="143" t="s">
        <v>174</v>
      </c>
      <c r="E307" s="144" t="s">
        <v>497</v>
      </c>
      <c r="F307" s="145" t="s">
        <v>498</v>
      </c>
      <c r="G307" s="146" t="s">
        <v>425</v>
      </c>
      <c r="H307" s="147">
        <v>184.54599999999999</v>
      </c>
      <c r="I307" s="148">
        <v>3.0825</v>
      </c>
      <c r="J307" s="148"/>
      <c r="K307" s="149"/>
      <c r="L307" s="27"/>
      <c r="M307" s="150" t="s">
        <v>1</v>
      </c>
      <c r="N307" s="121" t="s">
        <v>40</v>
      </c>
      <c r="O307" s="151">
        <v>0</v>
      </c>
      <c r="P307" s="151">
        <f t="shared" si="45"/>
        <v>0</v>
      </c>
      <c r="Q307" s="151">
        <v>0</v>
      </c>
      <c r="R307" s="151">
        <f t="shared" si="46"/>
        <v>0</v>
      </c>
      <c r="S307" s="151">
        <v>0</v>
      </c>
      <c r="T307" s="152">
        <f t="shared" si="47"/>
        <v>0</v>
      </c>
      <c r="AR307" s="153" t="s">
        <v>198</v>
      </c>
      <c r="AT307" s="153" t="s">
        <v>174</v>
      </c>
      <c r="AU307" s="153" t="s">
        <v>86</v>
      </c>
      <c r="AY307" s="13" t="s">
        <v>171</v>
      </c>
      <c r="BE307" s="154">
        <f t="shared" si="48"/>
        <v>0</v>
      </c>
      <c r="BF307" s="154">
        <f t="shared" si="49"/>
        <v>0</v>
      </c>
      <c r="BG307" s="154">
        <f t="shared" si="50"/>
        <v>0</v>
      </c>
      <c r="BH307" s="154">
        <f t="shared" si="51"/>
        <v>0</v>
      </c>
      <c r="BI307" s="154">
        <f t="shared" si="52"/>
        <v>0</v>
      </c>
      <c r="BJ307" s="13" t="s">
        <v>86</v>
      </c>
      <c r="BK307" s="154">
        <f t="shared" si="53"/>
        <v>568.86</v>
      </c>
      <c r="BL307" s="13" t="s">
        <v>198</v>
      </c>
      <c r="BM307" s="153" t="s">
        <v>1014</v>
      </c>
    </row>
    <row r="308" spans="2:65" s="11" customFormat="1" ht="22.9" customHeight="1">
      <c r="B308" s="131"/>
      <c r="D308" s="132" t="s">
        <v>73</v>
      </c>
      <c r="E308" s="140" t="s">
        <v>955</v>
      </c>
      <c r="F308" s="140" t="s">
        <v>956</v>
      </c>
      <c r="J308" s="141"/>
      <c r="L308" s="131"/>
      <c r="M308" s="135"/>
      <c r="P308" s="136">
        <f>SUM(P309:P321)</f>
        <v>73.636980000000008</v>
      </c>
      <c r="R308" s="136">
        <f>SUM(R309:R321)</f>
        <v>0.1781124</v>
      </c>
      <c r="T308" s="137">
        <f>SUM(T309:T321)</f>
        <v>0.61359200000000003</v>
      </c>
      <c r="AR308" s="132" t="s">
        <v>86</v>
      </c>
      <c r="AT308" s="138" t="s">
        <v>73</v>
      </c>
      <c r="AU308" s="138" t="s">
        <v>81</v>
      </c>
      <c r="AY308" s="132" t="s">
        <v>171</v>
      </c>
      <c r="BK308" s="139">
        <f>SUM(BK309:BK321)</f>
        <v>1770.35</v>
      </c>
    </row>
    <row r="309" spans="2:65" s="1" customFormat="1" ht="33" customHeight="1">
      <c r="B309" s="142"/>
      <c r="C309" s="143" t="s">
        <v>1015</v>
      </c>
      <c r="D309" s="143" t="s">
        <v>174</v>
      </c>
      <c r="E309" s="144" t="s">
        <v>1830</v>
      </c>
      <c r="F309" s="145" t="s">
        <v>1831</v>
      </c>
      <c r="G309" s="146" t="s">
        <v>253</v>
      </c>
      <c r="H309" s="147">
        <v>62.6</v>
      </c>
      <c r="I309" s="148">
        <v>0.71</v>
      </c>
      <c r="J309" s="148"/>
      <c r="K309" s="149"/>
      <c r="L309" s="27"/>
      <c r="M309" s="150" t="s">
        <v>1</v>
      </c>
      <c r="N309" s="121" t="s">
        <v>40</v>
      </c>
      <c r="O309" s="151">
        <v>4.7E-2</v>
      </c>
      <c r="P309" s="151">
        <f t="shared" ref="P309:P321" si="54">O309*H309</f>
        <v>2.9422000000000001</v>
      </c>
      <c r="Q309" s="151">
        <v>0</v>
      </c>
      <c r="R309" s="151">
        <f t="shared" ref="R309:R321" si="55">Q309*H309</f>
        <v>0</v>
      </c>
      <c r="S309" s="151">
        <v>3.2000000000000002E-3</v>
      </c>
      <c r="T309" s="152">
        <f t="shared" ref="T309:T321" si="56">S309*H309</f>
        <v>0.20032000000000003</v>
      </c>
      <c r="AR309" s="153" t="s">
        <v>198</v>
      </c>
      <c r="AT309" s="153" t="s">
        <v>174</v>
      </c>
      <c r="AU309" s="153" t="s">
        <v>86</v>
      </c>
      <c r="AY309" s="13" t="s">
        <v>171</v>
      </c>
      <c r="BE309" s="154">
        <f t="shared" ref="BE309:BE321" si="57">IF(N309="základná",J309,0)</f>
        <v>0</v>
      </c>
      <c r="BF309" s="154">
        <f t="shared" ref="BF309:BF321" si="58">IF(N309="znížená",J309,0)</f>
        <v>0</v>
      </c>
      <c r="BG309" s="154">
        <f t="shared" ref="BG309:BG321" si="59">IF(N309="zákl. prenesená",J309,0)</f>
        <v>0</v>
      </c>
      <c r="BH309" s="154">
        <f t="shared" ref="BH309:BH321" si="60">IF(N309="zníž. prenesená",J309,0)</f>
        <v>0</v>
      </c>
      <c r="BI309" s="154">
        <f t="shared" ref="BI309:BI321" si="61">IF(N309="nulová",J309,0)</f>
        <v>0</v>
      </c>
      <c r="BJ309" s="13" t="s">
        <v>86</v>
      </c>
      <c r="BK309" s="154">
        <f t="shared" ref="BK309:BK321" si="62">ROUND(I309*H309,2)</f>
        <v>44.45</v>
      </c>
      <c r="BL309" s="13" t="s">
        <v>198</v>
      </c>
      <c r="BM309" s="153" t="s">
        <v>1018</v>
      </c>
    </row>
    <row r="310" spans="2:65" s="1" customFormat="1" ht="24.2" customHeight="1">
      <c r="B310" s="142"/>
      <c r="C310" s="143" t="s">
        <v>439</v>
      </c>
      <c r="D310" s="143" t="s">
        <v>174</v>
      </c>
      <c r="E310" s="144" t="s">
        <v>1832</v>
      </c>
      <c r="F310" s="145" t="s">
        <v>1833</v>
      </c>
      <c r="G310" s="146" t="s">
        <v>253</v>
      </c>
      <c r="H310" s="147">
        <v>17</v>
      </c>
      <c r="I310" s="148">
        <v>37.82</v>
      </c>
      <c r="J310" s="148"/>
      <c r="K310" s="149"/>
      <c r="L310" s="27"/>
      <c r="M310" s="150" t="s">
        <v>1</v>
      </c>
      <c r="N310" s="121" t="s">
        <v>40</v>
      </c>
      <c r="O310" s="151">
        <v>1.4974400000000001</v>
      </c>
      <c r="P310" s="151">
        <f t="shared" si="54"/>
        <v>25.456480000000003</v>
      </c>
      <c r="Q310" s="151">
        <v>1.2941999999999999E-3</v>
      </c>
      <c r="R310" s="151">
        <f t="shared" si="55"/>
        <v>2.2001399999999997E-2</v>
      </c>
      <c r="S310" s="151">
        <v>0</v>
      </c>
      <c r="T310" s="152">
        <f t="shared" si="56"/>
        <v>0</v>
      </c>
      <c r="AR310" s="153" t="s">
        <v>198</v>
      </c>
      <c r="AT310" s="153" t="s">
        <v>174</v>
      </c>
      <c r="AU310" s="153" t="s">
        <v>86</v>
      </c>
      <c r="AY310" s="13" t="s">
        <v>171</v>
      </c>
      <c r="BE310" s="154">
        <f t="shared" si="57"/>
        <v>0</v>
      </c>
      <c r="BF310" s="154">
        <f t="shared" si="58"/>
        <v>0</v>
      </c>
      <c r="BG310" s="154">
        <f t="shared" si="59"/>
        <v>0</v>
      </c>
      <c r="BH310" s="154">
        <f t="shared" si="60"/>
        <v>0</v>
      </c>
      <c r="BI310" s="154">
        <f t="shared" si="61"/>
        <v>0</v>
      </c>
      <c r="BJ310" s="13" t="s">
        <v>86</v>
      </c>
      <c r="BK310" s="154">
        <f t="shared" si="62"/>
        <v>642.94000000000005</v>
      </c>
      <c r="BL310" s="13" t="s">
        <v>198</v>
      </c>
      <c r="BM310" s="153" t="s">
        <v>1019</v>
      </c>
    </row>
    <row r="311" spans="2:65" s="1" customFormat="1" ht="16.5" customHeight="1">
      <c r="B311" s="142"/>
      <c r="C311" s="155" t="s">
        <v>1020</v>
      </c>
      <c r="D311" s="155" t="s">
        <v>282</v>
      </c>
      <c r="E311" s="156" t="s">
        <v>1834</v>
      </c>
      <c r="F311" s="157" t="s">
        <v>1835</v>
      </c>
      <c r="G311" s="158" t="s">
        <v>177</v>
      </c>
      <c r="H311" s="159">
        <v>7.6840000000000002</v>
      </c>
      <c r="I311" s="160">
        <v>9.73</v>
      </c>
      <c r="J311" s="160"/>
      <c r="K311" s="161"/>
      <c r="L311" s="162"/>
      <c r="M311" s="163" t="s">
        <v>1</v>
      </c>
      <c r="N311" s="164" t="s">
        <v>40</v>
      </c>
      <c r="O311" s="151">
        <v>0</v>
      </c>
      <c r="P311" s="151">
        <f t="shared" si="54"/>
        <v>0</v>
      </c>
      <c r="Q311" s="151">
        <v>7.4999999999999997E-3</v>
      </c>
      <c r="R311" s="151">
        <f t="shared" si="55"/>
        <v>5.7630000000000001E-2</v>
      </c>
      <c r="S311" s="151">
        <v>0</v>
      </c>
      <c r="T311" s="152">
        <f t="shared" si="56"/>
        <v>0</v>
      </c>
      <c r="AR311" s="153" t="s">
        <v>225</v>
      </c>
      <c r="AT311" s="153" t="s">
        <v>282</v>
      </c>
      <c r="AU311" s="153" t="s">
        <v>86</v>
      </c>
      <c r="AY311" s="13" t="s">
        <v>171</v>
      </c>
      <c r="BE311" s="154">
        <f t="shared" si="57"/>
        <v>0</v>
      </c>
      <c r="BF311" s="154">
        <f t="shared" si="58"/>
        <v>0</v>
      </c>
      <c r="BG311" s="154">
        <f t="shared" si="59"/>
        <v>0</v>
      </c>
      <c r="BH311" s="154">
        <f t="shared" si="60"/>
        <v>0</v>
      </c>
      <c r="BI311" s="154">
        <f t="shared" si="61"/>
        <v>0</v>
      </c>
      <c r="BJ311" s="13" t="s">
        <v>86</v>
      </c>
      <c r="BK311" s="154">
        <f t="shared" si="62"/>
        <v>74.77</v>
      </c>
      <c r="BL311" s="13" t="s">
        <v>198</v>
      </c>
      <c r="BM311" s="153" t="s">
        <v>1021</v>
      </c>
    </row>
    <row r="312" spans="2:65" s="1" customFormat="1" ht="24.2" customHeight="1">
      <c r="B312" s="142"/>
      <c r="C312" s="143" t="s">
        <v>445</v>
      </c>
      <c r="D312" s="143" t="s">
        <v>174</v>
      </c>
      <c r="E312" s="144" t="s">
        <v>1836</v>
      </c>
      <c r="F312" s="145" t="s">
        <v>1837</v>
      </c>
      <c r="G312" s="146" t="s">
        <v>253</v>
      </c>
      <c r="H312" s="147">
        <v>34</v>
      </c>
      <c r="I312" s="148">
        <v>24.57</v>
      </c>
      <c r="J312" s="148"/>
      <c r="K312" s="149"/>
      <c r="L312" s="27"/>
      <c r="M312" s="150" t="s">
        <v>1</v>
      </c>
      <c r="N312" s="121" t="s">
        <v>40</v>
      </c>
      <c r="O312" s="151">
        <v>1.09155</v>
      </c>
      <c r="P312" s="151">
        <f t="shared" si="54"/>
        <v>37.112700000000004</v>
      </c>
      <c r="Q312" s="151">
        <v>2.8965000000000002E-3</v>
      </c>
      <c r="R312" s="151">
        <f t="shared" si="55"/>
        <v>9.8481000000000013E-2</v>
      </c>
      <c r="S312" s="151">
        <v>0</v>
      </c>
      <c r="T312" s="152">
        <f t="shared" si="56"/>
        <v>0</v>
      </c>
      <c r="AR312" s="153" t="s">
        <v>198</v>
      </c>
      <c r="AT312" s="153" t="s">
        <v>174</v>
      </c>
      <c r="AU312" s="153" t="s">
        <v>86</v>
      </c>
      <c r="AY312" s="13" t="s">
        <v>171</v>
      </c>
      <c r="BE312" s="154">
        <f t="shared" si="57"/>
        <v>0</v>
      </c>
      <c r="BF312" s="154">
        <f t="shared" si="58"/>
        <v>0</v>
      </c>
      <c r="BG312" s="154">
        <f t="shared" si="59"/>
        <v>0</v>
      </c>
      <c r="BH312" s="154">
        <f t="shared" si="60"/>
        <v>0</v>
      </c>
      <c r="BI312" s="154">
        <f t="shared" si="61"/>
        <v>0</v>
      </c>
      <c r="BJ312" s="13" t="s">
        <v>86</v>
      </c>
      <c r="BK312" s="154">
        <f t="shared" si="62"/>
        <v>835.38</v>
      </c>
      <c r="BL312" s="13" t="s">
        <v>198</v>
      </c>
      <c r="BM312" s="153" t="s">
        <v>1024</v>
      </c>
    </row>
    <row r="313" spans="2:65" s="1" customFormat="1" ht="37.9" customHeight="1">
      <c r="B313" s="142"/>
      <c r="C313" s="143" t="s">
        <v>1025</v>
      </c>
      <c r="D313" s="143" t="s">
        <v>174</v>
      </c>
      <c r="E313" s="144" t="s">
        <v>1838</v>
      </c>
      <c r="F313" s="145" t="s">
        <v>1839</v>
      </c>
      <c r="G313" s="146" t="s">
        <v>253</v>
      </c>
      <c r="H313" s="147">
        <v>15</v>
      </c>
      <c r="I313" s="148">
        <v>0.71</v>
      </c>
      <c r="J313" s="148"/>
      <c r="K313" s="149"/>
      <c r="L313" s="27"/>
      <c r="M313" s="150" t="s">
        <v>1</v>
      </c>
      <c r="N313" s="121" t="s">
        <v>40</v>
      </c>
      <c r="O313" s="151">
        <v>4.7E-2</v>
      </c>
      <c r="P313" s="151">
        <f t="shared" si="54"/>
        <v>0.70499999999999996</v>
      </c>
      <c r="Q313" s="151">
        <v>0</v>
      </c>
      <c r="R313" s="151">
        <f t="shared" si="55"/>
        <v>0</v>
      </c>
      <c r="S313" s="151">
        <v>2.98E-3</v>
      </c>
      <c r="T313" s="152">
        <f t="shared" si="56"/>
        <v>4.4700000000000004E-2</v>
      </c>
      <c r="AR313" s="153" t="s">
        <v>198</v>
      </c>
      <c r="AT313" s="153" t="s">
        <v>174</v>
      </c>
      <c r="AU313" s="153" t="s">
        <v>86</v>
      </c>
      <c r="AY313" s="13" t="s">
        <v>171</v>
      </c>
      <c r="BE313" s="154">
        <f t="shared" si="57"/>
        <v>0</v>
      </c>
      <c r="BF313" s="154">
        <f t="shared" si="58"/>
        <v>0</v>
      </c>
      <c r="BG313" s="154">
        <f t="shared" si="59"/>
        <v>0</v>
      </c>
      <c r="BH313" s="154">
        <f t="shared" si="60"/>
        <v>0</v>
      </c>
      <c r="BI313" s="154">
        <f t="shared" si="61"/>
        <v>0</v>
      </c>
      <c r="BJ313" s="13" t="s">
        <v>86</v>
      </c>
      <c r="BK313" s="154">
        <f t="shared" si="62"/>
        <v>10.65</v>
      </c>
      <c r="BL313" s="13" t="s">
        <v>198</v>
      </c>
      <c r="BM313" s="153" t="s">
        <v>1026</v>
      </c>
    </row>
    <row r="314" spans="2:65" s="1" customFormat="1" ht="37.9" customHeight="1">
      <c r="B314" s="142"/>
      <c r="C314" s="143" t="s">
        <v>450</v>
      </c>
      <c r="D314" s="143" t="s">
        <v>174</v>
      </c>
      <c r="E314" s="144" t="s">
        <v>1840</v>
      </c>
      <c r="F314" s="145" t="s">
        <v>1841</v>
      </c>
      <c r="G314" s="146" t="s">
        <v>280</v>
      </c>
      <c r="H314" s="147">
        <v>2</v>
      </c>
      <c r="I314" s="148">
        <v>1.1599999999999999</v>
      </c>
      <c r="J314" s="148"/>
      <c r="K314" s="149"/>
      <c r="L314" s="27"/>
      <c r="M314" s="150" t="s">
        <v>1</v>
      </c>
      <c r="N314" s="121" t="s">
        <v>40</v>
      </c>
      <c r="O314" s="151">
        <v>6.6000000000000003E-2</v>
      </c>
      <c r="P314" s="151">
        <f t="shared" si="54"/>
        <v>0.13200000000000001</v>
      </c>
      <c r="Q314" s="151">
        <v>0</v>
      </c>
      <c r="R314" s="151">
        <f t="shared" si="55"/>
        <v>0</v>
      </c>
      <c r="S314" s="151">
        <v>3.0300000000000001E-3</v>
      </c>
      <c r="T314" s="152">
        <f t="shared" si="56"/>
        <v>6.0600000000000003E-3</v>
      </c>
      <c r="AR314" s="153" t="s">
        <v>198</v>
      </c>
      <c r="AT314" s="153" t="s">
        <v>174</v>
      </c>
      <c r="AU314" s="153" t="s">
        <v>86</v>
      </c>
      <c r="AY314" s="13" t="s">
        <v>171</v>
      </c>
      <c r="BE314" s="154">
        <f t="shared" si="57"/>
        <v>0</v>
      </c>
      <c r="BF314" s="154">
        <f t="shared" si="58"/>
        <v>0</v>
      </c>
      <c r="BG314" s="154">
        <f t="shared" si="59"/>
        <v>0</v>
      </c>
      <c r="BH314" s="154">
        <f t="shared" si="60"/>
        <v>0</v>
      </c>
      <c r="BI314" s="154">
        <f t="shared" si="61"/>
        <v>0</v>
      </c>
      <c r="BJ314" s="13" t="s">
        <v>86</v>
      </c>
      <c r="BK314" s="154">
        <f t="shared" si="62"/>
        <v>2.3199999999999998</v>
      </c>
      <c r="BL314" s="13" t="s">
        <v>198</v>
      </c>
      <c r="BM314" s="153" t="s">
        <v>1027</v>
      </c>
    </row>
    <row r="315" spans="2:65" s="1" customFormat="1" ht="33" customHeight="1">
      <c r="B315" s="142"/>
      <c r="C315" s="143" t="s">
        <v>1028</v>
      </c>
      <c r="D315" s="143" t="s">
        <v>174</v>
      </c>
      <c r="E315" s="144" t="s">
        <v>1842</v>
      </c>
      <c r="F315" s="145" t="s">
        <v>1843</v>
      </c>
      <c r="G315" s="146" t="s">
        <v>280</v>
      </c>
      <c r="H315" s="147">
        <v>7</v>
      </c>
      <c r="I315" s="148">
        <v>1.31</v>
      </c>
      <c r="J315" s="148"/>
      <c r="K315" s="149"/>
      <c r="L315" s="27"/>
      <c r="M315" s="150" t="s">
        <v>1</v>
      </c>
      <c r="N315" s="121" t="s">
        <v>40</v>
      </c>
      <c r="O315" s="151">
        <v>7.4999999999999997E-2</v>
      </c>
      <c r="P315" s="151">
        <f t="shared" si="54"/>
        <v>0.52500000000000002</v>
      </c>
      <c r="Q315" s="151">
        <v>0</v>
      </c>
      <c r="R315" s="151">
        <f t="shared" si="55"/>
        <v>0</v>
      </c>
      <c r="S315" s="151">
        <v>4.6299999999999996E-3</v>
      </c>
      <c r="T315" s="152">
        <f t="shared" si="56"/>
        <v>3.2409999999999994E-2</v>
      </c>
      <c r="AR315" s="153" t="s">
        <v>198</v>
      </c>
      <c r="AT315" s="153" t="s">
        <v>174</v>
      </c>
      <c r="AU315" s="153" t="s">
        <v>86</v>
      </c>
      <c r="AY315" s="13" t="s">
        <v>171</v>
      </c>
      <c r="BE315" s="154">
        <f t="shared" si="57"/>
        <v>0</v>
      </c>
      <c r="BF315" s="154">
        <f t="shared" si="58"/>
        <v>0</v>
      </c>
      <c r="BG315" s="154">
        <f t="shared" si="59"/>
        <v>0</v>
      </c>
      <c r="BH315" s="154">
        <f t="shared" si="60"/>
        <v>0</v>
      </c>
      <c r="BI315" s="154">
        <f t="shared" si="61"/>
        <v>0</v>
      </c>
      <c r="BJ315" s="13" t="s">
        <v>86</v>
      </c>
      <c r="BK315" s="154">
        <f t="shared" si="62"/>
        <v>9.17</v>
      </c>
      <c r="BL315" s="13" t="s">
        <v>198</v>
      </c>
      <c r="BM315" s="153" t="s">
        <v>1029</v>
      </c>
    </row>
    <row r="316" spans="2:65" s="1" customFormat="1" ht="33" customHeight="1">
      <c r="B316" s="142"/>
      <c r="C316" s="143" t="s">
        <v>455</v>
      </c>
      <c r="D316" s="143" t="s">
        <v>174</v>
      </c>
      <c r="E316" s="144" t="s">
        <v>1844</v>
      </c>
      <c r="F316" s="145" t="s">
        <v>1845</v>
      </c>
      <c r="G316" s="146" t="s">
        <v>280</v>
      </c>
      <c r="H316" s="147">
        <v>2</v>
      </c>
      <c r="I316" s="148">
        <v>0.67</v>
      </c>
      <c r="J316" s="148"/>
      <c r="K316" s="149"/>
      <c r="L316" s="27"/>
      <c r="M316" s="150" t="s">
        <v>1</v>
      </c>
      <c r="N316" s="121" t="s">
        <v>40</v>
      </c>
      <c r="O316" s="151">
        <v>3.7999999999999999E-2</v>
      </c>
      <c r="P316" s="151">
        <f t="shared" si="54"/>
        <v>7.5999999999999998E-2</v>
      </c>
      <c r="Q316" s="151">
        <v>0</v>
      </c>
      <c r="R316" s="151">
        <f t="shared" si="55"/>
        <v>0</v>
      </c>
      <c r="S316" s="151">
        <v>8.0000000000000007E-5</v>
      </c>
      <c r="T316" s="152">
        <f t="shared" si="56"/>
        <v>1.6000000000000001E-4</v>
      </c>
      <c r="AR316" s="153" t="s">
        <v>198</v>
      </c>
      <c r="AT316" s="153" t="s">
        <v>174</v>
      </c>
      <c r="AU316" s="153" t="s">
        <v>86</v>
      </c>
      <c r="AY316" s="13" t="s">
        <v>171</v>
      </c>
      <c r="BE316" s="154">
        <f t="shared" si="57"/>
        <v>0</v>
      </c>
      <c r="BF316" s="154">
        <f t="shared" si="58"/>
        <v>0</v>
      </c>
      <c r="BG316" s="154">
        <f t="shared" si="59"/>
        <v>0</v>
      </c>
      <c r="BH316" s="154">
        <f t="shared" si="60"/>
        <v>0</v>
      </c>
      <c r="BI316" s="154">
        <f t="shared" si="61"/>
        <v>0</v>
      </c>
      <c r="BJ316" s="13" t="s">
        <v>86</v>
      </c>
      <c r="BK316" s="154">
        <f t="shared" si="62"/>
        <v>1.34</v>
      </c>
      <c r="BL316" s="13" t="s">
        <v>198</v>
      </c>
      <c r="BM316" s="153" t="s">
        <v>1030</v>
      </c>
    </row>
    <row r="317" spans="2:65" s="1" customFormat="1" ht="33" customHeight="1">
      <c r="B317" s="142"/>
      <c r="C317" s="143" t="s">
        <v>1031</v>
      </c>
      <c r="D317" s="143" t="s">
        <v>174</v>
      </c>
      <c r="E317" s="144" t="s">
        <v>1846</v>
      </c>
      <c r="F317" s="145" t="s">
        <v>1847</v>
      </c>
      <c r="G317" s="146" t="s">
        <v>253</v>
      </c>
      <c r="H317" s="147">
        <v>62.6</v>
      </c>
      <c r="I317" s="148">
        <v>0.98</v>
      </c>
      <c r="J317" s="148"/>
      <c r="K317" s="149"/>
      <c r="L317" s="27"/>
      <c r="M317" s="150" t="s">
        <v>1</v>
      </c>
      <c r="N317" s="121" t="s">
        <v>40</v>
      </c>
      <c r="O317" s="151">
        <v>5.6000000000000001E-2</v>
      </c>
      <c r="P317" s="151">
        <f t="shared" si="54"/>
        <v>3.5056000000000003</v>
      </c>
      <c r="Q317" s="151">
        <v>0</v>
      </c>
      <c r="R317" s="151">
        <f t="shared" si="55"/>
        <v>0</v>
      </c>
      <c r="S317" s="151">
        <v>3.47E-3</v>
      </c>
      <c r="T317" s="152">
        <f t="shared" si="56"/>
        <v>0.217222</v>
      </c>
      <c r="AR317" s="153" t="s">
        <v>198</v>
      </c>
      <c r="AT317" s="153" t="s">
        <v>174</v>
      </c>
      <c r="AU317" s="153" t="s">
        <v>86</v>
      </c>
      <c r="AY317" s="13" t="s">
        <v>171</v>
      </c>
      <c r="BE317" s="154">
        <f t="shared" si="57"/>
        <v>0</v>
      </c>
      <c r="BF317" s="154">
        <f t="shared" si="58"/>
        <v>0</v>
      </c>
      <c r="BG317" s="154">
        <f t="shared" si="59"/>
        <v>0</v>
      </c>
      <c r="BH317" s="154">
        <f t="shared" si="60"/>
        <v>0</v>
      </c>
      <c r="BI317" s="154">
        <f t="shared" si="61"/>
        <v>0</v>
      </c>
      <c r="BJ317" s="13" t="s">
        <v>86</v>
      </c>
      <c r="BK317" s="154">
        <f t="shared" si="62"/>
        <v>61.35</v>
      </c>
      <c r="BL317" s="13" t="s">
        <v>198</v>
      </c>
      <c r="BM317" s="153" t="s">
        <v>1032</v>
      </c>
    </row>
    <row r="318" spans="2:65" s="1" customFormat="1" ht="24.2" customHeight="1">
      <c r="B318" s="142"/>
      <c r="C318" s="143" t="s">
        <v>459</v>
      </c>
      <c r="D318" s="143" t="s">
        <v>174</v>
      </c>
      <c r="E318" s="144" t="s">
        <v>1848</v>
      </c>
      <c r="F318" s="145" t="s">
        <v>1849</v>
      </c>
      <c r="G318" s="146" t="s">
        <v>280</v>
      </c>
      <c r="H318" s="147">
        <v>6</v>
      </c>
      <c r="I318" s="148">
        <v>2.81</v>
      </c>
      <c r="J318" s="148"/>
      <c r="K318" s="149"/>
      <c r="L318" s="27"/>
      <c r="M318" s="150" t="s">
        <v>1</v>
      </c>
      <c r="N318" s="121" t="s">
        <v>40</v>
      </c>
      <c r="O318" s="151">
        <v>0.161</v>
      </c>
      <c r="P318" s="151">
        <f t="shared" si="54"/>
        <v>0.96599999999999997</v>
      </c>
      <c r="Q318" s="151">
        <v>0</v>
      </c>
      <c r="R318" s="151">
        <f t="shared" si="55"/>
        <v>0</v>
      </c>
      <c r="S318" s="151">
        <v>3.2000000000000002E-3</v>
      </c>
      <c r="T318" s="152">
        <f t="shared" si="56"/>
        <v>1.9200000000000002E-2</v>
      </c>
      <c r="AR318" s="153" t="s">
        <v>198</v>
      </c>
      <c r="AT318" s="153" t="s">
        <v>174</v>
      </c>
      <c r="AU318" s="153" t="s">
        <v>86</v>
      </c>
      <c r="AY318" s="13" t="s">
        <v>171</v>
      </c>
      <c r="BE318" s="154">
        <f t="shared" si="57"/>
        <v>0</v>
      </c>
      <c r="BF318" s="154">
        <f t="shared" si="58"/>
        <v>0</v>
      </c>
      <c r="BG318" s="154">
        <f t="shared" si="59"/>
        <v>0</v>
      </c>
      <c r="BH318" s="154">
        <f t="shared" si="60"/>
        <v>0</v>
      </c>
      <c r="BI318" s="154">
        <f t="shared" si="61"/>
        <v>0</v>
      </c>
      <c r="BJ318" s="13" t="s">
        <v>86</v>
      </c>
      <c r="BK318" s="154">
        <f t="shared" si="62"/>
        <v>16.86</v>
      </c>
      <c r="BL318" s="13" t="s">
        <v>198</v>
      </c>
      <c r="BM318" s="153" t="s">
        <v>1037</v>
      </c>
    </row>
    <row r="319" spans="2:65" s="1" customFormat="1" ht="24.2" customHeight="1">
      <c r="B319" s="142"/>
      <c r="C319" s="143" t="s">
        <v>1038</v>
      </c>
      <c r="D319" s="143" t="s">
        <v>174</v>
      </c>
      <c r="E319" s="144" t="s">
        <v>1850</v>
      </c>
      <c r="F319" s="145" t="s">
        <v>1851</v>
      </c>
      <c r="G319" s="146" t="s">
        <v>253</v>
      </c>
      <c r="H319" s="147">
        <v>12</v>
      </c>
      <c r="I319" s="148">
        <v>1.31</v>
      </c>
      <c r="J319" s="148"/>
      <c r="K319" s="149"/>
      <c r="L319" s="27"/>
      <c r="M319" s="150" t="s">
        <v>1</v>
      </c>
      <c r="N319" s="121" t="s">
        <v>40</v>
      </c>
      <c r="O319" s="151">
        <v>7.4999999999999997E-2</v>
      </c>
      <c r="P319" s="151">
        <f t="shared" si="54"/>
        <v>0.89999999999999991</v>
      </c>
      <c r="Q319" s="151">
        <v>0</v>
      </c>
      <c r="R319" s="151">
        <f t="shared" si="55"/>
        <v>0</v>
      </c>
      <c r="S319" s="151">
        <v>2.5200000000000001E-3</v>
      </c>
      <c r="T319" s="152">
        <f t="shared" si="56"/>
        <v>3.0240000000000003E-2</v>
      </c>
      <c r="AR319" s="153" t="s">
        <v>198</v>
      </c>
      <c r="AT319" s="153" t="s">
        <v>174</v>
      </c>
      <c r="AU319" s="153" t="s">
        <v>86</v>
      </c>
      <c r="AY319" s="13" t="s">
        <v>171</v>
      </c>
      <c r="BE319" s="154">
        <f t="shared" si="57"/>
        <v>0</v>
      </c>
      <c r="BF319" s="154">
        <f t="shared" si="58"/>
        <v>0</v>
      </c>
      <c r="BG319" s="154">
        <f t="shared" si="59"/>
        <v>0</v>
      </c>
      <c r="BH319" s="154">
        <f t="shared" si="60"/>
        <v>0</v>
      </c>
      <c r="BI319" s="154">
        <f t="shared" si="61"/>
        <v>0</v>
      </c>
      <c r="BJ319" s="13" t="s">
        <v>86</v>
      </c>
      <c r="BK319" s="154">
        <f t="shared" si="62"/>
        <v>15.72</v>
      </c>
      <c r="BL319" s="13" t="s">
        <v>198</v>
      </c>
      <c r="BM319" s="153" t="s">
        <v>1041</v>
      </c>
    </row>
    <row r="320" spans="2:65" s="1" customFormat="1" ht="24.2" customHeight="1">
      <c r="B320" s="142"/>
      <c r="C320" s="143" t="s">
        <v>462</v>
      </c>
      <c r="D320" s="143" t="s">
        <v>174</v>
      </c>
      <c r="E320" s="144" t="s">
        <v>1852</v>
      </c>
      <c r="F320" s="145" t="s">
        <v>1853</v>
      </c>
      <c r="G320" s="146" t="s">
        <v>253</v>
      </c>
      <c r="H320" s="147">
        <v>28</v>
      </c>
      <c r="I320" s="148">
        <v>0.83</v>
      </c>
      <c r="J320" s="148"/>
      <c r="K320" s="149"/>
      <c r="L320" s="27"/>
      <c r="M320" s="150" t="s">
        <v>1</v>
      </c>
      <c r="N320" s="121" t="s">
        <v>40</v>
      </c>
      <c r="O320" s="151">
        <v>4.7E-2</v>
      </c>
      <c r="P320" s="151">
        <f t="shared" si="54"/>
        <v>1.3160000000000001</v>
      </c>
      <c r="Q320" s="151">
        <v>0</v>
      </c>
      <c r="R320" s="151">
        <f t="shared" si="55"/>
        <v>0</v>
      </c>
      <c r="S320" s="151">
        <v>2.2599999999999999E-3</v>
      </c>
      <c r="T320" s="152">
        <f t="shared" si="56"/>
        <v>6.3280000000000003E-2</v>
      </c>
      <c r="AR320" s="153" t="s">
        <v>198</v>
      </c>
      <c r="AT320" s="153" t="s">
        <v>174</v>
      </c>
      <c r="AU320" s="153" t="s">
        <v>86</v>
      </c>
      <c r="AY320" s="13" t="s">
        <v>171</v>
      </c>
      <c r="BE320" s="154">
        <f t="shared" si="57"/>
        <v>0</v>
      </c>
      <c r="BF320" s="154">
        <f t="shared" si="58"/>
        <v>0</v>
      </c>
      <c r="BG320" s="154">
        <f t="shared" si="59"/>
        <v>0</v>
      </c>
      <c r="BH320" s="154">
        <f t="shared" si="60"/>
        <v>0</v>
      </c>
      <c r="BI320" s="154">
        <f t="shared" si="61"/>
        <v>0</v>
      </c>
      <c r="BJ320" s="13" t="s">
        <v>86</v>
      </c>
      <c r="BK320" s="154">
        <f t="shared" si="62"/>
        <v>23.24</v>
      </c>
      <c r="BL320" s="13" t="s">
        <v>198</v>
      </c>
      <c r="BM320" s="153" t="s">
        <v>1046</v>
      </c>
    </row>
    <row r="321" spans="2:65" s="1" customFormat="1" ht="24.2" customHeight="1">
      <c r="B321" s="142"/>
      <c r="C321" s="143" t="s">
        <v>1047</v>
      </c>
      <c r="D321" s="143" t="s">
        <v>174</v>
      </c>
      <c r="E321" s="144" t="s">
        <v>1854</v>
      </c>
      <c r="F321" s="145" t="s">
        <v>1855</v>
      </c>
      <c r="G321" s="146" t="s">
        <v>425</v>
      </c>
      <c r="H321" s="147">
        <v>23.18</v>
      </c>
      <c r="I321" s="148">
        <v>1.3875</v>
      </c>
      <c r="J321" s="148"/>
      <c r="K321" s="149"/>
      <c r="L321" s="27"/>
      <c r="M321" s="150" t="s">
        <v>1</v>
      </c>
      <c r="N321" s="121" t="s">
        <v>40</v>
      </c>
      <c r="O321" s="151">
        <v>0</v>
      </c>
      <c r="P321" s="151">
        <f t="shared" si="54"/>
        <v>0</v>
      </c>
      <c r="Q321" s="151">
        <v>0</v>
      </c>
      <c r="R321" s="151">
        <f t="shared" si="55"/>
        <v>0</v>
      </c>
      <c r="S321" s="151">
        <v>0</v>
      </c>
      <c r="T321" s="152">
        <f t="shared" si="56"/>
        <v>0</v>
      </c>
      <c r="AR321" s="153" t="s">
        <v>198</v>
      </c>
      <c r="AT321" s="153" t="s">
        <v>174</v>
      </c>
      <c r="AU321" s="153" t="s">
        <v>86</v>
      </c>
      <c r="AY321" s="13" t="s">
        <v>171</v>
      </c>
      <c r="BE321" s="154">
        <f t="shared" si="57"/>
        <v>0</v>
      </c>
      <c r="BF321" s="154">
        <f t="shared" si="58"/>
        <v>0</v>
      </c>
      <c r="BG321" s="154">
        <f t="shared" si="59"/>
        <v>0</v>
      </c>
      <c r="BH321" s="154">
        <f t="shared" si="60"/>
        <v>0</v>
      </c>
      <c r="BI321" s="154">
        <f t="shared" si="61"/>
        <v>0</v>
      </c>
      <c r="BJ321" s="13" t="s">
        <v>86</v>
      </c>
      <c r="BK321" s="154">
        <f t="shared" si="62"/>
        <v>32.159999999999997</v>
      </c>
      <c r="BL321" s="13" t="s">
        <v>198</v>
      </c>
      <c r="BM321" s="153" t="s">
        <v>1050</v>
      </c>
    </row>
    <row r="322" spans="2:65" s="11" customFormat="1" ht="22.9" customHeight="1">
      <c r="B322" s="131"/>
      <c r="D322" s="132" t="s">
        <v>73</v>
      </c>
      <c r="E322" s="140" t="s">
        <v>1856</v>
      </c>
      <c r="F322" s="140" t="s">
        <v>1857</v>
      </c>
      <c r="J322" s="141"/>
      <c r="L322" s="131"/>
      <c r="M322" s="135"/>
      <c r="P322" s="136">
        <f>SUM(P323:P340)</f>
        <v>518.46605499999987</v>
      </c>
      <c r="R322" s="136">
        <f>SUM(R323:R340)</f>
        <v>19.936475359999996</v>
      </c>
      <c r="T322" s="137">
        <f>SUM(T323:T340)</f>
        <v>19.428740000000001</v>
      </c>
      <c r="AR322" s="132" t="s">
        <v>86</v>
      </c>
      <c r="AT322" s="138" t="s">
        <v>73</v>
      </c>
      <c r="AU322" s="138" t="s">
        <v>81</v>
      </c>
      <c r="AY322" s="132" t="s">
        <v>171</v>
      </c>
      <c r="BK322" s="139">
        <f>SUM(BK323:BK340)</f>
        <v>25807.02</v>
      </c>
    </row>
    <row r="323" spans="2:65" s="1" customFormat="1" ht="24.2" customHeight="1">
      <c r="B323" s="142"/>
      <c r="C323" s="143" t="s">
        <v>802</v>
      </c>
      <c r="D323" s="143" t="s">
        <v>174</v>
      </c>
      <c r="E323" s="144" t="s">
        <v>1858</v>
      </c>
      <c r="F323" s="145" t="s">
        <v>1859</v>
      </c>
      <c r="G323" s="146" t="s">
        <v>177</v>
      </c>
      <c r="H323" s="147">
        <v>390</v>
      </c>
      <c r="I323" s="148">
        <v>32.75</v>
      </c>
      <c r="J323" s="148"/>
      <c r="K323" s="149"/>
      <c r="L323" s="27"/>
      <c r="M323" s="150" t="s">
        <v>1</v>
      </c>
      <c r="N323" s="121" t="s">
        <v>40</v>
      </c>
      <c r="O323" s="151">
        <v>0.63312000000000002</v>
      </c>
      <c r="P323" s="151">
        <f t="shared" ref="P323:P340" si="63">O323*H323</f>
        <v>246.91679999999999</v>
      </c>
      <c r="Q323" s="151">
        <v>4.6405799999999997E-2</v>
      </c>
      <c r="R323" s="151">
        <f t="shared" ref="R323:R340" si="64">Q323*H323</f>
        <v>18.098261999999998</v>
      </c>
      <c r="S323" s="151">
        <v>0</v>
      </c>
      <c r="T323" s="152">
        <f t="shared" ref="T323:T340" si="65">S323*H323</f>
        <v>0</v>
      </c>
      <c r="AR323" s="153" t="s">
        <v>198</v>
      </c>
      <c r="AT323" s="153" t="s">
        <v>174</v>
      </c>
      <c r="AU323" s="153" t="s">
        <v>86</v>
      </c>
      <c r="AY323" s="13" t="s">
        <v>171</v>
      </c>
      <c r="BE323" s="154">
        <f t="shared" ref="BE323:BE340" si="66">IF(N323="základná",J323,0)</f>
        <v>0</v>
      </c>
      <c r="BF323" s="154">
        <f t="shared" ref="BF323:BF340" si="67">IF(N323="znížená",J323,0)</f>
        <v>0</v>
      </c>
      <c r="BG323" s="154">
        <f t="shared" ref="BG323:BG340" si="68">IF(N323="zákl. prenesená",J323,0)</f>
        <v>0</v>
      </c>
      <c r="BH323" s="154">
        <f t="shared" ref="BH323:BH340" si="69">IF(N323="zníž. prenesená",J323,0)</f>
        <v>0</v>
      </c>
      <c r="BI323" s="154">
        <f t="shared" ref="BI323:BI340" si="70">IF(N323="nulová",J323,0)</f>
        <v>0</v>
      </c>
      <c r="BJ323" s="13" t="s">
        <v>86</v>
      </c>
      <c r="BK323" s="154">
        <f t="shared" ref="BK323:BK340" si="71">ROUND(I323*H323,2)</f>
        <v>12772.5</v>
      </c>
      <c r="BL323" s="13" t="s">
        <v>198</v>
      </c>
      <c r="BM323" s="153" t="s">
        <v>1053</v>
      </c>
    </row>
    <row r="324" spans="2:65" s="1" customFormat="1" ht="24.2" customHeight="1">
      <c r="B324" s="142"/>
      <c r="C324" s="143" t="s">
        <v>1054</v>
      </c>
      <c r="D324" s="143" t="s">
        <v>174</v>
      </c>
      <c r="E324" s="144" t="s">
        <v>1860</v>
      </c>
      <c r="F324" s="145" t="s">
        <v>1861</v>
      </c>
      <c r="G324" s="146" t="s">
        <v>253</v>
      </c>
      <c r="H324" s="147">
        <v>60.8</v>
      </c>
      <c r="I324" s="148">
        <v>36.619999999999997</v>
      </c>
      <c r="J324" s="148"/>
      <c r="K324" s="149"/>
      <c r="L324" s="27"/>
      <c r="M324" s="150" t="s">
        <v>1</v>
      </c>
      <c r="N324" s="121" t="s">
        <v>40</v>
      </c>
      <c r="O324" s="151">
        <v>0.79278000000000004</v>
      </c>
      <c r="P324" s="151">
        <f t="shared" si="63"/>
        <v>48.201023999999997</v>
      </c>
      <c r="Q324" s="151">
        <v>1.27177E-2</v>
      </c>
      <c r="R324" s="151">
        <f t="shared" si="64"/>
        <v>0.77323615999999995</v>
      </c>
      <c r="S324" s="151">
        <v>0</v>
      </c>
      <c r="T324" s="152">
        <f t="shared" si="65"/>
        <v>0</v>
      </c>
      <c r="AR324" s="153" t="s">
        <v>198</v>
      </c>
      <c r="AT324" s="153" t="s">
        <v>174</v>
      </c>
      <c r="AU324" s="153" t="s">
        <v>86</v>
      </c>
      <c r="AY324" s="13" t="s">
        <v>171</v>
      </c>
      <c r="BE324" s="154">
        <f t="shared" si="66"/>
        <v>0</v>
      </c>
      <c r="BF324" s="154">
        <f t="shared" si="67"/>
        <v>0</v>
      </c>
      <c r="BG324" s="154">
        <f t="shared" si="68"/>
        <v>0</v>
      </c>
      <c r="BH324" s="154">
        <f t="shared" si="69"/>
        <v>0</v>
      </c>
      <c r="BI324" s="154">
        <f t="shared" si="70"/>
        <v>0</v>
      </c>
      <c r="BJ324" s="13" t="s">
        <v>86</v>
      </c>
      <c r="BK324" s="154">
        <f t="shared" si="71"/>
        <v>2226.5</v>
      </c>
      <c r="BL324" s="13" t="s">
        <v>198</v>
      </c>
      <c r="BM324" s="153" t="s">
        <v>1057</v>
      </c>
    </row>
    <row r="325" spans="2:65" s="1" customFormat="1" ht="21.75" customHeight="1">
      <c r="B325" s="142"/>
      <c r="C325" s="143" t="s">
        <v>805</v>
      </c>
      <c r="D325" s="143" t="s">
        <v>174</v>
      </c>
      <c r="E325" s="144" t="s">
        <v>1862</v>
      </c>
      <c r="F325" s="145" t="s">
        <v>1863</v>
      </c>
      <c r="G325" s="146" t="s">
        <v>280</v>
      </c>
      <c r="H325" s="147">
        <v>6</v>
      </c>
      <c r="I325" s="148">
        <v>169.12</v>
      </c>
      <c r="J325" s="148"/>
      <c r="K325" s="149"/>
      <c r="L325" s="27"/>
      <c r="M325" s="150" t="s">
        <v>1</v>
      </c>
      <c r="N325" s="121" t="s">
        <v>40</v>
      </c>
      <c r="O325" s="151">
        <v>6.5610000000000002E-2</v>
      </c>
      <c r="P325" s="151">
        <f t="shared" si="63"/>
        <v>0.39366000000000001</v>
      </c>
      <c r="Q325" s="151">
        <v>8.7159999999999998E-3</v>
      </c>
      <c r="R325" s="151">
        <f t="shared" si="64"/>
        <v>5.2295999999999995E-2</v>
      </c>
      <c r="S325" s="151">
        <v>0</v>
      </c>
      <c r="T325" s="152">
        <f t="shared" si="65"/>
        <v>0</v>
      </c>
      <c r="AR325" s="153" t="s">
        <v>198</v>
      </c>
      <c r="AT325" s="153" t="s">
        <v>174</v>
      </c>
      <c r="AU325" s="153" t="s">
        <v>86</v>
      </c>
      <c r="AY325" s="13" t="s">
        <v>171</v>
      </c>
      <c r="BE325" s="154">
        <f t="shared" si="66"/>
        <v>0</v>
      </c>
      <c r="BF325" s="154">
        <f t="shared" si="67"/>
        <v>0</v>
      </c>
      <c r="BG325" s="154">
        <f t="shared" si="68"/>
        <v>0</v>
      </c>
      <c r="BH325" s="154">
        <f t="shared" si="69"/>
        <v>0</v>
      </c>
      <c r="BI325" s="154">
        <f t="shared" si="70"/>
        <v>0</v>
      </c>
      <c r="BJ325" s="13" t="s">
        <v>86</v>
      </c>
      <c r="BK325" s="154">
        <f t="shared" si="71"/>
        <v>1014.72</v>
      </c>
      <c r="BL325" s="13" t="s">
        <v>198</v>
      </c>
      <c r="BM325" s="153" t="s">
        <v>1060</v>
      </c>
    </row>
    <row r="326" spans="2:65" s="1" customFormat="1" ht="37.9" customHeight="1">
      <c r="B326" s="142"/>
      <c r="C326" s="143" t="s">
        <v>1061</v>
      </c>
      <c r="D326" s="143" t="s">
        <v>174</v>
      </c>
      <c r="E326" s="144" t="s">
        <v>1864</v>
      </c>
      <c r="F326" s="145" t="s">
        <v>1865</v>
      </c>
      <c r="G326" s="146" t="s">
        <v>177</v>
      </c>
      <c r="H326" s="147">
        <v>370</v>
      </c>
      <c r="I326" s="148">
        <v>3.44</v>
      </c>
      <c r="J326" s="148"/>
      <c r="K326" s="149"/>
      <c r="L326" s="27"/>
      <c r="M326" s="150" t="s">
        <v>1</v>
      </c>
      <c r="N326" s="121" t="s">
        <v>40</v>
      </c>
      <c r="O326" s="151">
        <v>0.23980000000000001</v>
      </c>
      <c r="P326" s="151">
        <f t="shared" si="63"/>
        <v>88.725999999999999</v>
      </c>
      <c r="Q326" s="151">
        <v>0</v>
      </c>
      <c r="R326" s="151">
        <f t="shared" si="64"/>
        <v>0</v>
      </c>
      <c r="S326" s="151">
        <v>0.05</v>
      </c>
      <c r="T326" s="152">
        <f t="shared" si="65"/>
        <v>18.5</v>
      </c>
      <c r="AR326" s="153" t="s">
        <v>198</v>
      </c>
      <c r="AT326" s="153" t="s">
        <v>174</v>
      </c>
      <c r="AU326" s="153" t="s">
        <v>86</v>
      </c>
      <c r="AY326" s="13" t="s">
        <v>171</v>
      </c>
      <c r="BE326" s="154">
        <f t="shared" si="66"/>
        <v>0</v>
      </c>
      <c r="BF326" s="154">
        <f t="shared" si="67"/>
        <v>0</v>
      </c>
      <c r="BG326" s="154">
        <f t="shared" si="68"/>
        <v>0</v>
      </c>
      <c r="BH326" s="154">
        <f t="shared" si="69"/>
        <v>0</v>
      </c>
      <c r="BI326" s="154">
        <f t="shared" si="70"/>
        <v>0</v>
      </c>
      <c r="BJ326" s="13" t="s">
        <v>86</v>
      </c>
      <c r="BK326" s="154">
        <f t="shared" si="71"/>
        <v>1272.8</v>
      </c>
      <c r="BL326" s="13" t="s">
        <v>198</v>
      </c>
      <c r="BM326" s="153" t="s">
        <v>1062</v>
      </c>
    </row>
    <row r="327" spans="2:65" s="1" customFormat="1" ht="33" customHeight="1">
      <c r="B327" s="142"/>
      <c r="C327" s="143" t="s">
        <v>809</v>
      </c>
      <c r="D327" s="143" t="s">
        <v>174</v>
      </c>
      <c r="E327" s="144" t="s">
        <v>1866</v>
      </c>
      <c r="F327" s="145" t="s">
        <v>1867</v>
      </c>
      <c r="G327" s="146" t="s">
        <v>177</v>
      </c>
      <c r="H327" s="147">
        <v>20</v>
      </c>
      <c r="I327" s="148">
        <v>5.57</v>
      </c>
      <c r="J327" s="148"/>
      <c r="K327" s="149"/>
      <c r="L327" s="27"/>
      <c r="M327" s="150" t="s">
        <v>1</v>
      </c>
      <c r="N327" s="121" t="s">
        <v>40</v>
      </c>
      <c r="O327" s="151">
        <v>7.5550000000000006E-2</v>
      </c>
      <c r="P327" s="151">
        <f t="shared" si="63"/>
        <v>1.5110000000000001</v>
      </c>
      <c r="Q327" s="151">
        <v>3.0990000000000002E-3</v>
      </c>
      <c r="R327" s="151">
        <f t="shared" si="64"/>
        <v>6.1980000000000007E-2</v>
      </c>
      <c r="S327" s="151">
        <v>0</v>
      </c>
      <c r="T327" s="152">
        <f t="shared" si="65"/>
        <v>0</v>
      </c>
      <c r="AR327" s="153" t="s">
        <v>198</v>
      </c>
      <c r="AT327" s="153" t="s">
        <v>174</v>
      </c>
      <c r="AU327" s="153" t="s">
        <v>86</v>
      </c>
      <c r="AY327" s="13" t="s">
        <v>171</v>
      </c>
      <c r="BE327" s="154">
        <f t="shared" si="66"/>
        <v>0</v>
      </c>
      <c r="BF327" s="154">
        <f t="shared" si="67"/>
        <v>0</v>
      </c>
      <c r="BG327" s="154">
        <f t="shared" si="68"/>
        <v>0</v>
      </c>
      <c r="BH327" s="154">
        <f t="shared" si="69"/>
        <v>0</v>
      </c>
      <c r="BI327" s="154">
        <f t="shared" si="70"/>
        <v>0</v>
      </c>
      <c r="BJ327" s="13" t="s">
        <v>86</v>
      </c>
      <c r="BK327" s="154">
        <f t="shared" si="71"/>
        <v>111.4</v>
      </c>
      <c r="BL327" s="13" t="s">
        <v>198</v>
      </c>
      <c r="BM327" s="153" t="s">
        <v>1068</v>
      </c>
    </row>
    <row r="328" spans="2:65" s="1" customFormat="1" ht="24.2" customHeight="1">
      <c r="B328" s="142"/>
      <c r="C328" s="143" t="s">
        <v>1868</v>
      </c>
      <c r="D328" s="143" t="s">
        <v>174</v>
      </c>
      <c r="E328" s="144" t="s">
        <v>1869</v>
      </c>
      <c r="F328" s="145" t="s">
        <v>1870</v>
      </c>
      <c r="G328" s="146" t="s">
        <v>253</v>
      </c>
      <c r="H328" s="147">
        <v>11.6</v>
      </c>
      <c r="I328" s="148">
        <v>36.03</v>
      </c>
      <c r="J328" s="148"/>
      <c r="K328" s="149"/>
      <c r="L328" s="27"/>
      <c r="M328" s="150" t="s">
        <v>1</v>
      </c>
      <c r="N328" s="121" t="s">
        <v>40</v>
      </c>
      <c r="O328" s="151">
        <v>0.75492999999999999</v>
      </c>
      <c r="P328" s="151">
        <f t="shared" si="63"/>
        <v>8.7571879999999993</v>
      </c>
      <c r="Q328" s="151">
        <v>2.7499999999999998E-3</v>
      </c>
      <c r="R328" s="151">
        <f t="shared" si="64"/>
        <v>3.1899999999999998E-2</v>
      </c>
      <c r="S328" s="151">
        <v>0</v>
      </c>
      <c r="T328" s="152">
        <f t="shared" si="65"/>
        <v>0</v>
      </c>
      <c r="AR328" s="153" t="s">
        <v>198</v>
      </c>
      <c r="AT328" s="153" t="s">
        <v>174</v>
      </c>
      <c r="AU328" s="153" t="s">
        <v>86</v>
      </c>
      <c r="AY328" s="13" t="s">
        <v>171</v>
      </c>
      <c r="BE328" s="154">
        <f t="shared" si="66"/>
        <v>0</v>
      </c>
      <c r="BF328" s="154">
        <f t="shared" si="67"/>
        <v>0</v>
      </c>
      <c r="BG328" s="154">
        <f t="shared" si="68"/>
        <v>0</v>
      </c>
      <c r="BH328" s="154">
        <f t="shared" si="69"/>
        <v>0</v>
      </c>
      <c r="BI328" s="154">
        <f t="shared" si="70"/>
        <v>0</v>
      </c>
      <c r="BJ328" s="13" t="s">
        <v>86</v>
      </c>
      <c r="BK328" s="154">
        <f t="shared" si="71"/>
        <v>417.95</v>
      </c>
      <c r="BL328" s="13" t="s">
        <v>198</v>
      </c>
      <c r="BM328" s="153" t="s">
        <v>1871</v>
      </c>
    </row>
    <row r="329" spans="2:65" s="1" customFormat="1" ht="21.75" customHeight="1">
      <c r="B329" s="142"/>
      <c r="C329" s="143" t="s">
        <v>812</v>
      </c>
      <c r="D329" s="143" t="s">
        <v>174</v>
      </c>
      <c r="E329" s="144" t="s">
        <v>1872</v>
      </c>
      <c r="F329" s="145" t="s">
        <v>1873</v>
      </c>
      <c r="G329" s="146" t="s">
        <v>253</v>
      </c>
      <c r="H329" s="147">
        <v>62.6</v>
      </c>
      <c r="I329" s="148">
        <v>8.07</v>
      </c>
      <c r="J329" s="148"/>
      <c r="K329" s="149"/>
      <c r="L329" s="27"/>
      <c r="M329" s="150" t="s">
        <v>1</v>
      </c>
      <c r="N329" s="121" t="s">
        <v>40</v>
      </c>
      <c r="O329" s="151">
        <v>9.2630000000000004E-2</v>
      </c>
      <c r="P329" s="151">
        <f t="shared" si="63"/>
        <v>5.7986380000000004</v>
      </c>
      <c r="Q329" s="151">
        <v>1.4710000000000001E-3</v>
      </c>
      <c r="R329" s="151">
        <f t="shared" si="64"/>
        <v>9.2084600000000003E-2</v>
      </c>
      <c r="S329" s="151">
        <v>0</v>
      </c>
      <c r="T329" s="152">
        <f t="shared" si="65"/>
        <v>0</v>
      </c>
      <c r="AR329" s="153" t="s">
        <v>198</v>
      </c>
      <c r="AT329" s="153" t="s">
        <v>174</v>
      </c>
      <c r="AU329" s="153" t="s">
        <v>86</v>
      </c>
      <c r="AY329" s="13" t="s">
        <v>171</v>
      </c>
      <c r="BE329" s="154">
        <f t="shared" si="66"/>
        <v>0</v>
      </c>
      <c r="BF329" s="154">
        <f t="shared" si="67"/>
        <v>0</v>
      </c>
      <c r="BG329" s="154">
        <f t="shared" si="68"/>
        <v>0</v>
      </c>
      <c r="BH329" s="154">
        <f t="shared" si="69"/>
        <v>0</v>
      </c>
      <c r="BI329" s="154">
        <f t="shared" si="70"/>
        <v>0</v>
      </c>
      <c r="BJ329" s="13" t="s">
        <v>86</v>
      </c>
      <c r="BK329" s="154">
        <f t="shared" si="71"/>
        <v>505.18</v>
      </c>
      <c r="BL329" s="13" t="s">
        <v>198</v>
      </c>
      <c r="BM329" s="153" t="s">
        <v>1874</v>
      </c>
    </row>
    <row r="330" spans="2:65" s="1" customFormat="1" ht="37.9" customHeight="1">
      <c r="B330" s="142"/>
      <c r="C330" s="143" t="s">
        <v>1875</v>
      </c>
      <c r="D330" s="143" t="s">
        <v>174</v>
      </c>
      <c r="E330" s="144" t="s">
        <v>1876</v>
      </c>
      <c r="F330" s="145" t="s">
        <v>1877</v>
      </c>
      <c r="G330" s="146" t="s">
        <v>253</v>
      </c>
      <c r="H330" s="147">
        <v>62.6</v>
      </c>
      <c r="I330" s="148">
        <v>15.98</v>
      </c>
      <c r="J330" s="148"/>
      <c r="K330" s="149"/>
      <c r="L330" s="27"/>
      <c r="M330" s="150" t="s">
        <v>1</v>
      </c>
      <c r="N330" s="121" t="s">
        <v>40</v>
      </c>
      <c r="O330" s="151">
        <v>0.25639000000000001</v>
      </c>
      <c r="P330" s="151">
        <f t="shared" si="63"/>
        <v>16.050014000000001</v>
      </c>
      <c r="Q330" s="151">
        <v>3.5699999999999998E-3</v>
      </c>
      <c r="R330" s="151">
        <f t="shared" si="64"/>
        <v>0.22348199999999999</v>
      </c>
      <c r="S330" s="151">
        <v>0</v>
      </c>
      <c r="T330" s="152">
        <f t="shared" si="65"/>
        <v>0</v>
      </c>
      <c r="AR330" s="153" t="s">
        <v>198</v>
      </c>
      <c r="AT330" s="153" t="s">
        <v>174</v>
      </c>
      <c r="AU330" s="153" t="s">
        <v>86</v>
      </c>
      <c r="AY330" s="13" t="s">
        <v>171</v>
      </c>
      <c r="BE330" s="154">
        <f t="shared" si="66"/>
        <v>0</v>
      </c>
      <c r="BF330" s="154">
        <f t="shared" si="67"/>
        <v>0</v>
      </c>
      <c r="BG330" s="154">
        <f t="shared" si="68"/>
        <v>0</v>
      </c>
      <c r="BH330" s="154">
        <f t="shared" si="69"/>
        <v>0</v>
      </c>
      <c r="BI330" s="154">
        <f t="shared" si="70"/>
        <v>0</v>
      </c>
      <c r="BJ330" s="13" t="s">
        <v>86</v>
      </c>
      <c r="BK330" s="154">
        <f t="shared" si="71"/>
        <v>1000.35</v>
      </c>
      <c r="BL330" s="13" t="s">
        <v>198</v>
      </c>
      <c r="BM330" s="153" t="s">
        <v>1878</v>
      </c>
    </row>
    <row r="331" spans="2:65" s="1" customFormat="1" ht="16.5" customHeight="1">
      <c r="B331" s="142"/>
      <c r="C331" s="143" t="s">
        <v>816</v>
      </c>
      <c r="D331" s="143" t="s">
        <v>174</v>
      </c>
      <c r="E331" s="144" t="s">
        <v>1879</v>
      </c>
      <c r="F331" s="145" t="s">
        <v>1880</v>
      </c>
      <c r="G331" s="146" t="s">
        <v>280</v>
      </c>
      <c r="H331" s="147">
        <v>46</v>
      </c>
      <c r="I331" s="148">
        <v>10.73</v>
      </c>
      <c r="J331" s="148"/>
      <c r="K331" s="149"/>
      <c r="L331" s="27"/>
      <c r="M331" s="150" t="s">
        <v>1</v>
      </c>
      <c r="N331" s="121" t="s">
        <v>40</v>
      </c>
      <c r="O331" s="151">
        <v>0</v>
      </c>
      <c r="P331" s="151">
        <f t="shared" si="63"/>
        <v>0</v>
      </c>
      <c r="Q331" s="151">
        <v>0</v>
      </c>
      <c r="R331" s="151">
        <f t="shared" si="64"/>
        <v>0</v>
      </c>
      <c r="S331" s="151">
        <v>0</v>
      </c>
      <c r="T331" s="152">
        <f t="shared" si="65"/>
        <v>0</v>
      </c>
      <c r="AR331" s="153" t="s">
        <v>198</v>
      </c>
      <c r="AT331" s="153" t="s">
        <v>174</v>
      </c>
      <c r="AU331" s="153" t="s">
        <v>86</v>
      </c>
      <c r="AY331" s="13" t="s">
        <v>171</v>
      </c>
      <c r="BE331" s="154">
        <f t="shared" si="66"/>
        <v>0</v>
      </c>
      <c r="BF331" s="154">
        <f t="shared" si="67"/>
        <v>0</v>
      </c>
      <c r="BG331" s="154">
        <f t="shared" si="68"/>
        <v>0</v>
      </c>
      <c r="BH331" s="154">
        <f t="shared" si="69"/>
        <v>0</v>
      </c>
      <c r="BI331" s="154">
        <f t="shared" si="70"/>
        <v>0</v>
      </c>
      <c r="BJ331" s="13" t="s">
        <v>86</v>
      </c>
      <c r="BK331" s="154">
        <f t="shared" si="71"/>
        <v>493.58</v>
      </c>
      <c r="BL331" s="13" t="s">
        <v>198</v>
      </c>
      <c r="BM331" s="153" t="s">
        <v>1881</v>
      </c>
    </row>
    <row r="332" spans="2:65" s="1" customFormat="1" ht="16.5" customHeight="1">
      <c r="B332" s="142"/>
      <c r="C332" s="143" t="s">
        <v>1882</v>
      </c>
      <c r="D332" s="143" t="s">
        <v>174</v>
      </c>
      <c r="E332" s="144" t="s">
        <v>1883</v>
      </c>
      <c r="F332" s="145" t="s">
        <v>1884</v>
      </c>
      <c r="G332" s="146" t="s">
        <v>280</v>
      </c>
      <c r="H332" s="147">
        <v>980</v>
      </c>
      <c r="I332" s="148">
        <v>2.0699999999999998</v>
      </c>
      <c r="J332" s="148"/>
      <c r="K332" s="149"/>
      <c r="L332" s="27"/>
      <c r="M332" s="150" t="s">
        <v>1</v>
      </c>
      <c r="N332" s="121" t="s">
        <v>40</v>
      </c>
      <c r="O332" s="151">
        <v>5.092E-2</v>
      </c>
      <c r="P332" s="151">
        <f t="shared" si="63"/>
        <v>49.901600000000002</v>
      </c>
      <c r="Q332" s="151">
        <v>5.1599999999999997E-4</v>
      </c>
      <c r="R332" s="151">
        <f t="shared" si="64"/>
        <v>0.50568000000000002</v>
      </c>
      <c r="S332" s="151">
        <v>0</v>
      </c>
      <c r="T332" s="152">
        <f t="shared" si="65"/>
        <v>0</v>
      </c>
      <c r="AR332" s="153" t="s">
        <v>198</v>
      </c>
      <c r="AT332" s="153" t="s">
        <v>174</v>
      </c>
      <c r="AU332" s="153" t="s">
        <v>86</v>
      </c>
      <c r="AY332" s="13" t="s">
        <v>171</v>
      </c>
      <c r="BE332" s="154">
        <f t="shared" si="66"/>
        <v>0</v>
      </c>
      <c r="BF332" s="154">
        <f t="shared" si="67"/>
        <v>0</v>
      </c>
      <c r="BG332" s="154">
        <f t="shared" si="68"/>
        <v>0</v>
      </c>
      <c r="BH332" s="154">
        <f t="shared" si="69"/>
        <v>0</v>
      </c>
      <c r="BI332" s="154">
        <f t="shared" si="70"/>
        <v>0</v>
      </c>
      <c r="BJ332" s="13" t="s">
        <v>86</v>
      </c>
      <c r="BK332" s="154">
        <f t="shared" si="71"/>
        <v>2028.6</v>
      </c>
      <c r="BL332" s="13" t="s">
        <v>198</v>
      </c>
      <c r="BM332" s="153" t="s">
        <v>1885</v>
      </c>
    </row>
    <row r="333" spans="2:65" s="1" customFormat="1" ht="24.2" customHeight="1">
      <c r="B333" s="142"/>
      <c r="C333" s="143" t="s">
        <v>819</v>
      </c>
      <c r="D333" s="143" t="s">
        <v>174</v>
      </c>
      <c r="E333" s="144" t="s">
        <v>1886</v>
      </c>
      <c r="F333" s="145" t="s">
        <v>1887</v>
      </c>
      <c r="G333" s="146" t="s">
        <v>280</v>
      </c>
      <c r="H333" s="147">
        <v>4</v>
      </c>
      <c r="I333" s="148">
        <v>107</v>
      </c>
      <c r="J333" s="148"/>
      <c r="K333" s="149"/>
      <c r="L333" s="27"/>
      <c r="M333" s="150" t="s">
        <v>1</v>
      </c>
      <c r="N333" s="121" t="s">
        <v>40</v>
      </c>
      <c r="O333" s="151">
        <v>0.68471000000000004</v>
      </c>
      <c r="P333" s="151">
        <f t="shared" si="63"/>
        <v>2.7388400000000002</v>
      </c>
      <c r="Q333" s="151">
        <v>2.6280000000000001E-3</v>
      </c>
      <c r="R333" s="151">
        <f t="shared" si="64"/>
        <v>1.0512000000000001E-2</v>
      </c>
      <c r="S333" s="151">
        <v>0</v>
      </c>
      <c r="T333" s="152">
        <f t="shared" si="65"/>
        <v>0</v>
      </c>
      <c r="AR333" s="153" t="s">
        <v>198</v>
      </c>
      <c r="AT333" s="153" t="s">
        <v>174</v>
      </c>
      <c r="AU333" s="153" t="s">
        <v>86</v>
      </c>
      <c r="AY333" s="13" t="s">
        <v>171</v>
      </c>
      <c r="BE333" s="154">
        <f t="shared" si="66"/>
        <v>0</v>
      </c>
      <c r="BF333" s="154">
        <f t="shared" si="67"/>
        <v>0</v>
      </c>
      <c r="BG333" s="154">
        <f t="shared" si="68"/>
        <v>0</v>
      </c>
      <c r="BH333" s="154">
        <f t="shared" si="69"/>
        <v>0</v>
      </c>
      <c r="BI333" s="154">
        <f t="shared" si="70"/>
        <v>0</v>
      </c>
      <c r="BJ333" s="13" t="s">
        <v>86</v>
      </c>
      <c r="BK333" s="154">
        <f t="shared" si="71"/>
        <v>428</v>
      </c>
      <c r="BL333" s="13" t="s">
        <v>198</v>
      </c>
      <c r="BM333" s="153" t="s">
        <v>1888</v>
      </c>
    </row>
    <row r="334" spans="2:65" s="1" customFormat="1" ht="21.75" customHeight="1">
      <c r="B334" s="142"/>
      <c r="C334" s="143" t="s">
        <v>1889</v>
      </c>
      <c r="D334" s="143" t="s">
        <v>174</v>
      </c>
      <c r="E334" s="144" t="s">
        <v>1890</v>
      </c>
      <c r="F334" s="145" t="s">
        <v>1891</v>
      </c>
      <c r="G334" s="146" t="s">
        <v>280</v>
      </c>
      <c r="H334" s="147">
        <v>3</v>
      </c>
      <c r="I334" s="148">
        <v>0.92</v>
      </c>
      <c r="J334" s="148"/>
      <c r="K334" s="149"/>
      <c r="L334" s="27"/>
      <c r="M334" s="150" t="s">
        <v>1</v>
      </c>
      <c r="N334" s="121" t="s">
        <v>40</v>
      </c>
      <c r="O334" s="151">
        <v>5.0119999999999998E-2</v>
      </c>
      <c r="P334" s="151">
        <f t="shared" si="63"/>
        <v>0.15035999999999999</v>
      </c>
      <c r="Q334" s="151">
        <v>1.5999999999999999E-5</v>
      </c>
      <c r="R334" s="151">
        <f t="shared" si="64"/>
        <v>4.8000000000000001E-5</v>
      </c>
      <c r="S334" s="151">
        <v>0</v>
      </c>
      <c r="T334" s="152">
        <f t="shared" si="65"/>
        <v>0</v>
      </c>
      <c r="AR334" s="153" t="s">
        <v>198</v>
      </c>
      <c r="AT334" s="153" t="s">
        <v>174</v>
      </c>
      <c r="AU334" s="153" t="s">
        <v>86</v>
      </c>
      <c r="AY334" s="13" t="s">
        <v>171</v>
      </c>
      <c r="BE334" s="154">
        <f t="shared" si="66"/>
        <v>0</v>
      </c>
      <c r="BF334" s="154">
        <f t="shared" si="67"/>
        <v>0</v>
      </c>
      <c r="BG334" s="154">
        <f t="shared" si="68"/>
        <v>0</v>
      </c>
      <c r="BH334" s="154">
        <f t="shared" si="69"/>
        <v>0</v>
      </c>
      <c r="BI334" s="154">
        <f t="shared" si="70"/>
        <v>0</v>
      </c>
      <c r="BJ334" s="13" t="s">
        <v>86</v>
      </c>
      <c r="BK334" s="154">
        <f t="shared" si="71"/>
        <v>2.76</v>
      </c>
      <c r="BL334" s="13" t="s">
        <v>198</v>
      </c>
      <c r="BM334" s="153" t="s">
        <v>1892</v>
      </c>
    </row>
    <row r="335" spans="2:65" s="1" customFormat="1" ht="16.5" customHeight="1">
      <c r="B335" s="142"/>
      <c r="C335" s="143" t="s">
        <v>823</v>
      </c>
      <c r="D335" s="143" t="s">
        <v>174</v>
      </c>
      <c r="E335" s="144" t="s">
        <v>1893</v>
      </c>
      <c r="F335" s="145" t="s">
        <v>1894</v>
      </c>
      <c r="G335" s="146" t="s">
        <v>280</v>
      </c>
      <c r="H335" s="147">
        <v>4</v>
      </c>
      <c r="I335" s="148">
        <v>12.46</v>
      </c>
      <c r="J335" s="148"/>
      <c r="K335" s="149"/>
      <c r="L335" s="27"/>
      <c r="M335" s="150" t="s">
        <v>1</v>
      </c>
      <c r="N335" s="121" t="s">
        <v>40</v>
      </c>
      <c r="O335" s="151">
        <v>0.68086000000000002</v>
      </c>
      <c r="P335" s="151">
        <f t="shared" si="63"/>
        <v>2.7234400000000001</v>
      </c>
      <c r="Q335" s="151">
        <v>1.2799999999999999E-4</v>
      </c>
      <c r="R335" s="151">
        <f t="shared" si="64"/>
        <v>5.1199999999999998E-4</v>
      </c>
      <c r="S335" s="151">
        <v>0</v>
      </c>
      <c r="T335" s="152">
        <f t="shared" si="65"/>
        <v>0</v>
      </c>
      <c r="AR335" s="153" t="s">
        <v>198</v>
      </c>
      <c r="AT335" s="153" t="s">
        <v>174</v>
      </c>
      <c r="AU335" s="153" t="s">
        <v>86</v>
      </c>
      <c r="AY335" s="13" t="s">
        <v>171</v>
      </c>
      <c r="BE335" s="154">
        <f t="shared" si="66"/>
        <v>0</v>
      </c>
      <c r="BF335" s="154">
        <f t="shared" si="67"/>
        <v>0</v>
      </c>
      <c r="BG335" s="154">
        <f t="shared" si="68"/>
        <v>0</v>
      </c>
      <c r="BH335" s="154">
        <f t="shared" si="69"/>
        <v>0</v>
      </c>
      <c r="BI335" s="154">
        <f t="shared" si="70"/>
        <v>0</v>
      </c>
      <c r="BJ335" s="13" t="s">
        <v>86</v>
      </c>
      <c r="BK335" s="154">
        <f t="shared" si="71"/>
        <v>49.84</v>
      </c>
      <c r="BL335" s="13" t="s">
        <v>198</v>
      </c>
      <c r="BM335" s="153" t="s">
        <v>1895</v>
      </c>
    </row>
    <row r="336" spans="2:65" s="1" customFormat="1" ht="33" customHeight="1">
      <c r="B336" s="142"/>
      <c r="C336" s="155" t="s">
        <v>1896</v>
      </c>
      <c r="D336" s="155" t="s">
        <v>282</v>
      </c>
      <c r="E336" s="156" t="s">
        <v>1897</v>
      </c>
      <c r="F336" s="157" t="s">
        <v>1898</v>
      </c>
      <c r="G336" s="158" t="s">
        <v>280</v>
      </c>
      <c r="H336" s="159">
        <v>4</v>
      </c>
      <c r="I336" s="160">
        <v>161.25</v>
      </c>
      <c r="J336" s="160"/>
      <c r="K336" s="161"/>
      <c r="L336" s="162"/>
      <c r="M336" s="163" t="s">
        <v>1</v>
      </c>
      <c r="N336" s="164" t="s">
        <v>40</v>
      </c>
      <c r="O336" s="151">
        <v>0</v>
      </c>
      <c r="P336" s="151">
        <f t="shared" si="63"/>
        <v>0</v>
      </c>
      <c r="Q336" s="151">
        <v>0</v>
      </c>
      <c r="R336" s="151">
        <f t="shared" si="64"/>
        <v>0</v>
      </c>
      <c r="S336" s="151">
        <v>0</v>
      </c>
      <c r="T336" s="152">
        <f t="shared" si="65"/>
        <v>0</v>
      </c>
      <c r="AR336" s="153" t="s">
        <v>225</v>
      </c>
      <c r="AT336" s="153" t="s">
        <v>282</v>
      </c>
      <c r="AU336" s="153" t="s">
        <v>86</v>
      </c>
      <c r="AY336" s="13" t="s">
        <v>171</v>
      </c>
      <c r="BE336" s="154">
        <f t="shared" si="66"/>
        <v>0</v>
      </c>
      <c r="BF336" s="154">
        <f t="shared" si="67"/>
        <v>0</v>
      </c>
      <c r="BG336" s="154">
        <f t="shared" si="68"/>
        <v>0</v>
      </c>
      <c r="BH336" s="154">
        <f t="shared" si="69"/>
        <v>0</v>
      </c>
      <c r="BI336" s="154">
        <f t="shared" si="70"/>
        <v>0</v>
      </c>
      <c r="BJ336" s="13" t="s">
        <v>86</v>
      </c>
      <c r="BK336" s="154">
        <f t="shared" si="71"/>
        <v>645</v>
      </c>
      <c r="BL336" s="13" t="s">
        <v>198</v>
      </c>
      <c r="BM336" s="153" t="s">
        <v>1899</v>
      </c>
    </row>
    <row r="337" spans="2:65" s="1" customFormat="1" ht="37.9" customHeight="1">
      <c r="B337" s="142"/>
      <c r="C337" s="143" t="s">
        <v>826</v>
      </c>
      <c r="D337" s="143" t="s">
        <v>174</v>
      </c>
      <c r="E337" s="144" t="s">
        <v>1900</v>
      </c>
      <c r="F337" s="145" t="s">
        <v>1901</v>
      </c>
      <c r="G337" s="146" t="s">
        <v>253</v>
      </c>
      <c r="H337" s="147">
        <v>46.436999999999998</v>
      </c>
      <c r="I337" s="148">
        <v>1.77</v>
      </c>
      <c r="J337" s="148"/>
      <c r="K337" s="149"/>
      <c r="L337" s="27"/>
      <c r="M337" s="150" t="s">
        <v>1</v>
      </c>
      <c r="N337" s="121" t="s">
        <v>40</v>
      </c>
      <c r="O337" s="151">
        <v>0.123</v>
      </c>
      <c r="P337" s="151">
        <f t="shared" si="63"/>
        <v>5.7117509999999996</v>
      </c>
      <c r="Q337" s="151">
        <v>0</v>
      </c>
      <c r="R337" s="151">
        <f t="shared" si="64"/>
        <v>0</v>
      </c>
      <c r="S337" s="151">
        <v>0.02</v>
      </c>
      <c r="T337" s="152">
        <f t="shared" si="65"/>
        <v>0.92874000000000001</v>
      </c>
      <c r="AR337" s="153" t="s">
        <v>198</v>
      </c>
      <c r="AT337" s="153" t="s">
        <v>174</v>
      </c>
      <c r="AU337" s="153" t="s">
        <v>86</v>
      </c>
      <c r="AY337" s="13" t="s">
        <v>171</v>
      </c>
      <c r="BE337" s="154">
        <f t="shared" si="66"/>
        <v>0</v>
      </c>
      <c r="BF337" s="154">
        <f t="shared" si="67"/>
        <v>0</v>
      </c>
      <c r="BG337" s="154">
        <f t="shared" si="68"/>
        <v>0</v>
      </c>
      <c r="BH337" s="154">
        <f t="shared" si="69"/>
        <v>0</v>
      </c>
      <c r="BI337" s="154">
        <f t="shared" si="70"/>
        <v>0</v>
      </c>
      <c r="BJ337" s="13" t="s">
        <v>86</v>
      </c>
      <c r="BK337" s="154">
        <f t="shared" si="71"/>
        <v>82.19</v>
      </c>
      <c r="BL337" s="13" t="s">
        <v>198</v>
      </c>
      <c r="BM337" s="153" t="s">
        <v>1902</v>
      </c>
    </row>
    <row r="338" spans="2:65" s="1" customFormat="1" ht="16.5" customHeight="1">
      <c r="B338" s="142"/>
      <c r="C338" s="143" t="s">
        <v>1903</v>
      </c>
      <c r="D338" s="143" t="s">
        <v>174</v>
      </c>
      <c r="E338" s="144" t="s">
        <v>1904</v>
      </c>
      <c r="F338" s="145" t="s">
        <v>1905</v>
      </c>
      <c r="G338" s="146" t="s">
        <v>280</v>
      </c>
      <c r="H338" s="147">
        <v>1</v>
      </c>
      <c r="I338" s="148">
        <v>45.77</v>
      </c>
      <c r="J338" s="148"/>
      <c r="K338" s="149"/>
      <c r="L338" s="27"/>
      <c r="M338" s="150" t="s">
        <v>1</v>
      </c>
      <c r="N338" s="121" t="s">
        <v>40</v>
      </c>
      <c r="O338" s="151">
        <v>0.17363999999999999</v>
      </c>
      <c r="P338" s="151">
        <f t="shared" si="63"/>
        <v>0.17363999999999999</v>
      </c>
      <c r="Q338" s="151">
        <v>2.032E-3</v>
      </c>
      <c r="R338" s="151">
        <f t="shared" si="64"/>
        <v>2.032E-3</v>
      </c>
      <c r="S338" s="151">
        <v>0</v>
      </c>
      <c r="T338" s="152">
        <f t="shared" si="65"/>
        <v>0</v>
      </c>
      <c r="AR338" s="153" t="s">
        <v>198</v>
      </c>
      <c r="AT338" s="153" t="s">
        <v>174</v>
      </c>
      <c r="AU338" s="153" t="s">
        <v>86</v>
      </c>
      <c r="AY338" s="13" t="s">
        <v>171</v>
      </c>
      <c r="BE338" s="154">
        <f t="shared" si="66"/>
        <v>0</v>
      </c>
      <c r="BF338" s="154">
        <f t="shared" si="67"/>
        <v>0</v>
      </c>
      <c r="BG338" s="154">
        <f t="shared" si="68"/>
        <v>0</v>
      </c>
      <c r="BH338" s="154">
        <f t="shared" si="69"/>
        <v>0</v>
      </c>
      <c r="BI338" s="154">
        <f t="shared" si="70"/>
        <v>0</v>
      </c>
      <c r="BJ338" s="13" t="s">
        <v>86</v>
      </c>
      <c r="BK338" s="154">
        <f t="shared" si="71"/>
        <v>45.77</v>
      </c>
      <c r="BL338" s="13" t="s">
        <v>198</v>
      </c>
      <c r="BM338" s="153" t="s">
        <v>1906</v>
      </c>
    </row>
    <row r="339" spans="2:65" s="1" customFormat="1" ht="24.2" customHeight="1">
      <c r="B339" s="142"/>
      <c r="C339" s="143" t="s">
        <v>830</v>
      </c>
      <c r="D339" s="143" t="s">
        <v>174</v>
      </c>
      <c r="E339" s="144" t="s">
        <v>1907</v>
      </c>
      <c r="F339" s="145" t="s">
        <v>1908</v>
      </c>
      <c r="G339" s="146" t="s">
        <v>177</v>
      </c>
      <c r="H339" s="147">
        <v>390</v>
      </c>
      <c r="I339" s="148">
        <v>2.63</v>
      </c>
      <c r="J339" s="148"/>
      <c r="K339" s="149"/>
      <c r="L339" s="27"/>
      <c r="M339" s="150" t="s">
        <v>1</v>
      </c>
      <c r="N339" s="121" t="s">
        <v>40</v>
      </c>
      <c r="O339" s="151">
        <v>0.10439</v>
      </c>
      <c r="P339" s="151">
        <f t="shared" si="63"/>
        <v>40.7121</v>
      </c>
      <c r="Q339" s="151">
        <v>2.1654000000000001E-4</v>
      </c>
      <c r="R339" s="151">
        <f t="shared" si="64"/>
        <v>8.4450600000000001E-2</v>
      </c>
      <c r="S339" s="151">
        <v>0</v>
      </c>
      <c r="T339" s="152">
        <f t="shared" si="65"/>
        <v>0</v>
      </c>
      <c r="AR339" s="153" t="s">
        <v>198</v>
      </c>
      <c r="AT339" s="153" t="s">
        <v>174</v>
      </c>
      <c r="AU339" s="153" t="s">
        <v>86</v>
      </c>
      <c r="AY339" s="13" t="s">
        <v>171</v>
      </c>
      <c r="BE339" s="154">
        <f t="shared" si="66"/>
        <v>0</v>
      </c>
      <c r="BF339" s="154">
        <f t="shared" si="67"/>
        <v>0</v>
      </c>
      <c r="BG339" s="154">
        <f t="shared" si="68"/>
        <v>0</v>
      </c>
      <c r="BH339" s="154">
        <f t="shared" si="69"/>
        <v>0</v>
      </c>
      <c r="BI339" s="154">
        <f t="shared" si="70"/>
        <v>0</v>
      </c>
      <c r="BJ339" s="13" t="s">
        <v>86</v>
      </c>
      <c r="BK339" s="154">
        <f t="shared" si="71"/>
        <v>1025.7</v>
      </c>
      <c r="BL339" s="13" t="s">
        <v>198</v>
      </c>
      <c r="BM339" s="153" t="s">
        <v>1909</v>
      </c>
    </row>
    <row r="340" spans="2:65" s="1" customFormat="1" ht="24.2" customHeight="1">
      <c r="B340" s="142"/>
      <c r="C340" s="143" t="s">
        <v>1910</v>
      </c>
      <c r="D340" s="143" t="s">
        <v>174</v>
      </c>
      <c r="E340" s="144" t="s">
        <v>1911</v>
      </c>
      <c r="F340" s="145" t="s">
        <v>1912</v>
      </c>
      <c r="G340" s="146" t="s">
        <v>425</v>
      </c>
      <c r="H340" s="147">
        <v>470.77</v>
      </c>
      <c r="I340" s="148">
        <v>3.5775000000000001</v>
      </c>
      <c r="J340" s="148"/>
      <c r="K340" s="149"/>
      <c r="L340" s="27"/>
      <c r="M340" s="150" t="s">
        <v>1</v>
      </c>
      <c r="N340" s="121" t="s">
        <v>40</v>
      </c>
      <c r="O340" s="151">
        <v>0</v>
      </c>
      <c r="P340" s="151">
        <f t="shared" si="63"/>
        <v>0</v>
      </c>
      <c r="Q340" s="151">
        <v>0</v>
      </c>
      <c r="R340" s="151">
        <f t="shared" si="64"/>
        <v>0</v>
      </c>
      <c r="S340" s="151">
        <v>0</v>
      </c>
      <c r="T340" s="152">
        <f t="shared" si="65"/>
        <v>0</v>
      </c>
      <c r="AR340" s="153" t="s">
        <v>198</v>
      </c>
      <c r="AT340" s="153" t="s">
        <v>174</v>
      </c>
      <c r="AU340" s="153" t="s">
        <v>86</v>
      </c>
      <c r="AY340" s="13" t="s">
        <v>171</v>
      </c>
      <c r="BE340" s="154">
        <f t="shared" si="66"/>
        <v>0</v>
      </c>
      <c r="BF340" s="154">
        <f t="shared" si="67"/>
        <v>0</v>
      </c>
      <c r="BG340" s="154">
        <f t="shared" si="68"/>
        <v>0</v>
      </c>
      <c r="BH340" s="154">
        <f t="shared" si="69"/>
        <v>0</v>
      </c>
      <c r="BI340" s="154">
        <f t="shared" si="70"/>
        <v>0</v>
      </c>
      <c r="BJ340" s="13" t="s">
        <v>86</v>
      </c>
      <c r="BK340" s="154">
        <f t="shared" si="71"/>
        <v>1684.18</v>
      </c>
      <c r="BL340" s="13" t="s">
        <v>198</v>
      </c>
      <c r="BM340" s="153" t="s">
        <v>1913</v>
      </c>
    </row>
    <row r="341" spans="2:65" s="11" customFormat="1" ht="22.9" customHeight="1">
      <c r="B341" s="131"/>
      <c r="D341" s="132" t="s">
        <v>73</v>
      </c>
      <c r="E341" s="140" t="s">
        <v>575</v>
      </c>
      <c r="F341" s="140" t="s">
        <v>576</v>
      </c>
      <c r="J341" s="141"/>
      <c r="L341" s="131"/>
      <c r="M341" s="135"/>
      <c r="P341" s="136">
        <f>SUM(P342:P346)</f>
        <v>1.4550099999999999</v>
      </c>
      <c r="R341" s="136">
        <f>SUM(R342:R346)</f>
        <v>2.6000000000000002E-2</v>
      </c>
      <c r="T341" s="137">
        <f>SUM(T342:T346)</f>
        <v>2E-3</v>
      </c>
      <c r="AR341" s="132" t="s">
        <v>86</v>
      </c>
      <c r="AT341" s="138" t="s">
        <v>73</v>
      </c>
      <c r="AU341" s="138" t="s">
        <v>81</v>
      </c>
      <c r="AY341" s="132" t="s">
        <v>171</v>
      </c>
      <c r="BK341" s="139">
        <f>SUM(BK342:BK346)</f>
        <v>920.05</v>
      </c>
    </row>
    <row r="342" spans="2:65" s="1" customFormat="1" ht="33" customHeight="1">
      <c r="B342" s="142"/>
      <c r="C342" s="143" t="s">
        <v>833</v>
      </c>
      <c r="D342" s="143" t="s">
        <v>174</v>
      </c>
      <c r="E342" s="144" t="s">
        <v>1914</v>
      </c>
      <c r="F342" s="145" t="s">
        <v>1915</v>
      </c>
      <c r="G342" s="146" t="s">
        <v>280</v>
      </c>
      <c r="H342" s="147">
        <v>1</v>
      </c>
      <c r="I342" s="148">
        <v>94.72</v>
      </c>
      <c r="J342" s="148"/>
      <c r="K342" s="149"/>
      <c r="L342" s="27"/>
      <c r="M342" s="150" t="s">
        <v>1</v>
      </c>
      <c r="N342" s="121" t="s">
        <v>40</v>
      </c>
      <c r="O342" s="151">
        <v>1.2250099999999999</v>
      </c>
      <c r="P342" s="151">
        <f>O342*H342</f>
        <v>1.2250099999999999</v>
      </c>
      <c r="Q342" s="151">
        <v>0</v>
      </c>
      <c r="R342" s="151">
        <f>Q342*H342</f>
        <v>0</v>
      </c>
      <c r="S342" s="151">
        <v>0</v>
      </c>
      <c r="T342" s="152">
        <f>S342*H342</f>
        <v>0</v>
      </c>
      <c r="AR342" s="153" t="s">
        <v>198</v>
      </c>
      <c r="AT342" s="153" t="s">
        <v>174</v>
      </c>
      <c r="AU342" s="153" t="s">
        <v>86</v>
      </c>
      <c r="AY342" s="13" t="s">
        <v>171</v>
      </c>
      <c r="BE342" s="154">
        <f>IF(N342="základná",J342,0)</f>
        <v>0</v>
      </c>
      <c r="BF342" s="154">
        <f>IF(N342="znížená",J342,0)</f>
        <v>0</v>
      </c>
      <c r="BG342" s="154">
        <f>IF(N342="zákl. prenesená",J342,0)</f>
        <v>0</v>
      </c>
      <c r="BH342" s="154">
        <f>IF(N342="zníž. prenesená",J342,0)</f>
        <v>0</v>
      </c>
      <c r="BI342" s="154">
        <f>IF(N342="nulová",J342,0)</f>
        <v>0</v>
      </c>
      <c r="BJ342" s="13" t="s">
        <v>86</v>
      </c>
      <c r="BK342" s="154">
        <f>ROUND(I342*H342,2)</f>
        <v>94.72</v>
      </c>
      <c r="BL342" s="13" t="s">
        <v>198</v>
      </c>
      <c r="BM342" s="153" t="s">
        <v>1916</v>
      </c>
    </row>
    <row r="343" spans="2:65" s="1" customFormat="1" ht="24.2" customHeight="1">
      <c r="B343" s="142"/>
      <c r="C343" s="155" t="s">
        <v>1917</v>
      </c>
      <c r="D343" s="155" t="s">
        <v>282</v>
      </c>
      <c r="E343" s="156" t="s">
        <v>1918</v>
      </c>
      <c r="F343" s="157" t="s">
        <v>1919</v>
      </c>
      <c r="G343" s="158" t="s">
        <v>280</v>
      </c>
      <c r="H343" s="159">
        <v>1</v>
      </c>
      <c r="I343" s="160">
        <v>17.329999999999998</v>
      </c>
      <c r="J343" s="160"/>
      <c r="K343" s="161"/>
      <c r="L343" s="162"/>
      <c r="M343" s="163" t="s">
        <v>1</v>
      </c>
      <c r="N343" s="164" t="s">
        <v>40</v>
      </c>
      <c r="O343" s="151">
        <v>0</v>
      </c>
      <c r="P343" s="151">
        <f>O343*H343</f>
        <v>0</v>
      </c>
      <c r="Q343" s="151">
        <v>1E-3</v>
      </c>
      <c r="R343" s="151">
        <f>Q343*H343</f>
        <v>1E-3</v>
      </c>
      <c r="S343" s="151">
        <v>0</v>
      </c>
      <c r="T343" s="152">
        <f>S343*H343</f>
        <v>0</v>
      </c>
      <c r="AR343" s="153" t="s">
        <v>225</v>
      </c>
      <c r="AT343" s="153" t="s">
        <v>282</v>
      </c>
      <c r="AU343" s="153" t="s">
        <v>86</v>
      </c>
      <c r="AY343" s="13" t="s">
        <v>171</v>
      </c>
      <c r="BE343" s="154">
        <f>IF(N343="základná",J343,0)</f>
        <v>0</v>
      </c>
      <c r="BF343" s="154">
        <f>IF(N343="znížená",J343,0)</f>
        <v>0</v>
      </c>
      <c r="BG343" s="154">
        <f>IF(N343="zákl. prenesená",J343,0)</f>
        <v>0</v>
      </c>
      <c r="BH343" s="154">
        <f>IF(N343="zníž. prenesená",J343,0)</f>
        <v>0</v>
      </c>
      <c r="BI343" s="154">
        <f>IF(N343="nulová",J343,0)</f>
        <v>0</v>
      </c>
      <c r="BJ343" s="13" t="s">
        <v>86</v>
      </c>
      <c r="BK343" s="154">
        <f>ROUND(I343*H343,2)</f>
        <v>17.329999999999998</v>
      </c>
      <c r="BL343" s="13" t="s">
        <v>198</v>
      </c>
      <c r="BM343" s="153" t="s">
        <v>1920</v>
      </c>
    </row>
    <row r="344" spans="2:65" s="1" customFormat="1" ht="44.25" customHeight="1">
      <c r="B344" s="142"/>
      <c r="C344" s="155" t="s">
        <v>837</v>
      </c>
      <c r="D344" s="155" t="s">
        <v>282</v>
      </c>
      <c r="E344" s="156" t="s">
        <v>1921</v>
      </c>
      <c r="F344" s="157" t="s">
        <v>1922</v>
      </c>
      <c r="G344" s="158" t="s">
        <v>280</v>
      </c>
      <c r="H344" s="159">
        <v>1</v>
      </c>
      <c r="I344" s="160">
        <v>803.37</v>
      </c>
      <c r="J344" s="160"/>
      <c r="K344" s="161"/>
      <c r="L344" s="162"/>
      <c r="M344" s="163" t="s">
        <v>1</v>
      </c>
      <c r="N344" s="164" t="s">
        <v>40</v>
      </c>
      <c r="O344" s="151">
        <v>0</v>
      </c>
      <c r="P344" s="151">
        <f>O344*H344</f>
        <v>0</v>
      </c>
      <c r="Q344" s="151">
        <v>2.5000000000000001E-2</v>
      </c>
      <c r="R344" s="151">
        <f>Q344*H344</f>
        <v>2.5000000000000001E-2</v>
      </c>
      <c r="S344" s="151">
        <v>0</v>
      </c>
      <c r="T344" s="152">
        <f>S344*H344</f>
        <v>0</v>
      </c>
      <c r="AR344" s="153" t="s">
        <v>225</v>
      </c>
      <c r="AT344" s="153" t="s">
        <v>282</v>
      </c>
      <c r="AU344" s="153" t="s">
        <v>86</v>
      </c>
      <c r="AY344" s="13" t="s">
        <v>171</v>
      </c>
      <c r="BE344" s="154">
        <f>IF(N344="základná",J344,0)</f>
        <v>0</v>
      </c>
      <c r="BF344" s="154">
        <f>IF(N344="znížená",J344,0)</f>
        <v>0</v>
      </c>
      <c r="BG344" s="154">
        <f>IF(N344="zákl. prenesená",J344,0)</f>
        <v>0</v>
      </c>
      <c r="BH344" s="154">
        <f>IF(N344="zníž. prenesená",J344,0)</f>
        <v>0</v>
      </c>
      <c r="BI344" s="154">
        <f>IF(N344="nulová",J344,0)</f>
        <v>0</v>
      </c>
      <c r="BJ344" s="13" t="s">
        <v>86</v>
      </c>
      <c r="BK344" s="154">
        <f>ROUND(I344*H344,2)</f>
        <v>803.37</v>
      </c>
      <c r="BL344" s="13" t="s">
        <v>198</v>
      </c>
      <c r="BM344" s="153" t="s">
        <v>1923</v>
      </c>
    </row>
    <row r="345" spans="2:65" s="1" customFormat="1" ht="21.75" customHeight="1">
      <c r="B345" s="142"/>
      <c r="C345" s="143" t="s">
        <v>1924</v>
      </c>
      <c r="D345" s="143" t="s">
        <v>174</v>
      </c>
      <c r="E345" s="144" t="s">
        <v>1925</v>
      </c>
      <c r="F345" s="145" t="s">
        <v>1926</v>
      </c>
      <c r="G345" s="146" t="s">
        <v>280</v>
      </c>
      <c r="H345" s="147">
        <v>2</v>
      </c>
      <c r="I345" s="148">
        <v>1.74</v>
      </c>
      <c r="J345" s="148"/>
      <c r="K345" s="149"/>
      <c r="L345" s="27"/>
      <c r="M345" s="150" t="s">
        <v>1</v>
      </c>
      <c r="N345" s="121" t="s">
        <v>40</v>
      </c>
      <c r="O345" s="151">
        <v>0.115</v>
      </c>
      <c r="P345" s="151">
        <f>O345*H345</f>
        <v>0.23</v>
      </c>
      <c r="Q345" s="151">
        <v>0</v>
      </c>
      <c r="R345" s="151">
        <f>Q345*H345</f>
        <v>0</v>
      </c>
      <c r="S345" s="151">
        <v>1E-3</v>
      </c>
      <c r="T345" s="152">
        <f>S345*H345</f>
        <v>2E-3</v>
      </c>
      <c r="AR345" s="153" t="s">
        <v>198</v>
      </c>
      <c r="AT345" s="153" t="s">
        <v>174</v>
      </c>
      <c r="AU345" s="153" t="s">
        <v>86</v>
      </c>
      <c r="AY345" s="13" t="s">
        <v>171</v>
      </c>
      <c r="BE345" s="154">
        <f>IF(N345="základná",J345,0)</f>
        <v>0</v>
      </c>
      <c r="BF345" s="154">
        <f>IF(N345="znížená",J345,0)</f>
        <v>0</v>
      </c>
      <c r="BG345" s="154">
        <f>IF(N345="zákl. prenesená",J345,0)</f>
        <v>0</v>
      </c>
      <c r="BH345" s="154">
        <f>IF(N345="zníž. prenesená",J345,0)</f>
        <v>0</v>
      </c>
      <c r="BI345" s="154">
        <f>IF(N345="nulová",J345,0)</f>
        <v>0</v>
      </c>
      <c r="BJ345" s="13" t="s">
        <v>86</v>
      </c>
      <c r="BK345" s="154">
        <f>ROUND(I345*H345,2)</f>
        <v>3.48</v>
      </c>
      <c r="BL345" s="13" t="s">
        <v>198</v>
      </c>
      <c r="BM345" s="153" t="s">
        <v>1927</v>
      </c>
    </row>
    <row r="346" spans="2:65" s="1" customFormat="1" ht="24.2" customHeight="1">
      <c r="B346" s="142"/>
      <c r="C346" s="143" t="s">
        <v>840</v>
      </c>
      <c r="D346" s="143" t="s">
        <v>174</v>
      </c>
      <c r="E346" s="144" t="s">
        <v>597</v>
      </c>
      <c r="F346" s="145" t="s">
        <v>598</v>
      </c>
      <c r="G346" s="146" t="s">
        <v>425</v>
      </c>
      <c r="H346" s="147">
        <v>1.92</v>
      </c>
      <c r="I346" s="148">
        <v>0.6</v>
      </c>
      <c r="J346" s="148"/>
      <c r="K346" s="149"/>
      <c r="L346" s="27"/>
      <c r="M346" s="150" t="s">
        <v>1</v>
      </c>
      <c r="N346" s="121" t="s">
        <v>40</v>
      </c>
      <c r="O346" s="151">
        <v>0</v>
      </c>
      <c r="P346" s="151">
        <f>O346*H346</f>
        <v>0</v>
      </c>
      <c r="Q346" s="151">
        <v>0</v>
      </c>
      <c r="R346" s="151">
        <f>Q346*H346</f>
        <v>0</v>
      </c>
      <c r="S346" s="151">
        <v>0</v>
      </c>
      <c r="T346" s="152">
        <f>S346*H346</f>
        <v>0</v>
      </c>
      <c r="AR346" s="153" t="s">
        <v>198</v>
      </c>
      <c r="AT346" s="153" t="s">
        <v>174</v>
      </c>
      <c r="AU346" s="153" t="s">
        <v>86</v>
      </c>
      <c r="AY346" s="13" t="s">
        <v>171</v>
      </c>
      <c r="BE346" s="154">
        <f>IF(N346="základná",J346,0)</f>
        <v>0</v>
      </c>
      <c r="BF346" s="154">
        <f>IF(N346="znížená",J346,0)</f>
        <v>0</v>
      </c>
      <c r="BG346" s="154">
        <f>IF(N346="zákl. prenesená",J346,0)</f>
        <v>0</v>
      </c>
      <c r="BH346" s="154">
        <f>IF(N346="zníž. prenesená",J346,0)</f>
        <v>0</v>
      </c>
      <c r="BI346" s="154">
        <f>IF(N346="nulová",J346,0)</f>
        <v>0</v>
      </c>
      <c r="BJ346" s="13" t="s">
        <v>86</v>
      </c>
      <c r="BK346" s="154">
        <f>ROUND(I346*H346,2)</f>
        <v>1.1499999999999999</v>
      </c>
      <c r="BL346" s="13" t="s">
        <v>198</v>
      </c>
      <c r="BM346" s="153" t="s">
        <v>1928</v>
      </c>
    </row>
    <row r="347" spans="2:65" s="11" customFormat="1" ht="22.9" customHeight="1">
      <c r="B347" s="131"/>
      <c r="D347" s="132" t="s">
        <v>73</v>
      </c>
      <c r="E347" s="140" t="s">
        <v>599</v>
      </c>
      <c r="F347" s="140" t="s">
        <v>600</v>
      </c>
      <c r="J347" s="141"/>
      <c r="L347" s="131"/>
      <c r="M347" s="135"/>
      <c r="P347" s="136">
        <f>SUM(P348:P364)</f>
        <v>78.731262970000003</v>
      </c>
      <c r="R347" s="136">
        <f>SUM(R348:R364)</f>
        <v>3.1987307300000004E-2</v>
      </c>
      <c r="T347" s="137">
        <f>SUM(T348:T364)</f>
        <v>0.39700000000000002</v>
      </c>
      <c r="AR347" s="132" t="s">
        <v>86</v>
      </c>
      <c r="AT347" s="138" t="s">
        <v>73</v>
      </c>
      <c r="AU347" s="138" t="s">
        <v>81</v>
      </c>
      <c r="AY347" s="132" t="s">
        <v>171</v>
      </c>
      <c r="BK347" s="139">
        <f>SUM(BK348:BK364)</f>
        <v>12493.140000000001</v>
      </c>
    </row>
    <row r="348" spans="2:65" s="1" customFormat="1" ht="24.2" customHeight="1">
      <c r="B348" s="142"/>
      <c r="C348" s="143" t="s">
        <v>1929</v>
      </c>
      <c r="D348" s="143" t="s">
        <v>174</v>
      </c>
      <c r="E348" s="144" t="s">
        <v>1930</v>
      </c>
      <c r="F348" s="145" t="s">
        <v>1931</v>
      </c>
      <c r="G348" s="146" t="s">
        <v>253</v>
      </c>
      <c r="H348" s="147">
        <v>4</v>
      </c>
      <c r="I348" s="148">
        <v>43.67</v>
      </c>
      <c r="J348" s="148"/>
      <c r="K348" s="149"/>
      <c r="L348" s="27"/>
      <c r="M348" s="150" t="s">
        <v>1</v>
      </c>
      <c r="N348" s="121" t="s">
        <v>40</v>
      </c>
      <c r="O348" s="151">
        <v>1.85836</v>
      </c>
      <c r="P348" s="151">
        <f t="shared" ref="P348:P364" si="72">O348*H348</f>
        <v>7.43344</v>
      </c>
      <c r="Q348" s="151">
        <v>1.7240000000000001E-3</v>
      </c>
      <c r="R348" s="151">
        <f t="shared" ref="R348:R364" si="73">Q348*H348</f>
        <v>6.8960000000000002E-3</v>
      </c>
      <c r="S348" s="151">
        <v>0</v>
      </c>
      <c r="T348" s="152">
        <f t="shared" ref="T348:T364" si="74">S348*H348</f>
        <v>0</v>
      </c>
      <c r="AR348" s="153" t="s">
        <v>198</v>
      </c>
      <c r="AT348" s="153" t="s">
        <v>174</v>
      </c>
      <c r="AU348" s="153" t="s">
        <v>86</v>
      </c>
      <c r="AY348" s="13" t="s">
        <v>171</v>
      </c>
      <c r="BE348" s="154">
        <f t="shared" ref="BE348:BE364" si="75">IF(N348="základná",J348,0)</f>
        <v>0</v>
      </c>
      <c r="BF348" s="154">
        <f t="shared" ref="BF348:BF364" si="76">IF(N348="znížená",J348,0)</f>
        <v>0</v>
      </c>
      <c r="BG348" s="154">
        <f t="shared" ref="BG348:BG364" si="77">IF(N348="zákl. prenesená",J348,0)</f>
        <v>0</v>
      </c>
      <c r="BH348" s="154">
        <f t="shared" ref="BH348:BH364" si="78">IF(N348="zníž. prenesená",J348,0)</f>
        <v>0</v>
      </c>
      <c r="BI348" s="154">
        <f t="shared" ref="BI348:BI364" si="79">IF(N348="nulová",J348,0)</f>
        <v>0</v>
      </c>
      <c r="BJ348" s="13" t="s">
        <v>86</v>
      </c>
      <c r="BK348" s="154">
        <f t="shared" ref="BK348:BK364" si="80">ROUND(I348*H348,2)</f>
        <v>174.68</v>
      </c>
      <c r="BL348" s="13" t="s">
        <v>198</v>
      </c>
      <c r="BM348" s="153" t="s">
        <v>1932</v>
      </c>
    </row>
    <row r="349" spans="2:65" s="1" customFormat="1" ht="44.25" customHeight="1">
      <c r="B349" s="142"/>
      <c r="C349" s="155" t="s">
        <v>844</v>
      </c>
      <c r="D349" s="155" t="s">
        <v>282</v>
      </c>
      <c r="E349" s="156" t="s">
        <v>1933</v>
      </c>
      <c r="F349" s="157" t="s">
        <v>1934</v>
      </c>
      <c r="G349" s="158" t="s">
        <v>280</v>
      </c>
      <c r="H349" s="159">
        <v>4</v>
      </c>
      <c r="I349" s="160">
        <v>575.75</v>
      </c>
      <c r="J349" s="160"/>
      <c r="K349" s="161"/>
      <c r="L349" s="162"/>
      <c r="M349" s="163" t="s">
        <v>1</v>
      </c>
      <c r="N349" s="164" t="s">
        <v>40</v>
      </c>
      <c r="O349" s="151">
        <v>0</v>
      </c>
      <c r="P349" s="151">
        <f t="shared" si="72"/>
        <v>0</v>
      </c>
      <c r="Q349" s="151">
        <v>0</v>
      </c>
      <c r="R349" s="151">
        <f t="shared" si="73"/>
        <v>0</v>
      </c>
      <c r="S349" s="151">
        <v>0</v>
      </c>
      <c r="T349" s="152">
        <f t="shared" si="74"/>
        <v>0</v>
      </c>
      <c r="AR349" s="153" t="s">
        <v>225</v>
      </c>
      <c r="AT349" s="153" t="s">
        <v>282</v>
      </c>
      <c r="AU349" s="153" t="s">
        <v>86</v>
      </c>
      <c r="AY349" s="13" t="s">
        <v>171</v>
      </c>
      <c r="BE349" s="154">
        <f t="shared" si="75"/>
        <v>0</v>
      </c>
      <c r="BF349" s="154">
        <f t="shared" si="76"/>
        <v>0</v>
      </c>
      <c r="BG349" s="154">
        <f t="shared" si="77"/>
        <v>0</v>
      </c>
      <c r="BH349" s="154">
        <f t="shared" si="78"/>
        <v>0</v>
      </c>
      <c r="BI349" s="154">
        <f t="shared" si="79"/>
        <v>0</v>
      </c>
      <c r="BJ349" s="13" t="s">
        <v>86</v>
      </c>
      <c r="BK349" s="154">
        <f t="shared" si="80"/>
        <v>2303</v>
      </c>
      <c r="BL349" s="13" t="s">
        <v>198</v>
      </c>
      <c r="BM349" s="153" t="s">
        <v>1935</v>
      </c>
    </row>
    <row r="350" spans="2:65" s="1" customFormat="1" ht="16.5" customHeight="1">
      <c r="B350" s="142"/>
      <c r="C350" s="143" t="s">
        <v>1936</v>
      </c>
      <c r="D350" s="143" t="s">
        <v>174</v>
      </c>
      <c r="E350" s="144" t="s">
        <v>1937</v>
      </c>
      <c r="F350" s="145" t="s">
        <v>1938</v>
      </c>
      <c r="G350" s="146" t="s">
        <v>253</v>
      </c>
      <c r="H350" s="147">
        <v>5</v>
      </c>
      <c r="I350" s="148">
        <v>17.309999999999999</v>
      </c>
      <c r="J350" s="148"/>
      <c r="K350" s="149"/>
      <c r="L350" s="27"/>
      <c r="M350" s="150" t="s">
        <v>1</v>
      </c>
      <c r="N350" s="121" t="s">
        <v>40</v>
      </c>
      <c r="O350" s="151">
        <v>0.76324000000000003</v>
      </c>
      <c r="P350" s="151">
        <f t="shared" si="72"/>
        <v>3.8162000000000003</v>
      </c>
      <c r="Q350" s="151">
        <v>1.7240000000000001E-3</v>
      </c>
      <c r="R350" s="151">
        <f t="shared" si="73"/>
        <v>8.6200000000000009E-3</v>
      </c>
      <c r="S350" s="151">
        <v>0</v>
      </c>
      <c r="T350" s="152">
        <f t="shared" si="74"/>
        <v>0</v>
      </c>
      <c r="AR350" s="153" t="s">
        <v>198</v>
      </c>
      <c r="AT350" s="153" t="s">
        <v>174</v>
      </c>
      <c r="AU350" s="153" t="s">
        <v>86</v>
      </c>
      <c r="AY350" s="13" t="s">
        <v>171</v>
      </c>
      <c r="BE350" s="154">
        <f t="shared" si="75"/>
        <v>0</v>
      </c>
      <c r="BF350" s="154">
        <f t="shared" si="76"/>
        <v>0</v>
      </c>
      <c r="BG350" s="154">
        <f t="shared" si="77"/>
        <v>0</v>
      </c>
      <c r="BH350" s="154">
        <f t="shared" si="78"/>
        <v>0</v>
      </c>
      <c r="BI350" s="154">
        <f t="shared" si="79"/>
        <v>0</v>
      </c>
      <c r="BJ350" s="13" t="s">
        <v>86</v>
      </c>
      <c r="BK350" s="154">
        <f t="shared" si="80"/>
        <v>86.55</v>
      </c>
      <c r="BL350" s="13" t="s">
        <v>198</v>
      </c>
      <c r="BM350" s="153" t="s">
        <v>1939</v>
      </c>
    </row>
    <row r="351" spans="2:65" s="1" customFormat="1" ht="49.15" customHeight="1">
      <c r="B351" s="142"/>
      <c r="C351" s="155" t="s">
        <v>847</v>
      </c>
      <c r="D351" s="155" t="s">
        <v>282</v>
      </c>
      <c r="E351" s="156" t="s">
        <v>1940</v>
      </c>
      <c r="F351" s="157" t="s">
        <v>1941</v>
      </c>
      <c r="G351" s="158" t="s">
        <v>280</v>
      </c>
      <c r="H351" s="159">
        <v>2</v>
      </c>
      <c r="I351" s="160">
        <v>131.25</v>
      </c>
      <c r="J351" s="160"/>
      <c r="K351" s="161"/>
      <c r="L351" s="162"/>
      <c r="M351" s="163" t="s">
        <v>1</v>
      </c>
      <c r="N351" s="164" t="s">
        <v>40</v>
      </c>
      <c r="O351" s="151">
        <v>0</v>
      </c>
      <c r="P351" s="151">
        <f t="shared" si="72"/>
        <v>0</v>
      </c>
      <c r="Q351" s="151">
        <v>0</v>
      </c>
      <c r="R351" s="151">
        <f t="shared" si="73"/>
        <v>0</v>
      </c>
      <c r="S351" s="151">
        <v>0</v>
      </c>
      <c r="T351" s="152">
        <f t="shared" si="74"/>
        <v>0</v>
      </c>
      <c r="AR351" s="153" t="s">
        <v>225</v>
      </c>
      <c r="AT351" s="153" t="s">
        <v>282</v>
      </c>
      <c r="AU351" s="153" t="s">
        <v>86</v>
      </c>
      <c r="AY351" s="13" t="s">
        <v>171</v>
      </c>
      <c r="BE351" s="154">
        <f t="shared" si="75"/>
        <v>0</v>
      </c>
      <c r="BF351" s="154">
        <f t="shared" si="76"/>
        <v>0</v>
      </c>
      <c r="BG351" s="154">
        <f t="shared" si="77"/>
        <v>0</v>
      </c>
      <c r="BH351" s="154">
        <f t="shared" si="78"/>
        <v>0</v>
      </c>
      <c r="BI351" s="154">
        <f t="shared" si="79"/>
        <v>0</v>
      </c>
      <c r="BJ351" s="13" t="s">
        <v>86</v>
      </c>
      <c r="BK351" s="154">
        <f t="shared" si="80"/>
        <v>262.5</v>
      </c>
      <c r="BL351" s="13" t="s">
        <v>198</v>
      </c>
      <c r="BM351" s="153" t="s">
        <v>1942</v>
      </c>
    </row>
    <row r="352" spans="2:65" s="1" customFormat="1" ht="24.2" customHeight="1">
      <c r="B352" s="142"/>
      <c r="C352" s="143" t="s">
        <v>1943</v>
      </c>
      <c r="D352" s="143" t="s">
        <v>174</v>
      </c>
      <c r="E352" s="144" t="s">
        <v>1944</v>
      </c>
      <c r="F352" s="145" t="s">
        <v>1945</v>
      </c>
      <c r="G352" s="146" t="s">
        <v>280</v>
      </c>
      <c r="H352" s="147">
        <v>6</v>
      </c>
      <c r="I352" s="148">
        <v>65.239999999999995</v>
      </c>
      <c r="J352" s="148"/>
      <c r="K352" s="149"/>
      <c r="L352" s="27"/>
      <c r="M352" s="150" t="s">
        <v>1</v>
      </c>
      <c r="N352" s="121" t="s">
        <v>40</v>
      </c>
      <c r="O352" s="151">
        <v>3.75278</v>
      </c>
      <c r="P352" s="151">
        <f t="shared" si="72"/>
        <v>22.516680000000001</v>
      </c>
      <c r="Q352" s="151">
        <v>4.6600000000000001E-5</v>
      </c>
      <c r="R352" s="151">
        <f t="shared" si="73"/>
        <v>2.7960000000000002E-4</v>
      </c>
      <c r="S352" s="151">
        <v>0</v>
      </c>
      <c r="T352" s="152">
        <f t="shared" si="74"/>
        <v>0</v>
      </c>
      <c r="AR352" s="153" t="s">
        <v>198</v>
      </c>
      <c r="AT352" s="153" t="s">
        <v>174</v>
      </c>
      <c r="AU352" s="153" t="s">
        <v>86</v>
      </c>
      <c r="AY352" s="13" t="s">
        <v>171</v>
      </c>
      <c r="BE352" s="154">
        <f t="shared" si="75"/>
        <v>0</v>
      </c>
      <c r="BF352" s="154">
        <f t="shared" si="76"/>
        <v>0</v>
      </c>
      <c r="BG352" s="154">
        <f t="shared" si="77"/>
        <v>0</v>
      </c>
      <c r="BH352" s="154">
        <f t="shared" si="78"/>
        <v>0</v>
      </c>
      <c r="BI352" s="154">
        <f t="shared" si="79"/>
        <v>0</v>
      </c>
      <c r="BJ352" s="13" t="s">
        <v>86</v>
      </c>
      <c r="BK352" s="154">
        <f t="shared" si="80"/>
        <v>391.44</v>
      </c>
      <c r="BL352" s="13" t="s">
        <v>198</v>
      </c>
      <c r="BM352" s="153" t="s">
        <v>1946</v>
      </c>
    </row>
    <row r="353" spans="2:65" s="1" customFormat="1" ht="24.2" customHeight="1">
      <c r="B353" s="142"/>
      <c r="C353" s="155" t="s">
        <v>851</v>
      </c>
      <c r="D353" s="155" t="s">
        <v>282</v>
      </c>
      <c r="E353" s="156" t="s">
        <v>1947</v>
      </c>
      <c r="F353" s="157" t="s">
        <v>1948</v>
      </c>
      <c r="G353" s="158" t="s">
        <v>280</v>
      </c>
      <c r="H353" s="159">
        <v>6</v>
      </c>
      <c r="I353" s="160">
        <v>431.25</v>
      </c>
      <c r="J353" s="160"/>
      <c r="K353" s="161"/>
      <c r="L353" s="162"/>
      <c r="M353" s="163" t="s">
        <v>1</v>
      </c>
      <c r="N353" s="164" t="s">
        <v>40</v>
      </c>
      <c r="O353" s="151">
        <v>0</v>
      </c>
      <c r="P353" s="151">
        <f t="shared" si="72"/>
        <v>0</v>
      </c>
      <c r="Q353" s="151">
        <v>0</v>
      </c>
      <c r="R353" s="151">
        <f t="shared" si="73"/>
        <v>0</v>
      </c>
      <c r="S353" s="151">
        <v>0</v>
      </c>
      <c r="T353" s="152">
        <f t="shared" si="74"/>
        <v>0</v>
      </c>
      <c r="AR353" s="153" t="s">
        <v>225</v>
      </c>
      <c r="AT353" s="153" t="s">
        <v>282</v>
      </c>
      <c r="AU353" s="153" t="s">
        <v>86</v>
      </c>
      <c r="AY353" s="13" t="s">
        <v>171</v>
      </c>
      <c r="BE353" s="154">
        <f t="shared" si="75"/>
        <v>0</v>
      </c>
      <c r="BF353" s="154">
        <f t="shared" si="76"/>
        <v>0</v>
      </c>
      <c r="BG353" s="154">
        <f t="shared" si="77"/>
        <v>0</v>
      </c>
      <c r="BH353" s="154">
        <f t="shared" si="78"/>
        <v>0</v>
      </c>
      <c r="BI353" s="154">
        <f t="shared" si="79"/>
        <v>0</v>
      </c>
      <c r="BJ353" s="13" t="s">
        <v>86</v>
      </c>
      <c r="BK353" s="154">
        <f t="shared" si="80"/>
        <v>2587.5</v>
      </c>
      <c r="BL353" s="13" t="s">
        <v>198</v>
      </c>
      <c r="BM353" s="153" t="s">
        <v>1949</v>
      </c>
    </row>
    <row r="354" spans="2:65" s="1" customFormat="1" ht="24.2" customHeight="1">
      <c r="B354" s="142"/>
      <c r="C354" s="143" t="s">
        <v>1950</v>
      </c>
      <c r="D354" s="143" t="s">
        <v>174</v>
      </c>
      <c r="E354" s="144" t="s">
        <v>1951</v>
      </c>
      <c r="F354" s="145" t="s">
        <v>1952</v>
      </c>
      <c r="G354" s="146" t="s">
        <v>177</v>
      </c>
      <c r="H354" s="147">
        <v>1.8</v>
      </c>
      <c r="I354" s="148">
        <v>6.3</v>
      </c>
      <c r="J354" s="148"/>
      <c r="K354" s="149"/>
      <c r="L354" s="27"/>
      <c r="M354" s="150" t="s">
        <v>1</v>
      </c>
      <c r="N354" s="121" t="s">
        <v>40</v>
      </c>
      <c r="O354" s="151">
        <v>0.41699999999999998</v>
      </c>
      <c r="P354" s="151">
        <f t="shared" si="72"/>
        <v>0.75059999999999993</v>
      </c>
      <c r="Q354" s="151">
        <v>0</v>
      </c>
      <c r="R354" s="151">
        <f t="shared" si="73"/>
        <v>0</v>
      </c>
      <c r="S354" s="151">
        <v>6.5000000000000002E-2</v>
      </c>
      <c r="T354" s="152">
        <f t="shared" si="74"/>
        <v>0.11700000000000001</v>
      </c>
      <c r="AR354" s="153" t="s">
        <v>198</v>
      </c>
      <c r="AT354" s="153" t="s">
        <v>174</v>
      </c>
      <c r="AU354" s="153" t="s">
        <v>86</v>
      </c>
      <c r="AY354" s="13" t="s">
        <v>171</v>
      </c>
      <c r="BE354" s="154">
        <f t="shared" si="75"/>
        <v>0</v>
      </c>
      <c r="BF354" s="154">
        <f t="shared" si="76"/>
        <v>0</v>
      </c>
      <c r="BG354" s="154">
        <f t="shared" si="77"/>
        <v>0</v>
      </c>
      <c r="BH354" s="154">
        <f t="shared" si="78"/>
        <v>0</v>
      </c>
      <c r="BI354" s="154">
        <f t="shared" si="79"/>
        <v>0</v>
      </c>
      <c r="BJ354" s="13" t="s">
        <v>86</v>
      </c>
      <c r="BK354" s="154">
        <f t="shared" si="80"/>
        <v>11.34</v>
      </c>
      <c r="BL354" s="13" t="s">
        <v>198</v>
      </c>
      <c r="BM354" s="153" t="s">
        <v>1953</v>
      </c>
    </row>
    <row r="355" spans="2:65" s="1" customFormat="1" ht="21.75" customHeight="1">
      <c r="B355" s="142"/>
      <c r="C355" s="143" t="s">
        <v>854</v>
      </c>
      <c r="D355" s="143" t="s">
        <v>174</v>
      </c>
      <c r="E355" s="144" t="s">
        <v>615</v>
      </c>
      <c r="F355" s="145" t="s">
        <v>1954</v>
      </c>
      <c r="G355" s="146" t="s">
        <v>253</v>
      </c>
      <c r="H355" s="147">
        <v>5.74</v>
      </c>
      <c r="I355" s="148">
        <v>15.17</v>
      </c>
      <c r="J355" s="148"/>
      <c r="K355" s="149"/>
      <c r="L355" s="27"/>
      <c r="M355" s="150" t="s">
        <v>1</v>
      </c>
      <c r="N355" s="121" t="s">
        <v>40</v>
      </c>
      <c r="O355" s="151">
        <v>0.66073000000000004</v>
      </c>
      <c r="P355" s="151">
        <f t="shared" si="72"/>
        <v>3.7925902000000002</v>
      </c>
      <c r="Q355" s="151">
        <v>4.2499999999999998E-4</v>
      </c>
      <c r="R355" s="151">
        <f t="shared" si="73"/>
        <v>2.4394999999999998E-3</v>
      </c>
      <c r="S355" s="151">
        <v>0</v>
      </c>
      <c r="T355" s="152">
        <f t="shared" si="74"/>
        <v>0</v>
      </c>
      <c r="AR355" s="153" t="s">
        <v>198</v>
      </c>
      <c r="AT355" s="153" t="s">
        <v>174</v>
      </c>
      <c r="AU355" s="153" t="s">
        <v>86</v>
      </c>
      <c r="AY355" s="13" t="s">
        <v>171</v>
      </c>
      <c r="BE355" s="154">
        <f t="shared" si="75"/>
        <v>0</v>
      </c>
      <c r="BF355" s="154">
        <f t="shared" si="76"/>
        <v>0</v>
      </c>
      <c r="BG355" s="154">
        <f t="shared" si="77"/>
        <v>0</v>
      </c>
      <c r="BH355" s="154">
        <f t="shared" si="78"/>
        <v>0</v>
      </c>
      <c r="BI355" s="154">
        <f t="shared" si="79"/>
        <v>0</v>
      </c>
      <c r="BJ355" s="13" t="s">
        <v>86</v>
      </c>
      <c r="BK355" s="154">
        <f t="shared" si="80"/>
        <v>87.08</v>
      </c>
      <c r="BL355" s="13" t="s">
        <v>198</v>
      </c>
      <c r="BM355" s="153" t="s">
        <v>1955</v>
      </c>
    </row>
    <row r="356" spans="2:65" s="1" customFormat="1" ht="37.9" customHeight="1">
      <c r="B356" s="142"/>
      <c r="C356" s="155" t="s">
        <v>1956</v>
      </c>
      <c r="D356" s="155" t="s">
        <v>282</v>
      </c>
      <c r="E356" s="156" t="s">
        <v>1957</v>
      </c>
      <c r="F356" s="157" t="s">
        <v>1958</v>
      </c>
      <c r="G356" s="158" t="s">
        <v>280</v>
      </c>
      <c r="H356" s="159">
        <v>1</v>
      </c>
      <c r="I356" s="160">
        <v>1612.5</v>
      </c>
      <c r="J356" s="160"/>
      <c r="K356" s="161"/>
      <c r="L356" s="162"/>
      <c r="M356" s="163" t="s">
        <v>1</v>
      </c>
      <c r="N356" s="164" t="s">
        <v>40</v>
      </c>
      <c r="O356" s="151">
        <v>0</v>
      </c>
      <c r="P356" s="151">
        <f t="shared" si="72"/>
        <v>0</v>
      </c>
      <c r="Q356" s="151">
        <v>0</v>
      </c>
      <c r="R356" s="151">
        <f t="shared" si="73"/>
        <v>0</v>
      </c>
      <c r="S356" s="151">
        <v>0</v>
      </c>
      <c r="T356" s="152">
        <f t="shared" si="74"/>
        <v>0</v>
      </c>
      <c r="AR356" s="153" t="s">
        <v>225</v>
      </c>
      <c r="AT356" s="153" t="s">
        <v>282</v>
      </c>
      <c r="AU356" s="153" t="s">
        <v>86</v>
      </c>
      <c r="AY356" s="13" t="s">
        <v>171</v>
      </c>
      <c r="BE356" s="154">
        <f t="shared" si="75"/>
        <v>0</v>
      </c>
      <c r="BF356" s="154">
        <f t="shared" si="76"/>
        <v>0</v>
      </c>
      <c r="BG356" s="154">
        <f t="shared" si="77"/>
        <v>0</v>
      </c>
      <c r="BH356" s="154">
        <f t="shared" si="78"/>
        <v>0</v>
      </c>
      <c r="BI356" s="154">
        <f t="shared" si="79"/>
        <v>0</v>
      </c>
      <c r="BJ356" s="13" t="s">
        <v>86</v>
      </c>
      <c r="BK356" s="154">
        <f t="shared" si="80"/>
        <v>1612.5</v>
      </c>
      <c r="BL356" s="13" t="s">
        <v>198</v>
      </c>
      <c r="BM356" s="153" t="s">
        <v>1959</v>
      </c>
    </row>
    <row r="357" spans="2:65" s="1" customFormat="1" ht="16.5" customHeight="1">
      <c r="B357" s="142"/>
      <c r="C357" s="143" t="s">
        <v>859</v>
      </c>
      <c r="D357" s="143" t="s">
        <v>174</v>
      </c>
      <c r="E357" s="144" t="s">
        <v>1960</v>
      </c>
      <c r="F357" s="145" t="s">
        <v>1961</v>
      </c>
      <c r="G357" s="146" t="s">
        <v>177</v>
      </c>
      <c r="H357" s="147">
        <v>36.259</v>
      </c>
      <c r="I357" s="148">
        <v>11.81</v>
      </c>
      <c r="J357" s="148"/>
      <c r="K357" s="149"/>
      <c r="L357" s="27"/>
      <c r="M357" s="150" t="s">
        <v>1</v>
      </c>
      <c r="N357" s="121" t="s">
        <v>40</v>
      </c>
      <c r="O357" s="151">
        <v>0.67503000000000002</v>
      </c>
      <c r="P357" s="151">
        <f t="shared" si="72"/>
        <v>24.475912770000001</v>
      </c>
      <c r="Q357" s="151">
        <v>1.47E-5</v>
      </c>
      <c r="R357" s="151">
        <f t="shared" si="73"/>
        <v>5.3300730000000005E-4</v>
      </c>
      <c r="S357" s="151">
        <v>0</v>
      </c>
      <c r="T357" s="152">
        <f t="shared" si="74"/>
        <v>0</v>
      </c>
      <c r="AR357" s="153" t="s">
        <v>198</v>
      </c>
      <c r="AT357" s="153" t="s">
        <v>174</v>
      </c>
      <c r="AU357" s="153" t="s">
        <v>86</v>
      </c>
      <c r="AY357" s="13" t="s">
        <v>171</v>
      </c>
      <c r="BE357" s="154">
        <f t="shared" si="75"/>
        <v>0</v>
      </c>
      <c r="BF357" s="154">
        <f t="shared" si="76"/>
        <v>0</v>
      </c>
      <c r="BG357" s="154">
        <f t="shared" si="77"/>
        <v>0</v>
      </c>
      <c r="BH357" s="154">
        <f t="shared" si="78"/>
        <v>0</v>
      </c>
      <c r="BI357" s="154">
        <f t="shared" si="79"/>
        <v>0</v>
      </c>
      <c r="BJ357" s="13" t="s">
        <v>86</v>
      </c>
      <c r="BK357" s="154">
        <f t="shared" si="80"/>
        <v>428.22</v>
      </c>
      <c r="BL357" s="13" t="s">
        <v>198</v>
      </c>
      <c r="BM357" s="153" t="s">
        <v>1962</v>
      </c>
    </row>
    <row r="358" spans="2:65" s="1" customFormat="1" ht="44.25" customHeight="1">
      <c r="B358" s="142"/>
      <c r="C358" s="155" t="s">
        <v>1963</v>
      </c>
      <c r="D358" s="155" t="s">
        <v>282</v>
      </c>
      <c r="E358" s="156" t="s">
        <v>1964</v>
      </c>
      <c r="F358" s="157" t="s">
        <v>1965</v>
      </c>
      <c r="G358" s="158" t="s">
        <v>280</v>
      </c>
      <c r="H358" s="159">
        <v>8</v>
      </c>
      <c r="I358" s="160">
        <v>300.75</v>
      </c>
      <c r="J358" s="160"/>
      <c r="K358" s="161"/>
      <c r="L358" s="162"/>
      <c r="M358" s="163" t="s">
        <v>1</v>
      </c>
      <c r="N358" s="164" t="s">
        <v>40</v>
      </c>
      <c r="O358" s="151">
        <v>0</v>
      </c>
      <c r="P358" s="151">
        <f t="shared" si="72"/>
        <v>0</v>
      </c>
      <c r="Q358" s="151">
        <v>0</v>
      </c>
      <c r="R358" s="151">
        <f t="shared" si="73"/>
        <v>0</v>
      </c>
      <c r="S358" s="151">
        <v>0</v>
      </c>
      <c r="T358" s="152">
        <f t="shared" si="74"/>
        <v>0</v>
      </c>
      <c r="AR358" s="153" t="s">
        <v>225</v>
      </c>
      <c r="AT358" s="153" t="s">
        <v>282</v>
      </c>
      <c r="AU358" s="153" t="s">
        <v>86</v>
      </c>
      <c r="AY358" s="13" t="s">
        <v>171</v>
      </c>
      <c r="BE358" s="154">
        <f t="shared" si="75"/>
        <v>0</v>
      </c>
      <c r="BF358" s="154">
        <f t="shared" si="76"/>
        <v>0</v>
      </c>
      <c r="BG358" s="154">
        <f t="shared" si="77"/>
        <v>0</v>
      </c>
      <c r="BH358" s="154">
        <f t="shared" si="78"/>
        <v>0</v>
      </c>
      <c r="BI358" s="154">
        <f t="shared" si="79"/>
        <v>0</v>
      </c>
      <c r="BJ358" s="13" t="s">
        <v>86</v>
      </c>
      <c r="BK358" s="154">
        <f t="shared" si="80"/>
        <v>2406</v>
      </c>
      <c r="BL358" s="13" t="s">
        <v>198</v>
      </c>
      <c r="BM358" s="153" t="s">
        <v>1966</v>
      </c>
    </row>
    <row r="359" spans="2:65" s="1" customFormat="1" ht="37.9" customHeight="1">
      <c r="B359" s="142"/>
      <c r="C359" s="155" t="s">
        <v>862</v>
      </c>
      <c r="D359" s="155" t="s">
        <v>282</v>
      </c>
      <c r="E359" s="156" t="s">
        <v>1967</v>
      </c>
      <c r="F359" s="157" t="s">
        <v>1968</v>
      </c>
      <c r="G359" s="158" t="s">
        <v>280</v>
      </c>
      <c r="H359" s="159">
        <v>1</v>
      </c>
      <c r="I359" s="160">
        <v>270</v>
      </c>
      <c r="J359" s="160"/>
      <c r="K359" s="161"/>
      <c r="L359" s="162"/>
      <c r="M359" s="163" t="s">
        <v>1</v>
      </c>
      <c r="N359" s="164" t="s">
        <v>40</v>
      </c>
      <c r="O359" s="151">
        <v>0</v>
      </c>
      <c r="P359" s="151">
        <f t="shared" si="72"/>
        <v>0</v>
      </c>
      <c r="Q359" s="151">
        <v>0</v>
      </c>
      <c r="R359" s="151">
        <f t="shared" si="73"/>
        <v>0</v>
      </c>
      <c r="S359" s="151">
        <v>0</v>
      </c>
      <c r="T359" s="152">
        <f t="shared" si="74"/>
        <v>0</v>
      </c>
      <c r="AR359" s="153" t="s">
        <v>225</v>
      </c>
      <c r="AT359" s="153" t="s">
        <v>282</v>
      </c>
      <c r="AU359" s="153" t="s">
        <v>86</v>
      </c>
      <c r="AY359" s="13" t="s">
        <v>171</v>
      </c>
      <c r="BE359" s="154">
        <f t="shared" si="75"/>
        <v>0</v>
      </c>
      <c r="BF359" s="154">
        <f t="shared" si="76"/>
        <v>0</v>
      </c>
      <c r="BG359" s="154">
        <f t="shared" si="77"/>
        <v>0</v>
      </c>
      <c r="BH359" s="154">
        <f t="shared" si="78"/>
        <v>0</v>
      </c>
      <c r="BI359" s="154">
        <f t="shared" si="79"/>
        <v>0</v>
      </c>
      <c r="BJ359" s="13" t="s">
        <v>86</v>
      </c>
      <c r="BK359" s="154">
        <f t="shared" si="80"/>
        <v>270</v>
      </c>
      <c r="BL359" s="13" t="s">
        <v>198</v>
      </c>
      <c r="BM359" s="153" t="s">
        <v>1969</v>
      </c>
    </row>
    <row r="360" spans="2:65" s="1" customFormat="1" ht="37.9" customHeight="1">
      <c r="B360" s="142"/>
      <c r="C360" s="155" t="s">
        <v>1970</v>
      </c>
      <c r="D360" s="155" t="s">
        <v>282</v>
      </c>
      <c r="E360" s="156" t="s">
        <v>1971</v>
      </c>
      <c r="F360" s="157" t="s">
        <v>1972</v>
      </c>
      <c r="G360" s="158" t="s">
        <v>280</v>
      </c>
      <c r="H360" s="159">
        <v>1</v>
      </c>
      <c r="I360" s="160">
        <v>176.25</v>
      </c>
      <c r="J360" s="160"/>
      <c r="K360" s="161"/>
      <c r="L360" s="162"/>
      <c r="M360" s="163" t="s">
        <v>1</v>
      </c>
      <c r="N360" s="164" t="s">
        <v>40</v>
      </c>
      <c r="O360" s="151">
        <v>0</v>
      </c>
      <c r="P360" s="151">
        <f t="shared" si="72"/>
        <v>0</v>
      </c>
      <c r="Q360" s="151">
        <v>0</v>
      </c>
      <c r="R360" s="151">
        <f t="shared" si="73"/>
        <v>0</v>
      </c>
      <c r="S360" s="151">
        <v>0</v>
      </c>
      <c r="T360" s="152">
        <f t="shared" si="74"/>
        <v>0</v>
      </c>
      <c r="AR360" s="153" t="s">
        <v>225</v>
      </c>
      <c r="AT360" s="153" t="s">
        <v>282</v>
      </c>
      <c r="AU360" s="153" t="s">
        <v>86</v>
      </c>
      <c r="AY360" s="13" t="s">
        <v>171</v>
      </c>
      <c r="BE360" s="154">
        <f t="shared" si="75"/>
        <v>0</v>
      </c>
      <c r="BF360" s="154">
        <f t="shared" si="76"/>
        <v>0</v>
      </c>
      <c r="BG360" s="154">
        <f t="shared" si="77"/>
        <v>0</v>
      </c>
      <c r="BH360" s="154">
        <f t="shared" si="78"/>
        <v>0</v>
      </c>
      <c r="BI360" s="154">
        <f t="shared" si="79"/>
        <v>0</v>
      </c>
      <c r="BJ360" s="13" t="s">
        <v>86</v>
      </c>
      <c r="BK360" s="154">
        <f t="shared" si="80"/>
        <v>176.25</v>
      </c>
      <c r="BL360" s="13" t="s">
        <v>198</v>
      </c>
      <c r="BM360" s="153" t="s">
        <v>1973</v>
      </c>
    </row>
    <row r="361" spans="2:65" s="1" customFormat="1" ht="37.9" customHeight="1">
      <c r="B361" s="142"/>
      <c r="C361" s="155" t="s">
        <v>866</v>
      </c>
      <c r="D361" s="155" t="s">
        <v>282</v>
      </c>
      <c r="E361" s="156" t="s">
        <v>1974</v>
      </c>
      <c r="F361" s="157" t="s">
        <v>1975</v>
      </c>
      <c r="G361" s="158" t="s">
        <v>280</v>
      </c>
      <c r="H361" s="159">
        <v>1</v>
      </c>
      <c r="I361" s="160">
        <v>93.75</v>
      </c>
      <c r="J361" s="160"/>
      <c r="K361" s="161"/>
      <c r="L361" s="162"/>
      <c r="M361" s="163" t="s">
        <v>1</v>
      </c>
      <c r="N361" s="164" t="s">
        <v>40</v>
      </c>
      <c r="O361" s="151">
        <v>0</v>
      </c>
      <c r="P361" s="151">
        <f t="shared" si="72"/>
        <v>0</v>
      </c>
      <c r="Q361" s="151">
        <v>0</v>
      </c>
      <c r="R361" s="151">
        <f t="shared" si="73"/>
        <v>0</v>
      </c>
      <c r="S361" s="151">
        <v>0</v>
      </c>
      <c r="T361" s="152">
        <f t="shared" si="74"/>
        <v>0</v>
      </c>
      <c r="AR361" s="153" t="s">
        <v>225</v>
      </c>
      <c r="AT361" s="153" t="s">
        <v>282</v>
      </c>
      <c r="AU361" s="153" t="s">
        <v>86</v>
      </c>
      <c r="AY361" s="13" t="s">
        <v>171</v>
      </c>
      <c r="BE361" s="154">
        <f t="shared" si="75"/>
        <v>0</v>
      </c>
      <c r="BF361" s="154">
        <f t="shared" si="76"/>
        <v>0</v>
      </c>
      <c r="BG361" s="154">
        <f t="shared" si="77"/>
        <v>0</v>
      </c>
      <c r="BH361" s="154">
        <f t="shared" si="78"/>
        <v>0</v>
      </c>
      <c r="BI361" s="154">
        <f t="shared" si="79"/>
        <v>0</v>
      </c>
      <c r="BJ361" s="13" t="s">
        <v>86</v>
      </c>
      <c r="BK361" s="154">
        <f t="shared" si="80"/>
        <v>93.75</v>
      </c>
      <c r="BL361" s="13" t="s">
        <v>198</v>
      </c>
      <c r="BM361" s="153" t="s">
        <v>1976</v>
      </c>
    </row>
    <row r="362" spans="2:65" s="1" customFormat="1" ht="24.2" customHeight="1">
      <c r="B362" s="142"/>
      <c r="C362" s="143" t="s">
        <v>1977</v>
      </c>
      <c r="D362" s="143" t="s">
        <v>174</v>
      </c>
      <c r="E362" s="144" t="s">
        <v>1978</v>
      </c>
      <c r="F362" s="145" t="s">
        <v>1979</v>
      </c>
      <c r="G362" s="146" t="s">
        <v>280</v>
      </c>
      <c r="H362" s="147">
        <v>4</v>
      </c>
      <c r="I362" s="148">
        <v>306.02999999999997</v>
      </c>
      <c r="J362" s="148"/>
      <c r="K362" s="149"/>
      <c r="L362" s="27"/>
      <c r="M362" s="150" t="s">
        <v>1</v>
      </c>
      <c r="N362" s="121" t="s">
        <v>40</v>
      </c>
      <c r="O362" s="151">
        <v>0.55015999999999998</v>
      </c>
      <c r="P362" s="151">
        <f t="shared" si="72"/>
        <v>2.2006399999999999</v>
      </c>
      <c r="Q362" s="151">
        <v>9.1799999999999995E-5</v>
      </c>
      <c r="R362" s="151">
        <f t="shared" si="73"/>
        <v>3.6719999999999998E-4</v>
      </c>
      <c r="S362" s="151">
        <v>0</v>
      </c>
      <c r="T362" s="152">
        <f t="shared" si="74"/>
        <v>0</v>
      </c>
      <c r="AR362" s="153" t="s">
        <v>198</v>
      </c>
      <c r="AT362" s="153" t="s">
        <v>174</v>
      </c>
      <c r="AU362" s="153" t="s">
        <v>86</v>
      </c>
      <c r="AY362" s="13" t="s">
        <v>171</v>
      </c>
      <c r="BE362" s="154">
        <f t="shared" si="75"/>
        <v>0</v>
      </c>
      <c r="BF362" s="154">
        <f t="shared" si="76"/>
        <v>0</v>
      </c>
      <c r="BG362" s="154">
        <f t="shared" si="77"/>
        <v>0</v>
      </c>
      <c r="BH362" s="154">
        <f t="shared" si="78"/>
        <v>0</v>
      </c>
      <c r="BI362" s="154">
        <f t="shared" si="79"/>
        <v>0</v>
      </c>
      <c r="BJ362" s="13" t="s">
        <v>86</v>
      </c>
      <c r="BK362" s="154">
        <f t="shared" si="80"/>
        <v>1224.1199999999999</v>
      </c>
      <c r="BL362" s="13" t="s">
        <v>198</v>
      </c>
      <c r="BM362" s="153" t="s">
        <v>1980</v>
      </c>
    </row>
    <row r="363" spans="2:65" s="1" customFormat="1" ht="33" customHeight="1">
      <c r="B363" s="142"/>
      <c r="C363" s="143" t="s">
        <v>869</v>
      </c>
      <c r="D363" s="143" t="s">
        <v>174</v>
      </c>
      <c r="E363" s="144" t="s">
        <v>1981</v>
      </c>
      <c r="F363" s="145" t="s">
        <v>1982</v>
      </c>
      <c r="G363" s="146" t="s">
        <v>768</v>
      </c>
      <c r="H363" s="147">
        <v>280</v>
      </c>
      <c r="I363" s="148">
        <v>0.97</v>
      </c>
      <c r="J363" s="148"/>
      <c r="K363" s="149"/>
      <c r="L363" s="27"/>
      <c r="M363" s="150" t="s">
        <v>1</v>
      </c>
      <c r="N363" s="121" t="s">
        <v>40</v>
      </c>
      <c r="O363" s="151">
        <v>4.9090000000000002E-2</v>
      </c>
      <c r="P363" s="151">
        <f t="shared" si="72"/>
        <v>13.745200000000001</v>
      </c>
      <c r="Q363" s="151">
        <v>4.5899999999999998E-5</v>
      </c>
      <c r="R363" s="151">
        <f t="shared" si="73"/>
        <v>1.2851999999999999E-2</v>
      </c>
      <c r="S363" s="151">
        <v>1E-3</v>
      </c>
      <c r="T363" s="152">
        <f t="shared" si="74"/>
        <v>0.28000000000000003</v>
      </c>
      <c r="AR363" s="153" t="s">
        <v>198</v>
      </c>
      <c r="AT363" s="153" t="s">
        <v>174</v>
      </c>
      <c r="AU363" s="153" t="s">
        <v>86</v>
      </c>
      <c r="AY363" s="13" t="s">
        <v>171</v>
      </c>
      <c r="BE363" s="154">
        <f t="shared" si="75"/>
        <v>0</v>
      </c>
      <c r="BF363" s="154">
        <f t="shared" si="76"/>
        <v>0</v>
      </c>
      <c r="BG363" s="154">
        <f t="shared" si="77"/>
        <v>0</v>
      </c>
      <c r="BH363" s="154">
        <f t="shared" si="78"/>
        <v>0</v>
      </c>
      <c r="BI363" s="154">
        <f t="shared" si="79"/>
        <v>0</v>
      </c>
      <c r="BJ363" s="13" t="s">
        <v>86</v>
      </c>
      <c r="BK363" s="154">
        <f t="shared" si="80"/>
        <v>271.60000000000002</v>
      </c>
      <c r="BL363" s="13" t="s">
        <v>198</v>
      </c>
      <c r="BM363" s="153" t="s">
        <v>1983</v>
      </c>
    </row>
    <row r="364" spans="2:65" s="1" customFormat="1" ht="24.2" customHeight="1">
      <c r="B364" s="142"/>
      <c r="C364" s="143" t="s">
        <v>1984</v>
      </c>
      <c r="D364" s="143" t="s">
        <v>174</v>
      </c>
      <c r="E364" s="144" t="s">
        <v>619</v>
      </c>
      <c r="F364" s="145" t="s">
        <v>620</v>
      </c>
      <c r="G364" s="146" t="s">
        <v>425</v>
      </c>
      <c r="H364" s="147">
        <v>129.22999999999999</v>
      </c>
      <c r="I364" s="148">
        <v>0.82499999999999996</v>
      </c>
      <c r="J364" s="148"/>
      <c r="K364" s="149"/>
      <c r="L364" s="27"/>
      <c r="M364" s="150" t="s">
        <v>1</v>
      </c>
      <c r="N364" s="121" t="s">
        <v>40</v>
      </c>
      <c r="O364" s="151">
        <v>0</v>
      </c>
      <c r="P364" s="151">
        <f t="shared" si="72"/>
        <v>0</v>
      </c>
      <c r="Q364" s="151">
        <v>0</v>
      </c>
      <c r="R364" s="151">
        <f t="shared" si="73"/>
        <v>0</v>
      </c>
      <c r="S364" s="151">
        <v>0</v>
      </c>
      <c r="T364" s="152">
        <f t="shared" si="74"/>
        <v>0</v>
      </c>
      <c r="AR364" s="153" t="s">
        <v>198</v>
      </c>
      <c r="AT364" s="153" t="s">
        <v>174</v>
      </c>
      <c r="AU364" s="153" t="s">
        <v>86</v>
      </c>
      <c r="AY364" s="13" t="s">
        <v>171</v>
      </c>
      <c r="BE364" s="154">
        <f t="shared" si="75"/>
        <v>0</v>
      </c>
      <c r="BF364" s="154">
        <f t="shared" si="76"/>
        <v>0</v>
      </c>
      <c r="BG364" s="154">
        <f t="shared" si="77"/>
        <v>0</v>
      </c>
      <c r="BH364" s="154">
        <f t="shared" si="78"/>
        <v>0</v>
      </c>
      <c r="BI364" s="154">
        <f t="shared" si="79"/>
        <v>0</v>
      </c>
      <c r="BJ364" s="13" t="s">
        <v>86</v>
      </c>
      <c r="BK364" s="154">
        <f t="shared" si="80"/>
        <v>106.61</v>
      </c>
      <c r="BL364" s="13" t="s">
        <v>198</v>
      </c>
      <c r="BM364" s="153" t="s">
        <v>1985</v>
      </c>
    </row>
    <row r="365" spans="2:65" s="11" customFormat="1" ht="22.9" customHeight="1">
      <c r="B365" s="131"/>
      <c r="D365" s="132" t="s">
        <v>73</v>
      </c>
      <c r="E365" s="140" t="s">
        <v>1986</v>
      </c>
      <c r="F365" s="140" t="s">
        <v>1987</v>
      </c>
      <c r="J365" s="141"/>
      <c r="L365" s="131"/>
      <c r="M365" s="135"/>
      <c r="P365" s="136">
        <f>SUM(P366:P369)</f>
        <v>20.061228</v>
      </c>
      <c r="R365" s="136">
        <f>SUM(R366:R369)</f>
        <v>0</v>
      </c>
      <c r="T365" s="137">
        <f>SUM(T366:T369)</f>
        <v>9.6000000000000002E-2</v>
      </c>
      <c r="AR365" s="132" t="s">
        <v>86</v>
      </c>
      <c r="AT365" s="138" t="s">
        <v>73</v>
      </c>
      <c r="AU365" s="138" t="s">
        <v>81</v>
      </c>
      <c r="AY365" s="132" t="s">
        <v>171</v>
      </c>
      <c r="BK365" s="139">
        <f>SUM(BK366:BK369)</f>
        <v>1841.84</v>
      </c>
    </row>
    <row r="366" spans="2:65" s="1" customFormat="1" ht="24.2" customHeight="1">
      <c r="B366" s="142"/>
      <c r="C366" s="143" t="s">
        <v>872</v>
      </c>
      <c r="D366" s="143" t="s">
        <v>174</v>
      </c>
      <c r="E366" s="144" t="s">
        <v>1988</v>
      </c>
      <c r="F366" s="145" t="s">
        <v>1989</v>
      </c>
      <c r="G366" s="146" t="s">
        <v>280</v>
      </c>
      <c r="H366" s="147">
        <v>12</v>
      </c>
      <c r="I366" s="148">
        <v>18.21</v>
      </c>
      <c r="J366" s="148"/>
      <c r="K366" s="149"/>
      <c r="L366" s="27"/>
      <c r="M366" s="150" t="s">
        <v>1</v>
      </c>
      <c r="N366" s="121" t="s">
        <v>40</v>
      </c>
      <c r="O366" s="151">
        <v>0.95076899999999998</v>
      </c>
      <c r="P366" s="151">
        <f>O366*H366</f>
        <v>11.409227999999999</v>
      </c>
      <c r="Q366" s="151">
        <v>0</v>
      </c>
      <c r="R366" s="151">
        <f>Q366*H366</f>
        <v>0</v>
      </c>
      <c r="S366" s="151">
        <v>8.0000000000000002E-3</v>
      </c>
      <c r="T366" s="152">
        <f>S366*H366</f>
        <v>9.6000000000000002E-2</v>
      </c>
      <c r="AR366" s="153" t="s">
        <v>198</v>
      </c>
      <c r="AT366" s="153" t="s">
        <v>174</v>
      </c>
      <c r="AU366" s="153" t="s">
        <v>86</v>
      </c>
      <c r="AY366" s="13" t="s">
        <v>171</v>
      </c>
      <c r="BE366" s="154">
        <f>IF(N366="základná",J366,0)</f>
        <v>0</v>
      </c>
      <c r="BF366" s="154">
        <f>IF(N366="znížená",J366,0)</f>
        <v>0</v>
      </c>
      <c r="BG366" s="154">
        <f>IF(N366="zákl. prenesená",J366,0)</f>
        <v>0</v>
      </c>
      <c r="BH366" s="154">
        <f>IF(N366="zníž. prenesená",J366,0)</f>
        <v>0</v>
      </c>
      <c r="BI366" s="154">
        <f>IF(N366="nulová",J366,0)</f>
        <v>0</v>
      </c>
      <c r="BJ366" s="13" t="s">
        <v>86</v>
      </c>
      <c r="BK366" s="154">
        <f>ROUND(I366*H366,2)</f>
        <v>218.52</v>
      </c>
      <c r="BL366" s="13" t="s">
        <v>198</v>
      </c>
      <c r="BM366" s="153" t="s">
        <v>1990</v>
      </c>
    </row>
    <row r="367" spans="2:65" s="1" customFormat="1" ht="24.2" customHeight="1">
      <c r="B367" s="142"/>
      <c r="C367" s="143" t="s">
        <v>1991</v>
      </c>
      <c r="D367" s="143" t="s">
        <v>174</v>
      </c>
      <c r="E367" s="144" t="s">
        <v>1992</v>
      </c>
      <c r="F367" s="145" t="s">
        <v>1993</v>
      </c>
      <c r="G367" s="146" t="s">
        <v>280</v>
      </c>
      <c r="H367" s="147">
        <v>12</v>
      </c>
      <c r="I367" s="148">
        <v>13.77</v>
      </c>
      <c r="J367" s="148"/>
      <c r="K367" s="149"/>
      <c r="L367" s="27"/>
      <c r="M367" s="150" t="s">
        <v>1</v>
      </c>
      <c r="N367" s="121" t="s">
        <v>40</v>
      </c>
      <c r="O367" s="151">
        <v>0.67400000000000004</v>
      </c>
      <c r="P367" s="151">
        <f>O367*H367</f>
        <v>8.088000000000001</v>
      </c>
      <c r="Q367" s="151">
        <v>0</v>
      </c>
      <c r="R367" s="151">
        <f>Q367*H367</f>
        <v>0</v>
      </c>
      <c r="S367" s="151">
        <v>0</v>
      </c>
      <c r="T367" s="152">
        <f>S367*H367</f>
        <v>0</v>
      </c>
      <c r="AR367" s="153" t="s">
        <v>198</v>
      </c>
      <c r="AT367" s="153" t="s">
        <v>174</v>
      </c>
      <c r="AU367" s="153" t="s">
        <v>86</v>
      </c>
      <c r="AY367" s="13" t="s">
        <v>171</v>
      </c>
      <c r="BE367" s="154">
        <f>IF(N367="základná",J367,0)</f>
        <v>0</v>
      </c>
      <c r="BF367" s="154">
        <f>IF(N367="znížená",J367,0)</f>
        <v>0</v>
      </c>
      <c r="BG367" s="154">
        <f>IF(N367="zákl. prenesená",J367,0)</f>
        <v>0</v>
      </c>
      <c r="BH367" s="154">
        <f>IF(N367="zníž. prenesená",J367,0)</f>
        <v>0</v>
      </c>
      <c r="BI367" s="154">
        <f>IF(N367="nulová",J367,0)</f>
        <v>0</v>
      </c>
      <c r="BJ367" s="13" t="s">
        <v>86</v>
      </c>
      <c r="BK367" s="154">
        <f>ROUND(I367*H367,2)</f>
        <v>165.24</v>
      </c>
      <c r="BL367" s="13" t="s">
        <v>198</v>
      </c>
      <c r="BM367" s="153" t="s">
        <v>1994</v>
      </c>
    </row>
    <row r="368" spans="2:65" s="1" customFormat="1" ht="78" customHeight="1">
      <c r="B368" s="142"/>
      <c r="C368" s="143" t="s">
        <v>875</v>
      </c>
      <c r="D368" s="143" t="s">
        <v>174</v>
      </c>
      <c r="E368" s="144" t="s">
        <v>1995</v>
      </c>
      <c r="F368" s="145" t="s">
        <v>1996</v>
      </c>
      <c r="G368" s="146" t="s">
        <v>280</v>
      </c>
      <c r="H368" s="147">
        <v>3</v>
      </c>
      <c r="I368" s="148">
        <v>475.25</v>
      </c>
      <c r="J368" s="148"/>
      <c r="K368" s="149"/>
      <c r="L368" s="27"/>
      <c r="M368" s="150" t="s">
        <v>1</v>
      </c>
      <c r="N368" s="121" t="s">
        <v>40</v>
      </c>
      <c r="O368" s="151">
        <v>0.188</v>
      </c>
      <c r="P368" s="151">
        <f>O368*H368</f>
        <v>0.56400000000000006</v>
      </c>
      <c r="Q368" s="151">
        <v>0</v>
      </c>
      <c r="R368" s="151">
        <f>Q368*H368</f>
        <v>0</v>
      </c>
      <c r="S368" s="151">
        <v>0</v>
      </c>
      <c r="T368" s="152">
        <f>S368*H368</f>
        <v>0</v>
      </c>
      <c r="AR368" s="153" t="s">
        <v>198</v>
      </c>
      <c r="AT368" s="153" t="s">
        <v>174</v>
      </c>
      <c r="AU368" s="153" t="s">
        <v>86</v>
      </c>
      <c r="AY368" s="13" t="s">
        <v>171</v>
      </c>
      <c r="BE368" s="154">
        <f>IF(N368="základná",J368,0)</f>
        <v>0</v>
      </c>
      <c r="BF368" s="154">
        <f>IF(N368="znížená",J368,0)</f>
        <v>0</v>
      </c>
      <c r="BG368" s="154">
        <f>IF(N368="zákl. prenesená",J368,0)</f>
        <v>0</v>
      </c>
      <c r="BH368" s="154">
        <f>IF(N368="zníž. prenesená",J368,0)</f>
        <v>0</v>
      </c>
      <c r="BI368" s="154">
        <f>IF(N368="nulová",J368,0)</f>
        <v>0</v>
      </c>
      <c r="BJ368" s="13" t="s">
        <v>86</v>
      </c>
      <c r="BK368" s="154">
        <f>ROUND(I368*H368,2)</f>
        <v>1425.75</v>
      </c>
      <c r="BL368" s="13" t="s">
        <v>198</v>
      </c>
      <c r="BM368" s="153" t="s">
        <v>1997</v>
      </c>
    </row>
    <row r="369" spans="2:65" s="1" customFormat="1" ht="24.2" customHeight="1">
      <c r="B369" s="142"/>
      <c r="C369" s="143" t="s">
        <v>1998</v>
      </c>
      <c r="D369" s="143" t="s">
        <v>174</v>
      </c>
      <c r="E369" s="144" t="s">
        <v>1999</v>
      </c>
      <c r="F369" s="145" t="s">
        <v>2000</v>
      </c>
      <c r="G369" s="146" t="s">
        <v>425</v>
      </c>
      <c r="H369" s="147">
        <v>25.36</v>
      </c>
      <c r="I369" s="148">
        <v>1.2749999999999999</v>
      </c>
      <c r="J369" s="148"/>
      <c r="K369" s="149"/>
      <c r="L369" s="27"/>
      <c r="M369" s="150" t="s">
        <v>1</v>
      </c>
      <c r="N369" s="121" t="s">
        <v>40</v>
      </c>
      <c r="O369" s="151">
        <v>0</v>
      </c>
      <c r="P369" s="151">
        <f>O369*H369</f>
        <v>0</v>
      </c>
      <c r="Q369" s="151">
        <v>0</v>
      </c>
      <c r="R369" s="151">
        <f>Q369*H369</f>
        <v>0</v>
      </c>
      <c r="S369" s="151">
        <v>0</v>
      </c>
      <c r="T369" s="152">
        <f>S369*H369</f>
        <v>0</v>
      </c>
      <c r="AR369" s="153" t="s">
        <v>198</v>
      </c>
      <c r="AT369" s="153" t="s">
        <v>174</v>
      </c>
      <c r="AU369" s="153" t="s">
        <v>86</v>
      </c>
      <c r="AY369" s="13" t="s">
        <v>171</v>
      </c>
      <c r="BE369" s="154">
        <f>IF(N369="základná",J369,0)</f>
        <v>0</v>
      </c>
      <c r="BF369" s="154">
        <f>IF(N369="znížená",J369,0)</f>
        <v>0</v>
      </c>
      <c r="BG369" s="154">
        <f>IF(N369="zákl. prenesená",J369,0)</f>
        <v>0</v>
      </c>
      <c r="BH369" s="154">
        <f>IF(N369="zníž. prenesená",J369,0)</f>
        <v>0</v>
      </c>
      <c r="BI369" s="154">
        <f>IF(N369="nulová",J369,0)</f>
        <v>0</v>
      </c>
      <c r="BJ369" s="13" t="s">
        <v>86</v>
      </c>
      <c r="BK369" s="154">
        <f>ROUND(I369*H369,2)</f>
        <v>32.33</v>
      </c>
      <c r="BL369" s="13" t="s">
        <v>198</v>
      </c>
      <c r="BM369" s="153" t="s">
        <v>2001</v>
      </c>
    </row>
    <row r="370" spans="2:65" s="11" customFormat="1" ht="22.9" customHeight="1">
      <c r="B370" s="131"/>
      <c r="D370" s="132" t="s">
        <v>73</v>
      </c>
      <c r="E370" s="140" t="s">
        <v>2002</v>
      </c>
      <c r="F370" s="140" t="s">
        <v>2003</v>
      </c>
      <c r="J370" s="141"/>
      <c r="L370" s="131"/>
      <c r="M370" s="135"/>
      <c r="P370" s="136">
        <f>SUM(P371:P382)</f>
        <v>64.336596400000005</v>
      </c>
      <c r="R370" s="136">
        <f>SUM(R371:R382)</f>
        <v>1.4816387089999998</v>
      </c>
      <c r="T370" s="137">
        <f>SUM(T371:T382)</f>
        <v>0</v>
      </c>
      <c r="AR370" s="132" t="s">
        <v>86</v>
      </c>
      <c r="AT370" s="138" t="s">
        <v>73</v>
      </c>
      <c r="AU370" s="138" t="s">
        <v>81</v>
      </c>
      <c r="AY370" s="132" t="s">
        <v>171</v>
      </c>
      <c r="BK370" s="139">
        <f>SUM(BK371:BK382)</f>
        <v>3871.9900000000002</v>
      </c>
    </row>
    <row r="371" spans="2:65" s="1" customFormat="1" ht="33" customHeight="1">
      <c r="B371" s="142"/>
      <c r="C371" s="143" t="s">
        <v>879</v>
      </c>
      <c r="D371" s="143" t="s">
        <v>174</v>
      </c>
      <c r="E371" s="144" t="s">
        <v>2004</v>
      </c>
      <c r="F371" s="145" t="s">
        <v>2005</v>
      </c>
      <c r="G371" s="146" t="s">
        <v>177</v>
      </c>
      <c r="H371" s="147">
        <v>4.2750000000000004</v>
      </c>
      <c r="I371" s="148">
        <v>21.92</v>
      </c>
      <c r="J371" s="148"/>
      <c r="K371" s="149"/>
      <c r="L371" s="27"/>
      <c r="M371" s="150" t="s">
        <v>1</v>
      </c>
      <c r="N371" s="121" t="s">
        <v>40</v>
      </c>
      <c r="O371" s="151">
        <v>0.87883999999999995</v>
      </c>
      <c r="P371" s="151">
        <f t="shared" ref="P371:P382" si="81">O371*H371</f>
        <v>3.7570410000000001</v>
      </c>
      <c r="Q371" s="151">
        <v>3.65E-3</v>
      </c>
      <c r="R371" s="151">
        <f t="shared" ref="R371:R382" si="82">Q371*H371</f>
        <v>1.5603750000000001E-2</v>
      </c>
      <c r="S371" s="151">
        <v>0</v>
      </c>
      <c r="T371" s="152">
        <f t="shared" ref="T371:T382" si="83">S371*H371</f>
        <v>0</v>
      </c>
      <c r="AR371" s="153" t="s">
        <v>198</v>
      </c>
      <c r="AT371" s="153" t="s">
        <v>174</v>
      </c>
      <c r="AU371" s="153" t="s">
        <v>86</v>
      </c>
      <c r="AY371" s="13" t="s">
        <v>171</v>
      </c>
      <c r="BE371" s="154">
        <f t="shared" ref="BE371:BE382" si="84">IF(N371="základná",J371,0)</f>
        <v>0</v>
      </c>
      <c r="BF371" s="154">
        <f t="shared" ref="BF371:BF382" si="85">IF(N371="znížená",J371,0)</f>
        <v>0</v>
      </c>
      <c r="BG371" s="154">
        <f t="shared" ref="BG371:BG382" si="86">IF(N371="zákl. prenesená",J371,0)</f>
        <v>0</v>
      </c>
      <c r="BH371" s="154">
        <f t="shared" ref="BH371:BH382" si="87">IF(N371="zníž. prenesená",J371,0)</f>
        <v>0</v>
      </c>
      <c r="BI371" s="154">
        <f t="shared" ref="BI371:BI382" si="88">IF(N371="nulová",J371,0)</f>
        <v>0</v>
      </c>
      <c r="BJ371" s="13" t="s">
        <v>86</v>
      </c>
      <c r="BK371" s="154">
        <f t="shared" ref="BK371:BK382" si="89">ROUND(I371*H371,2)</f>
        <v>93.71</v>
      </c>
      <c r="BL371" s="13" t="s">
        <v>198</v>
      </c>
      <c r="BM371" s="153" t="s">
        <v>2006</v>
      </c>
    </row>
    <row r="372" spans="2:65" s="1" customFormat="1" ht="24.2" customHeight="1">
      <c r="B372" s="142"/>
      <c r="C372" s="155" t="s">
        <v>2007</v>
      </c>
      <c r="D372" s="155" t="s">
        <v>282</v>
      </c>
      <c r="E372" s="156" t="s">
        <v>2008</v>
      </c>
      <c r="F372" s="157" t="s">
        <v>2009</v>
      </c>
      <c r="G372" s="158" t="s">
        <v>177</v>
      </c>
      <c r="H372" s="159">
        <v>4.4459999999999997</v>
      </c>
      <c r="I372" s="160">
        <v>81</v>
      </c>
      <c r="J372" s="160"/>
      <c r="K372" s="161"/>
      <c r="L372" s="162"/>
      <c r="M372" s="163" t="s">
        <v>1</v>
      </c>
      <c r="N372" s="164" t="s">
        <v>40</v>
      </c>
      <c r="O372" s="151">
        <v>0</v>
      </c>
      <c r="P372" s="151">
        <f t="shared" si="81"/>
        <v>0</v>
      </c>
      <c r="Q372" s="151">
        <v>0</v>
      </c>
      <c r="R372" s="151">
        <f t="shared" si="82"/>
        <v>0</v>
      </c>
      <c r="S372" s="151">
        <v>0</v>
      </c>
      <c r="T372" s="152">
        <f t="shared" si="83"/>
        <v>0</v>
      </c>
      <c r="AR372" s="153" t="s">
        <v>225</v>
      </c>
      <c r="AT372" s="153" t="s">
        <v>282</v>
      </c>
      <c r="AU372" s="153" t="s">
        <v>86</v>
      </c>
      <c r="AY372" s="13" t="s">
        <v>171</v>
      </c>
      <c r="BE372" s="154">
        <f t="shared" si="84"/>
        <v>0</v>
      </c>
      <c r="BF372" s="154">
        <f t="shared" si="85"/>
        <v>0</v>
      </c>
      <c r="BG372" s="154">
        <f t="shared" si="86"/>
        <v>0</v>
      </c>
      <c r="BH372" s="154">
        <f t="shared" si="87"/>
        <v>0</v>
      </c>
      <c r="BI372" s="154">
        <f t="shared" si="88"/>
        <v>0</v>
      </c>
      <c r="BJ372" s="13" t="s">
        <v>86</v>
      </c>
      <c r="BK372" s="154">
        <f t="shared" si="89"/>
        <v>360.13</v>
      </c>
      <c r="BL372" s="13" t="s">
        <v>198</v>
      </c>
      <c r="BM372" s="153" t="s">
        <v>2010</v>
      </c>
    </row>
    <row r="373" spans="2:65" s="1" customFormat="1" ht="16.5" customHeight="1">
      <c r="B373" s="142"/>
      <c r="C373" s="143" t="s">
        <v>880</v>
      </c>
      <c r="D373" s="143" t="s">
        <v>174</v>
      </c>
      <c r="E373" s="144" t="s">
        <v>2011</v>
      </c>
      <c r="F373" s="145" t="s">
        <v>2012</v>
      </c>
      <c r="G373" s="146" t="s">
        <v>253</v>
      </c>
      <c r="H373" s="147">
        <v>9</v>
      </c>
      <c r="I373" s="148">
        <v>4.29</v>
      </c>
      <c r="J373" s="148"/>
      <c r="K373" s="149"/>
      <c r="L373" s="27"/>
      <c r="M373" s="150" t="s">
        <v>1</v>
      </c>
      <c r="N373" s="121" t="s">
        <v>40</v>
      </c>
      <c r="O373" s="151">
        <v>8.0110000000000001E-2</v>
      </c>
      <c r="P373" s="151">
        <f t="shared" si="81"/>
        <v>0.72099000000000002</v>
      </c>
      <c r="Q373" s="151">
        <v>0</v>
      </c>
      <c r="R373" s="151">
        <f t="shared" si="82"/>
        <v>0</v>
      </c>
      <c r="S373" s="151">
        <v>0</v>
      </c>
      <c r="T373" s="152">
        <f t="shared" si="83"/>
        <v>0</v>
      </c>
      <c r="AR373" s="153" t="s">
        <v>198</v>
      </c>
      <c r="AT373" s="153" t="s">
        <v>174</v>
      </c>
      <c r="AU373" s="153" t="s">
        <v>86</v>
      </c>
      <c r="AY373" s="13" t="s">
        <v>171</v>
      </c>
      <c r="BE373" s="154">
        <f t="shared" si="84"/>
        <v>0</v>
      </c>
      <c r="BF373" s="154">
        <f t="shared" si="85"/>
        <v>0</v>
      </c>
      <c r="BG373" s="154">
        <f t="shared" si="86"/>
        <v>0</v>
      </c>
      <c r="BH373" s="154">
        <f t="shared" si="87"/>
        <v>0</v>
      </c>
      <c r="BI373" s="154">
        <f t="shared" si="88"/>
        <v>0</v>
      </c>
      <c r="BJ373" s="13" t="s">
        <v>86</v>
      </c>
      <c r="BK373" s="154">
        <f t="shared" si="89"/>
        <v>38.61</v>
      </c>
      <c r="BL373" s="13" t="s">
        <v>198</v>
      </c>
      <c r="BM373" s="153" t="s">
        <v>2013</v>
      </c>
    </row>
    <row r="374" spans="2:65" s="1" customFormat="1" ht="37.9" customHeight="1">
      <c r="B374" s="142"/>
      <c r="C374" s="155" t="s">
        <v>2014</v>
      </c>
      <c r="D374" s="155" t="s">
        <v>282</v>
      </c>
      <c r="E374" s="156" t="s">
        <v>2015</v>
      </c>
      <c r="F374" s="157" t="s">
        <v>2016</v>
      </c>
      <c r="G374" s="158" t="s">
        <v>253</v>
      </c>
      <c r="H374" s="159">
        <v>9.36</v>
      </c>
      <c r="I374" s="160">
        <v>9.23</v>
      </c>
      <c r="J374" s="160"/>
      <c r="K374" s="161"/>
      <c r="L374" s="162"/>
      <c r="M374" s="163" t="s">
        <v>1</v>
      </c>
      <c r="N374" s="164" t="s">
        <v>40</v>
      </c>
      <c r="O374" s="151">
        <v>0</v>
      </c>
      <c r="P374" s="151">
        <f t="shared" si="81"/>
        <v>0</v>
      </c>
      <c r="Q374" s="151">
        <v>0</v>
      </c>
      <c r="R374" s="151">
        <f t="shared" si="82"/>
        <v>0</v>
      </c>
      <c r="S374" s="151">
        <v>0</v>
      </c>
      <c r="T374" s="152">
        <f t="shared" si="83"/>
        <v>0</v>
      </c>
      <c r="AR374" s="153" t="s">
        <v>225</v>
      </c>
      <c r="AT374" s="153" t="s">
        <v>282</v>
      </c>
      <c r="AU374" s="153" t="s">
        <v>86</v>
      </c>
      <c r="AY374" s="13" t="s">
        <v>171</v>
      </c>
      <c r="BE374" s="154">
        <f t="shared" si="84"/>
        <v>0</v>
      </c>
      <c r="BF374" s="154">
        <f t="shared" si="85"/>
        <v>0</v>
      </c>
      <c r="BG374" s="154">
        <f t="shared" si="86"/>
        <v>0</v>
      </c>
      <c r="BH374" s="154">
        <f t="shared" si="87"/>
        <v>0</v>
      </c>
      <c r="BI374" s="154">
        <f t="shared" si="88"/>
        <v>0</v>
      </c>
      <c r="BJ374" s="13" t="s">
        <v>86</v>
      </c>
      <c r="BK374" s="154">
        <f t="shared" si="89"/>
        <v>86.39</v>
      </c>
      <c r="BL374" s="13" t="s">
        <v>198</v>
      </c>
      <c r="BM374" s="153" t="s">
        <v>2017</v>
      </c>
    </row>
    <row r="375" spans="2:65" s="1" customFormat="1" ht="24.2" customHeight="1">
      <c r="B375" s="142"/>
      <c r="C375" s="143" t="s">
        <v>882</v>
      </c>
      <c r="D375" s="143" t="s">
        <v>174</v>
      </c>
      <c r="E375" s="144" t="s">
        <v>2018</v>
      </c>
      <c r="F375" s="145" t="s">
        <v>2019</v>
      </c>
      <c r="G375" s="146" t="s">
        <v>253</v>
      </c>
      <c r="H375" s="147">
        <v>2.85</v>
      </c>
      <c r="I375" s="148">
        <v>4.67</v>
      </c>
      <c r="J375" s="148"/>
      <c r="K375" s="149"/>
      <c r="L375" s="27"/>
      <c r="M375" s="150" t="s">
        <v>1</v>
      </c>
      <c r="N375" s="121" t="s">
        <v>40</v>
      </c>
      <c r="O375" s="151">
        <v>0.27023000000000003</v>
      </c>
      <c r="P375" s="151">
        <f t="shared" si="81"/>
        <v>0.7701555000000001</v>
      </c>
      <c r="Q375" s="151">
        <v>6.2909999999999995E-4</v>
      </c>
      <c r="R375" s="151">
        <f t="shared" si="82"/>
        <v>1.7929349999999998E-3</v>
      </c>
      <c r="S375" s="151">
        <v>0</v>
      </c>
      <c r="T375" s="152">
        <f t="shared" si="83"/>
        <v>0</v>
      </c>
      <c r="AR375" s="153" t="s">
        <v>198</v>
      </c>
      <c r="AT375" s="153" t="s">
        <v>174</v>
      </c>
      <c r="AU375" s="153" t="s">
        <v>86</v>
      </c>
      <c r="AY375" s="13" t="s">
        <v>171</v>
      </c>
      <c r="BE375" s="154">
        <f t="shared" si="84"/>
        <v>0</v>
      </c>
      <c r="BF375" s="154">
        <f t="shared" si="85"/>
        <v>0</v>
      </c>
      <c r="BG375" s="154">
        <f t="shared" si="86"/>
        <v>0</v>
      </c>
      <c r="BH375" s="154">
        <f t="shared" si="87"/>
        <v>0</v>
      </c>
      <c r="BI375" s="154">
        <f t="shared" si="88"/>
        <v>0</v>
      </c>
      <c r="BJ375" s="13" t="s">
        <v>86</v>
      </c>
      <c r="BK375" s="154">
        <f t="shared" si="89"/>
        <v>13.31</v>
      </c>
      <c r="BL375" s="13" t="s">
        <v>198</v>
      </c>
      <c r="BM375" s="153" t="s">
        <v>2020</v>
      </c>
    </row>
    <row r="376" spans="2:65" s="1" customFormat="1" ht="16.5" customHeight="1">
      <c r="B376" s="142"/>
      <c r="C376" s="143" t="s">
        <v>2021</v>
      </c>
      <c r="D376" s="143" t="s">
        <v>174</v>
      </c>
      <c r="E376" s="144" t="s">
        <v>2022</v>
      </c>
      <c r="F376" s="145" t="s">
        <v>2023</v>
      </c>
      <c r="G376" s="146" t="s">
        <v>253</v>
      </c>
      <c r="H376" s="147">
        <v>36.74</v>
      </c>
      <c r="I376" s="148">
        <v>3.29</v>
      </c>
      <c r="J376" s="148"/>
      <c r="K376" s="149"/>
      <c r="L376" s="27"/>
      <c r="M376" s="150" t="s">
        <v>1</v>
      </c>
      <c r="N376" s="121" t="s">
        <v>40</v>
      </c>
      <c r="O376" s="151">
        <v>0.18423</v>
      </c>
      <c r="P376" s="151">
        <f t="shared" si="81"/>
        <v>6.7686102000000004</v>
      </c>
      <c r="Q376" s="151">
        <v>6.2909999999999995E-4</v>
      </c>
      <c r="R376" s="151">
        <f t="shared" si="82"/>
        <v>2.3113134E-2</v>
      </c>
      <c r="S376" s="151">
        <v>0</v>
      </c>
      <c r="T376" s="152">
        <f t="shared" si="83"/>
        <v>0</v>
      </c>
      <c r="AR376" s="153" t="s">
        <v>198</v>
      </c>
      <c r="AT376" s="153" t="s">
        <v>174</v>
      </c>
      <c r="AU376" s="153" t="s">
        <v>86</v>
      </c>
      <c r="AY376" s="13" t="s">
        <v>171</v>
      </c>
      <c r="BE376" s="154">
        <f t="shared" si="84"/>
        <v>0</v>
      </c>
      <c r="BF376" s="154">
        <f t="shared" si="85"/>
        <v>0</v>
      </c>
      <c r="BG376" s="154">
        <f t="shared" si="86"/>
        <v>0</v>
      </c>
      <c r="BH376" s="154">
        <f t="shared" si="87"/>
        <v>0</v>
      </c>
      <c r="BI376" s="154">
        <f t="shared" si="88"/>
        <v>0</v>
      </c>
      <c r="BJ376" s="13" t="s">
        <v>86</v>
      </c>
      <c r="BK376" s="154">
        <f t="shared" si="89"/>
        <v>120.87</v>
      </c>
      <c r="BL376" s="13" t="s">
        <v>198</v>
      </c>
      <c r="BM376" s="153" t="s">
        <v>2024</v>
      </c>
    </row>
    <row r="377" spans="2:65" s="1" customFormat="1" ht="16.5" customHeight="1">
      <c r="B377" s="142"/>
      <c r="C377" s="155" t="s">
        <v>883</v>
      </c>
      <c r="D377" s="155" t="s">
        <v>282</v>
      </c>
      <c r="E377" s="156" t="s">
        <v>2025</v>
      </c>
      <c r="F377" s="157" t="s">
        <v>2026</v>
      </c>
      <c r="G377" s="158" t="s">
        <v>253</v>
      </c>
      <c r="H377" s="159">
        <v>41.173999999999999</v>
      </c>
      <c r="I377" s="160">
        <v>10.130000000000001</v>
      </c>
      <c r="J377" s="160"/>
      <c r="K377" s="161"/>
      <c r="L377" s="162"/>
      <c r="M377" s="163" t="s">
        <v>1</v>
      </c>
      <c r="N377" s="164" t="s">
        <v>40</v>
      </c>
      <c r="O377" s="151">
        <v>0</v>
      </c>
      <c r="P377" s="151">
        <f t="shared" si="81"/>
        <v>0</v>
      </c>
      <c r="Q377" s="151">
        <v>0</v>
      </c>
      <c r="R377" s="151">
        <f t="shared" si="82"/>
        <v>0</v>
      </c>
      <c r="S377" s="151">
        <v>0</v>
      </c>
      <c r="T377" s="152">
        <f t="shared" si="83"/>
        <v>0</v>
      </c>
      <c r="AR377" s="153" t="s">
        <v>225</v>
      </c>
      <c r="AT377" s="153" t="s">
        <v>282</v>
      </c>
      <c r="AU377" s="153" t="s">
        <v>86</v>
      </c>
      <c r="AY377" s="13" t="s">
        <v>171</v>
      </c>
      <c r="BE377" s="154">
        <f t="shared" si="84"/>
        <v>0</v>
      </c>
      <c r="BF377" s="154">
        <f t="shared" si="85"/>
        <v>0</v>
      </c>
      <c r="BG377" s="154">
        <f t="shared" si="86"/>
        <v>0</v>
      </c>
      <c r="BH377" s="154">
        <f t="shared" si="87"/>
        <v>0</v>
      </c>
      <c r="BI377" s="154">
        <f t="shared" si="88"/>
        <v>0</v>
      </c>
      <c r="BJ377" s="13" t="s">
        <v>86</v>
      </c>
      <c r="BK377" s="154">
        <f t="shared" si="89"/>
        <v>417.09</v>
      </c>
      <c r="BL377" s="13" t="s">
        <v>198</v>
      </c>
      <c r="BM377" s="153" t="s">
        <v>2027</v>
      </c>
    </row>
    <row r="378" spans="2:65" s="1" customFormat="1" ht="24.2" customHeight="1">
      <c r="B378" s="142"/>
      <c r="C378" s="143" t="s">
        <v>2028</v>
      </c>
      <c r="D378" s="143" t="s">
        <v>174</v>
      </c>
      <c r="E378" s="144" t="s">
        <v>2029</v>
      </c>
      <c r="F378" s="145" t="s">
        <v>2030</v>
      </c>
      <c r="G378" s="146" t="s">
        <v>177</v>
      </c>
      <c r="H378" s="147">
        <v>56.77</v>
      </c>
      <c r="I378" s="148">
        <v>24.32</v>
      </c>
      <c r="J378" s="148"/>
      <c r="K378" s="149"/>
      <c r="L378" s="27"/>
      <c r="M378" s="150" t="s">
        <v>1</v>
      </c>
      <c r="N378" s="121" t="s">
        <v>40</v>
      </c>
      <c r="O378" s="151">
        <v>0.92161000000000004</v>
      </c>
      <c r="P378" s="151">
        <f t="shared" si="81"/>
        <v>52.319799700000004</v>
      </c>
      <c r="Q378" s="151">
        <v>3.1970000000000002E-3</v>
      </c>
      <c r="R378" s="151">
        <f t="shared" si="82"/>
        <v>0.18149369000000001</v>
      </c>
      <c r="S378" s="151">
        <v>0</v>
      </c>
      <c r="T378" s="152">
        <f t="shared" si="83"/>
        <v>0</v>
      </c>
      <c r="AR378" s="153" t="s">
        <v>198</v>
      </c>
      <c r="AT378" s="153" t="s">
        <v>174</v>
      </c>
      <c r="AU378" s="153" t="s">
        <v>86</v>
      </c>
      <c r="AY378" s="13" t="s">
        <v>171</v>
      </c>
      <c r="BE378" s="154">
        <f t="shared" si="84"/>
        <v>0</v>
      </c>
      <c r="BF378" s="154">
        <f t="shared" si="85"/>
        <v>0</v>
      </c>
      <c r="BG378" s="154">
        <f t="shared" si="86"/>
        <v>0</v>
      </c>
      <c r="BH378" s="154">
        <f t="shared" si="87"/>
        <v>0</v>
      </c>
      <c r="BI378" s="154">
        <f t="shared" si="88"/>
        <v>0</v>
      </c>
      <c r="BJ378" s="13" t="s">
        <v>86</v>
      </c>
      <c r="BK378" s="154">
        <f t="shared" si="89"/>
        <v>1380.65</v>
      </c>
      <c r="BL378" s="13" t="s">
        <v>198</v>
      </c>
      <c r="BM378" s="153" t="s">
        <v>2031</v>
      </c>
    </row>
    <row r="379" spans="2:65" s="1" customFormat="1" ht="33" customHeight="1">
      <c r="B379" s="142"/>
      <c r="C379" s="155" t="s">
        <v>885</v>
      </c>
      <c r="D379" s="155" t="s">
        <v>282</v>
      </c>
      <c r="E379" s="156" t="s">
        <v>2032</v>
      </c>
      <c r="F379" s="157" t="s">
        <v>2033</v>
      </c>
      <c r="G379" s="158" t="s">
        <v>177</v>
      </c>
      <c r="H379" s="159">
        <v>21.007999999999999</v>
      </c>
      <c r="I379" s="160">
        <v>21.12</v>
      </c>
      <c r="J379" s="160"/>
      <c r="K379" s="161"/>
      <c r="L379" s="162"/>
      <c r="M379" s="163" t="s">
        <v>1</v>
      </c>
      <c r="N379" s="164" t="s">
        <v>40</v>
      </c>
      <c r="O379" s="151">
        <v>0</v>
      </c>
      <c r="P379" s="151">
        <f t="shared" si="81"/>
        <v>0</v>
      </c>
      <c r="Q379" s="151">
        <v>2.52E-2</v>
      </c>
      <c r="R379" s="151">
        <f t="shared" si="82"/>
        <v>0.52940160000000003</v>
      </c>
      <c r="S379" s="151">
        <v>0</v>
      </c>
      <c r="T379" s="152">
        <f t="shared" si="83"/>
        <v>0</v>
      </c>
      <c r="AR379" s="153" t="s">
        <v>225</v>
      </c>
      <c r="AT379" s="153" t="s">
        <v>282</v>
      </c>
      <c r="AU379" s="153" t="s">
        <v>86</v>
      </c>
      <c r="AY379" s="13" t="s">
        <v>171</v>
      </c>
      <c r="BE379" s="154">
        <f t="shared" si="84"/>
        <v>0</v>
      </c>
      <c r="BF379" s="154">
        <f t="shared" si="85"/>
        <v>0</v>
      </c>
      <c r="BG379" s="154">
        <f t="shared" si="86"/>
        <v>0</v>
      </c>
      <c r="BH379" s="154">
        <f t="shared" si="87"/>
        <v>0</v>
      </c>
      <c r="BI379" s="154">
        <f t="shared" si="88"/>
        <v>0</v>
      </c>
      <c r="BJ379" s="13" t="s">
        <v>86</v>
      </c>
      <c r="BK379" s="154">
        <f t="shared" si="89"/>
        <v>443.69</v>
      </c>
      <c r="BL379" s="13" t="s">
        <v>198</v>
      </c>
      <c r="BM379" s="153" t="s">
        <v>2034</v>
      </c>
    </row>
    <row r="380" spans="2:65" s="1" customFormat="1" ht="33" customHeight="1">
      <c r="B380" s="142"/>
      <c r="C380" s="155" t="s">
        <v>2035</v>
      </c>
      <c r="D380" s="155" t="s">
        <v>282</v>
      </c>
      <c r="E380" s="156" t="s">
        <v>2036</v>
      </c>
      <c r="F380" s="157" t="s">
        <v>2037</v>
      </c>
      <c r="G380" s="158" t="s">
        <v>177</v>
      </c>
      <c r="H380" s="159">
        <v>33.872999999999998</v>
      </c>
      <c r="I380" s="160">
        <v>20.8</v>
      </c>
      <c r="J380" s="160"/>
      <c r="K380" s="161"/>
      <c r="L380" s="162"/>
      <c r="M380" s="163" t="s">
        <v>1</v>
      </c>
      <c r="N380" s="164" t="s">
        <v>40</v>
      </c>
      <c r="O380" s="151">
        <v>0</v>
      </c>
      <c r="P380" s="151">
        <f t="shared" si="81"/>
        <v>0</v>
      </c>
      <c r="Q380" s="151">
        <v>1.9199999999999998E-2</v>
      </c>
      <c r="R380" s="151">
        <f t="shared" si="82"/>
        <v>0.65036159999999987</v>
      </c>
      <c r="S380" s="151">
        <v>0</v>
      </c>
      <c r="T380" s="152">
        <f t="shared" si="83"/>
        <v>0</v>
      </c>
      <c r="AR380" s="153" t="s">
        <v>225</v>
      </c>
      <c r="AT380" s="153" t="s">
        <v>282</v>
      </c>
      <c r="AU380" s="153" t="s">
        <v>86</v>
      </c>
      <c r="AY380" s="13" t="s">
        <v>171</v>
      </c>
      <c r="BE380" s="154">
        <f t="shared" si="84"/>
        <v>0</v>
      </c>
      <c r="BF380" s="154">
        <f t="shared" si="85"/>
        <v>0</v>
      </c>
      <c r="BG380" s="154">
        <f t="shared" si="86"/>
        <v>0</v>
      </c>
      <c r="BH380" s="154">
        <f t="shared" si="87"/>
        <v>0</v>
      </c>
      <c r="BI380" s="154">
        <f t="shared" si="88"/>
        <v>0</v>
      </c>
      <c r="BJ380" s="13" t="s">
        <v>86</v>
      </c>
      <c r="BK380" s="154">
        <f t="shared" si="89"/>
        <v>704.56</v>
      </c>
      <c r="BL380" s="13" t="s">
        <v>198</v>
      </c>
      <c r="BM380" s="153" t="s">
        <v>2038</v>
      </c>
    </row>
    <row r="381" spans="2:65" s="1" customFormat="1" ht="33" customHeight="1">
      <c r="B381" s="142"/>
      <c r="C381" s="155" t="s">
        <v>886</v>
      </c>
      <c r="D381" s="155" t="s">
        <v>282</v>
      </c>
      <c r="E381" s="156" t="s">
        <v>2036</v>
      </c>
      <c r="F381" s="157" t="s">
        <v>2037</v>
      </c>
      <c r="G381" s="158" t="s">
        <v>177</v>
      </c>
      <c r="H381" s="159">
        <v>4.16</v>
      </c>
      <c r="I381" s="160">
        <v>20.8</v>
      </c>
      <c r="J381" s="160"/>
      <c r="K381" s="161"/>
      <c r="L381" s="162"/>
      <c r="M381" s="163" t="s">
        <v>1</v>
      </c>
      <c r="N381" s="164" t="s">
        <v>40</v>
      </c>
      <c r="O381" s="151">
        <v>0</v>
      </c>
      <c r="P381" s="151">
        <f t="shared" si="81"/>
        <v>0</v>
      </c>
      <c r="Q381" s="151">
        <v>1.9199999999999998E-2</v>
      </c>
      <c r="R381" s="151">
        <f t="shared" si="82"/>
        <v>7.9871999999999999E-2</v>
      </c>
      <c r="S381" s="151">
        <v>0</v>
      </c>
      <c r="T381" s="152">
        <f t="shared" si="83"/>
        <v>0</v>
      </c>
      <c r="AR381" s="153" t="s">
        <v>225</v>
      </c>
      <c r="AT381" s="153" t="s">
        <v>282</v>
      </c>
      <c r="AU381" s="153" t="s">
        <v>86</v>
      </c>
      <c r="AY381" s="13" t="s">
        <v>171</v>
      </c>
      <c r="BE381" s="154">
        <f t="shared" si="84"/>
        <v>0</v>
      </c>
      <c r="BF381" s="154">
        <f t="shared" si="85"/>
        <v>0</v>
      </c>
      <c r="BG381" s="154">
        <f t="shared" si="86"/>
        <v>0</v>
      </c>
      <c r="BH381" s="154">
        <f t="shared" si="87"/>
        <v>0</v>
      </c>
      <c r="BI381" s="154">
        <f t="shared" si="88"/>
        <v>0</v>
      </c>
      <c r="BJ381" s="13" t="s">
        <v>86</v>
      </c>
      <c r="BK381" s="154">
        <f t="shared" si="89"/>
        <v>86.53</v>
      </c>
      <c r="BL381" s="13" t="s">
        <v>198</v>
      </c>
      <c r="BM381" s="153" t="s">
        <v>2039</v>
      </c>
    </row>
    <row r="382" spans="2:65" s="1" customFormat="1" ht="24.2" customHeight="1">
      <c r="B382" s="142"/>
      <c r="C382" s="143" t="s">
        <v>2040</v>
      </c>
      <c r="D382" s="143" t="s">
        <v>174</v>
      </c>
      <c r="E382" s="144" t="s">
        <v>2041</v>
      </c>
      <c r="F382" s="145" t="s">
        <v>2042</v>
      </c>
      <c r="G382" s="146" t="s">
        <v>425</v>
      </c>
      <c r="H382" s="147">
        <v>43.23</v>
      </c>
      <c r="I382" s="148">
        <v>2.9249999999999998</v>
      </c>
      <c r="J382" s="148"/>
      <c r="K382" s="149"/>
      <c r="L382" s="27"/>
      <c r="M382" s="150" t="s">
        <v>1</v>
      </c>
      <c r="N382" s="121" t="s">
        <v>40</v>
      </c>
      <c r="O382" s="151">
        <v>0</v>
      </c>
      <c r="P382" s="151">
        <f t="shared" si="81"/>
        <v>0</v>
      </c>
      <c r="Q382" s="151">
        <v>0</v>
      </c>
      <c r="R382" s="151">
        <f t="shared" si="82"/>
        <v>0</v>
      </c>
      <c r="S382" s="151">
        <v>0</v>
      </c>
      <c r="T382" s="152">
        <f t="shared" si="83"/>
        <v>0</v>
      </c>
      <c r="AR382" s="153" t="s">
        <v>198</v>
      </c>
      <c r="AT382" s="153" t="s">
        <v>174</v>
      </c>
      <c r="AU382" s="153" t="s">
        <v>86</v>
      </c>
      <c r="AY382" s="13" t="s">
        <v>171</v>
      </c>
      <c r="BE382" s="154">
        <f t="shared" si="84"/>
        <v>0</v>
      </c>
      <c r="BF382" s="154">
        <f t="shared" si="85"/>
        <v>0</v>
      </c>
      <c r="BG382" s="154">
        <f t="shared" si="86"/>
        <v>0</v>
      </c>
      <c r="BH382" s="154">
        <f t="shared" si="87"/>
        <v>0</v>
      </c>
      <c r="BI382" s="154">
        <f t="shared" si="88"/>
        <v>0</v>
      </c>
      <c r="BJ382" s="13" t="s">
        <v>86</v>
      </c>
      <c r="BK382" s="154">
        <f t="shared" si="89"/>
        <v>126.45</v>
      </c>
      <c r="BL382" s="13" t="s">
        <v>198</v>
      </c>
      <c r="BM382" s="153" t="s">
        <v>2043</v>
      </c>
    </row>
    <row r="383" spans="2:65" s="11" customFormat="1" ht="22.9" customHeight="1">
      <c r="B383" s="131"/>
      <c r="D383" s="132" t="s">
        <v>73</v>
      </c>
      <c r="E383" s="140" t="s">
        <v>1033</v>
      </c>
      <c r="F383" s="140" t="s">
        <v>1034</v>
      </c>
      <c r="J383" s="141"/>
      <c r="L383" s="131"/>
      <c r="M383" s="135"/>
      <c r="P383" s="136">
        <f>SUM(P384:P385)</f>
        <v>1.4795774000000002</v>
      </c>
      <c r="R383" s="136">
        <f>SUM(R384:R385)</f>
        <v>5.62E-3</v>
      </c>
      <c r="T383" s="137">
        <f>SUM(T384:T385)</f>
        <v>0</v>
      </c>
      <c r="AR383" s="132" t="s">
        <v>86</v>
      </c>
      <c r="AT383" s="138" t="s">
        <v>73</v>
      </c>
      <c r="AU383" s="138" t="s">
        <v>81</v>
      </c>
      <c r="AY383" s="132" t="s">
        <v>171</v>
      </c>
      <c r="BK383" s="139">
        <f>SUM(BK384:BK385)</f>
        <v>112</v>
      </c>
    </row>
    <row r="384" spans="2:65" s="1" customFormat="1" ht="24.2" customHeight="1">
      <c r="B384" s="142"/>
      <c r="C384" s="143" t="s">
        <v>888</v>
      </c>
      <c r="D384" s="143" t="s">
        <v>174</v>
      </c>
      <c r="E384" s="144" t="s">
        <v>1035</v>
      </c>
      <c r="F384" s="145" t="s">
        <v>1036</v>
      </c>
      <c r="G384" s="146" t="s">
        <v>177</v>
      </c>
      <c r="H384" s="147">
        <v>5.62</v>
      </c>
      <c r="I384" s="148">
        <v>19.79</v>
      </c>
      <c r="J384" s="148"/>
      <c r="K384" s="149"/>
      <c r="L384" s="27"/>
      <c r="M384" s="150" t="s">
        <v>1</v>
      </c>
      <c r="N384" s="121" t="s">
        <v>40</v>
      </c>
      <c r="O384" s="151">
        <v>0.26327</v>
      </c>
      <c r="P384" s="151">
        <f>O384*H384</f>
        <v>1.4795774000000002</v>
      </c>
      <c r="Q384" s="151">
        <v>1E-3</v>
      </c>
      <c r="R384" s="151">
        <f>Q384*H384</f>
        <v>5.62E-3</v>
      </c>
      <c r="S384" s="151">
        <v>0</v>
      </c>
      <c r="T384" s="152">
        <f>S384*H384</f>
        <v>0</v>
      </c>
      <c r="AR384" s="153" t="s">
        <v>198</v>
      </c>
      <c r="AT384" s="153" t="s">
        <v>174</v>
      </c>
      <c r="AU384" s="153" t="s">
        <v>86</v>
      </c>
      <c r="AY384" s="13" t="s">
        <v>171</v>
      </c>
      <c r="BE384" s="154">
        <f>IF(N384="základná",J384,0)</f>
        <v>0</v>
      </c>
      <c r="BF384" s="154">
        <f>IF(N384="znížená",J384,0)</f>
        <v>0</v>
      </c>
      <c r="BG384" s="154">
        <f>IF(N384="zákl. prenesená",J384,0)</f>
        <v>0</v>
      </c>
      <c r="BH384" s="154">
        <f>IF(N384="zníž. prenesená",J384,0)</f>
        <v>0</v>
      </c>
      <c r="BI384" s="154">
        <f>IF(N384="nulová",J384,0)</f>
        <v>0</v>
      </c>
      <c r="BJ384" s="13" t="s">
        <v>86</v>
      </c>
      <c r="BK384" s="154">
        <f>ROUND(I384*H384,2)</f>
        <v>111.22</v>
      </c>
      <c r="BL384" s="13" t="s">
        <v>198</v>
      </c>
      <c r="BM384" s="153" t="s">
        <v>2044</v>
      </c>
    </row>
    <row r="385" spans="2:65" s="1" customFormat="1" ht="24.2" customHeight="1">
      <c r="B385" s="142"/>
      <c r="C385" s="143" t="s">
        <v>2045</v>
      </c>
      <c r="D385" s="143" t="s">
        <v>174</v>
      </c>
      <c r="E385" s="144" t="s">
        <v>1039</v>
      </c>
      <c r="F385" s="145" t="s">
        <v>1040</v>
      </c>
      <c r="G385" s="146" t="s">
        <v>425</v>
      </c>
      <c r="H385" s="147">
        <v>1.49</v>
      </c>
      <c r="I385" s="148">
        <v>0.52500000000000002</v>
      </c>
      <c r="J385" s="148"/>
      <c r="K385" s="149"/>
      <c r="L385" s="27"/>
      <c r="M385" s="150" t="s">
        <v>1</v>
      </c>
      <c r="N385" s="121" t="s">
        <v>40</v>
      </c>
      <c r="O385" s="151">
        <v>0</v>
      </c>
      <c r="P385" s="151">
        <f>O385*H385</f>
        <v>0</v>
      </c>
      <c r="Q385" s="151">
        <v>0</v>
      </c>
      <c r="R385" s="151">
        <f>Q385*H385</f>
        <v>0</v>
      </c>
      <c r="S385" s="151">
        <v>0</v>
      </c>
      <c r="T385" s="152">
        <f>S385*H385</f>
        <v>0</v>
      </c>
      <c r="AR385" s="153" t="s">
        <v>198</v>
      </c>
      <c r="AT385" s="153" t="s">
        <v>174</v>
      </c>
      <c r="AU385" s="153" t="s">
        <v>86</v>
      </c>
      <c r="AY385" s="13" t="s">
        <v>171</v>
      </c>
      <c r="BE385" s="154">
        <f>IF(N385="základná",J385,0)</f>
        <v>0</v>
      </c>
      <c r="BF385" s="154">
        <f>IF(N385="znížená",J385,0)</f>
        <v>0</v>
      </c>
      <c r="BG385" s="154">
        <f>IF(N385="zákl. prenesená",J385,0)</f>
        <v>0</v>
      </c>
      <c r="BH385" s="154">
        <f>IF(N385="zníž. prenesená",J385,0)</f>
        <v>0</v>
      </c>
      <c r="BI385" s="154">
        <f>IF(N385="nulová",J385,0)</f>
        <v>0</v>
      </c>
      <c r="BJ385" s="13" t="s">
        <v>86</v>
      </c>
      <c r="BK385" s="154">
        <f>ROUND(I385*H385,2)</f>
        <v>0.78</v>
      </c>
      <c r="BL385" s="13" t="s">
        <v>198</v>
      </c>
      <c r="BM385" s="153" t="s">
        <v>2046</v>
      </c>
    </row>
    <row r="386" spans="2:65" s="11" customFormat="1" ht="22.9" customHeight="1">
      <c r="B386" s="131"/>
      <c r="D386" s="132" t="s">
        <v>73</v>
      </c>
      <c r="E386" s="140" t="s">
        <v>1042</v>
      </c>
      <c r="F386" s="140" t="s">
        <v>1043</v>
      </c>
      <c r="J386" s="141"/>
      <c r="L386" s="131"/>
      <c r="M386" s="135"/>
      <c r="P386" s="136">
        <f>SUM(P387:P392)</f>
        <v>119.623436</v>
      </c>
      <c r="R386" s="136">
        <f>SUM(R387:R392)</f>
        <v>0.38564801999999998</v>
      </c>
      <c r="T386" s="137">
        <f>SUM(T387:T392)</f>
        <v>0</v>
      </c>
      <c r="AR386" s="132" t="s">
        <v>86</v>
      </c>
      <c r="AT386" s="138" t="s">
        <v>73</v>
      </c>
      <c r="AU386" s="138" t="s">
        <v>81</v>
      </c>
      <c r="AY386" s="132" t="s">
        <v>171</v>
      </c>
      <c r="BK386" s="139">
        <f>SUM(BK387:BK392)</f>
        <v>5682.71</v>
      </c>
    </row>
    <row r="387" spans="2:65" s="1" customFormat="1" ht="33" customHeight="1">
      <c r="B387" s="142"/>
      <c r="C387" s="143" t="s">
        <v>889</v>
      </c>
      <c r="D387" s="143" t="s">
        <v>174</v>
      </c>
      <c r="E387" s="144" t="s">
        <v>2047</v>
      </c>
      <c r="F387" s="145" t="s">
        <v>2048</v>
      </c>
      <c r="G387" s="146" t="s">
        <v>177</v>
      </c>
      <c r="H387" s="147">
        <v>119.6</v>
      </c>
      <c r="I387" s="148">
        <v>25.44</v>
      </c>
      <c r="J387" s="148"/>
      <c r="K387" s="149"/>
      <c r="L387" s="27"/>
      <c r="M387" s="150" t="s">
        <v>1</v>
      </c>
      <c r="N387" s="121" t="s">
        <v>40</v>
      </c>
      <c r="O387" s="151">
        <v>0.96924999999999994</v>
      </c>
      <c r="P387" s="151">
        <f t="shared" ref="P387:P392" si="90">O387*H387</f>
        <v>115.92229999999999</v>
      </c>
      <c r="Q387" s="151">
        <v>2.777E-3</v>
      </c>
      <c r="R387" s="151">
        <f t="shared" ref="R387:R392" si="91">Q387*H387</f>
        <v>0.33212919999999996</v>
      </c>
      <c r="S387" s="151">
        <v>0</v>
      </c>
      <c r="T387" s="152">
        <f t="shared" ref="T387:T392" si="92">S387*H387</f>
        <v>0</v>
      </c>
      <c r="AR387" s="153" t="s">
        <v>198</v>
      </c>
      <c r="AT387" s="153" t="s">
        <v>174</v>
      </c>
      <c r="AU387" s="153" t="s">
        <v>86</v>
      </c>
      <c r="AY387" s="13" t="s">
        <v>171</v>
      </c>
      <c r="BE387" s="154">
        <f t="shared" ref="BE387:BE392" si="93">IF(N387="základná",J387,0)</f>
        <v>0</v>
      </c>
      <c r="BF387" s="154">
        <f t="shared" ref="BF387:BF392" si="94">IF(N387="znížená",J387,0)</f>
        <v>0</v>
      </c>
      <c r="BG387" s="154">
        <f t="shared" ref="BG387:BG392" si="95">IF(N387="zákl. prenesená",J387,0)</f>
        <v>0</v>
      </c>
      <c r="BH387" s="154">
        <f t="shared" ref="BH387:BH392" si="96">IF(N387="zníž. prenesená",J387,0)</f>
        <v>0</v>
      </c>
      <c r="BI387" s="154">
        <f t="shared" ref="BI387:BI392" si="97">IF(N387="nulová",J387,0)</f>
        <v>0</v>
      </c>
      <c r="BJ387" s="13" t="s">
        <v>86</v>
      </c>
      <c r="BK387" s="154">
        <f t="shared" ref="BK387:BK392" si="98">ROUND(I387*H387,2)</f>
        <v>3042.62</v>
      </c>
      <c r="BL387" s="13" t="s">
        <v>198</v>
      </c>
      <c r="BM387" s="153" t="s">
        <v>2049</v>
      </c>
    </row>
    <row r="388" spans="2:65" s="1" customFormat="1" ht="24.2" customHeight="1">
      <c r="B388" s="142"/>
      <c r="C388" s="155" t="s">
        <v>2050</v>
      </c>
      <c r="D388" s="155" t="s">
        <v>282</v>
      </c>
      <c r="E388" s="156" t="s">
        <v>2051</v>
      </c>
      <c r="F388" s="157" t="s">
        <v>1049</v>
      </c>
      <c r="G388" s="158" t="s">
        <v>177</v>
      </c>
      <c r="H388" s="159">
        <v>124.384</v>
      </c>
      <c r="I388" s="160">
        <v>16.5</v>
      </c>
      <c r="J388" s="160"/>
      <c r="K388" s="161"/>
      <c r="L388" s="162"/>
      <c r="M388" s="163" t="s">
        <v>1</v>
      </c>
      <c r="N388" s="164" t="s">
        <v>40</v>
      </c>
      <c r="O388" s="151">
        <v>0</v>
      </c>
      <c r="P388" s="151">
        <f t="shared" si="90"/>
        <v>0</v>
      </c>
      <c r="Q388" s="151">
        <v>0</v>
      </c>
      <c r="R388" s="151">
        <f t="shared" si="91"/>
        <v>0</v>
      </c>
      <c r="S388" s="151">
        <v>0</v>
      </c>
      <c r="T388" s="152">
        <f t="shared" si="92"/>
        <v>0</v>
      </c>
      <c r="AR388" s="153" t="s">
        <v>225</v>
      </c>
      <c r="AT388" s="153" t="s">
        <v>282</v>
      </c>
      <c r="AU388" s="153" t="s">
        <v>86</v>
      </c>
      <c r="AY388" s="13" t="s">
        <v>171</v>
      </c>
      <c r="BE388" s="154">
        <f t="shared" si="93"/>
        <v>0</v>
      </c>
      <c r="BF388" s="154">
        <f t="shared" si="94"/>
        <v>0</v>
      </c>
      <c r="BG388" s="154">
        <f t="shared" si="95"/>
        <v>0</v>
      </c>
      <c r="BH388" s="154">
        <f t="shared" si="96"/>
        <v>0</v>
      </c>
      <c r="BI388" s="154">
        <f t="shared" si="97"/>
        <v>0</v>
      </c>
      <c r="BJ388" s="13" t="s">
        <v>86</v>
      </c>
      <c r="BK388" s="154">
        <f t="shared" si="98"/>
        <v>2052.34</v>
      </c>
      <c r="BL388" s="13" t="s">
        <v>198</v>
      </c>
      <c r="BM388" s="153" t="s">
        <v>2052</v>
      </c>
    </row>
    <row r="389" spans="2:65" s="1" customFormat="1" ht="24.2" customHeight="1">
      <c r="B389" s="142"/>
      <c r="C389" s="143" t="s">
        <v>893</v>
      </c>
      <c r="D389" s="143" t="s">
        <v>174</v>
      </c>
      <c r="E389" s="144" t="s">
        <v>2053</v>
      </c>
      <c r="F389" s="145" t="s">
        <v>2054</v>
      </c>
      <c r="G389" s="146" t="s">
        <v>253</v>
      </c>
      <c r="H389" s="147">
        <v>99.6</v>
      </c>
      <c r="I389" s="148">
        <v>0.8</v>
      </c>
      <c r="J389" s="148"/>
      <c r="K389" s="149"/>
      <c r="L389" s="27"/>
      <c r="M389" s="150" t="s">
        <v>1</v>
      </c>
      <c r="N389" s="121" t="s">
        <v>40</v>
      </c>
      <c r="O389" s="151">
        <v>3.7159999999999999E-2</v>
      </c>
      <c r="P389" s="151">
        <f t="shared" si="90"/>
        <v>3.7011359999999995</v>
      </c>
      <c r="Q389" s="151">
        <v>5.0000000000000001E-4</v>
      </c>
      <c r="R389" s="151">
        <f t="shared" si="91"/>
        <v>4.9799999999999997E-2</v>
      </c>
      <c r="S389" s="151">
        <v>0</v>
      </c>
      <c r="T389" s="152">
        <f t="shared" si="92"/>
        <v>0</v>
      </c>
      <c r="AR389" s="153" t="s">
        <v>198</v>
      </c>
      <c r="AT389" s="153" t="s">
        <v>174</v>
      </c>
      <c r="AU389" s="153" t="s">
        <v>86</v>
      </c>
      <c r="AY389" s="13" t="s">
        <v>171</v>
      </c>
      <c r="BE389" s="154">
        <f t="shared" si="93"/>
        <v>0</v>
      </c>
      <c r="BF389" s="154">
        <f t="shared" si="94"/>
        <v>0</v>
      </c>
      <c r="BG389" s="154">
        <f t="shared" si="95"/>
        <v>0</v>
      </c>
      <c r="BH389" s="154">
        <f t="shared" si="96"/>
        <v>0</v>
      </c>
      <c r="BI389" s="154">
        <f t="shared" si="97"/>
        <v>0</v>
      </c>
      <c r="BJ389" s="13" t="s">
        <v>86</v>
      </c>
      <c r="BK389" s="154">
        <f t="shared" si="98"/>
        <v>79.680000000000007</v>
      </c>
      <c r="BL389" s="13" t="s">
        <v>198</v>
      </c>
      <c r="BM389" s="153" t="s">
        <v>2055</v>
      </c>
    </row>
    <row r="390" spans="2:65" s="1" customFormat="1" ht="24.2" customHeight="1">
      <c r="B390" s="142"/>
      <c r="C390" s="155" t="s">
        <v>2056</v>
      </c>
      <c r="D390" s="155" t="s">
        <v>282</v>
      </c>
      <c r="E390" s="156" t="s">
        <v>2057</v>
      </c>
      <c r="F390" s="157" t="s">
        <v>2058</v>
      </c>
      <c r="G390" s="158" t="s">
        <v>253</v>
      </c>
      <c r="H390" s="159">
        <v>53.125999999999998</v>
      </c>
      <c r="I390" s="160">
        <v>3.74</v>
      </c>
      <c r="J390" s="160"/>
      <c r="K390" s="161"/>
      <c r="L390" s="162"/>
      <c r="M390" s="163" t="s">
        <v>1</v>
      </c>
      <c r="N390" s="164" t="s">
        <v>40</v>
      </c>
      <c r="O390" s="151">
        <v>0</v>
      </c>
      <c r="P390" s="151">
        <f t="shared" si="90"/>
        <v>0</v>
      </c>
      <c r="Q390" s="151">
        <v>6.9999999999999994E-5</v>
      </c>
      <c r="R390" s="151">
        <f t="shared" si="91"/>
        <v>3.7188199999999994E-3</v>
      </c>
      <c r="S390" s="151">
        <v>0</v>
      </c>
      <c r="T390" s="152">
        <f t="shared" si="92"/>
        <v>0</v>
      </c>
      <c r="AR390" s="153" t="s">
        <v>225</v>
      </c>
      <c r="AT390" s="153" t="s">
        <v>282</v>
      </c>
      <c r="AU390" s="153" t="s">
        <v>86</v>
      </c>
      <c r="AY390" s="13" t="s">
        <v>171</v>
      </c>
      <c r="BE390" s="154">
        <f t="shared" si="93"/>
        <v>0</v>
      </c>
      <c r="BF390" s="154">
        <f t="shared" si="94"/>
        <v>0</v>
      </c>
      <c r="BG390" s="154">
        <f t="shared" si="95"/>
        <v>0</v>
      </c>
      <c r="BH390" s="154">
        <f t="shared" si="96"/>
        <v>0</v>
      </c>
      <c r="BI390" s="154">
        <f t="shared" si="97"/>
        <v>0</v>
      </c>
      <c r="BJ390" s="13" t="s">
        <v>86</v>
      </c>
      <c r="BK390" s="154">
        <f t="shared" si="98"/>
        <v>198.69</v>
      </c>
      <c r="BL390" s="13" t="s">
        <v>198</v>
      </c>
      <c r="BM390" s="153" t="s">
        <v>2059</v>
      </c>
    </row>
    <row r="391" spans="2:65" s="1" customFormat="1" ht="16.5" customHeight="1">
      <c r="B391" s="142"/>
      <c r="C391" s="155" t="s">
        <v>894</v>
      </c>
      <c r="D391" s="155" t="s">
        <v>282</v>
      </c>
      <c r="E391" s="156" t="s">
        <v>2060</v>
      </c>
      <c r="F391" s="157" t="s">
        <v>2061</v>
      </c>
      <c r="G391" s="158" t="s">
        <v>253</v>
      </c>
      <c r="H391" s="159">
        <v>47.47</v>
      </c>
      <c r="I391" s="160">
        <v>3.94</v>
      </c>
      <c r="J391" s="160"/>
      <c r="K391" s="161"/>
      <c r="L391" s="162"/>
      <c r="M391" s="163" t="s">
        <v>1</v>
      </c>
      <c r="N391" s="164" t="s">
        <v>40</v>
      </c>
      <c r="O391" s="151">
        <v>0</v>
      </c>
      <c r="P391" s="151">
        <f t="shared" si="90"/>
        <v>0</v>
      </c>
      <c r="Q391" s="151">
        <v>0</v>
      </c>
      <c r="R391" s="151">
        <f t="shared" si="91"/>
        <v>0</v>
      </c>
      <c r="S391" s="151">
        <v>0</v>
      </c>
      <c r="T391" s="152">
        <f t="shared" si="92"/>
        <v>0</v>
      </c>
      <c r="AR391" s="153" t="s">
        <v>225</v>
      </c>
      <c r="AT391" s="153" t="s">
        <v>282</v>
      </c>
      <c r="AU391" s="153" t="s">
        <v>86</v>
      </c>
      <c r="AY391" s="13" t="s">
        <v>171</v>
      </c>
      <c r="BE391" s="154">
        <f t="shared" si="93"/>
        <v>0</v>
      </c>
      <c r="BF391" s="154">
        <f t="shared" si="94"/>
        <v>0</v>
      </c>
      <c r="BG391" s="154">
        <f t="shared" si="95"/>
        <v>0</v>
      </c>
      <c r="BH391" s="154">
        <f t="shared" si="96"/>
        <v>0</v>
      </c>
      <c r="BI391" s="154">
        <f t="shared" si="97"/>
        <v>0</v>
      </c>
      <c r="BJ391" s="13" t="s">
        <v>86</v>
      </c>
      <c r="BK391" s="154">
        <f t="shared" si="98"/>
        <v>187.03</v>
      </c>
      <c r="BL391" s="13" t="s">
        <v>198</v>
      </c>
      <c r="BM391" s="153" t="s">
        <v>2062</v>
      </c>
    </row>
    <row r="392" spans="2:65" s="1" customFormat="1" ht="24.2" customHeight="1">
      <c r="B392" s="142"/>
      <c r="C392" s="143" t="s">
        <v>2063</v>
      </c>
      <c r="D392" s="143" t="s">
        <v>174</v>
      </c>
      <c r="E392" s="144" t="s">
        <v>1051</v>
      </c>
      <c r="F392" s="145" t="s">
        <v>1052</v>
      </c>
      <c r="G392" s="146" t="s">
        <v>425</v>
      </c>
      <c r="H392" s="147">
        <v>74.150000000000006</v>
      </c>
      <c r="I392" s="148">
        <v>1.65</v>
      </c>
      <c r="J392" s="148"/>
      <c r="K392" s="149"/>
      <c r="L392" s="27"/>
      <c r="M392" s="150" t="s">
        <v>1</v>
      </c>
      <c r="N392" s="121" t="s">
        <v>40</v>
      </c>
      <c r="O392" s="151">
        <v>0</v>
      </c>
      <c r="P392" s="151">
        <f t="shared" si="90"/>
        <v>0</v>
      </c>
      <c r="Q392" s="151">
        <v>0</v>
      </c>
      <c r="R392" s="151">
        <f t="shared" si="91"/>
        <v>0</v>
      </c>
      <c r="S392" s="151">
        <v>0</v>
      </c>
      <c r="T392" s="152">
        <f t="shared" si="92"/>
        <v>0</v>
      </c>
      <c r="AR392" s="153" t="s">
        <v>198</v>
      </c>
      <c r="AT392" s="153" t="s">
        <v>174</v>
      </c>
      <c r="AU392" s="153" t="s">
        <v>86</v>
      </c>
      <c r="AY392" s="13" t="s">
        <v>171</v>
      </c>
      <c r="BE392" s="154">
        <f t="shared" si="93"/>
        <v>0</v>
      </c>
      <c r="BF392" s="154">
        <f t="shared" si="94"/>
        <v>0</v>
      </c>
      <c r="BG392" s="154">
        <f t="shared" si="95"/>
        <v>0</v>
      </c>
      <c r="BH392" s="154">
        <f t="shared" si="96"/>
        <v>0</v>
      </c>
      <c r="BI392" s="154">
        <f t="shared" si="97"/>
        <v>0</v>
      </c>
      <c r="BJ392" s="13" t="s">
        <v>86</v>
      </c>
      <c r="BK392" s="154">
        <f t="shared" si="98"/>
        <v>122.35</v>
      </c>
      <c r="BL392" s="13" t="s">
        <v>198</v>
      </c>
      <c r="BM392" s="153" t="s">
        <v>2064</v>
      </c>
    </row>
    <row r="393" spans="2:65" s="11" customFormat="1" ht="22.9" customHeight="1">
      <c r="B393" s="131"/>
      <c r="D393" s="132" t="s">
        <v>73</v>
      </c>
      <c r="E393" s="140" t="s">
        <v>499</v>
      </c>
      <c r="F393" s="140" t="s">
        <v>500</v>
      </c>
      <c r="J393" s="141"/>
      <c r="L393" s="131"/>
      <c r="M393" s="135"/>
      <c r="P393" s="136">
        <f>SUM(P394:P398)</f>
        <v>289.16369868999999</v>
      </c>
      <c r="R393" s="136">
        <f>SUM(R394:R398)</f>
        <v>0.10973454542</v>
      </c>
      <c r="T393" s="137">
        <f>SUM(T394:T398)</f>
        <v>0</v>
      </c>
      <c r="AR393" s="132" t="s">
        <v>86</v>
      </c>
      <c r="AT393" s="138" t="s">
        <v>73</v>
      </c>
      <c r="AU393" s="138" t="s">
        <v>81</v>
      </c>
      <c r="AY393" s="132" t="s">
        <v>171</v>
      </c>
      <c r="BK393" s="139">
        <f>SUM(BK394:BK398)</f>
        <v>3837.2099999999996</v>
      </c>
    </row>
    <row r="394" spans="2:65" s="1" customFormat="1" ht="33" customHeight="1">
      <c r="B394" s="142"/>
      <c r="C394" s="143" t="s">
        <v>898</v>
      </c>
      <c r="D394" s="143" t="s">
        <v>174</v>
      </c>
      <c r="E394" s="144" t="s">
        <v>621</v>
      </c>
      <c r="F394" s="145" t="s">
        <v>622</v>
      </c>
      <c r="G394" s="146" t="s">
        <v>177</v>
      </c>
      <c r="H394" s="147">
        <v>90.406999999999996</v>
      </c>
      <c r="I394" s="148">
        <v>7.35</v>
      </c>
      <c r="J394" s="148"/>
      <c r="K394" s="149"/>
      <c r="L394" s="27"/>
      <c r="M394" s="150" t="s">
        <v>1</v>
      </c>
      <c r="N394" s="121" t="s">
        <v>40</v>
      </c>
      <c r="O394" s="151">
        <v>0.37444</v>
      </c>
      <c r="P394" s="151">
        <f>O394*H394</f>
        <v>33.851997079999997</v>
      </c>
      <c r="Q394" s="151">
        <v>2.4252E-4</v>
      </c>
      <c r="R394" s="151">
        <f>Q394*H394</f>
        <v>2.1925505639999999E-2</v>
      </c>
      <c r="S394" s="151">
        <v>0</v>
      </c>
      <c r="T394" s="152">
        <f>S394*H394</f>
        <v>0</v>
      </c>
      <c r="AR394" s="153" t="s">
        <v>198</v>
      </c>
      <c r="AT394" s="153" t="s">
        <v>174</v>
      </c>
      <c r="AU394" s="153" t="s">
        <v>86</v>
      </c>
      <c r="AY394" s="13" t="s">
        <v>171</v>
      </c>
      <c r="BE394" s="154">
        <f>IF(N394="základná",J394,0)</f>
        <v>0</v>
      </c>
      <c r="BF394" s="154">
        <f>IF(N394="znížená",J394,0)</f>
        <v>0</v>
      </c>
      <c r="BG394" s="154">
        <f>IF(N394="zákl. prenesená",J394,0)</f>
        <v>0</v>
      </c>
      <c r="BH394" s="154">
        <f>IF(N394="zníž. prenesená",J394,0)</f>
        <v>0</v>
      </c>
      <c r="BI394" s="154">
        <f>IF(N394="nulová",J394,0)</f>
        <v>0</v>
      </c>
      <c r="BJ394" s="13" t="s">
        <v>86</v>
      </c>
      <c r="BK394" s="154">
        <f>ROUND(I394*H394,2)</f>
        <v>664.49</v>
      </c>
      <c r="BL394" s="13" t="s">
        <v>198</v>
      </c>
      <c r="BM394" s="153" t="s">
        <v>2065</v>
      </c>
    </row>
    <row r="395" spans="2:65" s="1" customFormat="1" ht="24.2" customHeight="1">
      <c r="B395" s="142"/>
      <c r="C395" s="143" t="s">
        <v>2066</v>
      </c>
      <c r="D395" s="143" t="s">
        <v>174</v>
      </c>
      <c r="E395" s="144" t="s">
        <v>2067</v>
      </c>
      <c r="F395" s="145" t="s">
        <v>1487</v>
      </c>
      <c r="G395" s="146" t="s">
        <v>177</v>
      </c>
      <c r="H395" s="147">
        <v>90.406999999999996</v>
      </c>
      <c r="I395" s="148">
        <v>3.07</v>
      </c>
      <c r="J395" s="148"/>
      <c r="K395" s="149"/>
      <c r="L395" s="27"/>
      <c r="M395" s="150" t="s">
        <v>1</v>
      </c>
      <c r="N395" s="121" t="s">
        <v>40</v>
      </c>
      <c r="O395" s="151">
        <v>0.14815</v>
      </c>
      <c r="P395" s="151">
        <f>O395*H395</f>
        <v>13.39379705</v>
      </c>
      <c r="Q395" s="151">
        <v>8.1340000000000004E-5</v>
      </c>
      <c r="R395" s="151">
        <f>Q395*H395</f>
        <v>7.3537053799999997E-3</v>
      </c>
      <c r="S395" s="151">
        <v>0</v>
      </c>
      <c r="T395" s="152">
        <f>S395*H395</f>
        <v>0</v>
      </c>
      <c r="AR395" s="153" t="s">
        <v>198</v>
      </c>
      <c r="AT395" s="153" t="s">
        <v>174</v>
      </c>
      <c r="AU395" s="153" t="s">
        <v>86</v>
      </c>
      <c r="AY395" s="13" t="s">
        <v>171</v>
      </c>
      <c r="BE395" s="154">
        <f>IF(N395="základná",J395,0)</f>
        <v>0</v>
      </c>
      <c r="BF395" s="154">
        <f>IF(N395="znížená",J395,0)</f>
        <v>0</v>
      </c>
      <c r="BG395" s="154">
        <f>IF(N395="zákl. prenesená",J395,0)</f>
        <v>0</v>
      </c>
      <c r="BH395" s="154">
        <f>IF(N395="zníž. prenesená",J395,0)</f>
        <v>0</v>
      </c>
      <c r="BI395" s="154">
        <f>IF(N395="nulová",J395,0)</f>
        <v>0</v>
      </c>
      <c r="BJ395" s="13" t="s">
        <v>86</v>
      </c>
      <c r="BK395" s="154">
        <f>ROUND(I395*H395,2)</f>
        <v>277.55</v>
      </c>
      <c r="BL395" s="13" t="s">
        <v>198</v>
      </c>
      <c r="BM395" s="153" t="s">
        <v>2068</v>
      </c>
    </row>
    <row r="396" spans="2:65" s="1" customFormat="1" ht="16.5" customHeight="1">
      <c r="B396" s="142"/>
      <c r="C396" s="143" t="s">
        <v>901</v>
      </c>
      <c r="D396" s="143" t="s">
        <v>174</v>
      </c>
      <c r="E396" s="144" t="s">
        <v>2069</v>
      </c>
      <c r="F396" s="145" t="s">
        <v>2070</v>
      </c>
      <c r="G396" s="146" t="s">
        <v>177</v>
      </c>
      <c r="H396" s="147">
        <v>600</v>
      </c>
      <c r="I396" s="148">
        <v>0.56000000000000005</v>
      </c>
      <c r="J396" s="148"/>
      <c r="K396" s="149"/>
      <c r="L396" s="27"/>
      <c r="M396" s="150" t="s">
        <v>1</v>
      </c>
      <c r="N396" s="121" t="s">
        <v>40</v>
      </c>
      <c r="O396" s="151">
        <v>3.1E-2</v>
      </c>
      <c r="P396" s="151">
        <f>O396*H396</f>
        <v>18.600000000000001</v>
      </c>
      <c r="Q396" s="151">
        <v>1.3E-6</v>
      </c>
      <c r="R396" s="151">
        <f>Q396*H396</f>
        <v>7.7999999999999999E-4</v>
      </c>
      <c r="S396" s="151">
        <v>0</v>
      </c>
      <c r="T396" s="152">
        <f>S396*H396</f>
        <v>0</v>
      </c>
      <c r="AR396" s="153" t="s">
        <v>198</v>
      </c>
      <c r="AT396" s="153" t="s">
        <v>174</v>
      </c>
      <c r="AU396" s="153" t="s">
        <v>86</v>
      </c>
      <c r="AY396" s="13" t="s">
        <v>171</v>
      </c>
      <c r="BE396" s="154">
        <f>IF(N396="základná",J396,0)</f>
        <v>0</v>
      </c>
      <c r="BF396" s="154">
        <f>IF(N396="znížená",J396,0)</f>
        <v>0</v>
      </c>
      <c r="BG396" s="154">
        <f>IF(N396="zákl. prenesená",J396,0)</f>
        <v>0</v>
      </c>
      <c r="BH396" s="154">
        <f>IF(N396="zníž. prenesená",J396,0)</f>
        <v>0</v>
      </c>
      <c r="BI396" s="154">
        <f>IF(N396="nulová",J396,0)</f>
        <v>0</v>
      </c>
      <c r="BJ396" s="13" t="s">
        <v>86</v>
      </c>
      <c r="BK396" s="154">
        <f>ROUND(I396*H396,2)</f>
        <v>336</v>
      </c>
      <c r="BL396" s="13" t="s">
        <v>198</v>
      </c>
      <c r="BM396" s="153" t="s">
        <v>2071</v>
      </c>
    </row>
    <row r="397" spans="2:65" s="1" customFormat="1" ht="37.9" customHeight="1">
      <c r="B397" s="142"/>
      <c r="C397" s="143" t="s">
        <v>2072</v>
      </c>
      <c r="D397" s="143" t="s">
        <v>174</v>
      </c>
      <c r="E397" s="144" t="s">
        <v>501</v>
      </c>
      <c r="F397" s="145" t="s">
        <v>502</v>
      </c>
      <c r="G397" s="146" t="s">
        <v>177</v>
      </c>
      <c r="H397" s="147">
        <v>1136.0640000000001</v>
      </c>
      <c r="I397" s="148">
        <v>1.75</v>
      </c>
      <c r="J397" s="148"/>
      <c r="K397" s="149"/>
      <c r="L397" s="27"/>
      <c r="M397" s="150" t="s">
        <v>1</v>
      </c>
      <c r="N397" s="121" t="s">
        <v>40</v>
      </c>
      <c r="O397" s="151">
        <v>0.18104000000000001</v>
      </c>
      <c r="P397" s="151">
        <f>O397*H397</f>
        <v>205.67302656000001</v>
      </c>
      <c r="Q397" s="151">
        <v>2.0999999999999999E-5</v>
      </c>
      <c r="R397" s="151">
        <f>Q397*H397</f>
        <v>2.3857343999999999E-2</v>
      </c>
      <c r="S397" s="151">
        <v>0</v>
      </c>
      <c r="T397" s="152">
        <f>S397*H397</f>
        <v>0</v>
      </c>
      <c r="AR397" s="153" t="s">
        <v>198</v>
      </c>
      <c r="AT397" s="153" t="s">
        <v>174</v>
      </c>
      <c r="AU397" s="153" t="s">
        <v>86</v>
      </c>
      <c r="AY397" s="13" t="s">
        <v>171</v>
      </c>
      <c r="BE397" s="154">
        <f>IF(N397="základná",J397,0)</f>
        <v>0</v>
      </c>
      <c r="BF397" s="154">
        <f>IF(N397="znížená",J397,0)</f>
        <v>0</v>
      </c>
      <c r="BG397" s="154">
        <f>IF(N397="zákl. prenesená",J397,0)</f>
        <v>0</v>
      </c>
      <c r="BH397" s="154">
        <f>IF(N397="zníž. prenesená",J397,0)</f>
        <v>0</v>
      </c>
      <c r="BI397" s="154">
        <f>IF(N397="nulová",J397,0)</f>
        <v>0</v>
      </c>
      <c r="BJ397" s="13" t="s">
        <v>86</v>
      </c>
      <c r="BK397" s="154">
        <f>ROUND(I397*H397,2)</f>
        <v>1988.11</v>
      </c>
      <c r="BL397" s="13" t="s">
        <v>198</v>
      </c>
      <c r="BM397" s="153" t="s">
        <v>2073</v>
      </c>
    </row>
    <row r="398" spans="2:65" s="1" customFormat="1" ht="24.2" customHeight="1">
      <c r="B398" s="142"/>
      <c r="C398" s="143" t="s">
        <v>905</v>
      </c>
      <c r="D398" s="143" t="s">
        <v>174</v>
      </c>
      <c r="E398" s="144" t="s">
        <v>2074</v>
      </c>
      <c r="F398" s="145" t="s">
        <v>2075</v>
      </c>
      <c r="G398" s="146" t="s">
        <v>177</v>
      </c>
      <c r="H398" s="147">
        <v>87.72</v>
      </c>
      <c r="I398" s="148">
        <v>6.51</v>
      </c>
      <c r="J398" s="148"/>
      <c r="K398" s="149"/>
      <c r="L398" s="27"/>
      <c r="M398" s="150" t="s">
        <v>1</v>
      </c>
      <c r="N398" s="121" t="s">
        <v>40</v>
      </c>
      <c r="O398" s="151">
        <v>0.20115</v>
      </c>
      <c r="P398" s="151">
        <f>O398*H398</f>
        <v>17.644877999999999</v>
      </c>
      <c r="Q398" s="151">
        <v>6.3632000000000001E-4</v>
      </c>
      <c r="R398" s="151">
        <f>Q398*H398</f>
        <v>5.5817990400000003E-2</v>
      </c>
      <c r="S398" s="151">
        <v>0</v>
      </c>
      <c r="T398" s="152">
        <f>S398*H398</f>
        <v>0</v>
      </c>
      <c r="AR398" s="153" t="s">
        <v>198</v>
      </c>
      <c r="AT398" s="153" t="s">
        <v>174</v>
      </c>
      <c r="AU398" s="153" t="s">
        <v>86</v>
      </c>
      <c r="AY398" s="13" t="s">
        <v>171</v>
      </c>
      <c r="BE398" s="154">
        <f>IF(N398="základná",J398,0)</f>
        <v>0</v>
      </c>
      <c r="BF398" s="154">
        <f>IF(N398="znížená",J398,0)</f>
        <v>0</v>
      </c>
      <c r="BG398" s="154">
        <f>IF(N398="zákl. prenesená",J398,0)</f>
        <v>0</v>
      </c>
      <c r="BH398" s="154">
        <f>IF(N398="zníž. prenesená",J398,0)</f>
        <v>0</v>
      </c>
      <c r="BI398" s="154">
        <f>IF(N398="nulová",J398,0)</f>
        <v>0</v>
      </c>
      <c r="BJ398" s="13" t="s">
        <v>86</v>
      </c>
      <c r="BK398" s="154">
        <f>ROUND(I398*H398,2)</f>
        <v>571.05999999999995</v>
      </c>
      <c r="BL398" s="13" t="s">
        <v>198</v>
      </c>
      <c r="BM398" s="153" t="s">
        <v>2076</v>
      </c>
    </row>
    <row r="399" spans="2:65" s="11" customFormat="1" ht="22.9" customHeight="1">
      <c r="B399" s="131"/>
      <c r="D399" s="132" t="s">
        <v>73</v>
      </c>
      <c r="E399" s="140" t="s">
        <v>558</v>
      </c>
      <c r="F399" s="140" t="s">
        <v>559</v>
      </c>
      <c r="J399" s="141"/>
      <c r="L399" s="131"/>
      <c r="M399" s="135"/>
      <c r="P399" s="136">
        <f>SUM(P400:P402)</f>
        <v>149.73964142</v>
      </c>
      <c r="R399" s="136">
        <f>SUM(R400:R402)</f>
        <v>0.7366175262600001</v>
      </c>
      <c r="T399" s="137">
        <f>SUM(T400:T402)</f>
        <v>0</v>
      </c>
      <c r="AR399" s="132" t="s">
        <v>86</v>
      </c>
      <c r="AT399" s="138" t="s">
        <v>73</v>
      </c>
      <c r="AU399" s="138" t="s">
        <v>81</v>
      </c>
      <c r="AY399" s="132" t="s">
        <v>171</v>
      </c>
      <c r="BK399" s="139">
        <f>SUM(BK400:BK402)</f>
        <v>4545.1499999999996</v>
      </c>
    </row>
    <row r="400" spans="2:65" s="1" customFormat="1" ht="24.2" customHeight="1">
      <c r="B400" s="142"/>
      <c r="C400" s="143" t="s">
        <v>2077</v>
      </c>
      <c r="D400" s="143" t="s">
        <v>174</v>
      </c>
      <c r="E400" s="144" t="s">
        <v>2078</v>
      </c>
      <c r="F400" s="145" t="s">
        <v>2079</v>
      </c>
      <c r="G400" s="146" t="s">
        <v>177</v>
      </c>
      <c r="H400" s="147">
        <v>618.46</v>
      </c>
      <c r="I400" s="148">
        <v>0.98</v>
      </c>
      <c r="J400" s="148"/>
      <c r="K400" s="149"/>
      <c r="L400" s="27"/>
      <c r="M400" s="150" t="s">
        <v>1</v>
      </c>
      <c r="N400" s="121" t="s">
        <v>40</v>
      </c>
      <c r="O400" s="151">
        <v>4.5280000000000001E-2</v>
      </c>
      <c r="P400" s="151">
        <f>O400*H400</f>
        <v>28.003868800000003</v>
      </c>
      <c r="Q400" s="151">
        <v>1.56E-4</v>
      </c>
      <c r="R400" s="151">
        <f>Q400*H400</f>
        <v>9.6479759999999998E-2</v>
      </c>
      <c r="S400" s="151">
        <v>0</v>
      </c>
      <c r="T400" s="152">
        <f>S400*H400</f>
        <v>0</v>
      </c>
      <c r="AR400" s="153" t="s">
        <v>198</v>
      </c>
      <c r="AT400" s="153" t="s">
        <v>174</v>
      </c>
      <c r="AU400" s="153" t="s">
        <v>86</v>
      </c>
      <c r="AY400" s="13" t="s">
        <v>171</v>
      </c>
      <c r="BE400" s="154">
        <f>IF(N400="základná",J400,0)</f>
        <v>0</v>
      </c>
      <c r="BF400" s="154">
        <f>IF(N400="znížená",J400,0)</f>
        <v>0</v>
      </c>
      <c r="BG400" s="154">
        <f>IF(N400="zákl. prenesená",J400,0)</f>
        <v>0</v>
      </c>
      <c r="BH400" s="154">
        <f>IF(N400="zníž. prenesená",J400,0)</f>
        <v>0</v>
      </c>
      <c r="BI400" s="154">
        <f>IF(N400="nulová",J400,0)</f>
        <v>0</v>
      </c>
      <c r="BJ400" s="13" t="s">
        <v>86</v>
      </c>
      <c r="BK400" s="154">
        <f>ROUND(I400*H400,2)</f>
        <v>606.09</v>
      </c>
      <c r="BL400" s="13" t="s">
        <v>198</v>
      </c>
      <c r="BM400" s="153" t="s">
        <v>2080</v>
      </c>
    </row>
    <row r="401" spans="2:65" s="1" customFormat="1" ht="24.2" customHeight="1">
      <c r="B401" s="142"/>
      <c r="C401" s="143" t="s">
        <v>906</v>
      </c>
      <c r="D401" s="143" t="s">
        <v>174</v>
      </c>
      <c r="E401" s="144" t="s">
        <v>560</v>
      </c>
      <c r="F401" s="145" t="s">
        <v>561</v>
      </c>
      <c r="G401" s="146" t="s">
        <v>177</v>
      </c>
      <c r="H401" s="147">
        <v>1339.817</v>
      </c>
      <c r="I401" s="148">
        <v>0.85</v>
      </c>
      <c r="J401" s="148"/>
      <c r="K401" s="149"/>
      <c r="L401" s="27"/>
      <c r="M401" s="150" t="s">
        <v>1</v>
      </c>
      <c r="N401" s="121" t="s">
        <v>40</v>
      </c>
      <c r="O401" s="151">
        <v>3.023E-2</v>
      </c>
      <c r="P401" s="151">
        <f>O401*H401</f>
        <v>40.50266791</v>
      </c>
      <c r="Q401" s="151">
        <v>1.2750000000000001E-4</v>
      </c>
      <c r="R401" s="151">
        <f>Q401*H401</f>
        <v>0.1708266675</v>
      </c>
      <c r="S401" s="151">
        <v>0</v>
      </c>
      <c r="T401" s="152">
        <f>S401*H401</f>
        <v>0</v>
      </c>
      <c r="AR401" s="153" t="s">
        <v>198</v>
      </c>
      <c r="AT401" s="153" t="s">
        <v>174</v>
      </c>
      <c r="AU401" s="153" t="s">
        <v>86</v>
      </c>
      <c r="AY401" s="13" t="s">
        <v>171</v>
      </c>
      <c r="BE401" s="154">
        <f>IF(N401="základná",J401,0)</f>
        <v>0</v>
      </c>
      <c r="BF401" s="154">
        <f>IF(N401="znížená",J401,0)</f>
        <v>0</v>
      </c>
      <c r="BG401" s="154">
        <f>IF(N401="zákl. prenesená",J401,0)</f>
        <v>0</v>
      </c>
      <c r="BH401" s="154">
        <f>IF(N401="zníž. prenesená",J401,0)</f>
        <v>0</v>
      </c>
      <c r="BI401" s="154">
        <f>IF(N401="nulová",J401,0)</f>
        <v>0</v>
      </c>
      <c r="BJ401" s="13" t="s">
        <v>86</v>
      </c>
      <c r="BK401" s="154">
        <f>ROUND(I401*H401,2)</f>
        <v>1138.8399999999999</v>
      </c>
      <c r="BL401" s="13" t="s">
        <v>198</v>
      </c>
      <c r="BM401" s="153" t="s">
        <v>2081</v>
      </c>
    </row>
    <row r="402" spans="2:65" s="1" customFormat="1" ht="37.9" customHeight="1">
      <c r="B402" s="142"/>
      <c r="C402" s="143" t="s">
        <v>2082</v>
      </c>
      <c r="D402" s="143" t="s">
        <v>174</v>
      </c>
      <c r="E402" s="144" t="s">
        <v>562</v>
      </c>
      <c r="F402" s="145" t="s">
        <v>563</v>
      </c>
      <c r="G402" s="146" t="s">
        <v>177</v>
      </c>
      <c r="H402" s="147">
        <v>1339.817</v>
      </c>
      <c r="I402" s="148">
        <v>2.09</v>
      </c>
      <c r="J402" s="148"/>
      <c r="K402" s="149"/>
      <c r="L402" s="27"/>
      <c r="M402" s="150" t="s">
        <v>1</v>
      </c>
      <c r="N402" s="121" t="s">
        <v>40</v>
      </c>
      <c r="O402" s="151">
        <v>6.0630000000000003E-2</v>
      </c>
      <c r="P402" s="151">
        <f>O402*H402</f>
        <v>81.233104710000006</v>
      </c>
      <c r="Q402" s="151">
        <v>3.5028000000000001E-4</v>
      </c>
      <c r="R402" s="151">
        <f>Q402*H402</f>
        <v>0.46931109876000004</v>
      </c>
      <c r="S402" s="151">
        <v>0</v>
      </c>
      <c r="T402" s="152">
        <f>S402*H402</f>
        <v>0</v>
      </c>
      <c r="AR402" s="153" t="s">
        <v>198</v>
      </c>
      <c r="AT402" s="153" t="s">
        <v>174</v>
      </c>
      <c r="AU402" s="153" t="s">
        <v>86</v>
      </c>
      <c r="AY402" s="13" t="s">
        <v>171</v>
      </c>
      <c r="BE402" s="154">
        <f>IF(N402="základná",J402,0)</f>
        <v>0</v>
      </c>
      <c r="BF402" s="154">
        <f>IF(N402="znížená",J402,0)</f>
        <v>0</v>
      </c>
      <c r="BG402" s="154">
        <f>IF(N402="zákl. prenesená",J402,0)</f>
        <v>0</v>
      </c>
      <c r="BH402" s="154">
        <f>IF(N402="zníž. prenesená",J402,0)</f>
        <v>0</v>
      </c>
      <c r="BI402" s="154">
        <f>IF(N402="nulová",J402,0)</f>
        <v>0</v>
      </c>
      <c r="BJ402" s="13" t="s">
        <v>86</v>
      </c>
      <c r="BK402" s="154">
        <f>ROUND(I402*H402,2)</f>
        <v>2800.22</v>
      </c>
      <c r="BL402" s="13" t="s">
        <v>198</v>
      </c>
      <c r="BM402" s="153" t="s">
        <v>2083</v>
      </c>
    </row>
    <row r="403" spans="2:65" s="11" customFormat="1" ht="25.9" customHeight="1">
      <c r="B403" s="131"/>
      <c r="D403" s="132" t="s">
        <v>73</v>
      </c>
      <c r="E403" s="133" t="s">
        <v>1063</v>
      </c>
      <c r="F403" s="133" t="s">
        <v>1064</v>
      </c>
      <c r="J403" s="134"/>
      <c r="L403" s="131"/>
      <c r="M403" s="135"/>
      <c r="P403" s="136">
        <f>SUM(P404:P405)</f>
        <v>0</v>
      </c>
      <c r="R403" s="136">
        <f>SUM(R404:R405)</f>
        <v>0</v>
      </c>
      <c r="T403" s="137">
        <f>SUM(T404:T405)</f>
        <v>0</v>
      </c>
      <c r="AR403" s="132" t="s">
        <v>107</v>
      </c>
      <c r="AT403" s="138" t="s">
        <v>73</v>
      </c>
      <c r="AU403" s="138" t="s">
        <v>74</v>
      </c>
      <c r="AY403" s="132" t="s">
        <v>171</v>
      </c>
      <c r="BK403" s="139">
        <f>SUM(BK404:BK405)</f>
        <v>2520</v>
      </c>
    </row>
    <row r="404" spans="2:65" s="1" customFormat="1" ht="16.5" customHeight="1">
      <c r="B404" s="142"/>
      <c r="C404" s="143" t="s">
        <v>910</v>
      </c>
      <c r="D404" s="143" t="s">
        <v>174</v>
      </c>
      <c r="E404" s="144" t="s">
        <v>2084</v>
      </c>
      <c r="F404" s="145" t="s">
        <v>2085</v>
      </c>
      <c r="G404" s="146" t="s">
        <v>1067</v>
      </c>
      <c r="H404" s="147">
        <v>120</v>
      </c>
      <c r="I404" s="148">
        <v>10.75</v>
      </c>
      <c r="J404" s="148"/>
      <c r="K404" s="149"/>
      <c r="L404" s="27"/>
      <c r="M404" s="150" t="s">
        <v>1</v>
      </c>
      <c r="N404" s="121" t="s">
        <v>40</v>
      </c>
      <c r="O404" s="151">
        <v>0</v>
      </c>
      <c r="P404" s="151">
        <f>O404*H404</f>
        <v>0</v>
      </c>
      <c r="Q404" s="151">
        <v>0</v>
      </c>
      <c r="R404" s="151">
        <f>Q404*H404</f>
        <v>0</v>
      </c>
      <c r="S404" s="151">
        <v>0</v>
      </c>
      <c r="T404" s="152">
        <f>S404*H404</f>
        <v>0</v>
      </c>
      <c r="AR404" s="153" t="s">
        <v>454</v>
      </c>
      <c r="AT404" s="153" t="s">
        <v>174</v>
      </c>
      <c r="AU404" s="153" t="s">
        <v>81</v>
      </c>
      <c r="AY404" s="13" t="s">
        <v>171</v>
      </c>
      <c r="BE404" s="154">
        <f>IF(N404="základná",J404,0)</f>
        <v>0</v>
      </c>
      <c r="BF404" s="154">
        <f>IF(N404="znížená",J404,0)</f>
        <v>0</v>
      </c>
      <c r="BG404" s="154">
        <f>IF(N404="zákl. prenesená",J404,0)</f>
        <v>0</v>
      </c>
      <c r="BH404" s="154">
        <f>IF(N404="zníž. prenesená",J404,0)</f>
        <v>0</v>
      </c>
      <c r="BI404" s="154">
        <f>IF(N404="nulová",J404,0)</f>
        <v>0</v>
      </c>
      <c r="BJ404" s="13" t="s">
        <v>86</v>
      </c>
      <c r="BK404" s="154">
        <f>ROUND(I404*H404,2)</f>
        <v>1290</v>
      </c>
      <c r="BL404" s="13" t="s">
        <v>454</v>
      </c>
      <c r="BM404" s="153" t="s">
        <v>2086</v>
      </c>
    </row>
    <row r="405" spans="2:65" s="1" customFormat="1" ht="24.2" customHeight="1">
      <c r="B405" s="142"/>
      <c r="C405" s="143" t="s">
        <v>2087</v>
      </c>
      <c r="D405" s="143" t="s">
        <v>174</v>
      </c>
      <c r="E405" s="144" t="s">
        <v>2088</v>
      </c>
      <c r="F405" s="145" t="s">
        <v>2089</v>
      </c>
      <c r="G405" s="146" t="s">
        <v>1067</v>
      </c>
      <c r="H405" s="147">
        <v>120</v>
      </c>
      <c r="I405" s="148">
        <v>10.25</v>
      </c>
      <c r="J405" s="148"/>
      <c r="K405" s="149"/>
      <c r="L405" s="27"/>
      <c r="M405" s="165" t="s">
        <v>1</v>
      </c>
      <c r="N405" s="166" t="s">
        <v>40</v>
      </c>
      <c r="O405" s="167">
        <v>0</v>
      </c>
      <c r="P405" s="167">
        <f>O405*H405</f>
        <v>0</v>
      </c>
      <c r="Q405" s="167">
        <v>0</v>
      </c>
      <c r="R405" s="167">
        <f>Q405*H405</f>
        <v>0</v>
      </c>
      <c r="S405" s="167">
        <v>0</v>
      </c>
      <c r="T405" s="168">
        <f>S405*H405</f>
        <v>0</v>
      </c>
      <c r="AR405" s="153" t="s">
        <v>454</v>
      </c>
      <c r="AT405" s="153" t="s">
        <v>174</v>
      </c>
      <c r="AU405" s="153" t="s">
        <v>81</v>
      </c>
      <c r="AY405" s="13" t="s">
        <v>171</v>
      </c>
      <c r="BE405" s="154">
        <f>IF(N405="základná",J405,0)</f>
        <v>0</v>
      </c>
      <c r="BF405" s="154">
        <f>IF(N405="znížená",J405,0)</f>
        <v>0</v>
      </c>
      <c r="BG405" s="154">
        <f>IF(N405="zákl. prenesená",J405,0)</f>
        <v>0</v>
      </c>
      <c r="BH405" s="154">
        <f>IF(N405="zníž. prenesená",J405,0)</f>
        <v>0</v>
      </c>
      <c r="BI405" s="154">
        <f>IF(N405="nulová",J405,0)</f>
        <v>0</v>
      </c>
      <c r="BJ405" s="13" t="s">
        <v>86</v>
      </c>
      <c r="BK405" s="154">
        <f>ROUND(I405*H405,2)</f>
        <v>1230</v>
      </c>
      <c r="BL405" s="13" t="s">
        <v>454</v>
      </c>
      <c r="BM405" s="153" t="s">
        <v>2090</v>
      </c>
    </row>
    <row r="406" spans="2:65" s="1" customFormat="1" ht="6.95" customHeight="1">
      <c r="B406" s="42"/>
      <c r="C406" s="43"/>
      <c r="D406" s="43"/>
      <c r="E406" s="43"/>
      <c r="F406" s="43"/>
      <c r="G406" s="43"/>
      <c r="H406" s="43"/>
      <c r="I406" s="43"/>
      <c r="J406" s="43"/>
      <c r="K406" s="43"/>
      <c r="L406" s="27"/>
    </row>
  </sheetData>
  <autoFilter ref="C149:K405"/>
  <mergeCells count="14">
    <mergeCell ref="E140:H140"/>
    <mergeCell ref="E138:H138"/>
    <mergeCell ref="E142:H142"/>
    <mergeCell ref="L2:V2"/>
    <mergeCell ref="E85:H85"/>
    <mergeCell ref="E89:H89"/>
    <mergeCell ref="E87:H87"/>
    <mergeCell ref="E91:H91"/>
    <mergeCell ref="E136:H136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52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1638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2091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J106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ROUND((SUM(BE106:BE107) + SUM(BE131:BE151)),  2)</f>
        <v>0</v>
      </c>
      <c r="G39" s="99"/>
      <c r="H39" s="99"/>
      <c r="I39" s="100">
        <v>0.2</v>
      </c>
      <c r="J39" s="98">
        <f>ROUND(((SUM(BE106:BE107) + SUM(BE131:BE151))*I39),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ROUND((SUM(BF106:BF107) + SUM(BF131:BF151)),  2)</f>
        <v>0</v>
      </c>
      <c r="I40" s="101">
        <v>0.2</v>
      </c>
      <c r="J40" s="83">
        <f>ROUND(((SUM(BF106:BF107) + SUM(BF131:BF151))*I40),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ROUND((SUM(BG106:BG107) + SUM(BG131:BG151)),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ROUND((SUM(BH106:BH107) + SUM(BH131:BH151)),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ROUND((SUM(BI106:BI107) + SUM(BI131:BI151)),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1638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E1.4. 01.2 - Zdravotechnika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 t="str">
        <f>IF(E22="","",E22)</f>
        <v/>
      </c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J131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150</v>
      </c>
      <c r="E101" s="114"/>
      <c r="F101" s="114"/>
      <c r="G101" s="114"/>
      <c r="H101" s="114"/>
      <c r="I101" s="114"/>
      <c r="J101" s="115">
        <f>J132</f>
        <v>0</v>
      </c>
      <c r="L101" s="112"/>
    </row>
    <row r="102" spans="2:47" s="9" customFormat="1" ht="19.899999999999999" customHeight="1">
      <c r="B102" s="116"/>
      <c r="D102" s="117" t="s">
        <v>152</v>
      </c>
      <c r="E102" s="118"/>
      <c r="F102" s="118"/>
      <c r="G102" s="118"/>
      <c r="H102" s="118"/>
      <c r="I102" s="118"/>
      <c r="J102" s="119">
        <f>J133</f>
        <v>0</v>
      </c>
      <c r="L102" s="116"/>
    </row>
    <row r="103" spans="2:47" s="9" customFormat="1" ht="19.899999999999999" customHeight="1">
      <c r="B103" s="116"/>
      <c r="D103" s="117" t="s">
        <v>1072</v>
      </c>
      <c r="E103" s="118"/>
      <c r="F103" s="118"/>
      <c r="G103" s="118"/>
      <c r="H103" s="118"/>
      <c r="I103" s="118"/>
      <c r="J103" s="119">
        <f>J138</f>
        <v>0</v>
      </c>
      <c r="L103" s="116"/>
    </row>
    <row r="104" spans="2:47" s="1" customFormat="1" ht="21.75" customHeight="1">
      <c r="B104" s="27"/>
      <c r="L104" s="27"/>
    </row>
    <row r="105" spans="2:47" s="1" customFormat="1" ht="6.95" customHeight="1">
      <c r="B105" s="27"/>
      <c r="L105" s="27"/>
    </row>
    <row r="106" spans="2:47" s="1" customFormat="1" ht="29.25" customHeight="1">
      <c r="B106" s="27"/>
      <c r="C106" s="111" t="s">
        <v>156</v>
      </c>
      <c r="J106" s="120">
        <v>0</v>
      </c>
      <c r="L106" s="27"/>
      <c r="N106" s="121" t="s">
        <v>38</v>
      </c>
    </row>
    <row r="107" spans="2:47" s="1" customFormat="1" ht="18" customHeight="1">
      <c r="B107" s="27"/>
      <c r="L107" s="27"/>
    </row>
    <row r="108" spans="2:47" s="1" customFormat="1" ht="29.25" customHeight="1">
      <c r="B108" s="27"/>
      <c r="C108" s="92" t="s">
        <v>131</v>
      </c>
      <c r="D108" s="93"/>
      <c r="E108" s="93"/>
      <c r="F108" s="93"/>
      <c r="G108" s="93"/>
      <c r="H108" s="93"/>
      <c r="I108" s="93"/>
      <c r="J108" s="94">
        <f>ROUND(J100+J106,2)</f>
        <v>0</v>
      </c>
      <c r="K108" s="93"/>
      <c r="L108" s="27"/>
    </row>
    <row r="109" spans="2:47" s="1" customFormat="1" ht="6.95" customHeight="1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7"/>
    </row>
    <row r="113" spans="2:12" s="1" customFormat="1" ht="6.95" customHeight="1">
      <c r="B113" s="44"/>
      <c r="C113" s="45"/>
      <c r="D113" s="45"/>
      <c r="E113" s="45"/>
      <c r="F113" s="45"/>
      <c r="G113" s="45"/>
      <c r="H113" s="45"/>
      <c r="I113" s="45"/>
      <c r="J113" s="45"/>
      <c r="K113" s="45"/>
      <c r="L113" s="27"/>
    </row>
    <row r="114" spans="2:12" s="1" customFormat="1" ht="24.95" customHeight="1">
      <c r="B114" s="27"/>
      <c r="C114" s="17" t="s">
        <v>157</v>
      </c>
      <c r="L114" s="27"/>
    </row>
    <row r="115" spans="2:12" s="1" customFormat="1" ht="6.95" customHeight="1">
      <c r="B115" s="27"/>
      <c r="L115" s="27"/>
    </row>
    <row r="116" spans="2:12" s="1" customFormat="1" ht="12" customHeight="1">
      <c r="B116" s="27"/>
      <c r="C116" s="22" t="s">
        <v>12</v>
      </c>
      <c r="L116" s="27"/>
    </row>
    <row r="117" spans="2:12" s="1" customFormat="1" ht="16.5" customHeight="1">
      <c r="B117" s="27"/>
      <c r="E117" s="215" t="str">
        <f>E7</f>
        <v>Bratislava II OO PZ, Mojmírova 20- rekonštrukcia objektu</v>
      </c>
      <c r="F117" s="216"/>
      <c r="G117" s="216"/>
      <c r="H117" s="216"/>
      <c r="L117" s="27"/>
    </row>
    <row r="118" spans="2:12" ht="12" customHeight="1">
      <c r="B118" s="16"/>
      <c r="C118" s="22" t="s">
        <v>133</v>
      </c>
      <c r="L118" s="16"/>
    </row>
    <row r="119" spans="2:12" ht="16.5" customHeight="1">
      <c r="B119" s="16"/>
      <c r="E119" s="215" t="s">
        <v>134</v>
      </c>
      <c r="F119" s="195"/>
      <c r="G119" s="195"/>
      <c r="H119" s="195"/>
      <c r="L119" s="16"/>
    </row>
    <row r="120" spans="2:12" ht="12" customHeight="1">
      <c r="B120" s="16"/>
      <c r="C120" s="22" t="s">
        <v>135</v>
      </c>
      <c r="L120" s="16"/>
    </row>
    <row r="121" spans="2:12" s="1" customFormat="1" ht="16.5" customHeight="1">
      <c r="B121" s="27"/>
      <c r="E121" s="208" t="s">
        <v>1638</v>
      </c>
      <c r="F121" s="214"/>
      <c r="G121" s="214"/>
      <c r="H121" s="214"/>
      <c r="L121" s="27"/>
    </row>
    <row r="122" spans="2:12" s="1" customFormat="1" ht="12" customHeight="1">
      <c r="B122" s="27"/>
      <c r="C122" s="22" t="s">
        <v>137</v>
      </c>
      <c r="L122" s="27"/>
    </row>
    <row r="123" spans="2:12" s="1" customFormat="1" ht="16.5" customHeight="1">
      <c r="B123" s="27"/>
      <c r="E123" s="176" t="str">
        <f>E13</f>
        <v>E1.4. 01.2 - Zdravotechnika</v>
      </c>
      <c r="F123" s="214"/>
      <c r="G123" s="214"/>
      <c r="H123" s="214"/>
      <c r="L123" s="27"/>
    </row>
    <row r="124" spans="2:12" s="1" customFormat="1" ht="6.95" customHeight="1">
      <c r="B124" s="27"/>
      <c r="L124" s="27"/>
    </row>
    <row r="125" spans="2:12" s="1" customFormat="1" ht="12" customHeight="1">
      <c r="B125" s="27"/>
      <c r="C125" s="22" t="s">
        <v>16</v>
      </c>
      <c r="F125" s="20" t="str">
        <f>F16</f>
        <v>Mojmírova 20, Bratislava II</v>
      </c>
      <c r="I125" s="22" t="s">
        <v>18</v>
      </c>
      <c r="J125" s="50">
        <f>IF(J16="","",J16)</f>
        <v>45417</v>
      </c>
      <c r="L125" s="27"/>
    </row>
    <row r="126" spans="2:12" s="1" customFormat="1" ht="6.95" customHeight="1">
      <c r="B126" s="27"/>
      <c r="L126" s="27"/>
    </row>
    <row r="127" spans="2:12" s="1" customFormat="1" ht="40.15" customHeight="1">
      <c r="B127" s="27"/>
      <c r="C127" s="22" t="s">
        <v>19</v>
      </c>
      <c r="F127" s="20" t="str">
        <f>E19</f>
        <v>MV SR,Pribinova 2,812 72 Bratislava 2</v>
      </c>
      <c r="I127" s="22" t="s">
        <v>26</v>
      </c>
      <c r="J127" s="23" t="str">
        <f>E25</f>
        <v>A+D Projekta s.r.o., Pod Orešinou 226/2 Nitra</v>
      </c>
      <c r="L127" s="27"/>
    </row>
    <row r="128" spans="2:12" s="1" customFormat="1" ht="15.2" customHeight="1">
      <c r="B128" s="27"/>
      <c r="C128" s="22" t="s">
        <v>23</v>
      </c>
      <c r="F128" s="20" t="str">
        <f>IF(E22="","",E22)</f>
        <v/>
      </c>
      <c r="I128" s="22" t="s">
        <v>29</v>
      </c>
      <c r="J128" s="23" t="str">
        <f>E28</f>
        <v xml:space="preserve"> </v>
      </c>
      <c r="L128" s="27"/>
    </row>
    <row r="129" spans="2:65" s="1" customFormat="1" ht="10.35" customHeight="1">
      <c r="B129" s="27"/>
      <c r="L129" s="27"/>
    </row>
    <row r="130" spans="2:65" s="10" customFormat="1" ht="29.25" customHeight="1">
      <c r="B130" s="122"/>
      <c r="C130" s="123" t="s">
        <v>158</v>
      </c>
      <c r="D130" s="124" t="s">
        <v>59</v>
      </c>
      <c r="E130" s="124" t="s">
        <v>55</v>
      </c>
      <c r="F130" s="124" t="s">
        <v>56</v>
      </c>
      <c r="G130" s="124" t="s">
        <v>159</v>
      </c>
      <c r="H130" s="124" t="s">
        <v>160</v>
      </c>
      <c r="I130" s="124" t="s">
        <v>161</v>
      </c>
      <c r="J130" s="125" t="s">
        <v>143</v>
      </c>
      <c r="K130" s="126" t="s">
        <v>162</v>
      </c>
      <c r="L130" s="122"/>
      <c r="M130" s="57" t="s">
        <v>1</v>
      </c>
      <c r="N130" s="58" t="s">
        <v>38</v>
      </c>
      <c r="O130" s="58" t="s">
        <v>163</v>
      </c>
      <c r="P130" s="58" t="s">
        <v>164</v>
      </c>
      <c r="Q130" s="58" t="s">
        <v>165</v>
      </c>
      <c r="R130" s="58" t="s">
        <v>166</v>
      </c>
      <c r="S130" s="58" t="s">
        <v>167</v>
      </c>
      <c r="T130" s="59" t="s">
        <v>168</v>
      </c>
    </row>
    <row r="131" spans="2:65" s="1" customFormat="1" ht="22.9" customHeight="1">
      <c r="B131" s="27"/>
      <c r="C131" s="62" t="s">
        <v>139</v>
      </c>
      <c r="J131" s="127"/>
      <c r="L131" s="27"/>
      <c r="M131" s="60"/>
      <c r="N131" s="51"/>
      <c r="O131" s="51"/>
      <c r="P131" s="128">
        <f>P132</f>
        <v>29.411618000000001</v>
      </c>
      <c r="Q131" s="51"/>
      <c r="R131" s="128">
        <f>R132</f>
        <v>7.6749958000000007E-2</v>
      </c>
      <c r="S131" s="51"/>
      <c r="T131" s="129">
        <f>T132</f>
        <v>9.3800000000000008E-2</v>
      </c>
      <c r="AT131" s="13" t="s">
        <v>73</v>
      </c>
      <c r="AU131" s="13" t="s">
        <v>145</v>
      </c>
      <c r="BK131" s="130">
        <f>BK132</f>
        <v>1242.7900000000002</v>
      </c>
    </row>
    <row r="132" spans="2:65" s="11" customFormat="1" ht="25.9" customHeight="1">
      <c r="B132" s="131"/>
      <c r="D132" s="132" t="s">
        <v>73</v>
      </c>
      <c r="E132" s="133" t="s">
        <v>384</v>
      </c>
      <c r="F132" s="133" t="s">
        <v>385</v>
      </c>
      <c r="J132" s="134"/>
      <c r="L132" s="131"/>
      <c r="M132" s="135"/>
      <c r="P132" s="136">
        <f>P133+P138</f>
        <v>29.411618000000001</v>
      </c>
      <c r="R132" s="136">
        <f>R133+R138</f>
        <v>7.6749958000000007E-2</v>
      </c>
      <c r="T132" s="137">
        <f>T133+T138</f>
        <v>9.3800000000000008E-2</v>
      </c>
      <c r="AR132" s="132" t="s">
        <v>86</v>
      </c>
      <c r="AT132" s="138" t="s">
        <v>73</v>
      </c>
      <c r="AU132" s="138" t="s">
        <v>74</v>
      </c>
      <c r="AY132" s="132" t="s">
        <v>171</v>
      </c>
      <c r="BK132" s="139">
        <f>BK133+BK138</f>
        <v>1242.7900000000002</v>
      </c>
    </row>
    <row r="133" spans="2:65" s="11" customFormat="1" ht="22.9" customHeight="1">
      <c r="B133" s="131"/>
      <c r="D133" s="132" t="s">
        <v>73</v>
      </c>
      <c r="E133" s="140" t="s">
        <v>427</v>
      </c>
      <c r="F133" s="140" t="s">
        <v>428</v>
      </c>
      <c r="J133" s="141"/>
      <c r="L133" s="131"/>
      <c r="M133" s="135"/>
      <c r="P133" s="136">
        <f>SUM(P134:P137)</f>
        <v>0</v>
      </c>
      <c r="R133" s="136">
        <f>SUM(R134:R137)</f>
        <v>2.3449999999999999E-3</v>
      </c>
      <c r="T133" s="137">
        <f>SUM(T134:T137)</f>
        <v>0</v>
      </c>
      <c r="AR133" s="132" t="s">
        <v>86</v>
      </c>
      <c r="AT133" s="138" t="s">
        <v>73</v>
      </c>
      <c r="AU133" s="138" t="s">
        <v>81</v>
      </c>
      <c r="AY133" s="132" t="s">
        <v>171</v>
      </c>
      <c r="BK133" s="139">
        <f>SUM(BK134:BK137)</f>
        <v>96.179999999999993</v>
      </c>
    </row>
    <row r="134" spans="2:65" s="1" customFormat="1" ht="16.5" customHeight="1">
      <c r="B134" s="142"/>
      <c r="C134" s="143" t="s">
        <v>81</v>
      </c>
      <c r="D134" s="143" t="s">
        <v>174</v>
      </c>
      <c r="E134" s="144" t="s">
        <v>1129</v>
      </c>
      <c r="F134" s="145" t="s">
        <v>1130</v>
      </c>
      <c r="G134" s="146" t="s">
        <v>253</v>
      </c>
      <c r="H134" s="147">
        <v>28.5</v>
      </c>
      <c r="I134" s="148">
        <v>2.63</v>
      </c>
      <c r="J134" s="148"/>
      <c r="K134" s="149"/>
      <c r="L134" s="27"/>
      <c r="M134" s="150" t="s">
        <v>1</v>
      </c>
      <c r="N134" s="121" t="s">
        <v>40</v>
      </c>
      <c r="O134" s="151">
        <v>0</v>
      </c>
      <c r="P134" s="151">
        <f>O134*H134</f>
        <v>0</v>
      </c>
      <c r="Q134" s="151">
        <v>0</v>
      </c>
      <c r="R134" s="151">
        <f>Q134*H134</f>
        <v>0</v>
      </c>
      <c r="S134" s="151">
        <v>0</v>
      </c>
      <c r="T134" s="152">
        <f>S134*H134</f>
        <v>0</v>
      </c>
      <c r="AR134" s="153" t="s">
        <v>198</v>
      </c>
      <c r="AT134" s="153" t="s">
        <v>174</v>
      </c>
      <c r="AU134" s="153" t="s">
        <v>86</v>
      </c>
      <c r="AY134" s="13" t="s">
        <v>171</v>
      </c>
      <c r="BE134" s="154">
        <f>IF(N134="základná",J134,0)</f>
        <v>0</v>
      </c>
      <c r="BF134" s="154">
        <f>IF(N134="znížená",J134,0)</f>
        <v>0</v>
      </c>
      <c r="BG134" s="154">
        <f>IF(N134="zákl. prenesená",J134,0)</f>
        <v>0</v>
      </c>
      <c r="BH134" s="154">
        <f>IF(N134="zníž. prenesená",J134,0)</f>
        <v>0</v>
      </c>
      <c r="BI134" s="154">
        <f>IF(N134="nulová",J134,0)</f>
        <v>0</v>
      </c>
      <c r="BJ134" s="13" t="s">
        <v>86</v>
      </c>
      <c r="BK134" s="154">
        <f>ROUND(I134*H134,2)</f>
        <v>74.959999999999994</v>
      </c>
      <c r="BL134" s="13" t="s">
        <v>198</v>
      </c>
      <c r="BM134" s="153" t="s">
        <v>86</v>
      </c>
    </row>
    <row r="135" spans="2:65" s="1" customFormat="1" ht="33" customHeight="1">
      <c r="B135" s="142"/>
      <c r="C135" s="155" t="s">
        <v>86</v>
      </c>
      <c r="D135" s="155" t="s">
        <v>282</v>
      </c>
      <c r="E135" s="156" t="s">
        <v>2092</v>
      </c>
      <c r="F135" s="157" t="s">
        <v>2093</v>
      </c>
      <c r="G135" s="158" t="s">
        <v>253</v>
      </c>
      <c r="H135" s="159">
        <v>18</v>
      </c>
      <c r="I135" s="160">
        <v>0.71</v>
      </c>
      <c r="J135" s="160"/>
      <c r="K135" s="161"/>
      <c r="L135" s="162"/>
      <c r="M135" s="163" t="s">
        <v>1</v>
      </c>
      <c r="N135" s="164" t="s">
        <v>40</v>
      </c>
      <c r="O135" s="151">
        <v>0</v>
      </c>
      <c r="P135" s="151">
        <f>O135*H135</f>
        <v>0</v>
      </c>
      <c r="Q135" s="151">
        <v>6.9999999999999994E-5</v>
      </c>
      <c r="R135" s="151">
        <f>Q135*H135</f>
        <v>1.2599999999999998E-3</v>
      </c>
      <c r="S135" s="151">
        <v>0</v>
      </c>
      <c r="T135" s="152">
        <f>S135*H135</f>
        <v>0</v>
      </c>
      <c r="AR135" s="153" t="s">
        <v>225</v>
      </c>
      <c r="AT135" s="153" t="s">
        <v>282</v>
      </c>
      <c r="AU135" s="153" t="s">
        <v>86</v>
      </c>
      <c r="AY135" s="13" t="s">
        <v>171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3" t="s">
        <v>86</v>
      </c>
      <c r="BK135" s="154">
        <f>ROUND(I135*H135,2)</f>
        <v>12.78</v>
      </c>
      <c r="BL135" s="13" t="s">
        <v>198</v>
      </c>
      <c r="BM135" s="153" t="s">
        <v>107</v>
      </c>
    </row>
    <row r="136" spans="2:65" s="1" customFormat="1" ht="33" customHeight="1">
      <c r="B136" s="142"/>
      <c r="C136" s="155" t="s">
        <v>91</v>
      </c>
      <c r="D136" s="155" t="s">
        <v>282</v>
      </c>
      <c r="E136" s="156" t="s">
        <v>2094</v>
      </c>
      <c r="F136" s="157" t="s">
        <v>2095</v>
      </c>
      <c r="G136" s="158" t="s">
        <v>253</v>
      </c>
      <c r="H136" s="159">
        <v>7</v>
      </c>
      <c r="I136" s="160">
        <v>0.77</v>
      </c>
      <c r="J136" s="160"/>
      <c r="K136" s="161"/>
      <c r="L136" s="162"/>
      <c r="M136" s="163" t="s">
        <v>1</v>
      </c>
      <c r="N136" s="164" t="s">
        <v>40</v>
      </c>
      <c r="O136" s="151">
        <v>0</v>
      </c>
      <c r="P136" s="151">
        <f>O136*H136</f>
        <v>0</v>
      </c>
      <c r="Q136" s="151">
        <v>8.0000000000000007E-5</v>
      </c>
      <c r="R136" s="151">
        <f>Q136*H136</f>
        <v>5.6000000000000006E-4</v>
      </c>
      <c r="S136" s="151">
        <v>0</v>
      </c>
      <c r="T136" s="152">
        <f>S136*H136</f>
        <v>0</v>
      </c>
      <c r="AR136" s="153" t="s">
        <v>225</v>
      </c>
      <c r="AT136" s="153" t="s">
        <v>282</v>
      </c>
      <c r="AU136" s="153" t="s">
        <v>86</v>
      </c>
      <c r="AY136" s="13" t="s">
        <v>171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3" t="s">
        <v>86</v>
      </c>
      <c r="BK136" s="154">
        <f>ROUND(I136*H136,2)</f>
        <v>5.39</v>
      </c>
      <c r="BL136" s="13" t="s">
        <v>198</v>
      </c>
      <c r="BM136" s="153" t="s">
        <v>172</v>
      </c>
    </row>
    <row r="137" spans="2:65" s="1" customFormat="1" ht="33" customHeight="1">
      <c r="B137" s="142"/>
      <c r="C137" s="155" t="s">
        <v>107</v>
      </c>
      <c r="D137" s="155" t="s">
        <v>282</v>
      </c>
      <c r="E137" s="156" t="s">
        <v>2096</v>
      </c>
      <c r="F137" s="157" t="s">
        <v>2097</v>
      </c>
      <c r="G137" s="158" t="s">
        <v>253</v>
      </c>
      <c r="H137" s="159">
        <v>3.5</v>
      </c>
      <c r="I137" s="160">
        <v>0.87</v>
      </c>
      <c r="J137" s="160"/>
      <c r="K137" s="161"/>
      <c r="L137" s="162"/>
      <c r="M137" s="163" t="s">
        <v>1</v>
      </c>
      <c r="N137" s="164" t="s">
        <v>40</v>
      </c>
      <c r="O137" s="151">
        <v>0</v>
      </c>
      <c r="P137" s="151">
        <f>O137*H137</f>
        <v>0</v>
      </c>
      <c r="Q137" s="151">
        <v>1.4999999999999999E-4</v>
      </c>
      <c r="R137" s="151">
        <f>Q137*H137</f>
        <v>5.2499999999999997E-4</v>
      </c>
      <c r="S137" s="151">
        <v>0</v>
      </c>
      <c r="T137" s="152">
        <f>S137*H137</f>
        <v>0</v>
      </c>
      <c r="AR137" s="153" t="s">
        <v>225</v>
      </c>
      <c r="AT137" s="153" t="s">
        <v>282</v>
      </c>
      <c r="AU137" s="153" t="s">
        <v>86</v>
      </c>
      <c r="AY137" s="13" t="s">
        <v>171</v>
      </c>
      <c r="BE137" s="154">
        <f>IF(N137="základná",J137,0)</f>
        <v>0</v>
      </c>
      <c r="BF137" s="154">
        <f>IF(N137="znížená",J137,0)</f>
        <v>0</v>
      </c>
      <c r="BG137" s="154">
        <f>IF(N137="zákl. prenesená",J137,0)</f>
        <v>0</v>
      </c>
      <c r="BH137" s="154">
        <f>IF(N137="zníž. prenesená",J137,0)</f>
        <v>0</v>
      </c>
      <c r="BI137" s="154">
        <f>IF(N137="nulová",J137,0)</f>
        <v>0</v>
      </c>
      <c r="BJ137" s="13" t="s">
        <v>86</v>
      </c>
      <c r="BK137" s="154">
        <f>ROUND(I137*H137,2)</f>
        <v>3.05</v>
      </c>
      <c r="BL137" s="13" t="s">
        <v>198</v>
      </c>
      <c r="BM137" s="153" t="s">
        <v>184</v>
      </c>
    </row>
    <row r="138" spans="2:65" s="11" customFormat="1" ht="22.9" customHeight="1">
      <c r="B138" s="131"/>
      <c r="D138" s="132" t="s">
        <v>73</v>
      </c>
      <c r="E138" s="140" t="s">
        <v>1185</v>
      </c>
      <c r="F138" s="140" t="s">
        <v>1186</v>
      </c>
      <c r="J138" s="141"/>
      <c r="L138" s="131"/>
      <c r="M138" s="135"/>
      <c r="P138" s="136">
        <f>SUM(P139:P151)</f>
        <v>29.411618000000001</v>
      </c>
      <c r="R138" s="136">
        <f>SUM(R139:R151)</f>
        <v>7.4404958000000007E-2</v>
      </c>
      <c r="T138" s="137">
        <f>SUM(T139:T151)</f>
        <v>9.3800000000000008E-2</v>
      </c>
      <c r="AR138" s="132" t="s">
        <v>86</v>
      </c>
      <c r="AT138" s="138" t="s">
        <v>73</v>
      </c>
      <c r="AU138" s="138" t="s">
        <v>81</v>
      </c>
      <c r="AY138" s="132" t="s">
        <v>171</v>
      </c>
      <c r="BK138" s="139">
        <f>SUM(BK139:BK151)</f>
        <v>1146.6100000000001</v>
      </c>
    </row>
    <row r="139" spans="2:65" s="1" customFormat="1" ht="33" customHeight="1">
      <c r="B139" s="142"/>
      <c r="C139" s="143" t="s">
        <v>185</v>
      </c>
      <c r="D139" s="143" t="s">
        <v>174</v>
      </c>
      <c r="E139" s="144" t="s">
        <v>2098</v>
      </c>
      <c r="F139" s="145" t="s">
        <v>2099</v>
      </c>
      <c r="G139" s="146" t="s">
        <v>253</v>
      </c>
      <c r="H139" s="147">
        <v>12.5</v>
      </c>
      <c r="I139" s="148">
        <v>18.29</v>
      </c>
      <c r="J139" s="148"/>
      <c r="K139" s="149"/>
      <c r="L139" s="27"/>
      <c r="M139" s="150" t="s">
        <v>1</v>
      </c>
      <c r="N139" s="121" t="s">
        <v>40</v>
      </c>
      <c r="O139" s="151">
        <v>0.56896000000000002</v>
      </c>
      <c r="P139" s="151">
        <f t="shared" ref="P139:P151" si="0">O139*H139</f>
        <v>7.1120000000000001</v>
      </c>
      <c r="Q139" s="151">
        <v>3.1575040000000002E-3</v>
      </c>
      <c r="R139" s="151">
        <f t="shared" ref="R139:R151" si="1">Q139*H139</f>
        <v>3.9468800000000005E-2</v>
      </c>
      <c r="S139" s="151">
        <v>0</v>
      </c>
      <c r="T139" s="152">
        <f t="shared" ref="T139:T151" si="2">S139*H139</f>
        <v>0</v>
      </c>
      <c r="AR139" s="153" t="s">
        <v>198</v>
      </c>
      <c r="AT139" s="153" t="s">
        <v>174</v>
      </c>
      <c r="AU139" s="153" t="s">
        <v>86</v>
      </c>
      <c r="AY139" s="13" t="s">
        <v>171</v>
      </c>
      <c r="BE139" s="154">
        <f t="shared" ref="BE139:BE151" si="3">IF(N139="základná",J139,0)</f>
        <v>0</v>
      </c>
      <c r="BF139" s="154">
        <f t="shared" ref="BF139:BF151" si="4">IF(N139="znížená",J139,0)</f>
        <v>0</v>
      </c>
      <c r="BG139" s="154">
        <f t="shared" ref="BG139:BG151" si="5">IF(N139="zákl. prenesená",J139,0)</f>
        <v>0</v>
      </c>
      <c r="BH139" s="154">
        <f t="shared" ref="BH139:BH151" si="6">IF(N139="zníž. prenesená",J139,0)</f>
        <v>0</v>
      </c>
      <c r="BI139" s="154">
        <f t="shared" ref="BI139:BI151" si="7">IF(N139="nulová",J139,0)</f>
        <v>0</v>
      </c>
      <c r="BJ139" s="13" t="s">
        <v>86</v>
      </c>
      <c r="BK139" s="154">
        <f t="shared" ref="BK139:BK151" si="8">ROUND(I139*H139,2)</f>
        <v>228.63</v>
      </c>
      <c r="BL139" s="13" t="s">
        <v>198</v>
      </c>
      <c r="BM139" s="153" t="s">
        <v>188</v>
      </c>
    </row>
    <row r="140" spans="2:65" s="1" customFormat="1" ht="33" customHeight="1">
      <c r="B140" s="142"/>
      <c r="C140" s="143" t="s">
        <v>172</v>
      </c>
      <c r="D140" s="143" t="s">
        <v>174</v>
      </c>
      <c r="E140" s="144" t="s">
        <v>2100</v>
      </c>
      <c r="F140" s="145" t="s">
        <v>2101</v>
      </c>
      <c r="G140" s="146" t="s">
        <v>253</v>
      </c>
      <c r="H140" s="147">
        <v>2</v>
      </c>
      <c r="I140" s="148">
        <v>20.420000000000002</v>
      </c>
      <c r="J140" s="148"/>
      <c r="K140" s="149"/>
      <c r="L140" s="27"/>
      <c r="M140" s="150" t="s">
        <v>1</v>
      </c>
      <c r="N140" s="121" t="s">
        <v>40</v>
      </c>
      <c r="O140" s="151">
        <v>0.54690000000000005</v>
      </c>
      <c r="P140" s="151">
        <f t="shared" si="0"/>
        <v>1.0938000000000001</v>
      </c>
      <c r="Q140" s="151">
        <v>3.8907540000000002E-3</v>
      </c>
      <c r="R140" s="151">
        <f t="shared" si="1"/>
        <v>7.7815080000000003E-3</v>
      </c>
      <c r="S140" s="151">
        <v>0</v>
      </c>
      <c r="T140" s="152">
        <f t="shared" si="2"/>
        <v>0</v>
      </c>
      <c r="AR140" s="153" t="s">
        <v>198</v>
      </c>
      <c r="AT140" s="153" t="s">
        <v>174</v>
      </c>
      <c r="AU140" s="153" t="s">
        <v>86</v>
      </c>
      <c r="AY140" s="13" t="s">
        <v>171</v>
      </c>
      <c r="BE140" s="154">
        <f t="shared" si="3"/>
        <v>0</v>
      </c>
      <c r="BF140" s="154">
        <f t="shared" si="4"/>
        <v>0</v>
      </c>
      <c r="BG140" s="154">
        <f t="shared" si="5"/>
        <v>0</v>
      </c>
      <c r="BH140" s="154">
        <f t="shared" si="6"/>
        <v>0</v>
      </c>
      <c r="BI140" s="154">
        <f t="shared" si="7"/>
        <v>0</v>
      </c>
      <c r="BJ140" s="13" t="s">
        <v>86</v>
      </c>
      <c r="BK140" s="154">
        <f t="shared" si="8"/>
        <v>40.840000000000003</v>
      </c>
      <c r="BL140" s="13" t="s">
        <v>198</v>
      </c>
      <c r="BM140" s="153" t="s">
        <v>191</v>
      </c>
    </row>
    <row r="141" spans="2:65" s="1" customFormat="1" ht="24.2" customHeight="1">
      <c r="B141" s="142"/>
      <c r="C141" s="143" t="s">
        <v>192</v>
      </c>
      <c r="D141" s="143" t="s">
        <v>174</v>
      </c>
      <c r="E141" s="144" t="s">
        <v>2102</v>
      </c>
      <c r="F141" s="145" t="s">
        <v>2103</v>
      </c>
      <c r="G141" s="146" t="s">
        <v>253</v>
      </c>
      <c r="H141" s="147">
        <v>14</v>
      </c>
      <c r="I141" s="148">
        <v>3.41</v>
      </c>
      <c r="J141" s="148"/>
      <c r="K141" s="149"/>
      <c r="L141" s="27"/>
      <c r="M141" s="150" t="s">
        <v>1</v>
      </c>
      <c r="N141" s="121" t="s">
        <v>40</v>
      </c>
      <c r="O141" s="151">
        <v>0.22600000000000001</v>
      </c>
      <c r="P141" s="151">
        <f t="shared" si="0"/>
        <v>3.1640000000000001</v>
      </c>
      <c r="Q141" s="151">
        <v>0</v>
      </c>
      <c r="R141" s="151">
        <f t="shared" si="1"/>
        <v>0</v>
      </c>
      <c r="S141" s="151">
        <v>6.7000000000000002E-3</v>
      </c>
      <c r="T141" s="152">
        <f t="shared" si="2"/>
        <v>9.3800000000000008E-2</v>
      </c>
      <c r="AR141" s="153" t="s">
        <v>198</v>
      </c>
      <c r="AT141" s="153" t="s">
        <v>174</v>
      </c>
      <c r="AU141" s="153" t="s">
        <v>86</v>
      </c>
      <c r="AY141" s="13" t="s">
        <v>171</v>
      </c>
      <c r="BE141" s="154">
        <f t="shared" si="3"/>
        <v>0</v>
      </c>
      <c r="BF141" s="154">
        <f t="shared" si="4"/>
        <v>0</v>
      </c>
      <c r="BG141" s="154">
        <f t="shared" si="5"/>
        <v>0</v>
      </c>
      <c r="BH141" s="154">
        <f t="shared" si="6"/>
        <v>0</v>
      </c>
      <c r="BI141" s="154">
        <f t="shared" si="7"/>
        <v>0</v>
      </c>
      <c r="BJ141" s="13" t="s">
        <v>86</v>
      </c>
      <c r="BK141" s="154">
        <f t="shared" si="8"/>
        <v>47.74</v>
      </c>
      <c r="BL141" s="13" t="s">
        <v>198</v>
      </c>
      <c r="BM141" s="153" t="s">
        <v>195</v>
      </c>
    </row>
    <row r="142" spans="2:65" s="1" customFormat="1" ht="24.2" customHeight="1">
      <c r="B142" s="142"/>
      <c r="C142" s="143" t="s">
        <v>184</v>
      </c>
      <c r="D142" s="143" t="s">
        <v>174</v>
      </c>
      <c r="E142" s="144" t="s">
        <v>2104</v>
      </c>
      <c r="F142" s="145" t="s">
        <v>2105</v>
      </c>
      <c r="G142" s="146" t="s">
        <v>280</v>
      </c>
      <c r="H142" s="147">
        <v>2</v>
      </c>
      <c r="I142" s="148">
        <v>37.659999999999997</v>
      </c>
      <c r="J142" s="148"/>
      <c r="K142" s="149"/>
      <c r="L142" s="27"/>
      <c r="M142" s="150" t="s">
        <v>1</v>
      </c>
      <c r="N142" s="121" t="s">
        <v>40</v>
      </c>
      <c r="O142" s="151">
        <v>1.0362899999999999</v>
      </c>
      <c r="P142" s="151">
        <f t="shared" si="0"/>
        <v>2.0725799999999999</v>
      </c>
      <c r="Q142" s="151">
        <v>5.2672999999999999E-3</v>
      </c>
      <c r="R142" s="151">
        <f t="shared" si="1"/>
        <v>1.05346E-2</v>
      </c>
      <c r="S142" s="151">
        <v>0</v>
      </c>
      <c r="T142" s="152">
        <f t="shared" si="2"/>
        <v>0</v>
      </c>
      <c r="AR142" s="153" t="s">
        <v>198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75.319999999999993</v>
      </c>
      <c r="BL142" s="13" t="s">
        <v>198</v>
      </c>
      <c r="BM142" s="153" t="s">
        <v>198</v>
      </c>
    </row>
    <row r="143" spans="2:65" s="1" customFormat="1" ht="24.2" customHeight="1">
      <c r="B143" s="142"/>
      <c r="C143" s="143" t="s">
        <v>199</v>
      </c>
      <c r="D143" s="143" t="s">
        <v>174</v>
      </c>
      <c r="E143" s="144" t="s">
        <v>1187</v>
      </c>
      <c r="F143" s="145" t="s">
        <v>1188</v>
      </c>
      <c r="G143" s="146" t="s">
        <v>253</v>
      </c>
      <c r="H143" s="147">
        <v>18</v>
      </c>
      <c r="I143" s="148">
        <v>7.83</v>
      </c>
      <c r="J143" s="148"/>
      <c r="K143" s="149"/>
      <c r="L143" s="27"/>
      <c r="M143" s="150" t="s">
        <v>1</v>
      </c>
      <c r="N143" s="121" t="s">
        <v>40</v>
      </c>
      <c r="O143" s="151">
        <v>0.29871999999999999</v>
      </c>
      <c r="P143" s="151">
        <f t="shared" si="0"/>
        <v>5.3769599999999995</v>
      </c>
      <c r="Q143" s="151">
        <v>1.34E-4</v>
      </c>
      <c r="R143" s="151">
        <f t="shared" si="1"/>
        <v>2.4120000000000001E-3</v>
      </c>
      <c r="S143" s="151">
        <v>0</v>
      </c>
      <c r="T143" s="152">
        <f t="shared" si="2"/>
        <v>0</v>
      </c>
      <c r="AR143" s="153" t="s">
        <v>198</v>
      </c>
      <c r="AT143" s="153" t="s">
        <v>174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140.94</v>
      </c>
      <c r="BL143" s="13" t="s">
        <v>198</v>
      </c>
      <c r="BM143" s="153" t="s">
        <v>202</v>
      </c>
    </row>
    <row r="144" spans="2:65" s="1" customFormat="1" ht="24.2" customHeight="1">
      <c r="B144" s="142"/>
      <c r="C144" s="143" t="s">
        <v>188</v>
      </c>
      <c r="D144" s="143" t="s">
        <v>174</v>
      </c>
      <c r="E144" s="144" t="s">
        <v>1189</v>
      </c>
      <c r="F144" s="145" t="s">
        <v>1190</v>
      </c>
      <c r="G144" s="146" t="s">
        <v>253</v>
      </c>
      <c r="H144" s="147">
        <v>7</v>
      </c>
      <c r="I144" s="148">
        <v>8.0500000000000007</v>
      </c>
      <c r="J144" s="148"/>
      <c r="K144" s="149"/>
      <c r="L144" s="27"/>
      <c r="M144" s="150" t="s">
        <v>1</v>
      </c>
      <c r="N144" s="121" t="s">
        <v>40</v>
      </c>
      <c r="O144" s="151">
        <v>0.31403999999999999</v>
      </c>
      <c r="P144" s="151">
        <f t="shared" si="0"/>
        <v>2.19828</v>
      </c>
      <c r="Q144" s="151">
        <v>1.9349999999999999E-4</v>
      </c>
      <c r="R144" s="151">
        <f t="shared" si="1"/>
        <v>1.3544999999999998E-3</v>
      </c>
      <c r="S144" s="151">
        <v>0</v>
      </c>
      <c r="T144" s="152">
        <f t="shared" si="2"/>
        <v>0</v>
      </c>
      <c r="AR144" s="153" t="s">
        <v>198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56.35</v>
      </c>
      <c r="BL144" s="13" t="s">
        <v>198</v>
      </c>
      <c r="BM144" s="153" t="s">
        <v>7</v>
      </c>
    </row>
    <row r="145" spans="2:65" s="1" customFormat="1" ht="24.2" customHeight="1">
      <c r="B145" s="142"/>
      <c r="C145" s="143" t="s">
        <v>205</v>
      </c>
      <c r="D145" s="143" t="s">
        <v>174</v>
      </c>
      <c r="E145" s="144" t="s">
        <v>1191</v>
      </c>
      <c r="F145" s="145" t="s">
        <v>1192</v>
      </c>
      <c r="G145" s="146" t="s">
        <v>253</v>
      </c>
      <c r="H145" s="147">
        <v>3.5</v>
      </c>
      <c r="I145" s="148">
        <v>9.7200000000000006</v>
      </c>
      <c r="J145" s="148"/>
      <c r="K145" s="149"/>
      <c r="L145" s="27"/>
      <c r="M145" s="150" t="s">
        <v>1</v>
      </c>
      <c r="N145" s="121" t="s">
        <v>40</v>
      </c>
      <c r="O145" s="151">
        <v>0.36166999999999999</v>
      </c>
      <c r="P145" s="151">
        <f t="shared" si="0"/>
        <v>1.2658449999999999</v>
      </c>
      <c r="Q145" s="151">
        <v>3.1050000000000001E-4</v>
      </c>
      <c r="R145" s="151">
        <f t="shared" si="1"/>
        <v>1.08675E-3</v>
      </c>
      <c r="S145" s="151">
        <v>0</v>
      </c>
      <c r="T145" s="152">
        <f t="shared" si="2"/>
        <v>0</v>
      </c>
      <c r="AR145" s="153" t="s">
        <v>198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34.020000000000003</v>
      </c>
      <c r="BL145" s="13" t="s">
        <v>198</v>
      </c>
      <c r="BM145" s="153" t="s">
        <v>208</v>
      </c>
    </row>
    <row r="146" spans="2:65" s="1" customFormat="1" ht="21.75" customHeight="1">
      <c r="B146" s="142"/>
      <c r="C146" s="143" t="s">
        <v>191</v>
      </c>
      <c r="D146" s="143" t="s">
        <v>174</v>
      </c>
      <c r="E146" s="144" t="s">
        <v>2106</v>
      </c>
      <c r="F146" s="145" t="s">
        <v>2107</v>
      </c>
      <c r="G146" s="146" t="s">
        <v>253</v>
      </c>
      <c r="H146" s="147">
        <v>14.5</v>
      </c>
      <c r="I146" s="148">
        <v>2.2400000000000002</v>
      </c>
      <c r="J146" s="148"/>
      <c r="K146" s="149"/>
      <c r="L146" s="27"/>
      <c r="M146" s="150" t="s">
        <v>1</v>
      </c>
      <c r="N146" s="121" t="s">
        <v>40</v>
      </c>
      <c r="O146" s="151">
        <v>8.9230000000000004E-2</v>
      </c>
      <c r="P146" s="151">
        <f t="shared" si="0"/>
        <v>1.2938350000000001</v>
      </c>
      <c r="Q146" s="151">
        <v>2.2871999999999999E-4</v>
      </c>
      <c r="R146" s="151">
        <f t="shared" si="1"/>
        <v>3.3164399999999999E-3</v>
      </c>
      <c r="S146" s="151">
        <v>0</v>
      </c>
      <c r="T146" s="152">
        <f t="shared" si="2"/>
        <v>0</v>
      </c>
      <c r="AR146" s="153" t="s">
        <v>198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32.479999999999997</v>
      </c>
      <c r="BL146" s="13" t="s">
        <v>198</v>
      </c>
      <c r="BM146" s="153" t="s">
        <v>211</v>
      </c>
    </row>
    <row r="147" spans="2:65" s="1" customFormat="1" ht="16.5" customHeight="1">
      <c r="B147" s="142"/>
      <c r="C147" s="143" t="s">
        <v>212</v>
      </c>
      <c r="D147" s="143" t="s">
        <v>174</v>
      </c>
      <c r="E147" s="144" t="s">
        <v>2108</v>
      </c>
      <c r="F147" s="145" t="s">
        <v>2109</v>
      </c>
      <c r="G147" s="146" t="s">
        <v>280</v>
      </c>
      <c r="H147" s="147">
        <v>1</v>
      </c>
      <c r="I147" s="148">
        <v>8.06</v>
      </c>
      <c r="J147" s="148"/>
      <c r="K147" s="149"/>
      <c r="L147" s="27"/>
      <c r="M147" s="150" t="s">
        <v>1</v>
      </c>
      <c r="N147" s="121" t="s">
        <v>40</v>
      </c>
      <c r="O147" s="151">
        <v>0.40100000000000002</v>
      </c>
      <c r="P147" s="151">
        <f t="shared" si="0"/>
        <v>0.40100000000000002</v>
      </c>
      <c r="Q147" s="151">
        <v>0</v>
      </c>
      <c r="R147" s="151">
        <f t="shared" si="1"/>
        <v>0</v>
      </c>
      <c r="S147" s="151">
        <v>0</v>
      </c>
      <c r="T147" s="152">
        <f t="shared" si="2"/>
        <v>0</v>
      </c>
      <c r="AR147" s="153" t="s">
        <v>198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8.06</v>
      </c>
      <c r="BL147" s="13" t="s">
        <v>198</v>
      </c>
      <c r="BM147" s="153" t="s">
        <v>215</v>
      </c>
    </row>
    <row r="148" spans="2:65" s="1" customFormat="1" ht="24.2" customHeight="1">
      <c r="B148" s="142"/>
      <c r="C148" s="143" t="s">
        <v>195</v>
      </c>
      <c r="D148" s="143" t="s">
        <v>174</v>
      </c>
      <c r="E148" s="144" t="s">
        <v>2110</v>
      </c>
      <c r="F148" s="145" t="s">
        <v>2111</v>
      </c>
      <c r="G148" s="146" t="s">
        <v>1238</v>
      </c>
      <c r="H148" s="147">
        <v>1</v>
      </c>
      <c r="I148" s="148">
        <v>363.75</v>
      </c>
      <c r="J148" s="148"/>
      <c r="K148" s="149"/>
      <c r="L148" s="27"/>
      <c r="M148" s="150" t="s">
        <v>1</v>
      </c>
      <c r="N148" s="121" t="s">
        <v>40</v>
      </c>
      <c r="O148" s="151">
        <v>0</v>
      </c>
      <c r="P148" s="151">
        <f t="shared" si="0"/>
        <v>0</v>
      </c>
      <c r="Q148" s="151">
        <v>0</v>
      </c>
      <c r="R148" s="151">
        <f t="shared" si="1"/>
        <v>0</v>
      </c>
      <c r="S148" s="151">
        <v>0</v>
      </c>
      <c r="T148" s="152">
        <f t="shared" si="2"/>
        <v>0</v>
      </c>
      <c r="AR148" s="153" t="s">
        <v>198</v>
      </c>
      <c r="AT148" s="153" t="s">
        <v>174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363.75</v>
      </c>
      <c r="BL148" s="13" t="s">
        <v>198</v>
      </c>
      <c r="BM148" s="153" t="s">
        <v>218</v>
      </c>
    </row>
    <row r="149" spans="2:65" s="1" customFormat="1" ht="24.2" customHeight="1">
      <c r="B149" s="142"/>
      <c r="C149" s="143" t="s">
        <v>219</v>
      </c>
      <c r="D149" s="143" t="s">
        <v>174</v>
      </c>
      <c r="E149" s="144" t="s">
        <v>1228</v>
      </c>
      <c r="F149" s="145" t="s">
        <v>1229</v>
      </c>
      <c r="G149" s="146" t="s">
        <v>253</v>
      </c>
      <c r="H149" s="147">
        <v>43</v>
      </c>
      <c r="I149" s="148">
        <v>1.56</v>
      </c>
      <c r="J149" s="148"/>
      <c r="K149" s="149"/>
      <c r="L149" s="27"/>
      <c r="M149" s="150" t="s">
        <v>1</v>
      </c>
      <c r="N149" s="121" t="s">
        <v>40</v>
      </c>
      <c r="O149" s="151">
        <v>6.4000000000000001E-2</v>
      </c>
      <c r="P149" s="151">
        <f t="shared" si="0"/>
        <v>2.7520000000000002</v>
      </c>
      <c r="Q149" s="151">
        <v>1.8652E-4</v>
      </c>
      <c r="R149" s="151">
        <f t="shared" si="1"/>
        <v>8.0203600000000007E-3</v>
      </c>
      <c r="S149" s="151">
        <v>0</v>
      </c>
      <c r="T149" s="152">
        <f t="shared" si="2"/>
        <v>0</v>
      </c>
      <c r="AR149" s="153" t="s">
        <v>198</v>
      </c>
      <c r="AT149" s="153" t="s">
        <v>174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67.08</v>
      </c>
      <c r="BL149" s="13" t="s">
        <v>198</v>
      </c>
      <c r="BM149" s="153" t="s">
        <v>222</v>
      </c>
    </row>
    <row r="150" spans="2:65" s="1" customFormat="1" ht="24.2" customHeight="1">
      <c r="B150" s="142"/>
      <c r="C150" s="143" t="s">
        <v>198</v>
      </c>
      <c r="D150" s="143" t="s">
        <v>174</v>
      </c>
      <c r="E150" s="144" t="s">
        <v>1230</v>
      </c>
      <c r="F150" s="145" t="s">
        <v>1231</v>
      </c>
      <c r="G150" s="146" t="s">
        <v>253</v>
      </c>
      <c r="H150" s="147">
        <v>43</v>
      </c>
      <c r="I150" s="148">
        <v>1.1200000000000001</v>
      </c>
      <c r="J150" s="148"/>
      <c r="K150" s="149"/>
      <c r="L150" s="27"/>
      <c r="M150" s="150" t="s">
        <v>1</v>
      </c>
      <c r="N150" s="121" t="s">
        <v>40</v>
      </c>
      <c r="O150" s="151">
        <v>5.8049999999999997E-2</v>
      </c>
      <c r="P150" s="151">
        <f t="shared" si="0"/>
        <v>2.4961500000000001</v>
      </c>
      <c r="Q150" s="151">
        <v>1.0000000000000001E-5</v>
      </c>
      <c r="R150" s="151">
        <f t="shared" si="1"/>
        <v>4.3000000000000004E-4</v>
      </c>
      <c r="S150" s="151">
        <v>0</v>
      </c>
      <c r="T150" s="152">
        <f t="shared" si="2"/>
        <v>0</v>
      </c>
      <c r="AR150" s="153" t="s">
        <v>198</v>
      </c>
      <c r="AT150" s="153" t="s">
        <v>174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48.16</v>
      </c>
      <c r="BL150" s="13" t="s">
        <v>198</v>
      </c>
      <c r="BM150" s="153" t="s">
        <v>225</v>
      </c>
    </row>
    <row r="151" spans="2:65" s="1" customFormat="1" ht="24.2" customHeight="1">
      <c r="B151" s="142"/>
      <c r="C151" s="143" t="s">
        <v>226</v>
      </c>
      <c r="D151" s="143" t="s">
        <v>174</v>
      </c>
      <c r="E151" s="144" t="s">
        <v>1232</v>
      </c>
      <c r="F151" s="145" t="s">
        <v>1233</v>
      </c>
      <c r="G151" s="146" t="s">
        <v>362</v>
      </c>
      <c r="H151" s="147">
        <v>0.14199999999999999</v>
      </c>
      <c r="I151" s="148">
        <v>22.82</v>
      </c>
      <c r="J151" s="148"/>
      <c r="K151" s="149"/>
      <c r="L151" s="27"/>
      <c r="M151" s="165" t="s">
        <v>1</v>
      </c>
      <c r="N151" s="166" t="s">
        <v>40</v>
      </c>
      <c r="O151" s="167">
        <v>1.304</v>
      </c>
      <c r="P151" s="167">
        <f t="shared" si="0"/>
        <v>0.185168</v>
      </c>
      <c r="Q151" s="167">
        <v>0</v>
      </c>
      <c r="R151" s="167">
        <f t="shared" si="1"/>
        <v>0</v>
      </c>
      <c r="S151" s="167">
        <v>0</v>
      </c>
      <c r="T151" s="168">
        <f t="shared" si="2"/>
        <v>0</v>
      </c>
      <c r="AR151" s="153" t="s">
        <v>198</v>
      </c>
      <c r="AT151" s="153" t="s">
        <v>174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3.24</v>
      </c>
      <c r="BL151" s="13" t="s">
        <v>198</v>
      </c>
      <c r="BM151" s="153" t="s">
        <v>229</v>
      </c>
    </row>
    <row r="152" spans="2:65" s="1" customFormat="1" ht="6.95" customHeight="1">
      <c r="B152" s="42"/>
      <c r="C152" s="43"/>
      <c r="D152" s="43"/>
      <c r="E152" s="43"/>
      <c r="F152" s="43"/>
      <c r="G152" s="43"/>
      <c r="H152" s="43"/>
      <c r="I152" s="43"/>
      <c r="J152" s="43"/>
      <c r="K152" s="43"/>
      <c r="L152" s="27"/>
    </row>
  </sheetData>
  <autoFilter ref="C130:K151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45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127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1638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2112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J111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ROUND((SUM(BE111:BE112) + SUM(BE136:BE244)),  2)</f>
        <v>0</v>
      </c>
      <c r="G39" s="99"/>
      <c r="H39" s="99"/>
      <c r="I39" s="100">
        <v>0.2</v>
      </c>
      <c r="J39" s="98">
        <f>ROUND(((SUM(BE111:BE112) + SUM(BE136:BE244))*I39),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ROUND((SUM(BF111:BF112) + SUM(BF136:BF244)),  2)</f>
        <v>0</v>
      </c>
      <c r="I40" s="101">
        <v>0.2</v>
      </c>
      <c r="J40" s="83">
        <f>ROUND(((SUM(BF111:BF112) + SUM(BF136:BF244))*I40),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ROUND((SUM(BG111:BG112) + SUM(BG136:BG244)),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ROUND((SUM(BH111:BH112) + SUM(BH136:BH244)),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ROUND((SUM(BI111:BI112) + SUM(BI136:BI244)),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1638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E1.7 01.2 - Elektroinštalácia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 t="str">
        <f>IF(E22="","",E22)</f>
        <v/>
      </c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J136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1562</v>
      </c>
      <c r="E101" s="114"/>
      <c r="F101" s="114"/>
      <c r="G101" s="114"/>
      <c r="H101" s="114"/>
      <c r="I101" s="114"/>
      <c r="J101" s="115">
        <f>J137</f>
        <v>0</v>
      </c>
      <c r="L101" s="112"/>
    </row>
    <row r="102" spans="2:47" s="9" customFormat="1" ht="19.899999999999999" customHeight="1">
      <c r="B102" s="116"/>
      <c r="D102" s="117" t="s">
        <v>1563</v>
      </c>
      <c r="E102" s="118"/>
      <c r="F102" s="118"/>
      <c r="G102" s="118"/>
      <c r="H102" s="118"/>
      <c r="I102" s="118"/>
      <c r="J102" s="119">
        <f>J138</f>
        <v>0</v>
      </c>
      <c r="L102" s="116"/>
    </row>
    <row r="103" spans="2:47" s="8" customFormat="1" ht="24.95" customHeight="1">
      <c r="B103" s="112"/>
      <c r="D103" s="113" t="s">
        <v>1319</v>
      </c>
      <c r="E103" s="114"/>
      <c r="F103" s="114"/>
      <c r="G103" s="114"/>
      <c r="H103" s="114"/>
      <c r="I103" s="114"/>
      <c r="J103" s="115">
        <f>J140</f>
        <v>0</v>
      </c>
      <c r="L103" s="112"/>
    </row>
    <row r="104" spans="2:47" s="9" customFormat="1" ht="19.899999999999999" customHeight="1">
      <c r="B104" s="116"/>
      <c r="D104" s="117" t="s">
        <v>1564</v>
      </c>
      <c r="E104" s="118"/>
      <c r="F104" s="118"/>
      <c r="G104" s="118"/>
      <c r="H104" s="118"/>
      <c r="I104" s="118"/>
      <c r="J104" s="119">
        <f>J141</f>
        <v>0</v>
      </c>
      <c r="L104" s="116"/>
    </row>
    <row r="105" spans="2:47" s="9" customFormat="1" ht="19.899999999999999" customHeight="1">
      <c r="B105" s="116"/>
      <c r="D105" s="117" t="s">
        <v>2113</v>
      </c>
      <c r="E105" s="118"/>
      <c r="F105" s="118"/>
      <c r="G105" s="118"/>
      <c r="H105" s="118"/>
      <c r="I105" s="118"/>
      <c r="J105" s="119">
        <f>J231</f>
        <v>0</v>
      </c>
      <c r="L105" s="116"/>
    </row>
    <row r="106" spans="2:47" s="9" customFormat="1" ht="19.899999999999999" customHeight="1">
      <c r="B106" s="116"/>
      <c r="D106" s="117" t="s">
        <v>2114</v>
      </c>
      <c r="E106" s="118"/>
      <c r="F106" s="118"/>
      <c r="G106" s="118"/>
      <c r="H106" s="118"/>
      <c r="I106" s="118"/>
      <c r="J106" s="119">
        <f>J238</f>
        <v>0</v>
      </c>
      <c r="L106" s="116"/>
    </row>
    <row r="107" spans="2:47" s="9" customFormat="1" ht="19.899999999999999" customHeight="1">
      <c r="B107" s="116"/>
      <c r="D107" s="117" t="s">
        <v>2115</v>
      </c>
      <c r="E107" s="118"/>
      <c r="F107" s="118"/>
      <c r="G107" s="118"/>
      <c r="H107" s="118"/>
      <c r="I107" s="118"/>
      <c r="J107" s="119">
        <f>J240</f>
        <v>0</v>
      </c>
      <c r="L107" s="116"/>
    </row>
    <row r="108" spans="2:47" s="8" customFormat="1" ht="24.95" customHeight="1">
      <c r="B108" s="112"/>
      <c r="D108" s="113" t="s">
        <v>2116</v>
      </c>
      <c r="E108" s="114"/>
      <c r="F108" s="114"/>
      <c r="G108" s="114"/>
      <c r="H108" s="114"/>
      <c r="I108" s="114"/>
      <c r="J108" s="115">
        <f>J242</f>
        <v>0</v>
      </c>
      <c r="L108" s="112"/>
    </row>
    <row r="109" spans="2:47" s="1" customFormat="1" ht="21.75" customHeight="1">
      <c r="B109" s="27"/>
      <c r="L109" s="27"/>
    </row>
    <row r="110" spans="2:47" s="1" customFormat="1" ht="6.95" customHeight="1">
      <c r="B110" s="27"/>
      <c r="L110" s="27"/>
    </row>
    <row r="111" spans="2:47" s="1" customFormat="1" ht="29.25" customHeight="1">
      <c r="B111" s="27"/>
      <c r="C111" s="111" t="s">
        <v>156</v>
      </c>
      <c r="J111" s="120">
        <v>0</v>
      </c>
      <c r="L111" s="27"/>
      <c r="N111" s="121" t="s">
        <v>38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131</v>
      </c>
      <c r="D113" s="93"/>
      <c r="E113" s="93"/>
      <c r="F113" s="93"/>
      <c r="G113" s="93"/>
      <c r="H113" s="93"/>
      <c r="I113" s="93"/>
      <c r="J113" s="94">
        <f>ROUND(J100+J111,2)</f>
        <v>0</v>
      </c>
      <c r="K113" s="93"/>
      <c r="L113" s="27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5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5" customHeight="1">
      <c r="B119" s="27"/>
      <c r="C119" s="17" t="s">
        <v>157</v>
      </c>
      <c r="L119" s="27"/>
    </row>
    <row r="120" spans="2:12" s="1" customFormat="1" ht="6.95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5" t="str">
        <f>E7</f>
        <v>Bratislava II OO PZ, Mojmírova 20- rekonštrukcia objektu</v>
      </c>
      <c r="F122" s="216"/>
      <c r="G122" s="216"/>
      <c r="H122" s="216"/>
      <c r="L122" s="27"/>
    </row>
    <row r="123" spans="2:12" ht="12" customHeight="1">
      <c r="B123" s="16"/>
      <c r="C123" s="22" t="s">
        <v>133</v>
      </c>
      <c r="L123" s="16"/>
    </row>
    <row r="124" spans="2:12" ht="16.5" customHeight="1">
      <c r="B124" s="16"/>
      <c r="E124" s="215" t="s">
        <v>134</v>
      </c>
      <c r="F124" s="195"/>
      <c r="G124" s="195"/>
      <c r="H124" s="195"/>
      <c r="L124" s="16"/>
    </row>
    <row r="125" spans="2:12" ht="12" customHeight="1">
      <c r="B125" s="16"/>
      <c r="C125" s="22" t="s">
        <v>135</v>
      </c>
      <c r="L125" s="16"/>
    </row>
    <row r="126" spans="2:12" s="1" customFormat="1" ht="16.5" customHeight="1">
      <c r="B126" s="27"/>
      <c r="E126" s="208" t="s">
        <v>1638</v>
      </c>
      <c r="F126" s="214"/>
      <c r="G126" s="214"/>
      <c r="H126" s="214"/>
      <c r="L126" s="27"/>
    </row>
    <row r="127" spans="2:12" s="1" customFormat="1" ht="12" customHeight="1">
      <c r="B127" s="27"/>
      <c r="C127" s="22" t="s">
        <v>137</v>
      </c>
      <c r="L127" s="27"/>
    </row>
    <row r="128" spans="2:12" s="1" customFormat="1" ht="16.5" customHeight="1">
      <c r="B128" s="27"/>
      <c r="E128" s="176" t="str">
        <f>E13</f>
        <v>E1.7 01.2 - Elektroinštalácia</v>
      </c>
      <c r="F128" s="214"/>
      <c r="G128" s="214"/>
      <c r="H128" s="214"/>
      <c r="L128" s="27"/>
    </row>
    <row r="129" spans="2:65" s="1" customFormat="1" ht="6.95" customHeight="1">
      <c r="B129" s="27"/>
      <c r="L129" s="27"/>
    </row>
    <row r="130" spans="2:65" s="1" customFormat="1" ht="12" customHeight="1">
      <c r="B130" s="27"/>
      <c r="C130" s="22" t="s">
        <v>16</v>
      </c>
      <c r="F130" s="20" t="str">
        <f>F16</f>
        <v>Mojmírova 20, Bratislava II</v>
      </c>
      <c r="I130" s="22" t="s">
        <v>18</v>
      </c>
      <c r="J130" s="50">
        <f>IF(J16="","",J16)</f>
        <v>45417</v>
      </c>
      <c r="L130" s="27"/>
    </row>
    <row r="131" spans="2:65" s="1" customFormat="1" ht="6.95" customHeight="1">
      <c r="B131" s="27"/>
      <c r="L131" s="27"/>
    </row>
    <row r="132" spans="2:65" s="1" customFormat="1" ht="40.15" customHeight="1">
      <c r="B132" s="27"/>
      <c r="C132" s="22" t="s">
        <v>19</v>
      </c>
      <c r="F132" s="20" t="str">
        <f>E19</f>
        <v>MV SR,Pribinova 2,812 72 Bratislava 2</v>
      </c>
      <c r="I132" s="22" t="s">
        <v>26</v>
      </c>
      <c r="J132" s="23" t="str">
        <f>E25</f>
        <v>A+D Projekta s.r.o., Pod Orešinou 226/2 Nitra</v>
      </c>
      <c r="L132" s="27"/>
    </row>
    <row r="133" spans="2:65" s="1" customFormat="1" ht="15.2" customHeight="1">
      <c r="B133" s="27"/>
      <c r="C133" s="22" t="s">
        <v>23</v>
      </c>
      <c r="F133" s="20" t="str">
        <f>IF(E22="","",E22)</f>
        <v/>
      </c>
      <c r="I133" s="22" t="s">
        <v>29</v>
      </c>
      <c r="J133" s="23" t="str">
        <f>E28</f>
        <v xml:space="preserve"> </v>
      </c>
      <c r="L133" s="27"/>
    </row>
    <row r="134" spans="2:65" s="1" customFormat="1" ht="10.35" customHeight="1">
      <c r="B134" s="27"/>
      <c r="L134" s="27"/>
    </row>
    <row r="135" spans="2:65" s="10" customFormat="1" ht="29.25" customHeight="1">
      <c r="B135" s="122"/>
      <c r="C135" s="123" t="s">
        <v>158</v>
      </c>
      <c r="D135" s="124" t="s">
        <v>59</v>
      </c>
      <c r="E135" s="124" t="s">
        <v>55</v>
      </c>
      <c r="F135" s="124" t="s">
        <v>56</v>
      </c>
      <c r="G135" s="124" t="s">
        <v>159</v>
      </c>
      <c r="H135" s="124" t="s">
        <v>160</v>
      </c>
      <c r="I135" s="124" t="s">
        <v>161</v>
      </c>
      <c r="J135" s="125" t="s">
        <v>143</v>
      </c>
      <c r="K135" s="126" t="s">
        <v>162</v>
      </c>
      <c r="L135" s="122"/>
      <c r="M135" s="57" t="s">
        <v>1</v>
      </c>
      <c r="N135" s="58" t="s">
        <v>38</v>
      </c>
      <c r="O135" s="58" t="s">
        <v>163</v>
      </c>
      <c r="P135" s="58" t="s">
        <v>164</v>
      </c>
      <c r="Q135" s="58" t="s">
        <v>165</v>
      </c>
      <c r="R135" s="58" t="s">
        <v>166</v>
      </c>
      <c r="S135" s="58" t="s">
        <v>167</v>
      </c>
      <c r="T135" s="59" t="s">
        <v>168</v>
      </c>
    </row>
    <row r="136" spans="2:65" s="1" customFormat="1" ht="22.9" customHeight="1">
      <c r="B136" s="27"/>
      <c r="C136" s="62" t="s">
        <v>139</v>
      </c>
      <c r="J136" s="127"/>
      <c r="L136" s="27"/>
      <c r="M136" s="60"/>
      <c r="N136" s="51"/>
      <c r="O136" s="51"/>
      <c r="P136" s="128">
        <f>P137+P140+P242</f>
        <v>944.02890000000002</v>
      </c>
      <c r="Q136" s="51"/>
      <c r="R136" s="128">
        <f>R137+R140+R242</f>
        <v>1.0650199999999996</v>
      </c>
      <c r="S136" s="51"/>
      <c r="T136" s="129">
        <f>T137+T140+T242</f>
        <v>0.2661</v>
      </c>
      <c r="AT136" s="13" t="s">
        <v>73</v>
      </c>
      <c r="AU136" s="13" t="s">
        <v>145</v>
      </c>
      <c r="BK136" s="130">
        <f>BK137+BK140+BK242</f>
        <v>40414.350000000006</v>
      </c>
    </row>
    <row r="137" spans="2:65" s="11" customFormat="1" ht="25.9" customHeight="1">
      <c r="B137" s="131"/>
      <c r="D137" s="132" t="s">
        <v>73</v>
      </c>
      <c r="E137" s="133" t="s">
        <v>169</v>
      </c>
      <c r="F137" s="133" t="s">
        <v>1565</v>
      </c>
      <c r="J137" s="134"/>
      <c r="L137" s="131"/>
      <c r="M137" s="135"/>
      <c r="P137" s="136">
        <f>P138</f>
        <v>26.542999999999999</v>
      </c>
      <c r="R137" s="136">
        <f>R138</f>
        <v>0</v>
      </c>
      <c r="T137" s="137">
        <f>T138</f>
        <v>0.2475</v>
      </c>
      <c r="AR137" s="132" t="s">
        <v>81</v>
      </c>
      <c r="AT137" s="138" t="s">
        <v>73</v>
      </c>
      <c r="AU137" s="138" t="s">
        <v>74</v>
      </c>
      <c r="AY137" s="132" t="s">
        <v>171</v>
      </c>
      <c r="BK137" s="139">
        <f>BK138</f>
        <v>1210</v>
      </c>
    </row>
    <row r="138" spans="2:65" s="11" customFormat="1" ht="22.9" customHeight="1">
      <c r="B138" s="131"/>
      <c r="D138" s="132" t="s">
        <v>73</v>
      </c>
      <c r="E138" s="140" t="s">
        <v>199</v>
      </c>
      <c r="F138" s="140" t="s">
        <v>1566</v>
      </c>
      <c r="J138" s="141"/>
      <c r="L138" s="131"/>
      <c r="M138" s="135"/>
      <c r="P138" s="136">
        <f>P139</f>
        <v>26.542999999999999</v>
      </c>
      <c r="R138" s="136">
        <f>R139</f>
        <v>0</v>
      </c>
      <c r="T138" s="137">
        <f>T139</f>
        <v>0.2475</v>
      </c>
      <c r="AR138" s="132" t="s">
        <v>81</v>
      </c>
      <c r="AT138" s="138" t="s">
        <v>73</v>
      </c>
      <c r="AU138" s="138" t="s">
        <v>81</v>
      </c>
      <c r="AY138" s="132" t="s">
        <v>171</v>
      </c>
      <c r="BK138" s="139">
        <f>BK139</f>
        <v>1210</v>
      </c>
    </row>
    <row r="139" spans="2:65" s="1" customFormat="1" ht="37.9" customHeight="1">
      <c r="B139" s="142"/>
      <c r="C139" s="143" t="s">
        <v>81</v>
      </c>
      <c r="D139" s="143" t="s">
        <v>174</v>
      </c>
      <c r="E139" s="144" t="s">
        <v>1567</v>
      </c>
      <c r="F139" s="145" t="s">
        <v>1568</v>
      </c>
      <c r="G139" s="146" t="s">
        <v>253</v>
      </c>
      <c r="H139" s="147">
        <v>550</v>
      </c>
      <c r="I139" s="148">
        <v>2.2000000000000002</v>
      </c>
      <c r="J139" s="148"/>
      <c r="K139" s="149"/>
      <c r="L139" s="27"/>
      <c r="M139" s="150" t="s">
        <v>1</v>
      </c>
      <c r="N139" s="121" t="s">
        <v>40</v>
      </c>
      <c r="O139" s="151">
        <v>4.8259999999999997E-2</v>
      </c>
      <c r="P139" s="151">
        <f>O139*H139</f>
        <v>26.542999999999999</v>
      </c>
      <c r="Q139" s="151">
        <v>0</v>
      </c>
      <c r="R139" s="151">
        <f>Q139*H139</f>
        <v>0</v>
      </c>
      <c r="S139" s="151">
        <v>4.4999999999999999E-4</v>
      </c>
      <c r="T139" s="152">
        <f>S139*H139</f>
        <v>0.2475</v>
      </c>
      <c r="AR139" s="153" t="s">
        <v>107</v>
      </c>
      <c r="AT139" s="153" t="s">
        <v>174</v>
      </c>
      <c r="AU139" s="153" t="s">
        <v>86</v>
      </c>
      <c r="AY139" s="13" t="s">
        <v>171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3" t="s">
        <v>86</v>
      </c>
      <c r="BK139" s="154">
        <f>ROUND(I139*H139,2)</f>
        <v>1210</v>
      </c>
      <c r="BL139" s="13" t="s">
        <v>107</v>
      </c>
      <c r="BM139" s="153" t="s">
        <v>86</v>
      </c>
    </row>
    <row r="140" spans="2:65" s="11" customFormat="1" ht="25.9" customHeight="1">
      <c r="B140" s="131"/>
      <c r="D140" s="132" t="s">
        <v>73</v>
      </c>
      <c r="E140" s="133" t="s">
        <v>282</v>
      </c>
      <c r="F140" s="133" t="s">
        <v>1492</v>
      </c>
      <c r="J140" s="134"/>
      <c r="L140" s="131"/>
      <c r="M140" s="135"/>
      <c r="P140" s="136">
        <f>P141+P231+P238+P240</f>
        <v>917.48590000000002</v>
      </c>
      <c r="R140" s="136">
        <f>R141+R231+R238+R240</f>
        <v>1.0650199999999996</v>
      </c>
      <c r="T140" s="137">
        <f>T141+T231+T238+T240</f>
        <v>1.8600000000000002E-2</v>
      </c>
      <c r="AR140" s="132" t="s">
        <v>91</v>
      </c>
      <c r="AT140" s="138" t="s">
        <v>73</v>
      </c>
      <c r="AU140" s="138" t="s">
        <v>74</v>
      </c>
      <c r="AY140" s="132" t="s">
        <v>171</v>
      </c>
      <c r="BK140" s="139">
        <f>BK141+BK231+BK238+BK240</f>
        <v>35574.350000000006</v>
      </c>
    </row>
    <row r="141" spans="2:65" s="11" customFormat="1" ht="22.9" customHeight="1">
      <c r="B141" s="131"/>
      <c r="D141" s="132" t="s">
        <v>73</v>
      </c>
      <c r="E141" s="140" t="s">
        <v>441</v>
      </c>
      <c r="F141" s="140" t="s">
        <v>1572</v>
      </c>
      <c r="J141" s="141"/>
      <c r="L141" s="131"/>
      <c r="M141" s="135"/>
      <c r="P141" s="136">
        <f>SUM(P142:P230)</f>
        <v>740.30000000000007</v>
      </c>
      <c r="R141" s="136">
        <f>SUM(R142:R230)</f>
        <v>1.0600199999999997</v>
      </c>
      <c r="T141" s="137">
        <f>SUM(T142:T230)</f>
        <v>1.8600000000000002E-2</v>
      </c>
      <c r="AR141" s="132" t="s">
        <v>91</v>
      </c>
      <c r="AT141" s="138" t="s">
        <v>73</v>
      </c>
      <c r="AU141" s="138" t="s">
        <v>81</v>
      </c>
      <c r="AY141" s="132" t="s">
        <v>171</v>
      </c>
      <c r="BK141" s="139">
        <f>SUM(BK142:BK230)</f>
        <v>27800.350000000002</v>
      </c>
    </row>
    <row r="142" spans="2:65" s="1" customFormat="1" ht="24.2" customHeight="1">
      <c r="B142" s="142"/>
      <c r="C142" s="143" t="s">
        <v>86</v>
      </c>
      <c r="D142" s="143" t="s">
        <v>174</v>
      </c>
      <c r="E142" s="144" t="s">
        <v>1573</v>
      </c>
      <c r="F142" s="145" t="s">
        <v>1574</v>
      </c>
      <c r="G142" s="146" t="s">
        <v>253</v>
      </c>
      <c r="H142" s="147">
        <v>540</v>
      </c>
      <c r="I142" s="148">
        <v>1.37</v>
      </c>
      <c r="J142" s="148"/>
      <c r="K142" s="149"/>
      <c r="L142" s="27"/>
      <c r="M142" s="150" t="s">
        <v>1</v>
      </c>
      <c r="N142" s="121" t="s">
        <v>40</v>
      </c>
      <c r="O142" s="151">
        <v>8.6999999999999994E-2</v>
      </c>
      <c r="P142" s="151">
        <f t="shared" ref="P142:P173" si="0">O142*H142</f>
        <v>46.98</v>
      </c>
      <c r="Q142" s="151">
        <v>0</v>
      </c>
      <c r="R142" s="151">
        <f t="shared" ref="R142:R173" si="1">Q142*H142</f>
        <v>0</v>
      </c>
      <c r="S142" s="151">
        <v>0</v>
      </c>
      <c r="T142" s="152">
        <f t="shared" ref="T142:T173" si="2">S142*H142</f>
        <v>0</v>
      </c>
      <c r="AR142" s="153" t="s">
        <v>285</v>
      </c>
      <c r="AT142" s="153" t="s">
        <v>174</v>
      </c>
      <c r="AU142" s="153" t="s">
        <v>86</v>
      </c>
      <c r="AY142" s="13" t="s">
        <v>171</v>
      </c>
      <c r="BE142" s="154">
        <f t="shared" ref="BE142:BE173" si="3">IF(N142="základná",J142,0)</f>
        <v>0</v>
      </c>
      <c r="BF142" s="154">
        <f t="shared" ref="BF142:BF173" si="4">IF(N142="znížená",J142,0)</f>
        <v>0</v>
      </c>
      <c r="BG142" s="154">
        <f t="shared" ref="BG142:BG173" si="5">IF(N142="zákl. prenesená",J142,0)</f>
        <v>0</v>
      </c>
      <c r="BH142" s="154">
        <f t="shared" ref="BH142:BH173" si="6">IF(N142="zníž. prenesená",J142,0)</f>
        <v>0</v>
      </c>
      <c r="BI142" s="154">
        <f t="shared" ref="BI142:BI173" si="7">IF(N142="nulová",J142,0)</f>
        <v>0</v>
      </c>
      <c r="BJ142" s="13" t="s">
        <v>86</v>
      </c>
      <c r="BK142" s="154">
        <f t="shared" ref="BK142:BK173" si="8">ROUND(I142*H142,2)</f>
        <v>739.8</v>
      </c>
      <c r="BL142" s="13" t="s">
        <v>285</v>
      </c>
      <c r="BM142" s="153" t="s">
        <v>107</v>
      </c>
    </row>
    <row r="143" spans="2:65" s="1" customFormat="1" ht="24.2" customHeight="1">
      <c r="B143" s="142"/>
      <c r="C143" s="155" t="s">
        <v>91</v>
      </c>
      <c r="D143" s="155" t="s">
        <v>282</v>
      </c>
      <c r="E143" s="156" t="s">
        <v>1575</v>
      </c>
      <c r="F143" s="157" t="s">
        <v>2117</v>
      </c>
      <c r="G143" s="158" t="s">
        <v>253</v>
      </c>
      <c r="H143" s="159">
        <v>540</v>
      </c>
      <c r="I143" s="160">
        <v>0.6</v>
      </c>
      <c r="J143" s="160"/>
      <c r="K143" s="161"/>
      <c r="L143" s="162"/>
      <c r="M143" s="163" t="s">
        <v>1</v>
      </c>
      <c r="N143" s="164" t="s">
        <v>40</v>
      </c>
      <c r="O143" s="151">
        <v>0</v>
      </c>
      <c r="P143" s="151">
        <f t="shared" si="0"/>
        <v>0</v>
      </c>
      <c r="Q143" s="151">
        <v>1.1E-4</v>
      </c>
      <c r="R143" s="151">
        <f t="shared" si="1"/>
        <v>5.9400000000000001E-2</v>
      </c>
      <c r="S143" s="151">
        <v>0</v>
      </c>
      <c r="T143" s="152">
        <f t="shared" si="2"/>
        <v>0</v>
      </c>
      <c r="AR143" s="153" t="s">
        <v>449</v>
      </c>
      <c r="AT143" s="153" t="s">
        <v>282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324</v>
      </c>
      <c r="BL143" s="13" t="s">
        <v>285</v>
      </c>
      <c r="BM143" s="153" t="s">
        <v>172</v>
      </c>
    </row>
    <row r="144" spans="2:65" s="1" customFormat="1" ht="24.2" customHeight="1">
      <c r="B144" s="142"/>
      <c r="C144" s="143" t="s">
        <v>107</v>
      </c>
      <c r="D144" s="143" t="s">
        <v>174</v>
      </c>
      <c r="E144" s="144" t="s">
        <v>2118</v>
      </c>
      <c r="F144" s="145" t="s">
        <v>2119</v>
      </c>
      <c r="G144" s="146" t="s">
        <v>253</v>
      </c>
      <c r="H144" s="147">
        <v>350</v>
      </c>
      <c r="I144" s="148">
        <v>1.7</v>
      </c>
      <c r="J144" s="148"/>
      <c r="K144" s="149"/>
      <c r="L144" s="27"/>
      <c r="M144" s="150" t="s">
        <v>1</v>
      </c>
      <c r="N144" s="121" t="s">
        <v>40</v>
      </c>
      <c r="O144" s="151">
        <v>0.1085</v>
      </c>
      <c r="P144" s="151">
        <f t="shared" si="0"/>
        <v>37.975000000000001</v>
      </c>
      <c r="Q144" s="151">
        <v>0</v>
      </c>
      <c r="R144" s="151">
        <f t="shared" si="1"/>
        <v>0</v>
      </c>
      <c r="S144" s="151">
        <v>0</v>
      </c>
      <c r="T144" s="152">
        <f t="shared" si="2"/>
        <v>0</v>
      </c>
      <c r="AR144" s="153" t="s">
        <v>285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595</v>
      </c>
      <c r="BL144" s="13" t="s">
        <v>285</v>
      </c>
      <c r="BM144" s="153" t="s">
        <v>184</v>
      </c>
    </row>
    <row r="145" spans="2:65" s="1" customFormat="1" ht="24.2" customHeight="1">
      <c r="B145" s="142"/>
      <c r="C145" s="155" t="s">
        <v>185</v>
      </c>
      <c r="D145" s="155" t="s">
        <v>282</v>
      </c>
      <c r="E145" s="156" t="s">
        <v>2120</v>
      </c>
      <c r="F145" s="157" t="s">
        <v>2121</v>
      </c>
      <c r="G145" s="158" t="s">
        <v>253</v>
      </c>
      <c r="H145" s="159">
        <v>350</v>
      </c>
      <c r="I145" s="160">
        <v>1.2</v>
      </c>
      <c r="J145" s="160"/>
      <c r="K145" s="161"/>
      <c r="L145" s="162"/>
      <c r="M145" s="163" t="s">
        <v>1</v>
      </c>
      <c r="N145" s="164" t="s">
        <v>40</v>
      </c>
      <c r="O145" s="151">
        <v>0</v>
      </c>
      <c r="P145" s="151">
        <f t="shared" si="0"/>
        <v>0</v>
      </c>
      <c r="Q145" s="151">
        <v>2.5000000000000001E-4</v>
      </c>
      <c r="R145" s="151">
        <f t="shared" si="1"/>
        <v>8.7500000000000008E-2</v>
      </c>
      <c r="S145" s="151">
        <v>0</v>
      </c>
      <c r="T145" s="152">
        <f t="shared" si="2"/>
        <v>0</v>
      </c>
      <c r="AR145" s="153" t="s">
        <v>449</v>
      </c>
      <c r="AT145" s="153" t="s">
        <v>282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420</v>
      </c>
      <c r="BL145" s="13" t="s">
        <v>285</v>
      </c>
      <c r="BM145" s="153" t="s">
        <v>188</v>
      </c>
    </row>
    <row r="146" spans="2:65" s="1" customFormat="1" ht="24.2" customHeight="1">
      <c r="B146" s="142"/>
      <c r="C146" s="143" t="s">
        <v>172</v>
      </c>
      <c r="D146" s="143" t="s">
        <v>174</v>
      </c>
      <c r="E146" s="144" t="s">
        <v>2122</v>
      </c>
      <c r="F146" s="145" t="s">
        <v>2123</v>
      </c>
      <c r="G146" s="146" t="s">
        <v>253</v>
      </c>
      <c r="H146" s="147">
        <v>240</v>
      </c>
      <c r="I146" s="148">
        <v>4.3099999999999996</v>
      </c>
      <c r="J146" s="148"/>
      <c r="K146" s="149"/>
      <c r="L146" s="27"/>
      <c r="M146" s="150" t="s">
        <v>1</v>
      </c>
      <c r="N146" s="121" t="s">
        <v>40</v>
      </c>
      <c r="O146" s="151">
        <v>0.27500000000000002</v>
      </c>
      <c r="P146" s="151">
        <f t="shared" si="0"/>
        <v>66</v>
      </c>
      <c r="Q146" s="151">
        <v>0</v>
      </c>
      <c r="R146" s="151">
        <f t="shared" si="1"/>
        <v>0</v>
      </c>
      <c r="S146" s="151">
        <v>0</v>
      </c>
      <c r="T146" s="152">
        <f t="shared" si="2"/>
        <v>0</v>
      </c>
      <c r="AR146" s="153" t="s">
        <v>285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1034.4000000000001</v>
      </c>
      <c r="BL146" s="13" t="s">
        <v>285</v>
      </c>
      <c r="BM146" s="153" t="s">
        <v>191</v>
      </c>
    </row>
    <row r="147" spans="2:65" s="1" customFormat="1" ht="24.2" customHeight="1">
      <c r="B147" s="142"/>
      <c r="C147" s="155" t="s">
        <v>192</v>
      </c>
      <c r="D147" s="155" t="s">
        <v>282</v>
      </c>
      <c r="E147" s="156" t="s">
        <v>2124</v>
      </c>
      <c r="F147" s="157" t="s">
        <v>2125</v>
      </c>
      <c r="G147" s="158" t="s">
        <v>253</v>
      </c>
      <c r="H147" s="159">
        <v>240</v>
      </c>
      <c r="I147" s="160">
        <v>5.79</v>
      </c>
      <c r="J147" s="160"/>
      <c r="K147" s="161"/>
      <c r="L147" s="162"/>
      <c r="M147" s="163" t="s">
        <v>1</v>
      </c>
      <c r="N147" s="164" t="s">
        <v>40</v>
      </c>
      <c r="O147" s="151">
        <v>0</v>
      </c>
      <c r="P147" s="151">
        <f t="shared" si="0"/>
        <v>0</v>
      </c>
      <c r="Q147" s="151">
        <v>9.6000000000000002E-4</v>
      </c>
      <c r="R147" s="151">
        <f t="shared" si="1"/>
        <v>0.23039999999999999</v>
      </c>
      <c r="S147" s="151">
        <v>0</v>
      </c>
      <c r="T147" s="152">
        <f t="shared" si="2"/>
        <v>0</v>
      </c>
      <c r="AR147" s="153" t="s">
        <v>449</v>
      </c>
      <c r="AT147" s="153" t="s">
        <v>282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1389.6</v>
      </c>
      <c r="BL147" s="13" t="s">
        <v>285</v>
      </c>
      <c r="BM147" s="153" t="s">
        <v>195</v>
      </c>
    </row>
    <row r="148" spans="2:65" s="1" customFormat="1" ht="24.2" customHeight="1">
      <c r="B148" s="142"/>
      <c r="C148" s="143" t="s">
        <v>184</v>
      </c>
      <c r="D148" s="143" t="s">
        <v>174</v>
      </c>
      <c r="E148" s="144" t="s">
        <v>2126</v>
      </c>
      <c r="F148" s="145" t="s">
        <v>2127</v>
      </c>
      <c r="G148" s="146" t="s">
        <v>253</v>
      </c>
      <c r="H148" s="147">
        <v>280</v>
      </c>
      <c r="I148" s="148">
        <v>5.88</v>
      </c>
      <c r="J148" s="148"/>
      <c r="K148" s="149"/>
      <c r="L148" s="27"/>
      <c r="M148" s="150" t="s">
        <v>1</v>
      </c>
      <c r="N148" s="121" t="s">
        <v>40</v>
      </c>
      <c r="O148" s="151">
        <v>0.32400000000000001</v>
      </c>
      <c r="P148" s="151">
        <f t="shared" si="0"/>
        <v>90.72</v>
      </c>
      <c r="Q148" s="151">
        <v>0</v>
      </c>
      <c r="R148" s="151">
        <f t="shared" si="1"/>
        <v>0</v>
      </c>
      <c r="S148" s="151">
        <v>0</v>
      </c>
      <c r="T148" s="152">
        <f t="shared" si="2"/>
        <v>0</v>
      </c>
      <c r="AR148" s="153" t="s">
        <v>285</v>
      </c>
      <c r="AT148" s="153" t="s">
        <v>174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1646.4</v>
      </c>
      <c r="BL148" s="13" t="s">
        <v>285</v>
      </c>
      <c r="BM148" s="153" t="s">
        <v>198</v>
      </c>
    </row>
    <row r="149" spans="2:65" s="1" customFormat="1" ht="16.5" customHeight="1">
      <c r="B149" s="142"/>
      <c r="C149" s="155" t="s">
        <v>199</v>
      </c>
      <c r="D149" s="155" t="s">
        <v>282</v>
      </c>
      <c r="E149" s="156" t="s">
        <v>2128</v>
      </c>
      <c r="F149" s="157" t="s">
        <v>2129</v>
      </c>
      <c r="G149" s="158" t="s">
        <v>253</v>
      </c>
      <c r="H149" s="159">
        <v>280</v>
      </c>
      <c r="I149" s="160">
        <v>17.2</v>
      </c>
      <c r="J149" s="160"/>
      <c r="K149" s="161"/>
      <c r="L149" s="162"/>
      <c r="M149" s="163" t="s">
        <v>1</v>
      </c>
      <c r="N149" s="164" t="s">
        <v>40</v>
      </c>
      <c r="O149" s="151">
        <v>0</v>
      </c>
      <c r="P149" s="151">
        <f t="shared" si="0"/>
        <v>0</v>
      </c>
      <c r="Q149" s="151">
        <v>1.49E-3</v>
      </c>
      <c r="R149" s="151">
        <f t="shared" si="1"/>
        <v>0.41720000000000002</v>
      </c>
      <c r="S149" s="151">
        <v>0</v>
      </c>
      <c r="T149" s="152">
        <f t="shared" si="2"/>
        <v>0</v>
      </c>
      <c r="AR149" s="153" t="s">
        <v>449</v>
      </c>
      <c r="AT149" s="153" t="s">
        <v>282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4816</v>
      </c>
      <c r="BL149" s="13" t="s">
        <v>285</v>
      </c>
      <c r="BM149" s="153" t="s">
        <v>202</v>
      </c>
    </row>
    <row r="150" spans="2:65" s="1" customFormat="1" ht="24.2" customHeight="1">
      <c r="B150" s="142"/>
      <c r="C150" s="143" t="s">
        <v>188</v>
      </c>
      <c r="D150" s="143" t="s">
        <v>174</v>
      </c>
      <c r="E150" s="144" t="s">
        <v>2130</v>
      </c>
      <c r="F150" s="145" t="s">
        <v>2131</v>
      </c>
      <c r="G150" s="146" t="s">
        <v>253</v>
      </c>
      <c r="H150" s="147">
        <v>100</v>
      </c>
      <c r="I150" s="148">
        <v>1.68</v>
      </c>
      <c r="J150" s="148"/>
      <c r="K150" s="149"/>
      <c r="L150" s="27"/>
      <c r="M150" s="150" t="s">
        <v>1</v>
      </c>
      <c r="N150" s="121" t="s">
        <v>40</v>
      </c>
      <c r="O150" s="151">
        <v>0.107</v>
      </c>
      <c r="P150" s="151">
        <f t="shared" si="0"/>
        <v>10.7</v>
      </c>
      <c r="Q150" s="151">
        <v>0</v>
      </c>
      <c r="R150" s="151">
        <f t="shared" si="1"/>
        <v>0</v>
      </c>
      <c r="S150" s="151">
        <v>0</v>
      </c>
      <c r="T150" s="152">
        <f t="shared" si="2"/>
        <v>0</v>
      </c>
      <c r="AR150" s="153" t="s">
        <v>285</v>
      </c>
      <c r="AT150" s="153" t="s">
        <v>174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168</v>
      </c>
      <c r="BL150" s="13" t="s">
        <v>285</v>
      </c>
      <c r="BM150" s="153" t="s">
        <v>7</v>
      </c>
    </row>
    <row r="151" spans="2:65" s="1" customFormat="1" ht="24.2" customHeight="1">
      <c r="B151" s="142"/>
      <c r="C151" s="155" t="s">
        <v>205</v>
      </c>
      <c r="D151" s="155" t="s">
        <v>282</v>
      </c>
      <c r="E151" s="156" t="s">
        <v>2132</v>
      </c>
      <c r="F151" s="157" t="s">
        <v>2133</v>
      </c>
      <c r="G151" s="158" t="s">
        <v>253</v>
      </c>
      <c r="H151" s="159">
        <v>100</v>
      </c>
      <c r="I151" s="160">
        <v>0.48</v>
      </c>
      <c r="J151" s="160"/>
      <c r="K151" s="161"/>
      <c r="L151" s="162"/>
      <c r="M151" s="163" t="s">
        <v>1</v>
      </c>
      <c r="N151" s="164" t="s">
        <v>40</v>
      </c>
      <c r="O151" s="151">
        <v>0</v>
      </c>
      <c r="P151" s="151">
        <f t="shared" si="0"/>
        <v>0</v>
      </c>
      <c r="Q151" s="151">
        <v>1.1E-4</v>
      </c>
      <c r="R151" s="151">
        <f t="shared" si="1"/>
        <v>1.1000000000000001E-2</v>
      </c>
      <c r="S151" s="151">
        <v>0</v>
      </c>
      <c r="T151" s="152">
        <f t="shared" si="2"/>
        <v>0</v>
      </c>
      <c r="AR151" s="153" t="s">
        <v>449</v>
      </c>
      <c r="AT151" s="153" t="s">
        <v>282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48</v>
      </c>
      <c r="BL151" s="13" t="s">
        <v>285</v>
      </c>
      <c r="BM151" s="153" t="s">
        <v>208</v>
      </c>
    </row>
    <row r="152" spans="2:65" s="1" customFormat="1" ht="16.5" customHeight="1">
      <c r="B152" s="142"/>
      <c r="C152" s="155" t="s">
        <v>191</v>
      </c>
      <c r="D152" s="155" t="s">
        <v>282</v>
      </c>
      <c r="E152" s="156" t="s">
        <v>2134</v>
      </c>
      <c r="F152" s="157" t="s">
        <v>2135</v>
      </c>
      <c r="G152" s="158" t="s">
        <v>768</v>
      </c>
      <c r="H152" s="159">
        <v>30</v>
      </c>
      <c r="I152" s="160">
        <v>8.98</v>
      </c>
      <c r="J152" s="160"/>
      <c r="K152" s="161"/>
      <c r="L152" s="162"/>
      <c r="M152" s="163" t="s">
        <v>1</v>
      </c>
      <c r="N152" s="164" t="s">
        <v>40</v>
      </c>
      <c r="O152" s="151">
        <v>0</v>
      </c>
      <c r="P152" s="151">
        <f t="shared" si="0"/>
        <v>0</v>
      </c>
      <c r="Q152" s="151">
        <v>0</v>
      </c>
      <c r="R152" s="151">
        <f t="shared" si="1"/>
        <v>0</v>
      </c>
      <c r="S152" s="151">
        <v>0</v>
      </c>
      <c r="T152" s="152">
        <f t="shared" si="2"/>
        <v>0</v>
      </c>
      <c r="AR152" s="153" t="s">
        <v>449</v>
      </c>
      <c r="AT152" s="153" t="s">
        <v>282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269.39999999999998</v>
      </c>
      <c r="BL152" s="13" t="s">
        <v>285</v>
      </c>
      <c r="BM152" s="153" t="s">
        <v>211</v>
      </c>
    </row>
    <row r="153" spans="2:65" s="1" customFormat="1" ht="16.5" customHeight="1">
      <c r="B153" s="142"/>
      <c r="C153" s="143" t="s">
        <v>212</v>
      </c>
      <c r="D153" s="143" t="s">
        <v>174</v>
      </c>
      <c r="E153" s="144" t="s">
        <v>1577</v>
      </c>
      <c r="F153" s="145" t="s">
        <v>1578</v>
      </c>
      <c r="G153" s="146" t="s">
        <v>280</v>
      </c>
      <c r="H153" s="147">
        <v>350</v>
      </c>
      <c r="I153" s="148">
        <v>2.64</v>
      </c>
      <c r="J153" s="148"/>
      <c r="K153" s="149"/>
      <c r="L153" s="27"/>
      <c r="M153" s="150" t="s">
        <v>1</v>
      </c>
      <c r="N153" s="121" t="s">
        <v>40</v>
      </c>
      <c r="O153" s="151">
        <v>0.16800000000000001</v>
      </c>
      <c r="P153" s="151">
        <f t="shared" si="0"/>
        <v>58.800000000000004</v>
      </c>
      <c r="Q153" s="151">
        <v>0</v>
      </c>
      <c r="R153" s="151">
        <f t="shared" si="1"/>
        <v>0</v>
      </c>
      <c r="S153" s="151">
        <v>0</v>
      </c>
      <c r="T153" s="152">
        <f t="shared" si="2"/>
        <v>0</v>
      </c>
      <c r="AR153" s="153" t="s">
        <v>285</v>
      </c>
      <c r="AT153" s="153" t="s">
        <v>174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924</v>
      </c>
      <c r="BL153" s="13" t="s">
        <v>285</v>
      </c>
      <c r="BM153" s="153" t="s">
        <v>215</v>
      </c>
    </row>
    <row r="154" spans="2:65" s="1" customFormat="1" ht="16.5" customHeight="1">
      <c r="B154" s="142"/>
      <c r="C154" s="155" t="s">
        <v>195</v>
      </c>
      <c r="D154" s="155" t="s">
        <v>282</v>
      </c>
      <c r="E154" s="156" t="s">
        <v>1579</v>
      </c>
      <c r="F154" s="157" t="s">
        <v>1580</v>
      </c>
      <c r="G154" s="158" t="s">
        <v>280</v>
      </c>
      <c r="H154" s="159">
        <v>350</v>
      </c>
      <c r="I154" s="160">
        <v>0.96</v>
      </c>
      <c r="J154" s="160"/>
      <c r="K154" s="161"/>
      <c r="L154" s="162"/>
      <c r="M154" s="163" t="s">
        <v>1</v>
      </c>
      <c r="N154" s="164" t="s">
        <v>40</v>
      </c>
      <c r="O154" s="151">
        <v>0</v>
      </c>
      <c r="P154" s="151">
        <f t="shared" si="0"/>
        <v>0</v>
      </c>
      <c r="Q154" s="151">
        <v>5.0000000000000002E-5</v>
      </c>
      <c r="R154" s="151">
        <f t="shared" si="1"/>
        <v>1.7500000000000002E-2</v>
      </c>
      <c r="S154" s="151">
        <v>0</v>
      </c>
      <c r="T154" s="152">
        <f t="shared" si="2"/>
        <v>0</v>
      </c>
      <c r="AR154" s="153" t="s">
        <v>449</v>
      </c>
      <c r="AT154" s="153" t="s">
        <v>282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336</v>
      </c>
      <c r="BL154" s="13" t="s">
        <v>285</v>
      </c>
      <c r="BM154" s="153" t="s">
        <v>218</v>
      </c>
    </row>
    <row r="155" spans="2:65" s="1" customFormat="1" ht="16.5" customHeight="1">
      <c r="B155" s="142"/>
      <c r="C155" s="155" t="s">
        <v>219</v>
      </c>
      <c r="D155" s="155" t="s">
        <v>282</v>
      </c>
      <c r="E155" s="156" t="s">
        <v>1581</v>
      </c>
      <c r="F155" s="157" t="s">
        <v>1582</v>
      </c>
      <c r="G155" s="158" t="s">
        <v>280</v>
      </c>
      <c r="H155" s="159">
        <v>40</v>
      </c>
      <c r="I155" s="160">
        <v>1.19</v>
      </c>
      <c r="J155" s="160"/>
      <c r="K155" s="161"/>
      <c r="L155" s="162"/>
      <c r="M155" s="163" t="s">
        <v>1</v>
      </c>
      <c r="N155" s="164" t="s">
        <v>40</v>
      </c>
      <c r="O155" s="151">
        <v>0</v>
      </c>
      <c r="P155" s="151">
        <f t="shared" si="0"/>
        <v>0</v>
      </c>
      <c r="Q155" s="151">
        <v>4.0000000000000003E-5</v>
      </c>
      <c r="R155" s="151">
        <f t="shared" si="1"/>
        <v>1.6000000000000001E-3</v>
      </c>
      <c r="S155" s="151">
        <v>0</v>
      </c>
      <c r="T155" s="152">
        <f t="shared" si="2"/>
        <v>0</v>
      </c>
      <c r="AR155" s="153" t="s">
        <v>449</v>
      </c>
      <c r="AT155" s="153" t="s">
        <v>282</v>
      </c>
      <c r="AU155" s="153" t="s">
        <v>86</v>
      </c>
      <c r="AY155" s="13" t="s">
        <v>171</v>
      </c>
      <c r="BE155" s="154">
        <f t="shared" si="3"/>
        <v>0</v>
      </c>
      <c r="BF155" s="154">
        <f t="shared" si="4"/>
        <v>0</v>
      </c>
      <c r="BG155" s="154">
        <f t="shared" si="5"/>
        <v>0</v>
      </c>
      <c r="BH155" s="154">
        <f t="shared" si="6"/>
        <v>0</v>
      </c>
      <c r="BI155" s="154">
        <f t="shared" si="7"/>
        <v>0</v>
      </c>
      <c r="BJ155" s="13" t="s">
        <v>86</v>
      </c>
      <c r="BK155" s="154">
        <f t="shared" si="8"/>
        <v>47.6</v>
      </c>
      <c r="BL155" s="13" t="s">
        <v>285</v>
      </c>
      <c r="BM155" s="153" t="s">
        <v>222</v>
      </c>
    </row>
    <row r="156" spans="2:65" s="1" customFormat="1" ht="24.2" customHeight="1">
      <c r="B156" s="142"/>
      <c r="C156" s="143" t="s">
        <v>198</v>
      </c>
      <c r="D156" s="143" t="s">
        <v>174</v>
      </c>
      <c r="E156" s="144" t="s">
        <v>1583</v>
      </c>
      <c r="F156" s="145" t="s">
        <v>1584</v>
      </c>
      <c r="G156" s="146" t="s">
        <v>280</v>
      </c>
      <c r="H156" s="147">
        <v>4</v>
      </c>
      <c r="I156" s="148">
        <v>15.52</v>
      </c>
      <c r="J156" s="148"/>
      <c r="K156" s="149"/>
      <c r="L156" s="27"/>
      <c r="M156" s="150" t="s">
        <v>1</v>
      </c>
      <c r="N156" s="121" t="s">
        <v>40</v>
      </c>
      <c r="O156" s="151">
        <v>0.99</v>
      </c>
      <c r="P156" s="151">
        <f t="shared" si="0"/>
        <v>3.96</v>
      </c>
      <c r="Q156" s="151">
        <v>0</v>
      </c>
      <c r="R156" s="151">
        <f t="shared" si="1"/>
        <v>0</v>
      </c>
      <c r="S156" s="151">
        <v>0</v>
      </c>
      <c r="T156" s="152">
        <f t="shared" si="2"/>
        <v>0</v>
      </c>
      <c r="AR156" s="153" t="s">
        <v>285</v>
      </c>
      <c r="AT156" s="153" t="s">
        <v>174</v>
      </c>
      <c r="AU156" s="153" t="s">
        <v>86</v>
      </c>
      <c r="AY156" s="13" t="s">
        <v>171</v>
      </c>
      <c r="BE156" s="154">
        <f t="shared" si="3"/>
        <v>0</v>
      </c>
      <c r="BF156" s="154">
        <f t="shared" si="4"/>
        <v>0</v>
      </c>
      <c r="BG156" s="154">
        <f t="shared" si="5"/>
        <v>0</v>
      </c>
      <c r="BH156" s="154">
        <f t="shared" si="6"/>
        <v>0</v>
      </c>
      <c r="BI156" s="154">
        <f t="shared" si="7"/>
        <v>0</v>
      </c>
      <c r="BJ156" s="13" t="s">
        <v>86</v>
      </c>
      <c r="BK156" s="154">
        <f t="shared" si="8"/>
        <v>62.08</v>
      </c>
      <c r="BL156" s="13" t="s">
        <v>285</v>
      </c>
      <c r="BM156" s="153" t="s">
        <v>225</v>
      </c>
    </row>
    <row r="157" spans="2:65" s="1" customFormat="1" ht="24.2" customHeight="1">
      <c r="B157" s="142"/>
      <c r="C157" s="155" t="s">
        <v>226</v>
      </c>
      <c r="D157" s="155" t="s">
        <v>282</v>
      </c>
      <c r="E157" s="156" t="s">
        <v>1585</v>
      </c>
      <c r="F157" s="157" t="s">
        <v>2136</v>
      </c>
      <c r="G157" s="158" t="s">
        <v>280</v>
      </c>
      <c r="H157" s="159">
        <v>4</v>
      </c>
      <c r="I157" s="160">
        <v>16.84</v>
      </c>
      <c r="J157" s="160"/>
      <c r="K157" s="161"/>
      <c r="L157" s="162"/>
      <c r="M157" s="163" t="s">
        <v>1</v>
      </c>
      <c r="N157" s="164" t="s">
        <v>40</v>
      </c>
      <c r="O157" s="151">
        <v>0</v>
      </c>
      <c r="P157" s="151">
        <f t="shared" si="0"/>
        <v>0</v>
      </c>
      <c r="Q157" s="151">
        <v>5.5999999999999995E-4</v>
      </c>
      <c r="R157" s="151">
        <f t="shared" si="1"/>
        <v>2.2399999999999998E-3</v>
      </c>
      <c r="S157" s="151">
        <v>0</v>
      </c>
      <c r="T157" s="152">
        <f t="shared" si="2"/>
        <v>0</v>
      </c>
      <c r="AR157" s="153" t="s">
        <v>449</v>
      </c>
      <c r="AT157" s="153" t="s">
        <v>282</v>
      </c>
      <c r="AU157" s="153" t="s">
        <v>86</v>
      </c>
      <c r="AY157" s="13" t="s">
        <v>171</v>
      </c>
      <c r="BE157" s="154">
        <f t="shared" si="3"/>
        <v>0</v>
      </c>
      <c r="BF157" s="154">
        <f t="shared" si="4"/>
        <v>0</v>
      </c>
      <c r="BG157" s="154">
        <f t="shared" si="5"/>
        <v>0</v>
      </c>
      <c r="BH157" s="154">
        <f t="shared" si="6"/>
        <v>0</v>
      </c>
      <c r="BI157" s="154">
        <f t="shared" si="7"/>
        <v>0</v>
      </c>
      <c r="BJ157" s="13" t="s">
        <v>86</v>
      </c>
      <c r="BK157" s="154">
        <f t="shared" si="8"/>
        <v>67.36</v>
      </c>
      <c r="BL157" s="13" t="s">
        <v>285</v>
      </c>
      <c r="BM157" s="153" t="s">
        <v>229</v>
      </c>
    </row>
    <row r="158" spans="2:65" s="1" customFormat="1" ht="33" customHeight="1">
      <c r="B158" s="142"/>
      <c r="C158" s="143" t="s">
        <v>202</v>
      </c>
      <c r="D158" s="143" t="s">
        <v>174</v>
      </c>
      <c r="E158" s="144" t="s">
        <v>1587</v>
      </c>
      <c r="F158" s="145" t="s">
        <v>1588</v>
      </c>
      <c r="G158" s="146" t="s">
        <v>280</v>
      </c>
      <c r="H158" s="147">
        <v>1300</v>
      </c>
      <c r="I158" s="148">
        <v>1.26</v>
      </c>
      <c r="J158" s="148"/>
      <c r="K158" s="149"/>
      <c r="L158" s="27"/>
      <c r="M158" s="150" t="s">
        <v>1</v>
      </c>
      <c r="N158" s="121" t="s">
        <v>40</v>
      </c>
      <c r="O158" s="151">
        <v>0.08</v>
      </c>
      <c r="P158" s="151">
        <f t="shared" si="0"/>
        <v>104</v>
      </c>
      <c r="Q158" s="151">
        <v>0</v>
      </c>
      <c r="R158" s="151">
        <f t="shared" si="1"/>
        <v>0</v>
      </c>
      <c r="S158" s="151">
        <v>0</v>
      </c>
      <c r="T158" s="152">
        <f t="shared" si="2"/>
        <v>0</v>
      </c>
      <c r="AR158" s="153" t="s">
        <v>285</v>
      </c>
      <c r="AT158" s="153" t="s">
        <v>174</v>
      </c>
      <c r="AU158" s="153" t="s">
        <v>86</v>
      </c>
      <c r="AY158" s="13" t="s">
        <v>171</v>
      </c>
      <c r="BE158" s="154">
        <f t="shared" si="3"/>
        <v>0</v>
      </c>
      <c r="BF158" s="154">
        <f t="shared" si="4"/>
        <v>0</v>
      </c>
      <c r="BG158" s="154">
        <f t="shared" si="5"/>
        <v>0</v>
      </c>
      <c r="BH158" s="154">
        <f t="shared" si="6"/>
        <v>0</v>
      </c>
      <c r="BI158" s="154">
        <f t="shared" si="7"/>
        <v>0</v>
      </c>
      <c r="BJ158" s="13" t="s">
        <v>86</v>
      </c>
      <c r="BK158" s="154">
        <f t="shared" si="8"/>
        <v>1638</v>
      </c>
      <c r="BL158" s="13" t="s">
        <v>285</v>
      </c>
      <c r="BM158" s="153" t="s">
        <v>232</v>
      </c>
    </row>
    <row r="159" spans="2:65" s="1" customFormat="1" ht="16.5" customHeight="1">
      <c r="B159" s="142"/>
      <c r="C159" s="155" t="s">
        <v>233</v>
      </c>
      <c r="D159" s="155" t="s">
        <v>282</v>
      </c>
      <c r="E159" s="156" t="s">
        <v>1589</v>
      </c>
      <c r="F159" s="157" t="s">
        <v>1590</v>
      </c>
      <c r="G159" s="158" t="s">
        <v>280</v>
      </c>
      <c r="H159" s="159">
        <v>1300</v>
      </c>
      <c r="I159" s="160">
        <v>0.18</v>
      </c>
      <c r="J159" s="160"/>
      <c r="K159" s="161"/>
      <c r="L159" s="162"/>
      <c r="M159" s="163" t="s">
        <v>1</v>
      </c>
      <c r="N159" s="164" t="s">
        <v>40</v>
      </c>
      <c r="O159" s="151">
        <v>0</v>
      </c>
      <c r="P159" s="151">
        <f t="shared" si="0"/>
        <v>0</v>
      </c>
      <c r="Q159" s="151">
        <v>0</v>
      </c>
      <c r="R159" s="151">
        <f t="shared" si="1"/>
        <v>0</v>
      </c>
      <c r="S159" s="151">
        <v>0</v>
      </c>
      <c r="T159" s="152">
        <f t="shared" si="2"/>
        <v>0</v>
      </c>
      <c r="AR159" s="153" t="s">
        <v>449</v>
      </c>
      <c r="AT159" s="153" t="s">
        <v>282</v>
      </c>
      <c r="AU159" s="153" t="s">
        <v>86</v>
      </c>
      <c r="AY159" s="13" t="s">
        <v>171</v>
      </c>
      <c r="BE159" s="154">
        <f t="shared" si="3"/>
        <v>0</v>
      </c>
      <c r="BF159" s="154">
        <f t="shared" si="4"/>
        <v>0</v>
      </c>
      <c r="BG159" s="154">
        <f t="shared" si="5"/>
        <v>0</v>
      </c>
      <c r="BH159" s="154">
        <f t="shared" si="6"/>
        <v>0</v>
      </c>
      <c r="BI159" s="154">
        <f t="shared" si="7"/>
        <v>0</v>
      </c>
      <c r="BJ159" s="13" t="s">
        <v>86</v>
      </c>
      <c r="BK159" s="154">
        <f t="shared" si="8"/>
        <v>234</v>
      </c>
      <c r="BL159" s="13" t="s">
        <v>285</v>
      </c>
      <c r="BM159" s="153" t="s">
        <v>236</v>
      </c>
    </row>
    <row r="160" spans="2:65" s="1" customFormat="1" ht="24.2" customHeight="1">
      <c r="B160" s="142"/>
      <c r="C160" s="143" t="s">
        <v>7</v>
      </c>
      <c r="D160" s="143" t="s">
        <v>174</v>
      </c>
      <c r="E160" s="144" t="s">
        <v>2137</v>
      </c>
      <c r="F160" s="145" t="s">
        <v>2138</v>
      </c>
      <c r="G160" s="146" t="s">
        <v>280</v>
      </c>
      <c r="H160" s="147">
        <v>142</v>
      </c>
      <c r="I160" s="148">
        <v>1</v>
      </c>
      <c r="J160" s="148"/>
      <c r="K160" s="149"/>
      <c r="L160" s="27"/>
      <c r="M160" s="150" t="s">
        <v>1</v>
      </c>
      <c r="N160" s="121" t="s">
        <v>40</v>
      </c>
      <c r="O160" s="151">
        <v>6.4000000000000001E-2</v>
      </c>
      <c r="P160" s="151">
        <f t="shared" si="0"/>
        <v>9.088000000000001</v>
      </c>
      <c r="Q160" s="151">
        <v>0</v>
      </c>
      <c r="R160" s="151">
        <f t="shared" si="1"/>
        <v>0</v>
      </c>
      <c r="S160" s="151">
        <v>0</v>
      </c>
      <c r="T160" s="152">
        <f t="shared" si="2"/>
        <v>0</v>
      </c>
      <c r="AR160" s="153" t="s">
        <v>285</v>
      </c>
      <c r="AT160" s="153" t="s">
        <v>174</v>
      </c>
      <c r="AU160" s="153" t="s">
        <v>86</v>
      </c>
      <c r="AY160" s="13" t="s">
        <v>171</v>
      </c>
      <c r="BE160" s="154">
        <f t="shared" si="3"/>
        <v>0</v>
      </c>
      <c r="BF160" s="154">
        <f t="shared" si="4"/>
        <v>0</v>
      </c>
      <c r="BG160" s="154">
        <f t="shared" si="5"/>
        <v>0</v>
      </c>
      <c r="BH160" s="154">
        <f t="shared" si="6"/>
        <v>0</v>
      </c>
      <c r="BI160" s="154">
        <f t="shared" si="7"/>
        <v>0</v>
      </c>
      <c r="BJ160" s="13" t="s">
        <v>86</v>
      </c>
      <c r="BK160" s="154">
        <f t="shared" si="8"/>
        <v>142</v>
      </c>
      <c r="BL160" s="13" t="s">
        <v>285</v>
      </c>
      <c r="BM160" s="153" t="s">
        <v>239</v>
      </c>
    </row>
    <row r="161" spans="2:65" s="1" customFormat="1" ht="24.2" customHeight="1">
      <c r="B161" s="142"/>
      <c r="C161" s="143" t="s">
        <v>240</v>
      </c>
      <c r="D161" s="143" t="s">
        <v>174</v>
      </c>
      <c r="E161" s="144" t="s">
        <v>2139</v>
      </c>
      <c r="F161" s="145" t="s">
        <v>2140</v>
      </c>
      <c r="G161" s="146" t="s">
        <v>280</v>
      </c>
      <c r="H161" s="147">
        <v>20</v>
      </c>
      <c r="I161" s="148">
        <v>1.94</v>
      </c>
      <c r="J161" s="148"/>
      <c r="K161" s="149"/>
      <c r="L161" s="27"/>
      <c r="M161" s="150" t="s">
        <v>1</v>
      </c>
      <c r="N161" s="121" t="s">
        <v>40</v>
      </c>
      <c r="O161" s="151">
        <v>0.124</v>
      </c>
      <c r="P161" s="151">
        <f t="shared" si="0"/>
        <v>2.48</v>
      </c>
      <c r="Q161" s="151">
        <v>0</v>
      </c>
      <c r="R161" s="151">
        <f t="shared" si="1"/>
        <v>0</v>
      </c>
      <c r="S161" s="151">
        <v>0</v>
      </c>
      <c r="T161" s="152">
        <f t="shared" si="2"/>
        <v>0</v>
      </c>
      <c r="AR161" s="153" t="s">
        <v>285</v>
      </c>
      <c r="AT161" s="153" t="s">
        <v>174</v>
      </c>
      <c r="AU161" s="153" t="s">
        <v>86</v>
      </c>
      <c r="AY161" s="13" t="s">
        <v>171</v>
      </c>
      <c r="BE161" s="154">
        <f t="shared" si="3"/>
        <v>0</v>
      </c>
      <c r="BF161" s="154">
        <f t="shared" si="4"/>
        <v>0</v>
      </c>
      <c r="BG161" s="154">
        <f t="shared" si="5"/>
        <v>0</v>
      </c>
      <c r="BH161" s="154">
        <f t="shared" si="6"/>
        <v>0</v>
      </c>
      <c r="BI161" s="154">
        <f t="shared" si="7"/>
        <v>0</v>
      </c>
      <c r="BJ161" s="13" t="s">
        <v>86</v>
      </c>
      <c r="BK161" s="154">
        <f t="shared" si="8"/>
        <v>38.799999999999997</v>
      </c>
      <c r="BL161" s="13" t="s">
        <v>285</v>
      </c>
      <c r="BM161" s="153" t="s">
        <v>243</v>
      </c>
    </row>
    <row r="162" spans="2:65" s="1" customFormat="1" ht="24.2" customHeight="1">
      <c r="B162" s="142"/>
      <c r="C162" s="143" t="s">
        <v>208</v>
      </c>
      <c r="D162" s="143" t="s">
        <v>174</v>
      </c>
      <c r="E162" s="144" t="s">
        <v>2141</v>
      </c>
      <c r="F162" s="145" t="s">
        <v>2142</v>
      </c>
      <c r="G162" s="146" t="s">
        <v>280</v>
      </c>
      <c r="H162" s="147">
        <v>44</v>
      </c>
      <c r="I162" s="148">
        <v>5.61</v>
      </c>
      <c r="J162" s="148"/>
      <c r="K162" s="149"/>
      <c r="L162" s="27"/>
      <c r="M162" s="150" t="s">
        <v>1</v>
      </c>
      <c r="N162" s="121" t="s">
        <v>40</v>
      </c>
      <c r="O162" s="151">
        <v>0.35799999999999998</v>
      </c>
      <c r="P162" s="151">
        <f t="shared" si="0"/>
        <v>15.751999999999999</v>
      </c>
      <c r="Q162" s="151">
        <v>0</v>
      </c>
      <c r="R162" s="151">
        <f t="shared" si="1"/>
        <v>0</v>
      </c>
      <c r="S162" s="151">
        <v>0</v>
      </c>
      <c r="T162" s="152">
        <f t="shared" si="2"/>
        <v>0</v>
      </c>
      <c r="AR162" s="153" t="s">
        <v>285</v>
      </c>
      <c r="AT162" s="153" t="s">
        <v>174</v>
      </c>
      <c r="AU162" s="153" t="s">
        <v>86</v>
      </c>
      <c r="AY162" s="13" t="s">
        <v>171</v>
      </c>
      <c r="BE162" s="154">
        <f t="shared" si="3"/>
        <v>0</v>
      </c>
      <c r="BF162" s="154">
        <f t="shared" si="4"/>
        <v>0</v>
      </c>
      <c r="BG162" s="154">
        <f t="shared" si="5"/>
        <v>0</v>
      </c>
      <c r="BH162" s="154">
        <f t="shared" si="6"/>
        <v>0</v>
      </c>
      <c r="BI162" s="154">
        <f t="shared" si="7"/>
        <v>0</v>
      </c>
      <c r="BJ162" s="13" t="s">
        <v>86</v>
      </c>
      <c r="BK162" s="154">
        <f t="shared" si="8"/>
        <v>246.84</v>
      </c>
      <c r="BL162" s="13" t="s">
        <v>285</v>
      </c>
      <c r="BM162" s="153" t="s">
        <v>246</v>
      </c>
    </row>
    <row r="163" spans="2:65" s="1" customFormat="1" ht="16.5" customHeight="1">
      <c r="B163" s="142"/>
      <c r="C163" s="155" t="s">
        <v>247</v>
      </c>
      <c r="D163" s="155" t="s">
        <v>282</v>
      </c>
      <c r="E163" s="156" t="s">
        <v>2143</v>
      </c>
      <c r="F163" s="157" t="s">
        <v>2144</v>
      </c>
      <c r="G163" s="158" t="s">
        <v>280</v>
      </c>
      <c r="H163" s="159">
        <v>44</v>
      </c>
      <c r="I163" s="160">
        <v>0.37</v>
      </c>
      <c r="J163" s="160"/>
      <c r="K163" s="161"/>
      <c r="L163" s="162"/>
      <c r="M163" s="163" t="s">
        <v>1</v>
      </c>
      <c r="N163" s="164" t="s">
        <v>40</v>
      </c>
      <c r="O163" s="151">
        <v>0</v>
      </c>
      <c r="P163" s="151">
        <f t="shared" si="0"/>
        <v>0</v>
      </c>
      <c r="Q163" s="151">
        <v>1.0000000000000001E-5</v>
      </c>
      <c r="R163" s="151">
        <f t="shared" si="1"/>
        <v>4.4000000000000002E-4</v>
      </c>
      <c r="S163" s="151">
        <v>0</v>
      </c>
      <c r="T163" s="152">
        <f t="shared" si="2"/>
        <v>0</v>
      </c>
      <c r="AR163" s="153" t="s">
        <v>449</v>
      </c>
      <c r="AT163" s="153" t="s">
        <v>282</v>
      </c>
      <c r="AU163" s="153" t="s">
        <v>86</v>
      </c>
      <c r="AY163" s="13" t="s">
        <v>171</v>
      </c>
      <c r="BE163" s="154">
        <f t="shared" si="3"/>
        <v>0</v>
      </c>
      <c r="BF163" s="154">
        <f t="shared" si="4"/>
        <v>0</v>
      </c>
      <c r="BG163" s="154">
        <f t="shared" si="5"/>
        <v>0</v>
      </c>
      <c r="BH163" s="154">
        <f t="shared" si="6"/>
        <v>0</v>
      </c>
      <c r="BI163" s="154">
        <f t="shared" si="7"/>
        <v>0</v>
      </c>
      <c r="BJ163" s="13" t="s">
        <v>86</v>
      </c>
      <c r="BK163" s="154">
        <f t="shared" si="8"/>
        <v>16.28</v>
      </c>
      <c r="BL163" s="13" t="s">
        <v>285</v>
      </c>
      <c r="BM163" s="153" t="s">
        <v>250</v>
      </c>
    </row>
    <row r="164" spans="2:65" s="1" customFormat="1" ht="16.5" customHeight="1">
      <c r="B164" s="142"/>
      <c r="C164" s="143" t="s">
        <v>211</v>
      </c>
      <c r="D164" s="143" t="s">
        <v>174</v>
      </c>
      <c r="E164" s="144" t="s">
        <v>1611</v>
      </c>
      <c r="F164" s="145" t="s">
        <v>1612</v>
      </c>
      <c r="G164" s="146" t="s">
        <v>280</v>
      </c>
      <c r="H164" s="147">
        <v>8</v>
      </c>
      <c r="I164" s="148">
        <v>5.91</v>
      </c>
      <c r="J164" s="148"/>
      <c r="K164" s="149"/>
      <c r="L164" s="27"/>
      <c r="M164" s="150" t="s">
        <v>1</v>
      </c>
      <c r="N164" s="121" t="s">
        <v>40</v>
      </c>
      <c r="O164" s="151">
        <v>0.377</v>
      </c>
      <c r="P164" s="151">
        <f t="shared" si="0"/>
        <v>3.016</v>
      </c>
      <c r="Q164" s="151">
        <v>0</v>
      </c>
      <c r="R164" s="151">
        <f t="shared" si="1"/>
        <v>0</v>
      </c>
      <c r="S164" s="151">
        <v>0</v>
      </c>
      <c r="T164" s="152">
        <f t="shared" si="2"/>
        <v>0</v>
      </c>
      <c r="AR164" s="153" t="s">
        <v>285</v>
      </c>
      <c r="AT164" s="153" t="s">
        <v>174</v>
      </c>
      <c r="AU164" s="153" t="s">
        <v>86</v>
      </c>
      <c r="AY164" s="13" t="s">
        <v>171</v>
      </c>
      <c r="BE164" s="154">
        <f t="shared" si="3"/>
        <v>0</v>
      </c>
      <c r="BF164" s="154">
        <f t="shared" si="4"/>
        <v>0</v>
      </c>
      <c r="BG164" s="154">
        <f t="shared" si="5"/>
        <v>0</v>
      </c>
      <c r="BH164" s="154">
        <f t="shared" si="6"/>
        <v>0</v>
      </c>
      <c r="BI164" s="154">
        <f t="shared" si="7"/>
        <v>0</v>
      </c>
      <c r="BJ164" s="13" t="s">
        <v>86</v>
      </c>
      <c r="BK164" s="154">
        <f t="shared" si="8"/>
        <v>47.28</v>
      </c>
      <c r="BL164" s="13" t="s">
        <v>285</v>
      </c>
      <c r="BM164" s="153" t="s">
        <v>254</v>
      </c>
    </row>
    <row r="165" spans="2:65" s="1" customFormat="1" ht="16.5" customHeight="1">
      <c r="B165" s="142"/>
      <c r="C165" s="155" t="s">
        <v>255</v>
      </c>
      <c r="D165" s="155" t="s">
        <v>282</v>
      </c>
      <c r="E165" s="156" t="s">
        <v>1613</v>
      </c>
      <c r="F165" s="157" t="s">
        <v>1612</v>
      </c>
      <c r="G165" s="158" t="s">
        <v>280</v>
      </c>
      <c r="H165" s="159">
        <v>8</v>
      </c>
      <c r="I165" s="160">
        <v>16.79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 t="shared" si="0"/>
        <v>0</v>
      </c>
      <c r="Q165" s="151">
        <v>0</v>
      </c>
      <c r="R165" s="151">
        <f t="shared" si="1"/>
        <v>0</v>
      </c>
      <c r="S165" s="151">
        <v>0</v>
      </c>
      <c r="T165" s="152">
        <f t="shared" si="2"/>
        <v>0</v>
      </c>
      <c r="AR165" s="153" t="s">
        <v>449</v>
      </c>
      <c r="AT165" s="153" t="s">
        <v>282</v>
      </c>
      <c r="AU165" s="153" t="s">
        <v>86</v>
      </c>
      <c r="AY165" s="13" t="s">
        <v>171</v>
      </c>
      <c r="BE165" s="154">
        <f t="shared" si="3"/>
        <v>0</v>
      </c>
      <c r="BF165" s="154">
        <f t="shared" si="4"/>
        <v>0</v>
      </c>
      <c r="BG165" s="154">
        <f t="shared" si="5"/>
        <v>0</v>
      </c>
      <c r="BH165" s="154">
        <f t="shared" si="6"/>
        <v>0</v>
      </c>
      <c r="BI165" s="154">
        <f t="shared" si="7"/>
        <v>0</v>
      </c>
      <c r="BJ165" s="13" t="s">
        <v>86</v>
      </c>
      <c r="BK165" s="154">
        <f t="shared" si="8"/>
        <v>134.32</v>
      </c>
      <c r="BL165" s="13" t="s">
        <v>285</v>
      </c>
      <c r="BM165" s="153" t="s">
        <v>258</v>
      </c>
    </row>
    <row r="166" spans="2:65" s="1" customFormat="1" ht="24.2" customHeight="1">
      <c r="B166" s="142"/>
      <c r="C166" s="143" t="s">
        <v>215</v>
      </c>
      <c r="D166" s="143" t="s">
        <v>174</v>
      </c>
      <c r="E166" s="144" t="s">
        <v>2145</v>
      </c>
      <c r="F166" s="145" t="s">
        <v>2146</v>
      </c>
      <c r="G166" s="146" t="s">
        <v>280</v>
      </c>
      <c r="H166" s="147">
        <v>239</v>
      </c>
      <c r="I166" s="148">
        <v>4.83</v>
      </c>
      <c r="J166" s="148"/>
      <c r="K166" s="149"/>
      <c r="L166" s="27"/>
      <c r="M166" s="150" t="s">
        <v>1</v>
      </c>
      <c r="N166" s="121" t="s">
        <v>40</v>
      </c>
      <c r="O166" s="151">
        <v>0.308</v>
      </c>
      <c r="P166" s="151">
        <f t="shared" si="0"/>
        <v>73.611999999999995</v>
      </c>
      <c r="Q166" s="151">
        <v>0</v>
      </c>
      <c r="R166" s="151">
        <f t="shared" si="1"/>
        <v>0</v>
      </c>
      <c r="S166" s="151">
        <v>0</v>
      </c>
      <c r="T166" s="152">
        <f t="shared" si="2"/>
        <v>0</v>
      </c>
      <c r="AR166" s="153" t="s">
        <v>285</v>
      </c>
      <c r="AT166" s="153" t="s">
        <v>174</v>
      </c>
      <c r="AU166" s="153" t="s">
        <v>86</v>
      </c>
      <c r="AY166" s="13" t="s">
        <v>171</v>
      </c>
      <c r="BE166" s="154">
        <f t="shared" si="3"/>
        <v>0</v>
      </c>
      <c r="BF166" s="154">
        <f t="shared" si="4"/>
        <v>0</v>
      </c>
      <c r="BG166" s="154">
        <f t="shared" si="5"/>
        <v>0</v>
      </c>
      <c r="BH166" s="154">
        <f t="shared" si="6"/>
        <v>0</v>
      </c>
      <c r="BI166" s="154">
        <f t="shared" si="7"/>
        <v>0</v>
      </c>
      <c r="BJ166" s="13" t="s">
        <v>86</v>
      </c>
      <c r="BK166" s="154">
        <f t="shared" si="8"/>
        <v>1154.3699999999999</v>
      </c>
      <c r="BL166" s="13" t="s">
        <v>285</v>
      </c>
      <c r="BM166" s="153" t="s">
        <v>261</v>
      </c>
    </row>
    <row r="167" spans="2:65" s="1" customFormat="1" ht="24.2" customHeight="1">
      <c r="B167" s="142"/>
      <c r="C167" s="155" t="s">
        <v>263</v>
      </c>
      <c r="D167" s="155" t="s">
        <v>282</v>
      </c>
      <c r="E167" s="156" t="s">
        <v>2147</v>
      </c>
      <c r="F167" s="157" t="s">
        <v>2148</v>
      </c>
      <c r="G167" s="158" t="s">
        <v>280</v>
      </c>
      <c r="H167" s="159">
        <v>239</v>
      </c>
      <c r="I167" s="160">
        <v>3.29</v>
      </c>
      <c r="J167" s="160"/>
      <c r="K167" s="161"/>
      <c r="L167" s="162"/>
      <c r="M167" s="163" t="s">
        <v>1</v>
      </c>
      <c r="N167" s="164" t="s">
        <v>40</v>
      </c>
      <c r="O167" s="151">
        <v>0</v>
      </c>
      <c r="P167" s="151">
        <f t="shared" si="0"/>
        <v>0</v>
      </c>
      <c r="Q167" s="151">
        <v>0</v>
      </c>
      <c r="R167" s="151">
        <f t="shared" si="1"/>
        <v>0</v>
      </c>
      <c r="S167" s="151">
        <v>0</v>
      </c>
      <c r="T167" s="152">
        <f t="shared" si="2"/>
        <v>0</v>
      </c>
      <c r="AR167" s="153" t="s">
        <v>449</v>
      </c>
      <c r="AT167" s="153" t="s">
        <v>282</v>
      </c>
      <c r="AU167" s="153" t="s">
        <v>86</v>
      </c>
      <c r="AY167" s="13" t="s">
        <v>171</v>
      </c>
      <c r="BE167" s="154">
        <f t="shared" si="3"/>
        <v>0</v>
      </c>
      <c r="BF167" s="154">
        <f t="shared" si="4"/>
        <v>0</v>
      </c>
      <c r="BG167" s="154">
        <f t="shared" si="5"/>
        <v>0</v>
      </c>
      <c r="BH167" s="154">
        <f t="shared" si="6"/>
        <v>0</v>
      </c>
      <c r="BI167" s="154">
        <f t="shared" si="7"/>
        <v>0</v>
      </c>
      <c r="BJ167" s="13" t="s">
        <v>86</v>
      </c>
      <c r="BK167" s="154">
        <f t="shared" si="8"/>
        <v>786.31</v>
      </c>
      <c r="BL167" s="13" t="s">
        <v>285</v>
      </c>
      <c r="BM167" s="153" t="s">
        <v>266</v>
      </c>
    </row>
    <row r="168" spans="2:65" s="1" customFormat="1" ht="24.2" customHeight="1">
      <c r="B168" s="142"/>
      <c r="C168" s="155" t="s">
        <v>218</v>
      </c>
      <c r="D168" s="155" t="s">
        <v>282</v>
      </c>
      <c r="E168" s="156" t="s">
        <v>2149</v>
      </c>
      <c r="F168" s="157" t="s">
        <v>2150</v>
      </c>
      <c r="G168" s="158" t="s">
        <v>280</v>
      </c>
      <c r="H168" s="159">
        <v>2</v>
      </c>
      <c r="I168" s="160">
        <v>0.8</v>
      </c>
      <c r="J168" s="160"/>
      <c r="K168" s="161"/>
      <c r="L168" s="162"/>
      <c r="M168" s="163" t="s">
        <v>1</v>
      </c>
      <c r="N168" s="164" t="s">
        <v>40</v>
      </c>
      <c r="O168" s="151">
        <v>0</v>
      </c>
      <c r="P168" s="151">
        <f t="shared" si="0"/>
        <v>0</v>
      </c>
      <c r="Q168" s="151">
        <v>0</v>
      </c>
      <c r="R168" s="151">
        <f t="shared" si="1"/>
        <v>0</v>
      </c>
      <c r="S168" s="151">
        <v>0</v>
      </c>
      <c r="T168" s="152">
        <f t="shared" si="2"/>
        <v>0</v>
      </c>
      <c r="AR168" s="153" t="s">
        <v>449</v>
      </c>
      <c r="AT168" s="153" t="s">
        <v>282</v>
      </c>
      <c r="AU168" s="153" t="s">
        <v>86</v>
      </c>
      <c r="AY168" s="13" t="s">
        <v>171</v>
      </c>
      <c r="BE168" s="154">
        <f t="shared" si="3"/>
        <v>0</v>
      </c>
      <c r="BF168" s="154">
        <f t="shared" si="4"/>
        <v>0</v>
      </c>
      <c r="BG168" s="154">
        <f t="shared" si="5"/>
        <v>0</v>
      </c>
      <c r="BH168" s="154">
        <f t="shared" si="6"/>
        <v>0</v>
      </c>
      <c r="BI168" s="154">
        <f t="shared" si="7"/>
        <v>0</v>
      </c>
      <c r="BJ168" s="13" t="s">
        <v>86</v>
      </c>
      <c r="BK168" s="154">
        <f t="shared" si="8"/>
        <v>1.6</v>
      </c>
      <c r="BL168" s="13" t="s">
        <v>285</v>
      </c>
      <c r="BM168" s="153" t="s">
        <v>269</v>
      </c>
    </row>
    <row r="169" spans="2:65" s="1" customFormat="1" ht="24.2" customHeight="1">
      <c r="B169" s="142"/>
      <c r="C169" s="155" t="s">
        <v>270</v>
      </c>
      <c r="D169" s="155" t="s">
        <v>282</v>
      </c>
      <c r="E169" s="156" t="s">
        <v>2151</v>
      </c>
      <c r="F169" s="157" t="s">
        <v>2152</v>
      </c>
      <c r="G169" s="158" t="s">
        <v>280</v>
      </c>
      <c r="H169" s="159">
        <v>9</v>
      </c>
      <c r="I169" s="160">
        <v>1.75</v>
      </c>
      <c r="J169" s="160"/>
      <c r="K169" s="161"/>
      <c r="L169" s="162"/>
      <c r="M169" s="163" t="s">
        <v>1</v>
      </c>
      <c r="N169" s="164" t="s">
        <v>40</v>
      </c>
      <c r="O169" s="151">
        <v>0</v>
      </c>
      <c r="P169" s="151">
        <f t="shared" si="0"/>
        <v>0</v>
      </c>
      <c r="Q169" s="151">
        <v>0</v>
      </c>
      <c r="R169" s="151">
        <f t="shared" si="1"/>
        <v>0</v>
      </c>
      <c r="S169" s="151">
        <v>0</v>
      </c>
      <c r="T169" s="152">
        <f t="shared" si="2"/>
        <v>0</v>
      </c>
      <c r="AR169" s="153" t="s">
        <v>449</v>
      </c>
      <c r="AT169" s="153" t="s">
        <v>282</v>
      </c>
      <c r="AU169" s="153" t="s">
        <v>86</v>
      </c>
      <c r="AY169" s="13" t="s">
        <v>171</v>
      </c>
      <c r="BE169" s="154">
        <f t="shared" si="3"/>
        <v>0</v>
      </c>
      <c r="BF169" s="154">
        <f t="shared" si="4"/>
        <v>0</v>
      </c>
      <c r="BG169" s="154">
        <f t="shared" si="5"/>
        <v>0</v>
      </c>
      <c r="BH169" s="154">
        <f t="shared" si="6"/>
        <v>0</v>
      </c>
      <c r="BI169" s="154">
        <f t="shared" si="7"/>
        <v>0</v>
      </c>
      <c r="BJ169" s="13" t="s">
        <v>86</v>
      </c>
      <c r="BK169" s="154">
        <f t="shared" si="8"/>
        <v>15.75</v>
      </c>
      <c r="BL169" s="13" t="s">
        <v>285</v>
      </c>
      <c r="BM169" s="153" t="s">
        <v>273</v>
      </c>
    </row>
    <row r="170" spans="2:65" s="1" customFormat="1" ht="24.2" customHeight="1">
      <c r="B170" s="142"/>
      <c r="C170" s="155" t="s">
        <v>222</v>
      </c>
      <c r="D170" s="155" t="s">
        <v>282</v>
      </c>
      <c r="E170" s="156" t="s">
        <v>2153</v>
      </c>
      <c r="F170" s="157" t="s">
        <v>2154</v>
      </c>
      <c r="G170" s="158" t="s">
        <v>280</v>
      </c>
      <c r="H170" s="159">
        <v>1</v>
      </c>
      <c r="I170" s="160">
        <v>2.77</v>
      </c>
      <c r="J170" s="160"/>
      <c r="K170" s="161"/>
      <c r="L170" s="162"/>
      <c r="M170" s="163" t="s">
        <v>1</v>
      </c>
      <c r="N170" s="164" t="s">
        <v>40</v>
      </c>
      <c r="O170" s="151">
        <v>0</v>
      </c>
      <c r="P170" s="151">
        <f t="shared" si="0"/>
        <v>0</v>
      </c>
      <c r="Q170" s="151">
        <v>0</v>
      </c>
      <c r="R170" s="151">
        <f t="shared" si="1"/>
        <v>0</v>
      </c>
      <c r="S170" s="151">
        <v>0</v>
      </c>
      <c r="T170" s="152">
        <f t="shared" si="2"/>
        <v>0</v>
      </c>
      <c r="AR170" s="153" t="s">
        <v>449</v>
      </c>
      <c r="AT170" s="153" t="s">
        <v>282</v>
      </c>
      <c r="AU170" s="153" t="s">
        <v>86</v>
      </c>
      <c r="AY170" s="13" t="s">
        <v>171</v>
      </c>
      <c r="BE170" s="154">
        <f t="shared" si="3"/>
        <v>0</v>
      </c>
      <c r="BF170" s="154">
        <f t="shared" si="4"/>
        <v>0</v>
      </c>
      <c r="BG170" s="154">
        <f t="shared" si="5"/>
        <v>0</v>
      </c>
      <c r="BH170" s="154">
        <f t="shared" si="6"/>
        <v>0</v>
      </c>
      <c r="BI170" s="154">
        <f t="shared" si="7"/>
        <v>0</v>
      </c>
      <c r="BJ170" s="13" t="s">
        <v>86</v>
      </c>
      <c r="BK170" s="154">
        <f t="shared" si="8"/>
        <v>2.77</v>
      </c>
      <c r="BL170" s="13" t="s">
        <v>285</v>
      </c>
      <c r="BM170" s="153" t="s">
        <v>276</v>
      </c>
    </row>
    <row r="171" spans="2:65" s="1" customFormat="1" ht="24.2" customHeight="1">
      <c r="B171" s="142"/>
      <c r="C171" s="155" t="s">
        <v>277</v>
      </c>
      <c r="D171" s="155" t="s">
        <v>282</v>
      </c>
      <c r="E171" s="156" t="s">
        <v>2155</v>
      </c>
      <c r="F171" s="157" t="s">
        <v>2156</v>
      </c>
      <c r="G171" s="158" t="s">
        <v>280</v>
      </c>
      <c r="H171" s="159">
        <v>2</v>
      </c>
      <c r="I171" s="160">
        <v>5.33</v>
      </c>
      <c r="J171" s="160"/>
      <c r="K171" s="161"/>
      <c r="L171" s="162"/>
      <c r="M171" s="163" t="s">
        <v>1</v>
      </c>
      <c r="N171" s="164" t="s">
        <v>40</v>
      </c>
      <c r="O171" s="151">
        <v>0</v>
      </c>
      <c r="P171" s="151">
        <f t="shared" si="0"/>
        <v>0</v>
      </c>
      <c r="Q171" s="151">
        <v>0</v>
      </c>
      <c r="R171" s="151">
        <f t="shared" si="1"/>
        <v>0</v>
      </c>
      <c r="S171" s="151">
        <v>0</v>
      </c>
      <c r="T171" s="152">
        <f t="shared" si="2"/>
        <v>0</v>
      </c>
      <c r="AR171" s="153" t="s">
        <v>449</v>
      </c>
      <c r="AT171" s="153" t="s">
        <v>282</v>
      </c>
      <c r="AU171" s="153" t="s">
        <v>86</v>
      </c>
      <c r="AY171" s="13" t="s">
        <v>171</v>
      </c>
      <c r="BE171" s="154">
        <f t="shared" si="3"/>
        <v>0</v>
      </c>
      <c r="BF171" s="154">
        <f t="shared" si="4"/>
        <v>0</v>
      </c>
      <c r="BG171" s="154">
        <f t="shared" si="5"/>
        <v>0</v>
      </c>
      <c r="BH171" s="154">
        <f t="shared" si="6"/>
        <v>0</v>
      </c>
      <c r="BI171" s="154">
        <f t="shared" si="7"/>
        <v>0</v>
      </c>
      <c r="BJ171" s="13" t="s">
        <v>86</v>
      </c>
      <c r="BK171" s="154">
        <f t="shared" si="8"/>
        <v>10.66</v>
      </c>
      <c r="BL171" s="13" t="s">
        <v>285</v>
      </c>
      <c r="BM171" s="153" t="s">
        <v>281</v>
      </c>
    </row>
    <row r="172" spans="2:65" s="1" customFormat="1" ht="24.2" customHeight="1">
      <c r="B172" s="142"/>
      <c r="C172" s="155" t="s">
        <v>225</v>
      </c>
      <c r="D172" s="155" t="s">
        <v>282</v>
      </c>
      <c r="E172" s="156" t="s">
        <v>2157</v>
      </c>
      <c r="F172" s="157" t="s">
        <v>2158</v>
      </c>
      <c r="G172" s="158" t="s">
        <v>280</v>
      </c>
      <c r="H172" s="159">
        <v>48</v>
      </c>
      <c r="I172" s="160">
        <v>6.46</v>
      </c>
      <c r="J172" s="160"/>
      <c r="K172" s="161"/>
      <c r="L172" s="162"/>
      <c r="M172" s="163" t="s">
        <v>1</v>
      </c>
      <c r="N172" s="164" t="s">
        <v>40</v>
      </c>
      <c r="O172" s="151">
        <v>0</v>
      </c>
      <c r="P172" s="151">
        <f t="shared" si="0"/>
        <v>0</v>
      </c>
      <c r="Q172" s="151">
        <v>0</v>
      </c>
      <c r="R172" s="151">
        <f t="shared" si="1"/>
        <v>0</v>
      </c>
      <c r="S172" s="151">
        <v>0</v>
      </c>
      <c r="T172" s="152">
        <f t="shared" si="2"/>
        <v>0</v>
      </c>
      <c r="AR172" s="153" t="s">
        <v>449</v>
      </c>
      <c r="AT172" s="153" t="s">
        <v>282</v>
      </c>
      <c r="AU172" s="153" t="s">
        <v>86</v>
      </c>
      <c r="AY172" s="13" t="s">
        <v>171</v>
      </c>
      <c r="BE172" s="154">
        <f t="shared" si="3"/>
        <v>0</v>
      </c>
      <c r="BF172" s="154">
        <f t="shared" si="4"/>
        <v>0</v>
      </c>
      <c r="BG172" s="154">
        <f t="shared" si="5"/>
        <v>0</v>
      </c>
      <c r="BH172" s="154">
        <f t="shared" si="6"/>
        <v>0</v>
      </c>
      <c r="BI172" s="154">
        <f t="shared" si="7"/>
        <v>0</v>
      </c>
      <c r="BJ172" s="13" t="s">
        <v>86</v>
      </c>
      <c r="BK172" s="154">
        <f t="shared" si="8"/>
        <v>310.08</v>
      </c>
      <c r="BL172" s="13" t="s">
        <v>285</v>
      </c>
      <c r="BM172" s="153" t="s">
        <v>285</v>
      </c>
    </row>
    <row r="173" spans="2:65" s="1" customFormat="1" ht="24.2" customHeight="1">
      <c r="B173" s="142"/>
      <c r="C173" s="143" t="s">
        <v>286</v>
      </c>
      <c r="D173" s="143" t="s">
        <v>174</v>
      </c>
      <c r="E173" s="144" t="s">
        <v>2159</v>
      </c>
      <c r="F173" s="145" t="s">
        <v>2160</v>
      </c>
      <c r="G173" s="146" t="s">
        <v>280</v>
      </c>
      <c r="H173" s="147">
        <v>2</v>
      </c>
      <c r="I173" s="148">
        <v>5.64</v>
      </c>
      <c r="J173" s="148"/>
      <c r="K173" s="149"/>
      <c r="L173" s="27"/>
      <c r="M173" s="150" t="s">
        <v>1</v>
      </c>
      <c r="N173" s="121" t="s">
        <v>40</v>
      </c>
      <c r="O173" s="151">
        <v>0.36</v>
      </c>
      <c r="P173" s="151">
        <f t="shared" si="0"/>
        <v>0.72</v>
      </c>
      <c r="Q173" s="151">
        <v>0</v>
      </c>
      <c r="R173" s="151">
        <f t="shared" si="1"/>
        <v>0</v>
      </c>
      <c r="S173" s="151">
        <v>0</v>
      </c>
      <c r="T173" s="152">
        <f t="shared" si="2"/>
        <v>0</v>
      </c>
      <c r="AR173" s="153" t="s">
        <v>285</v>
      </c>
      <c r="AT173" s="153" t="s">
        <v>174</v>
      </c>
      <c r="AU173" s="153" t="s">
        <v>86</v>
      </c>
      <c r="AY173" s="13" t="s">
        <v>171</v>
      </c>
      <c r="BE173" s="154">
        <f t="shared" si="3"/>
        <v>0</v>
      </c>
      <c r="BF173" s="154">
        <f t="shared" si="4"/>
        <v>0</v>
      </c>
      <c r="BG173" s="154">
        <f t="shared" si="5"/>
        <v>0</v>
      </c>
      <c r="BH173" s="154">
        <f t="shared" si="6"/>
        <v>0</v>
      </c>
      <c r="BI173" s="154">
        <f t="shared" si="7"/>
        <v>0</v>
      </c>
      <c r="BJ173" s="13" t="s">
        <v>86</v>
      </c>
      <c r="BK173" s="154">
        <f t="shared" si="8"/>
        <v>11.28</v>
      </c>
      <c r="BL173" s="13" t="s">
        <v>285</v>
      </c>
      <c r="BM173" s="153" t="s">
        <v>289</v>
      </c>
    </row>
    <row r="174" spans="2:65" s="1" customFormat="1" ht="24.2" customHeight="1">
      <c r="B174" s="142"/>
      <c r="C174" s="155" t="s">
        <v>229</v>
      </c>
      <c r="D174" s="155" t="s">
        <v>282</v>
      </c>
      <c r="E174" s="156" t="s">
        <v>2161</v>
      </c>
      <c r="F174" s="157" t="s">
        <v>2162</v>
      </c>
      <c r="G174" s="158" t="s">
        <v>280</v>
      </c>
      <c r="H174" s="159">
        <v>2</v>
      </c>
      <c r="I174" s="160">
        <v>8.91</v>
      </c>
      <c r="J174" s="160"/>
      <c r="K174" s="161"/>
      <c r="L174" s="162"/>
      <c r="M174" s="163" t="s">
        <v>1</v>
      </c>
      <c r="N174" s="164" t="s">
        <v>40</v>
      </c>
      <c r="O174" s="151">
        <v>0</v>
      </c>
      <c r="P174" s="151">
        <f t="shared" ref="P174:P205" si="9">O174*H174</f>
        <v>0</v>
      </c>
      <c r="Q174" s="151">
        <v>0</v>
      </c>
      <c r="R174" s="151">
        <f t="shared" ref="R174:R205" si="10">Q174*H174</f>
        <v>0</v>
      </c>
      <c r="S174" s="151">
        <v>0</v>
      </c>
      <c r="T174" s="152">
        <f t="shared" ref="T174:T205" si="11">S174*H174</f>
        <v>0</v>
      </c>
      <c r="AR174" s="153" t="s">
        <v>449</v>
      </c>
      <c r="AT174" s="153" t="s">
        <v>282</v>
      </c>
      <c r="AU174" s="153" t="s">
        <v>86</v>
      </c>
      <c r="AY174" s="13" t="s">
        <v>171</v>
      </c>
      <c r="BE174" s="154">
        <f t="shared" ref="BE174:BE205" si="12">IF(N174="základná",J174,0)</f>
        <v>0</v>
      </c>
      <c r="BF174" s="154">
        <f t="shared" ref="BF174:BF205" si="13">IF(N174="znížená",J174,0)</f>
        <v>0</v>
      </c>
      <c r="BG174" s="154">
        <f t="shared" ref="BG174:BG205" si="14">IF(N174="zákl. prenesená",J174,0)</f>
        <v>0</v>
      </c>
      <c r="BH174" s="154">
        <f t="shared" ref="BH174:BH205" si="15">IF(N174="zníž. prenesená",J174,0)</f>
        <v>0</v>
      </c>
      <c r="BI174" s="154">
        <f t="shared" ref="BI174:BI205" si="16">IF(N174="nulová",J174,0)</f>
        <v>0</v>
      </c>
      <c r="BJ174" s="13" t="s">
        <v>86</v>
      </c>
      <c r="BK174" s="154">
        <f t="shared" ref="BK174:BK205" si="17">ROUND(I174*H174,2)</f>
        <v>17.82</v>
      </c>
      <c r="BL174" s="13" t="s">
        <v>285</v>
      </c>
      <c r="BM174" s="153" t="s">
        <v>292</v>
      </c>
    </row>
    <row r="175" spans="2:65" s="1" customFormat="1" ht="24.2" customHeight="1">
      <c r="B175" s="142"/>
      <c r="C175" s="143" t="s">
        <v>293</v>
      </c>
      <c r="D175" s="143" t="s">
        <v>174</v>
      </c>
      <c r="E175" s="144" t="s">
        <v>2163</v>
      </c>
      <c r="F175" s="145" t="s">
        <v>2164</v>
      </c>
      <c r="G175" s="146" t="s">
        <v>280</v>
      </c>
      <c r="H175" s="147">
        <v>1</v>
      </c>
      <c r="I175" s="148">
        <v>5.0199999999999996</v>
      </c>
      <c r="J175" s="148"/>
      <c r="K175" s="149"/>
      <c r="L175" s="27"/>
      <c r="M175" s="150" t="s">
        <v>1</v>
      </c>
      <c r="N175" s="121" t="s">
        <v>40</v>
      </c>
      <c r="O175" s="151">
        <v>0.32</v>
      </c>
      <c r="P175" s="151">
        <f t="shared" si="9"/>
        <v>0.32</v>
      </c>
      <c r="Q175" s="151">
        <v>0</v>
      </c>
      <c r="R175" s="151">
        <f t="shared" si="10"/>
        <v>0</v>
      </c>
      <c r="S175" s="151">
        <v>0</v>
      </c>
      <c r="T175" s="152">
        <f t="shared" si="11"/>
        <v>0</v>
      </c>
      <c r="AR175" s="153" t="s">
        <v>285</v>
      </c>
      <c r="AT175" s="153" t="s">
        <v>174</v>
      </c>
      <c r="AU175" s="153" t="s">
        <v>86</v>
      </c>
      <c r="AY175" s="13" t="s">
        <v>171</v>
      </c>
      <c r="BE175" s="154">
        <f t="shared" si="12"/>
        <v>0</v>
      </c>
      <c r="BF175" s="154">
        <f t="shared" si="13"/>
        <v>0</v>
      </c>
      <c r="BG175" s="154">
        <f t="shared" si="14"/>
        <v>0</v>
      </c>
      <c r="BH175" s="154">
        <f t="shared" si="15"/>
        <v>0</v>
      </c>
      <c r="BI175" s="154">
        <f t="shared" si="16"/>
        <v>0</v>
      </c>
      <c r="BJ175" s="13" t="s">
        <v>86</v>
      </c>
      <c r="BK175" s="154">
        <f t="shared" si="17"/>
        <v>5.0199999999999996</v>
      </c>
      <c r="BL175" s="13" t="s">
        <v>285</v>
      </c>
      <c r="BM175" s="153" t="s">
        <v>296</v>
      </c>
    </row>
    <row r="176" spans="2:65" s="1" customFormat="1" ht="24.2" customHeight="1">
      <c r="B176" s="142"/>
      <c r="C176" s="155" t="s">
        <v>232</v>
      </c>
      <c r="D176" s="155" t="s">
        <v>282</v>
      </c>
      <c r="E176" s="156" t="s">
        <v>2165</v>
      </c>
      <c r="F176" s="157" t="s">
        <v>2166</v>
      </c>
      <c r="G176" s="158" t="s">
        <v>280</v>
      </c>
      <c r="H176" s="159">
        <v>1</v>
      </c>
      <c r="I176" s="160">
        <v>24.97</v>
      </c>
      <c r="J176" s="160"/>
      <c r="K176" s="161"/>
      <c r="L176" s="162"/>
      <c r="M176" s="163" t="s">
        <v>1</v>
      </c>
      <c r="N176" s="164" t="s">
        <v>40</v>
      </c>
      <c r="O176" s="151">
        <v>0</v>
      </c>
      <c r="P176" s="151">
        <f t="shared" si="9"/>
        <v>0</v>
      </c>
      <c r="Q176" s="151">
        <v>0</v>
      </c>
      <c r="R176" s="151">
        <f t="shared" si="10"/>
        <v>0</v>
      </c>
      <c r="S176" s="151">
        <v>0</v>
      </c>
      <c r="T176" s="152">
        <f t="shared" si="11"/>
        <v>0</v>
      </c>
      <c r="AR176" s="153" t="s">
        <v>449</v>
      </c>
      <c r="AT176" s="153" t="s">
        <v>282</v>
      </c>
      <c r="AU176" s="153" t="s">
        <v>86</v>
      </c>
      <c r="AY176" s="13" t="s">
        <v>171</v>
      </c>
      <c r="BE176" s="154">
        <f t="shared" si="12"/>
        <v>0</v>
      </c>
      <c r="BF176" s="154">
        <f t="shared" si="13"/>
        <v>0</v>
      </c>
      <c r="BG176" s="154">
        <f t="shared" si="14"/>
        <v>0</v>
      </c>
      <c r="BH176" s="154">
        <f t="shared" si="15"/>
        <v>0</v>
      </c>
      <c r="BI176" s="154">
        <f t="shared" si="16"/>
        <v>0</v>
      </c>
      <c r="BJ176" s="13" t="s">
        <v>86</v>
      </c>
      <c r="BK176" s="154">
        <f t="shared" si="17"/>
        <v>24.97</v>
      </c>
      <c r="BL176" s="13" t="s">
        <v>285</v>
      </c>
      <c r="BM176" s="153" t="s">
        <v>299</v>
      </c>
    </row>
    <row r="177" spans="2:65" s="1" customFormat="1" ht="24.2" customHeight="1">
      <c r="B177" s="142"/>
      <c r="C177" s="143" t="s">
        <v>300</v>
      </c>
      <c r="D177" s="143" t="s">
        <v>174</v>
      </c>
      <c r="E177" s="144" t="s">
        <v>2167</v>
      </c>
      <c r="F177" s="145" t="s">
        <v>2168</v>
      </c>
      <c r="G177" s="146" t="s">
        <v>280</v>
      </c>
      <c r="H177" s="147">
        <v>2</v>
      </c>
      <c r="I177" s="148">
        <v>316.77</v>
      </c>
      <c r="J177" s="148"/>
      <c r="K177" s="149"/>
      <c r="L177" s="27"/>
      <c r="M177" s="150" t="s">
        <v>1</v>
      </c>
      <c r="N177" s="121" t="s">
        <v>40</v>
      </c>
      <c r="O177" s="151">
        <v>1.58</v>
      </c>
      <c r="P177" s="151">
        <f t="shared" si="9"/>
        <v>3.16</v>
      </c>
      <c r="Q177" s="151">
        <v>0</v>
      </c>
      <c r="R177" s="151">
        <f t="shared" si="10"/>
        <v>0</v>
      </c>
      <c r="S177" s="151">
        <v>0</v>
      </c>
      <c r="T177" s="152">
        <f t="shared" si="11"/>
        <v>0</v>
      </c>
      <c r="AR177" s="153" t="s">
        <v>285</v>
      </c>
      <c r="AT177" s="153" t="s">
        <v>174</v>
      </c>
      <c r="AU177" s="153" t="s">
        <v>86</v>
      </c>
      <c r="AY177" s="13" t="s">
        <v>171</v>
      </c>
      <c r="BE177" s="154">
        <f t="shared" si="12"/>
        <v>0</v>
      </c>
      <c r="BF177" s="154">
        <f t="shared" si="13"/>
        <v>0</v>
      </c>
      <c r="BG177" s="154">
        <f t="shared" si="14"/>
        <v>0</v>
      </c>
      <c r="BH177" s="154">
        <f t="shared" si="15"/>
        <v>0</v>
      </c>
      <c r="BI177" s="154">
        <f t="shared" si="16"/>
        <v>0</v>
      </c>
      <c r="BJ177" s="13" t="s">
        <v>86</v>
      </c>
      <c r="BK177" s="154">
        <f t="shared" si="17"/>
        <v>633.54</v>
      </c>
      <c r="BL177" s="13" t="s">
        <v>285</v>
      </c>
      <c r="BM177" s="153" t="s">
        <v>303</v>
      </c>
    </row>
    <row r="178" spans="2:65" s="1" customFormat="1" ht="16.5" customHeight="1">
      <c r="B178" s="142"/>
      <c r="C178" s="155" t="s">
        <v>236</v>
      </c>
      <c r="D178" s="155" t="s">
        <v>282</v>
      </c>
      <c r="E178" s="156" t="s">
        <v>2169</v>
      </c>
      <c r="F178" s="157" t="s">
        <v>2170</v>
      </c>
      <c r="G178" s="158" t="s">
        <v>280</v>
      </c>
      <c r="H178" s="159">
        <v>1</v>
      </c>
      <c r="I178" s="160">
        <v>1582.5</v>
      </c>
      <c r="J178" s="160"/>
      <c r="K178" s="161"/>
      <c r="L178" s="162"/>
      <c r="M178" s="163" t="s">
        <v>1</v>
      </c>
      <c r="N178" s="164" t="s">
        <v>40</v>
      </c>
      <c r="O178" s="151">
        <v>0</v>
      </c>
      <c r="P178" s="151">
        <f t="shared" si="9"/>
        <v>0</v>
      </c>
      <c r="Q178" s="151">
        <v>1.35E-2</v>
      </c>
      <c r="R178" s="151">
        <f t="shared" si="10"/>
        <v>1.35E-2</v>
      </c>
      <c r="S178" s="151">
        <v>0</v>
      </c>
      <c r="T178" s="152">
        <f t="shared" si="11"/>
        <v>0</v>
      </c>
      <c r="AR178" s="153" t="s">
        <v>449</v>
      </c>
      <c r="AT178" s="153" t="s">
        <v>282</v>
      </c>
      <c r="AU178" s="153" t="s">
        <v>86</v>
      </c>
      <c r="AY178" s="13" t="s">
        <v>171</v>
      </c>
      <c r="BE178" s="154">
        <f t="shared" si="12"/>
        <v>0</v>
      </c>
      <c r="BF178" s="154">
        <f t="shared" si="13"/>
        <v>0</v>
      </c>
      <c r="BG178" s="154">
        <f t="shared" si="14"/>
        <v>0</v>
      </c>
      <c r="BH178" s="154">
        <f t="shared" si="15"/>
        <v>0</v>
      </c>
      <c r="BI178" s="154">
        <f t="shared" si="16"/>
        <v>0</v>
      </c>
      <c r="BJ178" s="13" t="s">
        <v>86</v>
      </c>
      <c r="BK178" s="154">
        <f t="shared" si="17"/>
        <v>1582.5</v>
      </c>
      <c r="BL178" s="13" t="s">
        <v>285</v>
      </c>
      <c r="BM178" s="153" t="s">
        <v>306</v>
      </c>
    </row>
    <row r="179" spans="2:65" s="1" customFormat="1" ht="24.2" customHeight="1">
      <c r="B179" s="142"/>
      <c r="C179" s="155" t="s">
        <v>307</v>
      </c>
      <c r="D179" s="155" t="s">
        <v>282</v>
      </c>
      <c r="E179" s="156" t="s">
        <v>2171</v>
      </c>
      <c r="F179" s="157" t="s">
        <v>2170</v>
      </c>
      <c r="G179" s="158" t="s">
        <v>280</v>
      </c>
      <c r="H179" s="159">
        <v>1</v>
      </c>
      <c r="I179" s="160">
        <v>1582.64</v>
      </c>
      <c r="J179" s="160"/>
      <c r="K179" s="161"/>
      <c r="L179" s="162"/>
      <c r="M179" s="163" t="s">
        <v>1</v>
      </c>
      <c r="N179" s="164" t="s">
        <v>40</v>
      </c>
      <c r="O179" s="151">
        <v>0</v>
      </c>
      <c r="P179" s="151">
        <f t="shared" si="9"/>
        <v>0</v>
      </c>
      <c r="Q179" s="151">
        <v>0</v>
      </c>
      <c r="R179" s="151">
        <f t="shared" si="10"/>
        <v>0</v>
      </c>
      <c r="S179" s="151">
        <v>0</v>
      </c>
      <c r="T179" s="152">
        <f t="shared" si="11"/>
        <v>0</v>
      </c>
      <c r="AR179" s="153" t="s">
        <v>449</v>
      </c>
      <c r="AT179" s="153" t="s">
        <v>282</v>
      </c>
      <c r="AU179" s="153" t="s">
        <v>86</v>
      </c>
      <c r="AY179" s="13" t="s">
        <v>171</v>
      </c>
      <c r="BE179" s="154">
        <f t="shared" si="12"/>
        <v>0</v>
      </c>
      <c r="BF179" s="154">
        <f t="shared" si="13"/>
        <v>0</v>
      </c>
      <c r="BG179" s="154">
        <f t="shared" si="14"/>
        <v>0</v>
      </c>
      <c r="BH179" s="154">
        <f t="shared" si="15"/>
        <v>0</v>
      </c>
      <c r="BI179" s="154">
        <f t="shared" si="16"/>
        <v>0</v>
      </c>
      <c r="BJ179" s="13" t="s">
        <v>86</v>
      </c>
      <c r="BK179" s="154">
        <f t="shared" si="17"/>
        <v>1582.64</v>
      </c>
      <c r="BL179" s="13" t="s">
        <v>285</v>
      </c>
      <c r="BM179" s="153" t="s">
        <v>310</v>
      </c>
    </row>
    <row r="180" spans="2:65" s="1" customFormat="1" ht="24.2" customHeight="1">
      <c r="B180" s="142"/>
      <c r="C180" s="143" t="s">
        <v>239</v>
      </c>
      <c r="D180" s="143" t="s">
        <v>174</v>
      </c>
      <c r="E180" s="144" t="s">
        <v>2172</v>
      </c>
      <c r="F180" s="145" t="s">
        <v>2173</v>
      </c>
      <c r="G180" s="146" t="s">
        <v>253</v>
      </c>
      <c r="H180" s="147">
        <v>180</v>
      </c>
      <c r="I180" s="148">
        <v>2.35</v>
      </c>
      <c r="J180" s="148"/>
      <c r="K180" s="149"/>
      <c r="L180" s="27"/>
      <c r="M180" s="150" t="s">
        <v>1</v>
      </c>
      <c r="N180" s="121" t="s">
        <v>40</v>
      </c>
      <c r="O180" s="151">
        <v>0.15</v>
      </c>
      <c r="P180" s="151">
        <f t="shared" si="9"/>
        <v>27</v>
      </c>
      <c r="Q180" s="151">
        <v>0</v>
      </c>
      <c r="R180" s="151">
        <f t="shared" si="10"/>
        <v>0</v>
      </c>
      <c r="S180" s="151">
        <v>0</v>
      </c>
      <c r="T180" s="152">
        <f t="shared" si="11"/>
        <v>0</v>
      </c>
      <c r="AR180" s="153" t="s">
        <v>285</v>
      </c>
      <c r="AT180" s="153" t="s">
        <v>174</v>
      </c>
      <c r="AU180" s="153" t="s">
        <v>86</v>
      </c>
      <c r="AY180" s="13" t="s">
        <v>171</v>
      </c>
      <c r="BE180" s="154">
        <f t="shared" si="12"/>
        <v>0</v>
      </c>
      <c r="BF180" s="154">
        <f t="shared" si="13"/>
        <v>0</v>
      </c>
      <c r="BG180" s="154">
        <f t="shared" si="14"/>
        <v>0</v>
      </c>
      <c r="BH180" s="154">
        <f t="shared" si="15"/>
        <v>0</v>
      </c>
      <c r="BI180" s="154">
        <f t="shared" si="16"/>
        <v>0</v>
      </c>
      <c r="BJ180" s="13" t="s">
        <v>86</v>
      </c>
      <c r="BK180" s="154">
        <f t="shared" si="17"/>
        <v>423</v>
      </c>
      <c r="BL180" s="13" t="s">
        <v>285</v>
      </c>
      <c r="BM180" s="153" t="s">
        <v>313</v>
      </c>
    </row>
    <row r="181" spans="2:65" s="1" customFormat="1" ht="16.5" customHeight="1">
      <c r="B181" s="142"/>
      <c r="C181" s="155" t="s">
        <v>314</v>
      </c>
      <c r="D181" s="155" t="s">
        <v>282</v>
      </c>
      <c r="E181" s="156" t="s">
        <v>2174</v>
      </c>
      <c r="F181" s="157" t="s">
        <v>2175</v>
      </c>
      <c r="G181" s="158" t="s">
        <v>768</v>
      </c>
      <c r="H181" s="159">
        <v>72</v>
      </c>
      <c r="I181" s="160">
        <v>1.66</v>
      </c>
      <c r="J181" s="160"/>
      <c r="K181" s="161"/>
      <c r="L181" s="162"/>
      <c r="M181" s="163" t="s">
        <v>1</v>
      </c>
      <c r="N181" s="164" t="s">
        <v>40</v>
      </c>
      <c r="O181" s="151">
        <v>0</v>
      </c>
      <c r="P181" s="151">
        <f t="shared" si="9"/>
        <v>0</v>
      </c>
      <c r="Q181" s="151">
        <v>1E-3</v>
      </c>
      <c r="R181" s="151">
        <f t="shared" si="10"/>
        <v>7.2000000000000008E-2</v>
      </c>
      <c r="S181" s="151">
        <v>0</v>
      </c>
      <c r="T181" s="152">
        <f t="shared" si="11"/>
        <v>0</v>
      </c>
      <c r="AR181" s="153" t="s">
        <v>449</v>
      </c>
      <c r="AT181" s="153" t="s">
        <v>282</v>
      </c>
      <c r="AU181" s="153" t="s">
        <v>86</v>
      </c>
      <c r="AY181" s="13" t="s">
        <v>171</v>
      </c>
      <c r="BE181" s="154">
        <f t="shared" si="12"/>
        <v>0</v>
      </c>
      <c r="BF181" s="154">
        <f t="shared" si="13"/>
        <v>0</v>
      </c>
      <c r="BG181" s="154">
        <f t="shared" si="14"/>
        <v>0</v>
      </c>
      <c r="BH181" s="154">
        <f t="shared" si="15"/>
        <v>0</v>
      </c>
      <c r="BI181" s="154">
        <f t="shared" si="16"/>
        <v>0</v>
      </c>
      <c r="BJ181" s="13" t="s">
        <v>86</v>
      </c>
      <c r="BK181" s="154">
        <f t="shared" si="17"/>
        <v>119.52</v>
      </c>
      <c r="BL181" s="13" t="s">
        <v>285</v>
      </c>
      <c r="BM181" s="153" t="s">
        <v>317</v>
      </c>
    </row>
    <row r="182" spans="2:65" s="1" customFormat="1" ht="24.2" customHeight="1">
      <c r="B182" s="142"/>
      <c r="C182" s="143" t="s">
        <v>243</v>
      </c>
      <c r="D182" s="143" t="s">
        <v>174</v>
      </c>
      <c r="E182" s="144" t="s">
        <v>2176</v>
      </c>
      <c r="F182" s="145" t="s">
        <v>2177</v>
      </c>
      <c r="G182" s="146" t="s">
        <v>253</v>
      </c>
      <c r="H182" s="147">
        <v>40</v>
      </c>
      <c r="I182" s="148">
        <v>1.85</v>
      </c>
      <c r="J182" s="148"/>
      <c r="K182" s="149"/>
      <c r="L182" s="27"/>
      <c r="M182" s="150" t="s">
        <v>1</v>
      </c>
      <c r="N182" s="121" t="s">
        <v>40</v>
      </c>
      <c r="O182" s="151">
        <v>0.11799999999999999</v>
      </c>
      <c r="P182" s="151">
        <f t="shared" si="9"/>
        <v>4.72</v>
      </c>
      <c r="Q182" s="151">
        <v>0</v>
      </c>
      <c r="R182" s="151">
        <f t="shared" si="10"/>
        <v>0</v>
      </c>
      <c r="S182" s="151">
        <v>0</v>
      </c>
      <c r="T182" s="152">
        <f t="shared" si="11"/>
        <v>0</v>
      </c>
      <c r="AR182" s="153" t="s">
        <v>285</v>
      </c>
      <c r="AT182" s="153" t="s">
        <v>174</v>
      </c>
      <c r="AU182" s="153" t="s">
        <v>86</v>
      </c>
      <c r="AY182" s="13" t="s">
        <v>171</v>
      </c>
      <c r="BE182" s="154">
        <f t="shared" si="12"/>
        <v>0</v>
      </c>
      <c r="BF182" s="154">
        <f t="shared" si="13"/>
        <v>0</v>
      </c>
      <c r="BG182" s="154">
        <f t="shared" si="14"/>
        <v>0</v>
      </c>
      <c r="BH182" s="154">
        <f t="shared" si="15"/>
        <v>0</v>
      </c>
      <c r="BI182" s="154">
        <f t="shared" si="16"/>
        <v>0</v>
      </c>
      <c r="BJ182" s="13" t="s">
        <v>86</v>
      </c>
      <c r="BK182" s="154">
        <f t="shared" si="17"/>
        <v>74</v>
      </c>
      <c r="BL182" s="13" t="s">
        <v>285</v>
      </c>
      <c r="BM182" s="153" t="s">
        <v>320</v>
      </c>
    </row>
    <row r="183" spans="2:65" s="1" customFormat="1" ht="16.5" customHeight="1">
      <c r="B183" s="142"/>
      <c r="C183" s="155" t="s">
        <v>321</v>
      </c>
      <c r="D183" s="155" t="s">
        <v>282</v>
      </c>
      <c r="E183" s="156" t="s">
        <v>2178</v>
      </c>
      <c r="F183" s="157" t="s">
        <v>2179</v>
      </c>
      <c r="G183" s="158" t="s">
        <v>768</v>
      </c>
      <c r="H183" s="159">
        <v>38</v>
      </c>
      <c r="I183" s="160">
        <v>1.8</v>
      </c>
      <c r="J183" s="160"/>
      <c r="K183" s="161"/>
      <c r="L183" s="162"/>
      <c r="M183" s="163" t="s">
        <v>1</v>
      </c>
      <c r="N183" s="164" t="s">
        <v>40</v>
      </c>
      <c r="O183" s="151">
        <v>0</v>
      </c>
      <c r="P183" s="151">
        <f t="shared" si="9"/>
        <v>0</v>
      </c>
      <c r="Q183" s="151">
        <v>1E-3</v>
      </c>
      <c r="R183" s="151">
        <f t="shared" si="10"/>
        <v>3.7999999999999999E-2</v>
      </c>
      <c r="S183" s="151">
        <v>0</v>
      </c>
      <c r="T183" s="152">
        <f t="shared" si="11"/>
        <v>0</v>
      </c>
      <c r="AR183" s="153" t="s">
        <v>449</v>
      </c>
      <c r="AT183" s="153" t="s">
        <v>282</v>
      </c>
      <c r="AU183" s="153" t="s">
        <v>86</v>
      </c>
      <c r="AY183" s="13" t="s">
        <v>171</v>
      </c>
      <c r="BE183" s="154">
        <f t="shared" si="12"/>
        <v>0</v>
      </c>
      <c r="BF183" s="154">
        <f t="shared" si="13"/>
        <v>0</v>
      </c>
      <c r="BG183" s="154">
        <f t="shared" si="14"/>
        <v>0</v>
      </c>
      <c r="BH183" s="154">
        <f t="shared" si="15"/>
        <v>0</v>
      </c>
      <c r="BI183" s="154">
        <f t="shared" si="16"/>
        <v>0</v>
      </c>
      <c r="BJ183" s="13" t="s">
        <v>86</v>
      </c>
      <c r="BK183" s="154">
        <f t="shared" si="17"/>
        <v>68.400000000000006</v>
      </c>
      <c r="BL183" s="13" t="s">
        <v>285</v>
      </c>
      <c r="BM183" s="153" t="s">
        <v>324</v>
      </c>
    </row>
    <row r="184" spans="2:65" s="1" customFormat="1" ht="24.2" customHeight="1">
      <c r="B184" s="142"/>
      <c r="C184" s="143" t="s">
        <v>246</v>
      </c>
      <c r="D184" s="143" t="s">
        <v>174</v>
      </c>
      <c r="E184" s="144" t="s">
        <v>2180</v>
      </c>
      <c r="F184" s="145" t="s">
        <v>2181</v>
      </c>
      <c r="G184" s="146" t="s">
        <v>253</v>
      </c>
      <c r="H184" s="147">
        <v>40</v>
      </c>
      <c r="I184" s="148">
        <v>1.34</v>
      </c>
      <c r="J184" s="148"/>
      <c r="K184" s="149"/>
      <c r="L184" s="27"/>
      <c r="M184" s="150" t="s">
        <v>1</v>
      </c>
      <c r="N184" s="121" t="s">
        <v>40</v>
      </c>
      <c r="O184" s="151">
        <v>8.5000000000000006E-2</v>
      </c>
      <c r="P184" s="151">
        <f t="shared" si="9"/>
        <v>3.4000000000000004</v>
      </c>
      <c r="Q184" s="151">
        <v>0</v>
      </c>
      <c r="R184" s="151">
        <f t="shared" si="10"/>
        <v>0</v>
      </c>
      <c r="S184" s="151">
        <v>0</v>
      </c>
      <c r="T184" s="152">
        <f t="shared" si="11"/>
        <v>0</v>
      </c>
      <c r="AR184" s="153" t="s">
        <v>285</v>
      </c>
      <c r="AT184" s="153" t="s">
        <v>174</v>
      </c>
      <c r="AU184" s="153" t="s">
        <v>86</v>
      </c>
      <c r="AY184" s="13" t="s">
        <v>171</v>
      </c>
      <c r="BE184" s="154">
        <f t="shared" si="12"/>
        <v>0</v>
      </c>
      <c r="BF184" s="154">
        <f t="shared" si="13"/>
        <v>0</v>
      </c>
      <c r="BG184" s="154">
        <f t="shared" si="14"/>
        <v>0</v>
      </c>
      <c r="BH184" s="154">
        <f t="shared" si="15"/>
        <v>0</v>
      </c>
      <c r="BI184" s="154">
        <f t="shared" si="16"/>
        <v>0</v>
      </c>
      <c r="BJ184" s="13" t="s">
        <v>86</v>
      </c>
      <c r="BK184" s="154">
        <f t="shared" si="17"/>
        <v>53.6</v>
      </c>
      <c r="BL184" s="13" t="s">
        <v>285</v>
      </c>
      <c r="BM184" s="153" t="s">
        <v>327</v>
      </c>
    </row>
    <row r="185" spans="2:65" s="1" customFormat="1" ht="16.5" customHeight="1">
      <c r="B185" s="142"/>
      <c r="C185" s="155" t="s">
        <v>328</v>
      </c>
      <c r="D185" s="155" t="s">
        <v>282</v>
      </c>
      <c r="E185" s="156" t="s">
        <v>2182</v>
      </c>
      <c r="F185" s="157" t="s">
        <v>2183</v>
      </c>
      <c r="G185" s="158" t="s">
        <v>768</v>
      </c>
      <c r="H185" s="159">
        <v>25</v>
      </c>
      <c r="I185" s="160">
        <v>1.66</v>
      </c>
      <c r="J185" s="160"/>
      <c r="K185" s="161"/>
      <c r="L185" s="162"/>
      <c r="M185" s="163" t="s">
        <v>1</v>
      </c>
      <c r="N185" s="164" t="s">
        <v>40</v>
      </c>
      <c r="O185" s="151">
        <v>0</v>
      </c>
      <c r="P185" s="151">
        <f t="shared" si="9"/>
        <v>0</v>
      </c>
      <c r="Q185" s="151">
        <v>1E-3</v>
      </c>
      <c r="R185" s="151">
        <f t="shared" si="10"/>
        <v>2.5000000000000001E-2</v>
      </c>
      <c r="S185" s="151">
        <v>0</v>
      </c>
      <c r="T185" s="152">
        <f t="shared" si="11"/>
        <v>0</v>
      </c>
      <c r="AR185" s="153" t="s">
        <v>449</v>
      </c>
      <c r="AT185" s="153" t="s">
        <v>282</v>
      </c>
      <c r="AU185" s="153" t="s">
        <v>86</v>
      </c>
      <c r="AY185" s="13" t="s">
        <v>171</v>
      </c>
      <c r="BE185" s="154">
        <f t="shared" si="12"/>
        <v>0</v>
      </c>
      <c r="BF185" s="154">
        <f t="shared" si="13"/>
        <v>0</v>
      </c>
      <c r="BG185" s="154">
        <f t="shared" si="14"/>
        <v>0</v>
      </c>
      <c r="BH185" s="154">
        <f t="shared" si="15"/>
        <v>0</v>
      </c>
      <c r="BI185" s="154">
        <f t="shared" si="16"/>
        <v>0</v>
      </c>
      <c r="BJ185" s="13" t="s">
        <v>86</v>
      </c>
      <c r="BK185" s="154">
        <f t="shared" si="17"/>
        <v>41.5</v>
      </c>
      <c r="BL185" s="13" t="s">
        <v>285</v>
      </c>
      <c r="BM185" s="153" t="s">
        <v>331</v>
      </c>
    </row>
    <row r="186" spans="2:65" s="1" customFormat="1" ht="21.75" customHeight="1">
      <c r="B186" s="142"/>
      <c r="C186" s="143" t="s">
        <v>250</v>
      </c>
      <c r="D186" s="143" t="s">
        <v>174</v>
      </c>
      <c r="E186" s="144" t="s">
        <v>2184</v>
      </c>
      <c r="F186" s="145" t="s">
        <v>2185</v>
      </c>
      <c r="G186" s="146" t="s">
        <v>280</v>
      </c>
      <c r="H186" s="147">
        <v>1</v>
      </c>
      <c r="I186" s="148">
        <v>15.21</v>
      </c>
      <c r="J186" s="148"/>
      <c r="K186" s="149"/>
      <c r="L186" s="27"/>
      <c r="M186" s="150" t="s">
        <v>1</v>
      </c>
      <c r="N186" s="121" t="s">
        <v>40</v>
      </c>
      <c r="O186" s="151">
        <v>0.97</v>
      </c>
      <c r="P186" s="151">
        <f t="shared" si="9"/>
        <v>0.97</v>
      </c>
      <c r="Q186" s="151">
        <v>0</v>
      </c>
      <c r="R186" s="151">
        <f t="shared" si="10"/>
        <v>0</v>
      </c>
      <c r="S186" s="151">
        <v>0</v>
      </c>
      <c r="T186" s="152">
        <f t="shared" si="11"/>
        <v>0</v>
      </c>
      <c r="AR186" s="153" t="s">
        <v>285</v>
      </c>
      <c r="AT186" s="153" t="s">
        <v>174</v>
      </c>
      <c r="AU186" s="153" t="s">
        <v>86</v>
      </c>
      <c r="AY186" s="13" t="s">
        <v>171</v>
      </c>
      <c r="BE186" s="154">
        <f t="shared" si="12"/>
        <v>0</v>
      </c>
      <c r="BF186" s="154">
        <f t="shared" si="13"/>
        <v>0</v>
      </c>
      <c r="BG186" s="154">
        <f t="shared" si="14"/>
        <v>0</v>
      </c>
      <c r="BH186" s="154">
        <f t="shared" si="15"/>
        <v>0</v>
      </c>
      <c r="BI186" s="154">
        <f t="shared" si="16"/>
        <v>0</v>
      </c>
      <c r="BJ186" s="13" t="s">
        <v>86</v>
      </c>
      <c r="BK186" s="154">
        <f t="shared" si="17"/>
        <v>15.21</v>
      </c>
      <c r="BL186" s="13" t="s">
        <v>285</v>
      </c>
      <c r="BM186" s="153" t="s">
        <v>334</v>
      </c>
    </row>
    <row r="187" spans="2:65" s="1" customFormat="1" ht="37.9" customHeight="1">
      <c r="B187" s="142"/>
      <c r="C187" s="155" t="s">
        <v>335</v>
      </c>
      <c r="D187" s="155" t="s">
        <v>282</v>
      </c>
      <c r="E187" s="156" t="s">
        <v>2186</v>
      </c>
      <c r="F187" s="157" t="s">
        <v>2187</v>
      </c>
      <c r="G187" s="158" t="s">
        <v>280</v>
      </c>
      <c r="H187" s="159">
        <v>1</v>
      </c>
      <c r="I187" s="160">
        <v>2.34</v>
      </c>
      <c r="J187" s="160"/>
      <c r="K187" s="161"/>
      <c r="L187" s="162"/>
      <c r="M187" s="163" t="s">
        <v>1</v>
      </c>
      <c r="N187" s="164" t="s">
        <v>40</v>
      </c>
      <c r="O187" s="151">
        <v>0</v>
      </c>
      <c r="P187" s="151">
        <f t="shared" si="9"/>
        <v>0</v>
      </c>
      <c r="Q187" s="151">
        <v>2.0000000000000001E-4</v>
      </c>
      <c r="R187" s="151">
        <f t="shared" si="10"/>
        <v>2.0000000000000001E-4</v>
      </c>
      <c r="S187" s="151">
        <v>0</v>
      </c>
      <c r="T187" s="152">
        <f t="shared" si="11"/>
        <v>0</v>
      </c>
      <c r="AR187" s="153" t="s">
        <v>449</v>
      </c>
      <c r="AT187" s="153" t="s">
        <v>282</v>
      </c>
      <c r="AU187" s="153" t="s">
        <v>86</v>
      </c>
      <c r="AY187" s="13" t="s">
        <v>171</v>
      </c>
      <c r="BE187" s="154">
        <f t="shared" si="12"/>
        <v>0</v>
      </c>
      <c r="BF187" s="154">
        <f t="shared" si="13"/>
        <v>0</v>
      </c>
      <c r="BG187" s="154">
        <f t="shared" si="14"/>
        <v>0</v>
      </c>
      <c r="BH187" s="154">
        <f t="shared" si="15"/>
        <v>0</v>
      </c>
      <c r="BI187" s="154">
        <f t="shared" si="16"/>
        <v>0</v>
      </c>
      <c r="BJ187" s="13" t="s">
        <v>86</v>
      </c>
      <c r="BK187" s="154">
        <f t="shared" si="17"/>
        <v>2.34</v>
      </c>
      <c r="BL187" s="13" t="s">
        <v>285</v>
      </c>
      <c r="BM187" s="153" t="s">
        <v>338</v>
      </c>
    </row>
    <row r="188" spans="2:65" s="1" customFormat="1" ht="33" customHeight="1">
      <c r="B188" s="142"/>
      <c r="C188" s="155" t="s">
        <v>254</v>
      </c>
      <c r="D188" s="155" t="s">
        <v>282</v>
      </c>
      <c r="E188" s="156" t="s">
        <v>2188</v>
      </c>
      <c r="F188" s="157" t="s">
        <v>2189</v>
      </c>
      <c r="G188" s="158" t="s">
        <v>280</v>
      </c>
      <c r="H188" s="159">
        <v>1</v>
      </c>
      <c r="I188" s="160">
        <v>15.88</v>
      </c>
      <c r="J188" s="160"/>
      <c r="K188" s="161"/>
      <c r="L188" s="162"/>
      <c r="M188" s="163" t="s">
        <v>1</v>
      </c>
      <c r="N188" s="164" t="s">
        <v>40</v>
      </c>
      <c r="O188" s="151">
        <v>0</v>
      </c>
      <c r="P188" s="151">
        <f t="shared" si="9"/>
        <v>0</v>
      </c>
      <c r="Q188" s="151">
        <v>1.3999999999999999E-4</v>
      </c>
      <c r="R188" s="151">
        <f t="shared" si="10"/>
        <v>1.3999999999999999E-4</v>
      </c>
      <c r="S188" s="151">
        <v>0</v>
      </c>
      <c r="T188" s="152">
        <f t="shared" si="11"/>
        <v>0</v>
      </c>
      <c r="AR188" s="153" t="s">
        <v>449</v>
      </c>
      <c r="AT188" s="153" t="s">
        <v>282</v>
      </c>
      <c r="AU188" s="153" t="s">
        <v>86</v>
      </c>
      <c r="AY188" s="13" t="s">
        <v>171</v>
      </c>
      <c r="BE188" s="154">
        <f t="shared" si="12"/>
        <v>0</v>
      </c>
      <c r="BF188" s="154">
        <f t="shared" si="13"/>
        <v>0</v>
      </c>
      <c r="BG188" s="154">
        <f t="shared" si="14"/>
        <v>0</v>
      </c>
      <c r="BH188" s="154">
        <f t="shared" si="15"/>
        <v>0</v>
      </c>
      <c r="BI188" s="154">
        <f t="shared" si="16"/>
        <v>0</v>
      </c>
      <c r="BJ188" s="13" t="s">
        <v>86</v>
      </c>
      <c r="BK188" s="154">
        <f t="shared" si="17"/>
        <v>15.88</v>
      </c>
      <c r="BL188" s="13" t="s">
        <v>285</v>
      </c>
      <c r="BM188" s="153" t="s">
        <v>341</v>
      </c>
    </row>
    <row r="189" spans="2:65" s="1" customFormat="1" ht="16.5" customHeight="1">
      <c r="B189" s="142"/>
      <c r="C189" s="143" t="s">
        <v>342</v>
      </c>
      <c r="D189" s="143" t="s">
        <v>174</v>
      </c>
      <c r="E189" s="144" t="s">
        <v>2190</v>
      </c>
      <c r="F189" s="145" t="s">
        <v>2191</v>
      </c>
      <c r="G189" s="146" t="s">
        <v>280</v>
      </c>
      <c r="H189" s="147">
        <v>6</v>
      </c>
      <c r="I189" s="148">
        <v>4.5</v>
      </c>
      <c r="J189" s="148"/>
      <c r="K189" s="149"/>
      <c r="L189" s="27"/>
      <c r="M189" s="150" t="s">
        <v>1</v>
      </c>
      <c r="N189" s="121" t="s">
        <v>40</v>
      </c>
      <c r="O189" s="151">
        <v>0.28699999999999998</v>
      </c>
      <c r="P189" s="151">
        <f t="shared" si="9"/>
        <v>1.722</v>
      </c>
      <c r="Q189" s="151">
        <v>0</v>
      </c>
      <c r="R189" s="151">
        <f t="shared" si="10"/>
        <v>0</v>
      </c>
      <c r="S189" s="151">
        <v>0</v>
      </c>
      <c r="T189" s="152">
        <f t="shared" si="11"/>
        <v>0</v>
      </c>
      <c r="AR189" s="153" t="s">
        <v>285</v>
      </c>
      <c r="AT189" s="153" t="s">
        <v>174</v>
      </c>
      <c r="AU189" s="153" t="s">
        <v>86</v>
      </c>
      <c r="AY189" s="13" t="s">
        <v>171</v>
      </c>
      <c r="BE189" s="154">
        <f t="shared" si="12"/>
        <v>0</v>
      </c>
      <c r="BF189" s="154">
        <f t="shared" si="13"/>
        <v>0</v>
      </c>
      <c r="BG189" s="154">
        <f t="shared" si="14"/>
        <v>0</v>
      </c>
      <c r="BH189" s="154">
        <f t="shared" si="15"/>
        <v>0</v>
      </c>
      <c r="BI189" s="154">
        <f t="shared" si="16"/>
        <v>0</v>
      </c>
      <c r="BJ189" s="13" t="s">
        <v>86</v>
      </c>
      <c r="BK189" s="154">
        <f t="shared" si="17"/>
        <v>27</v>
      </c>
      <c r="BL189" s="13" t="s">
        <v>285</v>
      </c>
      <c r="BM189" s="153" t="s">
        <v>345</v>
      </c>
    </row>
    <row r="190" spans="2:65" s="1" customFormat="1" ht="16.5" customHeight="1">
      <c r="B190" s="142"/>
      <c r="C190" s="155" t="s">
        <v>258</v>
      </c>
      <c r="D190" s="155" t="s">
        <v>282</v>
      </c>
      <c r="E190" s="156" t="s">
        <v>2192</v>
      </c>
      <c r="F190" s="157" t="s">
        <v>2193</v>
      </c>
      <c r="G190" s="158" t="s">
        <v>280</v>
      </c>
      <c r="H190" s="159">
        <v>6</v>
      </c>
      <c r="I190" s="160">
        <v>0.55000000000000004</v>
      </c>
      <c r="J190" s="160"/>
      <c r="K190" s="161"/>
      <c r="L190" s="162"/>
      <c r="M190" s="163" t="s">
        <v>1</v>
      </c>
      <c r="N190" s="164" t="s">
        <v>40</v>
      </c>
      <c r="O190" s="151">
        <v>0</v>
      </c>
      <c r="P190" s="151">
        <f t="shared" si="9"/>
        <v>0</v>
      </c>
      <c r="Q190" s="151">
        <v>1E-4</v>
      </c>
      <c r="R190" s="151">
        <f t="shared" si="10"/>
        <v>6.0000000000000006E-4</v>
      </c>
      <c r="S190" s="151">
        <v>0</v>
      </c>
      <c r="T190" s="152">
        <f t="shared" si="11"/>
        <v>0</v>
      </c>
      <c r="AR190" s="153" t="s">
        <v>449</v>
      </c>
      <c r="AT190" s="153" t="s">
        <v>282</v>
      </c>
      <c r="AU190" s="153" t="s">
        <v>86</v>
      </c>
      <c r="AY190" s="13" t="s">
        <v>171</v>
      </c>
      <c r="BE190" s="154">
        <f t="shared" si="12"/>
        <v>0</v>
      </c>
      <c r="BF190" s="154">
        <f t="shared" si="13"/>
        <v>0</v>
      </c>
      <c r="BG190" s="154">
        <f t="shared" si="14"/>
        <v>0</v>
      </c>
      <c r="BH190" s="154">
        <f t="shared" si="15"/>
        <v>0</v>
      </c>
      <c r="BI190" s="154">
        <f t="shared" si="16"/>
        <v>0</v>
      </c>
      <c r="BJ190" s="13" t="s">
        <v>86</v>
      </c>
      <c r="BK190" s="154">
        <f t="shared" si="17"/>
        <v>3.3</v>
      </c>
      <c r="BL190" s="13" t="s">
        <v>285</v>
      </c>
      <c r="BM190" s="153" t="s">
        <v>348</v>
      </c>
    </row>
    <row r="191" spans="2:65" s="1" customFormat="1" ht="24.2" customHeight="1">
      <c r="B191" s="142"/>
      <c r="C191" s="155" t="s">
        <v>349</v>
      </c>
      <c r="D191" s="155" t="s">
        <v>282</v>
      </c>
      <c r="E191" s="156" t="s">
        <v>2194</v>
      </c>
      <c r="F191" s="157" t="s">
        <v>2195</v>
      </c>
      <c r="G191" s="158" t="s">
        <v>280</v>
      </c>
      <c r="H191" s="159">
        <v>6</v>
      </c>
      <c r="I191" s="160">
        <v>0.55000000000000004</v>
      </c>
      <c r="J191" s="160"/>
      <c r="K191" s="161"/>
      <c r="L191" s="162"/>
      <c r="M191" s="163" t="s">
        <v>1</v>
      </c>
      <c r="N191" s="164" t="s">
        <v>40</v>
      </c>
      <c r="O191" s="151">
        <v>0</v>
      </c>
      <c r="P191" s="151">
        <f t="shared" si="9"/>
        <v>0</v>
      </c>
      <c r="Q191" s="151">
        <v>3.0000000000000001E-5</v>
      </c>
      <c r="R191" s="151">
        <f t="shared" si="10"/>
        <v>1.8000000000000001E-4</v>
      </c>
      <c r="S191" s="151">
        <v>0</v>
      </c>
      <c r="T191" s="152">
        <f t="shared" si="11"/>
        <v>0</v>
      </c>
      <c r="AR191" s="153" t="s">
        <v>449</v>
      </c>
      <c r="AT191" s="153" t="s">
        <v>282</v>
      </c>
      <c r="AU191" s="153" t="s">
        <v>86</v>
      </c>
      <c r="AY191" s="13" t="s">
        <v>171</v>
      </c>
      <c r="BE191" s="154">
        <f t="shared" si="12"/>
        <v>0</v>
      </c>
      <c r="BF191" s="154">
        <f t="shared" si="13"/>
        <v>0</v>
      </c>
      <c r="BG191" s="154">
        <f t="shared" si="14"/>
        <v>0</v>
      </c>
      <c r="BH191" s="154">
        <f t="shared" si="15"/>
        <v>0</v>
      </c>
      <c r="BI191" s="154">
        <f t="shared" si="16"/>
        <v>0</v>
      </c>
      <c r="BJ191" s="13" t="s">
        <v>86</v>
      </c>
      <c r="BK191" s="154">
        <f t="shared" si="17"/>
        <v>3.3</v>
      </c>
      <c r="BL191" s="13" t="s">
        <v>285</v>
      </c>
      <c r="BM191" s="153" t="s">
        <v>352</v>
      </c>
    </row>
    <row r="192" spans="2:65" s="1" customFormat="1" ht="16.5" customHeight="1">
      <c r="B192" s="142"/>
      <c r="C192" s="143" t="s">
        <v>261</v>
      </c>
      <c r="D192" s="143" t="s">
        <v>174</v>
      </c>
      <c r="E192" s="144" t="s">
        <v>2196</v>
      </c>
      <c r="F192" s="145" t="s">
        <v>2197</v>
      </c>
      <c r="G192" s="146" t="s">
        <v>280</v>
      </c>
      <c r="H192" s="147">
        <v>4</v>
      </c>
      <c r="I192" s="148">
        <v>0.82</v>
      </c>
      <c r="J192" s="148"/>
      <c r="K192" s="149"/>
      <c r="L192" s="27"/>
      <c r="M192" s="150" t="s">
        <v>1</v>
      </c>
      <c r="N192" s="121" t="s">
        <v>40</v>
      </c>
      <c r="O192" s="151">
        <v>5.1999999999999998E-2</v>
      </c>
      <c r="P192" s="151">
        <f t="shared" si="9"/>
        <v>0.20799999999999999</v>
      </c>
      <c r="Q192" s="151">
        <v>0</v>
      </c>
      <c r="R192" s="151">
        <f t="shared" si="10"/>
        <v>0</v>
      </c>
      <c r="S192" s="151">
        <v>0</v>
      </c>
      <c r="T192" s="152">
        <f t="shared" si="11"/>
        <v>0</v>
      </c>
      <c r="AR192" s="153" t="s">
        <v>285</v>
      </c>
      <c r="AT192" s="153" t="s">
        <v>174</v>
      </c>
      <c r="AU192" s="153" t="s">
        <v>86</v>
      </c>
      <c r="AY192" s="13" t="s">
        <v>171</v>
      </c>
      <c r="BE192" s="154">
        <f t="shared" si="12"/>
        <v>0</v>
      </c>
      <c r="BF192" s="154">
        <f t="shared" si="13"/>
        <v>0</v>
      </c>
      <c r="BG192" s="154">
        <f t="shared" si="14"/>
        <v>0</v>
      </c>
      <c r="BH192" s="154">
        <f t="shared" si="15"/>
        <v>0</v>
      </c>
      <c r="BI192" s="154">
        <f t="shared" si="16"/>
        <v>0</v>
      </c>
      <c r="BJ192" s="13" t="s">
        <v>86</v>
      </c>
      <c r="BK192" s="154">
        <f t="shared" si="17"/>
        <v>3.28</v>
      </c>
      <c r="BL192" s="13" t="s">
        <v>285</v>
      </c>
      <c r="BM192" s="153" t="s">
        <v>355</v>
      </c>
    </row>
    <row r="193" spans="2:65" s="1" customFormat="1" ht="16.5" customHeight="1">
      <c r="B193" s="142"/>
      <c r="C193" s="155" t="s">
        <v>356</v>
      </c>
      <c r="D193" s="155" t="s">
        <v>282</v>
      </c>
      <c r="E193" s="156" t="s">
        <v>2198</v>
      </c>
      <c r="F193" s="157" t="s">
        <v>2199</v>
      </c>
      <c r="G193" s="158" t="s">
        <v>280</v>
      </c>
      <c r="H193" s="159">
        <v>4</v>
      </c>
      <c r="I193" s="160">
        <v>0.57999999999999996</v>
      </c>
      <c r="J193" s="160"/>
      <c r="K193" s="161"/>
      <c r="L193" s="162"/>
      <c r="M193" s="163" t="s">
        <v>1</v>
      </c>
      <c r="N193" s="164" t="s">
        <v>40</v>
      </c>
      <c r="O193" s="151">
        <v>0</v>
      </c>
      <c r="P193" s="151">
        <f t="shared" si="9"/>
        <v>0</v>
      </c>
      <c r="Q193" s="151">
        <v>3.0000000000000001E-5</v>
      </c>
      <c r="R193" s="151">
        <f t="shared" si="10"/>
        <v>1.2E-4</v>
      </c>
      <c r="S193" s="151">
        <v>0</v>
      </c>
      <c r="T193" s="152">
        <f t="shared" si="11"/>
        <v>0</v>
      </c>
      <c r="AR193" s="153" t="s">
        <v>449</v>
      </c>
      <c r="AT193" s="153" t="s">
        <v>282</v>
      </c>
      <c r="AU193" s="153" t="s">
        <v>86</v>
      </c>
      <c r="AY193" s="13" t="s">
        <v>171</v>
      </c>
      <c r="BE193" s="154">
        <f t="shared" si="12"/>
        <v>0</v>
      </c>
      <c r="BF193" s="154">
        <f t="shared" si="13"/>
        <v>0</v>
      </c>
      <c r="BG193" s="154">
        <f t="shared" si="14"/>
        <v>0</v>
      </c>
      <c r="BH193" s="154">
        <f t="shared" si="15"/>
        <v>0</v>
      </c>
      <c r="BI193" s="154">
        <f t="shared" si="16"/>
        <v>0</v>
      </c>
      <c r="BJ193" s="13" t="s">
        <v>86</v>
      </c>
      <c r="BK193" s="154">
        <f t="shared" si="17"/>
        <v>2.3199999999999998</v>
      </c>
      <c r="BL193" s="13" t="s">
        <v>285</v>
      </c>
      <c r="BM193" s="153" t="s">
        <v>359</v>
      </c>
    </row>
    <row r="194" spans="2:65" s="1" customFormat="1" ht="24.2" customHeight="1">
      <c r="B194" s="142"/>
      <c r="C194" s="143" t="s">
        <v>266</v>
      </c>
      <c r="D194" s="143" t="s">
        <v>174</v>
      </c>
      <c r="E194" s="144" t="s">
        <v>2200</v>
      </c>
      <c r="F194" s="145" t="s">
        <v>2201</v>
      </c>
      <c r="G194" s="146" t="s">
        <v>280</v>
      </c>
      <c r="H194" s="147">
        <v>4</v>
      </c>
      <c r="I194" s="148">
        <v>31.35</v>
      </c>
      <c r="J194" s="148"/>
      <c r="K194" s="149"/>
      <c r="L194" s="27"/>
      <c r="M194" s="150" t="s">
        <v>1</v>
      </c>
      <c r="N194" s="121" t="s">
        <v>40</v>
      </c>
      <c r="O194" s="151">
        <v>2</v>
      </c>
      <c r="P194" s="151">
        <f t="shared" si="9"/>
        <v>8</v>
      </c>
      <c r="Q194" s="151">
        <v>0</v>
      </c>
      <c r="R194" s="151">
        <f t="shared" si="10"/>
        <v>0</v>
      </c>
      <c r="S194" s="151">
        <v>0</v>
      </c>
      <c r="T194" s="152">
        <f t="shared" si="11"/>
        <v>0</v>
      </c>
      <c r="AR194" s="153" t="s">
        <v>285</v>
      </c>
      <c r="AT194" s="153" t="s">
        <v>174</v>
      </c>
      <c r="AU194" s="153" t="s">
        <v>86</v>
      </c>
      <c r="AY194" s="13" t="s">
        <v>171</v>
      </c>
      <c r="BE194" s="154">
        <f t="shared" si="12"/>
        <v>0</v>
      </c>
      <c r="BF194" s="154">
        <f t="shared" si="13"/>
        <v>0</v>
      </c>
      <c r="BG194" s="154">
        <f t="shared" si="14"/>
        <v>0</v>
      </c>
      <c r="BH194" s="154">
        <f t="shared" si="15"/>
        <v>0</v>
      </c>
      <c r="BI194" s="154">
        <f t="shared" si="16"/>
        <v>0</v>
      </c>
      <c r="BJ194" s="13" t="s">
        <v>86</v>
      </c>
      <c r="BK194" s="154">
        <f t="shared" si="17"/>
        <v>125.4</v>
      </c>
      <c r="BL194" s="13" t="s">
        <v>285</v>
      </c>
      <c r="BM194" s="153" t="s">
        <v>363</v>
      </c>
    </row>
    <row r="195" spans="2:65" s="1" customFormat="1" ht="21.75" customHeight="1">
      <c r="B195" s="142"/>
      <c r="C195" s="143" t="s">
        <v>364</v>
      </c>
      <c r="D195" s="143" t="s">
        <v>174</v>
      </c>
      <c r="E195" s="144" t="s">
        <v>2202</v>
      </c>
      <c r="F195" s="145" t="s">
        <v>2203</v>
      </c>
      <c r="G195" s="146" t="s">
        <v>280</v>
      </c>
      <c r="H195" s="147">
        <v>90</v>
      </c>
      <c r="I195" s="148">
        <v>1.83</v>
      </c>
      <c r="J195" s="148"/>
      <c r="K195" s="149"/>
      <c r="L195" s="27"/>
      <c r="M195" s="150" t="s">
        <v>1</v>
      </c>
      <c r="N195" s="121" t="s">
        <v>40</v>
      </c>
      <c r="O195" s="151">
        <v>0.11700000000000001</v>
      </c>
      <c r="P195" s="151">
        <f t="shared" si="9"/>
        <v>10.530000000000001</v>
      </c>
      <c r="Q195" s="151">
        <v>0</v>
      </c>
      <c r="R195" s="151">
        <f t="shared" si="10"/>
        <v>0</v>
      </c>
      <c r="S195" s="151">
        <v>0</v>
      </c>
      <c r="T195" s="152">
        <f t="shared" si="11"/>
        <v>0</v>
      </c>
      <c r="AR195" s="153" t="s">
        <v>285</v>
      </c>
      <c r="AT195" s="153" t="s">
        <v>174</v>
      </c>
      <c r="AU195" s="153" t="s">
        <v>86</v>
      </c>
      <c r="AY195" s="13" t="s">
        <v>171</v>
      </c>
      <c r="BE195" s="154">
        <f t="shared" si="12"/>
        <v>0</v>
      </c>
      <c r="BF195" s="154">
        <f t="shared" si="13"/>
        <v>0</v>
      </c>
      <c r="BG195" s="154">
        <f t="shared" si="14"/>
        <v>0</v>
      </c>
      <c r="BH195" s="154">
        <f t="shared" si="15"/>
        <v>0</v>
      </c>
      <c r="BI195" s="154">
        <f t="shared" si="16"/>
        <v>0</v>
      </c>
      <c r="BJ195" s="13" t="s">
        <v>86</v>
      </c>
      <c r="BK195" s="154">
        <f t="shared" si="17"/>
        <v>164.7</v>
      </c>
      <c r="BL195" s="13" t="s">
        <v>285</v>
      </c>
      <c r="BM195" s="153" t="s">
        <v>367</v>
      </c>
    </row>
    <row r="196" spans="2:65" s="1" customFormat="1" ht="24.2" customHeight="1">
      <c r="B196" s="142"/>
      <c r="C196" s="155" t="s">
        <v>269</v>
      </c>
      <c r="D196" s="155" t="s">
        <v>282</v>
      </c>
      <c r="E196" s="156" t="s">
        <v>2204</v>
      </c>
      <c r="F196" s="157" t="s">
        <v>2205</v>
      </c>
      <c r="G196" s="158" t="s">
        <v>280</v>
      </c>
      <c r="H196" s="159">
        <v>90</v>
      </c>
      <c r="I196" s="160">
        <v>1.47</v>
      </c>
      <c r="J196" s="160"/>
      <c r="K196" s="161"/>
      <c r="L196" s="162"/>
      <c r="M196" s="163" t="s">
        <v>1</v>
      </c>
      <c r="N196" s="164" t="s">
        <v>40</v>
      </c>
      <c r="O196" s="151">
        <v>0</v>
      </c>
      <c r="P196" s="151">
        <f t="shared" si="9"/>
        <v>0</v>
      </c>
      <c r="Q196" s="151">
        <v>2.7999999999999998E-4</v>
      </c>
      <c r="R196" s="151">
        <f t="shared" si="10"/>
        <v>2.5199999999999997E-2</v>
      </c>
      <c r="S196" s="151">
        <v>0</v>
      </c>
      <c r="T196" s="152">
        <f t="shared" si="11"/>
        <v>0</v>
      </c>
      <c r="AR196" s="153" t="s">
        <v>449</v>
      </c>
      <c r="AT196" s="153" t="s">
        <v>282</v>
      </c>
      <c r="AU196" s="153" t="s">
        <v>86</v>
      </c>
      <c r="AY196" s="13" t="s">
        <v>171</v>
      </c>
      <c r="BE196" s="154">
        <f t="shared" si="12"/>
        <v>0</v>
      </c>
      <c r="BF196" s="154">
        <f t="shared" si="13"/>
        <v>0</v>
      </c>
      <c r="BG196" s="154">
        <f t="shared" si="14"/>
        <v>0</v>
      </c>
      <c r="BH196" s="154">
        <f t="shared" si="15"/>
        <v>0</v>
      </c>
      <c r="BI196" s="154">
        <f t="shared" si="16"/>
        <v>0</v>
      </c>
      <c r="BJ196" s="13" t="s">
        <v>86</v>
      </c>
      <c r="BK196" s="154">
        <f t="shared" si="17"/>
        <v>132.30000000000001</v>
      </c>
      <c r="BL196" s="13" t="s">
        <v>285</v>
      </c>
      <c r="BM196" s="153" t="s">
        <v>370</v>
      </c>
    </row>
    <row r="197" spans="2:65" s="1" customFormat="1" ht="21.75" customHeight="1">
      <c r="B197" s="142"/>
      <c r="C197" s="143" t="s">
        <v>371</v>
      </c>
      <c r="D197" s="143" t="s">
        <v>174</v>
      </c>
      <c r="E197" s="144" t="s">
        <v>2206</v>
      </c>
      <c r="F197" s="145" t="s">
        <v>2207</v>
      </c>
      <c r="G197" s="146" t="s">
        <v>280</v>
      </c>
      <c r="H197" s="147">
        <v>6</v>
      </c>
      <c r="I197" s="148">
        <v>2.62</v>
      </c>
      <c r="J197" s="148"/>
      <c r="K197" s="149"/>
      <c r="L197" s="27"/>
      <c r="M197" s="150" t="s">
        <v>1</v>
      </c>
      <c r="N197" s="121" t="s">
        <v>40</v>
      </c>
      <c r="O197" s="151">
        <v>0.16700000000000001</v>
      </c>
      <c r="P197" s="151">
        <f t="shared" si="9"/>
        <v>1.002</v>
      </c>
      <c r="Q197" s="151">
        <v>0</v>
      </c>
      <c r="R197" s="151">
        <f t="shared" si="10"/>
        <v>0</v>
      </c>
      <c r="S197" s="151">
        <v>0</v>
      </c>
      <c r="T197" s="152">
        <f t="shared" si="11"/>
        <v>0</v>
      </c>
      <c r="AR197" s="153" t="s">
        <v>285</v>
      </c>
      <c r="AT197" s="153" t="s">
        <v>174</v>
      </c>
      <c r="AU197" s="153" t="s">
        <v>86</v>
      </c>
      <c r="AY197" s="13" t="s">
        <v>171</v>
      </c>
      <c r="BE197" s="154">
        <f t="shared" si="12"/>
        <v>0</v>
      </c>
      <c r="BF197" s="154">
        <f t="shared" si="13"/>
        <v>0</v>
      </c>
      <c r="BG197" s="154">
        <f t="shared" si="14"/>
        <v>0</v>
      </c>
      <c r="BH197" s="154">
        <f t="shared" si="15"/>
        <v>0</v>
      </c>
      <c r="BI197" s="154">
        <f t="shared" si="16"/>
        <v>0</v>
      </c>
      <c r="BJ197" s="13" t="s">
        <v>86</v>
      </c>
      <c r="BK197" s="154">
        <f t="shared" si="17"/>
        <v>15.72</v>
      </c>
      <c r="BL197" s="13" t="s">
        <v>285</v>
      </c>
      <c r="BM197" s="153" t="s">
        <v>374</v>
      </c>
    </row>
    <row r="198" spans="2:65" s="1" customFormat="1" ht="16.5" customHeight="1">
      <c r="B198" s="142"/>
      <c r="C198" s="155" t="s">
        <v>273</v>
      </c>
      <c r="D198" s="155" t="s">
        <v>282</v>
      </c>
      <c r="E198" s="156" t="s">
        <v>2208</v>
      </c>
      <c r="F198" s="157" t="s">
        <v>2209</v>
      </c>
      <c r="G198" s="158" t="s">
        <v>280</v>
      </c>
      <c r="H198" s="159">
        <v>6</v>
      </c>
      <c r="I198" s="160">
        <v>0.89</v>
      </c>
      <c r="J198" s="160"/>
      <c r="K198" s="161"/>
      <c r="L198" s="162"/>
      <c r="M198" s="163" t="s">
        <v>1</v>
      </c>
      <c r="N198" s="164" t="s">
        <v>40</v>
      </c>
      <c r="O198" s="151">
        <v>0</v>
      </c>
      <c r="P198" s="151">
        <f t="shared" si="9"/>
        <v>0</v>
      </c>
      <c r="Q198" s="151">
        <v>2.2000000000000001E-4</v>
      </c>
      <c r="R198" s="151">
        <f t="shared" si="10"/>
        <v>1.32E-3</v>
      </c>
      <c r="S198" s="151">
        <v>0</v>
      </c>
      <c r="T198" s="152">
        <f t="shared" si="11"/>
        <v>0</v>
      </c>
      <c r="AR198" s="153" t="s">
        <v>449</v>
      </c>
      <c r="AT198" s="153" t="s">
        <v>282</v>
      </c>
      <c r="AU198" s="153" t="s">
        <v>86</v>
      </c>
      <c r="AY198" s="13" t="s">
        <v>171</v>
      </c>
      <c r="BE198" s="154">
        <f t="shared" si="12"/>
        <v>0</v>
      </c>
      <c r="BF198" s="154">
        <f t="shared" si="13"/>
        <v>0</v>
      </c>
      <c r="BG198" s="154">
        <f t="shared" si="14"/>
        <v>0</v>
      </c>
      <c r="BH198" s="154">
        <f t="shared" si="15"/>
        <v>0</v>
      </c>
      <c r="BI198" s="154">
        <f t="shared" si="16"/>
        <v>0</v>
      </c>
      <c r="BJ198" s="13" t="s">
        <v>86</v>
      </c>
      <c r="BK198" s="154">
        <f t="shared" si="17"/>
        <v>5.34</v>
      </c>
      <c r="BL198" s="13" t="s">
        <v>285</v>
      </c>
      <c r="BM198" s="153" t="s">
        <v>377</v>
      </c>
    </row>
    <row r="199" spans="2:65" s="1" customFormat="1" ht="16.5" customHeight="1">
      <c r="B199" s="142"/>
      <c r="C199" s="143" t="s">
        <v>380</v>
      </c>
      <c r="D199" s="143" t="s">
        <v>174</v>
      </c>
      <c r="E199" s="144" t="s">
        <v>2210</v>
      </c>
      <c r="F199" s="145" t="s">
        <v>2211</v>
      </c>
      <c r="G199" s="146" t="s">
        <v>280</v>
      </c>
      <c r="H199" s="147">
        <v>26</v>
      </c>
      <c r="I199" s="148">
        <v>1.83</v>
      </c>
      <c r="J199" s="148"/>
      <c r="K199" s="149"/>
      <c r="L199" s="27"/>
      <c r="M199" s="150" t="s">
        <v>1</v>
      </c>
      <c r="N199" s="121" t="s">
        <v>40</v>
      </c>
      <c r="O199" s="151">
        <v>0.11700000000000001</v>
      </c>
      <c r="P199" s="151">
        <f t="shared" si="9"/>
        <v>3.0420000000000003</v>
      </c>
      <c r="Q199" s="151">
        <v>0</v>
      </c>
      <c r="R199" s="151">
        <f t="shared" si="10"/>
        <v>0</v>
      </c>
      <c r="S199" s="151">
        <v>0</v>
      </c>
      <c r="T199" s="152">
        <f t="shared" si="11"/>
        <v>0</v>
      </c>
      <c r="AR199" s="153" t="s">
        <v>285</v>
      </c>
      <c r="AT199" s="153" t="s">
        <v>174</v>
      </c>
      <c r="AU199" s="153" t="s">
        <v>86</v>
      </c>
      <c r="AY199" s="13" t="s">
        <v>171</v>
      </c>
      <c r="BE199" s="154">
        <f t="shared" si="12"/>
        <v>0</v>
      </c>
      <c r="BF199" s="154">
        <f t="shared" si="13"/>
        <v>0</v>
      </c>
      <c r="BG199" s="154">
        <f t="shared" si="14"/>
        <v>0</v>
      </c>
      <c r="BH199" s="154">
        <f t="shared" si="15"/>
        <v>0</v>
      </c>
      <c r="BI199" s="154">
        <f t="shared" si="16"/>
        <v>0</v>
      </c>
      <c r="BJ199" s="13" t="s">
        <v>86</v>
      </c>
      <c r="BK199" s="154">
        <f t="shared" si="17"/>
        <v>47.58</v>
      </c>
      <c r="BL199" s="13" t="s">
        <v>285</v>
      </c>
      <c r="BM199" s="153" t="s">
        <v>383</v>
      </c>
    </row>
    <row r="200" spans="2:65" s="1" customFormat="1" ht="24.2" customHeight="1">
      <c r="B200" s="142"/>
      <c r="C200" s="155" t="s">
        <v>276</v>
      </c>
      <c r="D200" s="155" t="s">
        <v>282</v>
      </c>
      <c r="E200" s="156" t="s">
        <v>2212</v>
      </c>
      <c r="F200" s="157" t="s">
        <v>2213</v>
      </c>
      <c r="G200" s="158" t="s">
        <v>280</v>
      </c>
      <c r="H200" s="159">
        <v>26</v>
      </c>
      <c r="I200" s="160">
        <v>0.42</v>
      </c>
      <c r="J200" s="160"/>
      <c r="K200" s="161"/>
      <c r="L200" s="162"/>
      <c r="M200" s="163" t="s">
        <v>1</v>
      </c>
      <c r="N200" s="164" t="s">
        <v>40</v>
      </c>
      <c r="O200" s="151">
        <v>0</v>
      </c>
      <c r="P200" s="151">
        <f t="shared" si="9"/>
        <v>0</v>
      </c>
      <c r="Q200" s="151">
        <v>1.2999999999999999E-4</v>
      </c>
      <c r="R200" s="151">
        <f t="shared" si="10"/>
        <v>3.3799999999999998E-3</v>
      </c>
      <c r="S200" s="151">
        <v>0</v>
      </c>
      <c r="T200" s="152">
        <f t="shared" si="11"/>
        <v>0</v>
      </c>
      <c r="AR200" s="153" t="s">
        <v>449</v>
      </c>
      <c r="AT200" s="153" t="s">
        <v>282</v>
      </c>
      <c r="AU200" s="153" t="s">
        <v>86</v>
      </c>
      <c r="AY200" s="13" t="s">
        <v>171</v>
      </c>
      <c r="BE200" s="154">
        <f t="shared" si="12"/>
        <v>0</v>
      </c>
      <c r="BF200" s="154">
        <f t="shared" si="13"/>
        <v>0</v>
      </c>
      <c r="BG200" s="154">
        <f t="shared" si="14"/>
        <v>0</v>
      </c>
      <c r="BH200" s="154">
        <f t="shared" si="15"/>
        <v>0</v>
      </c>
      <c r="BI200" s="154">
        <f t="shared" si="16"/>
        <v>0</v>
      </c>
      <c r="BJ200" s="13" t="s">
        <v>86</v>
      </c>
      <c r="BK200" s="154">
        <f t="shared" si="17"/>
        <v>10.92</v>
      </c>
      <c r="BL200" s="13" t="s">
        <v>285</v>
      </c>
      <c r="BM200" s="153" t="s">
        <v>390</v>
      </c>
    </row>
    <row r="201" spans="2:65" s="1" customFormat="1" ht="16.5" customHeight="1">
      <c r="B201" s="142"/>
      <c r="C201" s="143" t="s">
        <v>391</v>
      </c>
      <c r="D201" s="143" t="s">
        <v>174</v>
      </c>
      <c r="E201" s="144" t="s">
        <v>2214</v>
      </c>
      <c r="F201" s="145" t="s">
        <v>2215</v>
      </c>
      <c r="G201" s="146" t="s">
        <v>280</v>
      </c>
      <c r="H201" s="147">
        <v>2</v>
      </c>
      <c r="I201" s="148">
        <v>1.83</v>
      </c>
      <c r="J201" s="148"/>
      <c r="K201" s="149"/>
      <c r="L201" s="27"/>
      <c r="M201" s="150" t="s">
        <v>1</v>
      </c>
      <c r="N201" s="121" t="s">
        <v>40</v>
      </c>
      <c r="O201" s="151">
        <v>0.11700000000000001</v>
      </c>
      <c r="P201" s="151">
        <f t="shared" si="9"/>
        <v>0.23400000000000001</v>
      </c>
      <c r="Q201" s="151">
        <v>0</v>
      </c>
      <c r="R201" s="151">
        <f t="shared" si="10"/>
        <v>0</v>
      </c>
      <c r="S201" s="151">
        <v>0</v>
      </c>
      <c r="T201" s="152">
        <f t="shared" si="11"/>
        <v>0</v>
      </c>
      <c r="AR201" s="153" t="s">
        <v>285</v>
      </c>
      <c r="AT201" s="153" t="s">
        <v>174</v>
      </c>
      <c r="AU201" s="153" t="s">
        <v>86</v>
      </c>
      <c r="AY201" s="13" t="s">
        <v>171</v>
      </c>
      <c r="BE201" s="154">
        <f t="shared" si="12"/>
        <v>0</v>
      </c>
      <c r="BF201" s="154">
        <f t="shared" si="13"/>
        <v>0</v>
      </c>
      <c r="BG201" s="154">
        <f t="shared" si="14"/>
        <v>0</v>
      </c>
      <c r="BH201" s="154">
        <f t="shared" si="15"/>
        <v>0</v>
      </c>
      <c r="BI201" s="154">
        <f t="shared" si="16"/>
        <v>0</v>
      </c>
      <c r="BJ201" s="13" t="s">
        <v>86</v>
      </c>
      <c r="BK201" s="154">
        <f t="shared" si="17"/>
        <v>3.66</v>
      </c>
      <c r="BL201" s="13" t="s">
        <v>285</v>
      </c>
      <c r="BM201" s="153" t="s">
        <v>394</v>
      </c>
    </row>
    <row r="202" spans="2:65" s="1" customFormat="1" ht="16.5" customHeight="1">
      <c r="B202" s="142"/>
      <c r="C202" s="155" t="s">
        <v>281</v>
      </c>
      <c r="D202" s="155" t="s">
        <v>282</v>
      </c>
      <c r="E202" s="156" t="s">
        <v>2216</v>
      </c>
      <c r="F202" s="157" t="s">
        <v>2217</v>
      </c>
      <c r="G202" s="158" t="s">
        <v>280</v>
      </c>
      <c r="H202" s="159">
        <v>2</v>
      </c>
      <c r="I202" s="160">
        <v>0.63</v>
      </c>
      <c r="J202" s="160"/>
      <c r="K202" s="161"/>
      <c r="L202" s="162"/>
      <c r="M202" s="163" t="s">
        <v>1</v>
      </c>
      <c r="N202" s="164" t="s">
        <v>40</v>
      </c>
      <c r="O202" s="151">
        <v>0</v>
      </c>
      <c r="P202" s="151">
        <f t="shared" si="9"/>
        <v>0</v>
      </c>
      <c r="Q202" s="151">
        <v>1.4999999999999999E-4</v>
      </c>
      <c r="R202" s="151">
        <f t="shared" si="10"/>
        <v>2.9999999999999997E-4</v>
      </c>
      <c r="S202" s="151">
        <v>0</v>
      </c>
      <c r="T202" s="152">
        <f t="shared" si="11"/>
        <v>0</v>
      </c>
      <c r="AR202" s="153" t="s">
        <v>449</v>
      </c>
      <c r="AT202" s="153" t="s">
        <v>282</v>
      </c>
      <c r="AU202" s="153" t="s">
        <v>86</v>
      </c>
      <c r="AY202" s="13" t="s">
        <v>171</v>
      </c>
      <c r="BE202" s="154">
        <f t="shared" si="12"/>
        <v>0</v>
      </c>
      <c r="BF202" s="154">
        <f t="shared" si="13"/>
        <v>0</v>
      </c>
      <c r="BG202" s="154">
        <f t="shared" si="14"/>
        <v>0</v>
      </c>
      <c r="BH202" s="154">
        <f t="shared" si="15"/>
        <v>0</v>
      </c>
      <c r="BI202" s="154">
        <f t="shared" si="16"/>
        <v>0</v>
      </c>
      <c r="BJ202" s="13" t="s">
        <v>86</v>
      </c>
      <c r="BK202" s="154">
        <f t="shared" si="17"/>
        <v>1.26</v>
      </c>
      <c r="BL202" s="13" t="s">
        <v>285</v>
      </c>
      <c r="BM202" s="153" t="s">
        <v>397</v>
      </c>
    </row>
    <row r="203" spans="2:65" s="1" customFormat="1" ht="16.5" customHeight="1">
      <c r="B203" s="142"/>
      <c r="C203" s="143" t="s">
        <v>398</v>
      </c>
      <c r="D203" s="143" t="s">
        <v>174</v>
      </c>
      <c r="E203" s="144" t="s">
        <v>2218</v>
      </c>
      <c r="F203" s="145" t="s">
        <v>2219</v>
      </c>
      <c r="G203" s="146" t="s">
        <v>280</v>
      </c>
      <c r="H203" s="147">
        <v>4</v>
      </c>
      <c r="I203" s="148">
        <v>2.62</v>
      </c>
      <c r="J203" s="148"/>
      <c r="K203" s="149"/>
      <c r="L203" s="27"/>
      <c r="M203" s="150" t="s">
        <v>1</v>
      </c>
      <c r="N203" s="121" t="s">
        <v>40</v>
      </c>
      <c r="O203" s="151">
        <v>0.16700000000000001</v>
      </c>
      <c r="P203" s="151">
        <f t="shared" si="9"/>
        <v>0.66800000000000004</v>
      </c>
      <c r="Q203" s="151">
        <v>0</v>
      </c>
      <c r="R203" s="151">
        <f t="shared" si="10"/>
        <v>0</v>
      </c>
      <c r="S203" s="151">
        <v>0</v>
      </c>
      <c r="T203" s="152">
        <f t="shared" si="11"/>
        <v>0</v>
      </c>
      <c r="AR203" s="153" t="s">
        <v>285</v>
      </c>
      <c r="AT203" s="153" t="s">
        <v>174</v>
      </c>
      <c r="AU203" s="153" t="s">
        <v>86</v>
      </c>
      <c r="AY203" s="13" t="s">
        <v>171</v>
      </c>
      <c r="BE203" s="154">
        <f t="shared" si="12"/>
        <v>0</v>
      </c>
      <c r="BF203" s="154">
        <f t="shared" si="13"/>
        <v>0</v>
      </c>
      <c r="BG203" s="154">
        <f t="shared" si="14"/>
        <v>0</v>
      </c>
      <c r="BH203" s="154">
        <f t="shared" si="15"/>
        <v>0</v>
      </c>
      <c r="BI203" s="154">
        <f t="shared" si="16"/>
        <v>0</v>
      </c>
      <c r="BJ203" s="13" t="s">
        <v>86</v>
      </c>
      <c r="BK203" s="154">
        <f t="shared" si="17"/>
        <v>10.48</v>
      </c>
      <c r="BL203" s="13" t="s">
        <v>285</v>
      </c>
      <c r="BM203" s="153" t="s">
        <v>401</v>
      </c>
    </row>
    <row r="204" spans="2:65" s="1" customFormat="1" ht="16.5" customHeight="1">
      <c r="B204" s="142"/>
      <c r="C204" s="155" t="s">
        <v>285</v>
      </c>
      <c r="D204" s="155" t="s">
        <v>282</v>
      </c>
      <c r="E204" s="156" t="s">
        <v>2220</v>
      </c>
      <c r="F204" s="157" t="s">
        <v>2221</v>
      </c>
      <c r="G204" s="158" t="s">
        <v>280</v>
      </c>
      <c r="H204" s="159">
        <v>4</v>
      </c>
      <c r="I204" s="160">
        <v>1.1100000000000001</v>
      </c>
      <c r="J204" s="160"/>
      <c r="K204" s="161"/>
      <c r="L204" s="162"/>
      <c r="M204" s="163" t="s">
        <v>1</v>
      </c>
      <c r="N204" s="164" t="s">
        <v>40</v>
      </c>
      <c r="O204" s="151">
        <v>0</v>
      </c>
      <c r="P204" s="151">
        <f t="shared" si="9"/>
        <v>0</v>
      </c>
      <c r="Q204" s="151">
        <v>2.9E-4</v>
      </c>
      <c r="R204" s="151">
        <f t="shared" si="10"/>
        <v>1.16E-3</v>
      </c>
      <c r="S204" s="151">
        <v>0</v>
      </c>
      <c r="T204" s="152">
        <f t="shared" si="11"/>
        <v>0</v>
      </c>
      <c r="AR204" s="153" t="s">
        <v>449</v>
      </c>
      <c r="AT204" s="153" t="s">
        <v>282</v>
      </c>
      <c r="AU204" s="153" t="s">
        <v>86</v>
      </c>
      <c r="AY204" s="13" t="s">
        <v>171</v>
      </c>
      <c r="BE204" s="154">
        <f t="shared" si="12"/>
        <v>0</v>
      </c>
      <c r="BF204" s="154">
        <f t="shared" si="13"/>
        <v>0</v>
      </c>
      <c r="BG204" s="154">
        <f t="shared" si="14"/>
        <v>0</v>
      </c>
      <c r="BH204" s="154">
        <f t="shared" si="15"/>
        <v>0</v>
      </c>
      <c r="BI204" s="154">
        <f t="shared" si="16"/>
        <v>0</v>
      </c>
      <c r="BJ204" s="13" t="s">
        <v>86</v>
      </c>
      <c r="BK204" s="154">
        <f t="shared" si="17"/>
        <v>4.4400000000000004</v>
      </c>
      <c r="BL204" s="13" t="s">
        <v>285</v>
      </c>
      <c r="BM204" s="153" t="s">
        <v>404</v>
      </c>
    </row>
    <row r="205" spans="2:65" s="1" customFormat="1" ht="16.5" customHeight="1">
      <c r="B205" s="142"/>
      <c r="C205" s="143" t="s">
        <v>405</v>
      </c>
      <c r="D205" s="143" t="s">
        <v>174</v>
      </c>
      <c r="E205" s="144" t="s">
        <v>2222</v>
      </c>
      <c r="F205" s="145" t="s">
        <v>2223</v>
      </c>
      <c r="G205" s="146" t="s">
        <v>280</v>
      </c>
      <c r="H205" s="147">
        <v>4</v>
      </c>
      <c r="I205" s="148">
        <v>2.62</v>
      </c>
      <c r="J205" s="148"/>
      <c r="K205" s="149"/>
      <c r="L205" s="27"/>
      <c r="M205" s="150" t="s">
        <v>1</v>
      </c>
      <c r="N205" s="121" t="s">
        <v>40</v>
      </c>
      <c r="O205" s="151">
        <v>0.16700000000000001</v>
      </c>
      <c r="P205" s="151">
        <f t="shared" si="9"/>
        <v>0.66800000000000004</v>
      </c>
      <c r="Q205" s="151">
        <v>0</v>
      </c>
      <c r="R205" s="151">
        <f t="shared" si="10"/>
        <v>0</v>
      </c>
      <c r="S205" s="151">
        <v>0</v>
      </c>
      <c r="T205" s="152">
        <f t="shared" si="11"/>
        <v>0</v>
      </c>
      <c r="AR205" s="153" t="s">
        <v>285</v>
      </c>
      <c r="AT205" s="153" t="s">
        <v>174</v>
      </c>
      <c r="AU205" s="153" t="s">
        <v>86</v>
      </c>
      <c r="AY205" s="13" t="s">
        <v>171</v>
      </c>
      <c r="BE205" s="154">
        <f t="shared" si="12"/>
        <v>0</v>
      </c>
      <c r="BF205" s="154">
        <f t="shared" si="13"/>
        <v>0</v>
      </c>
      <c r="BG205" s="154">
        <f t="shared" si="14"/>
        <v>0</v>
      </c>
      <c r="BH205" s="154">
        <f t="shared" si="15"/>
        <v>0</v>
      </c>
      <c r="BI205" s="154">
        <f t="shared" si="16"/>
        <v>0</v>
      </c>
      <c r="BJ205" s="13" t="s">
        <v>86</v>
      </c>
      <c r="BK205" s="154">
        <f t="shared" si="17"/>
        <v>10.48</v>
      </c>
      <c r="BL205" s="13" t="s">
        <v>285</v>
      </c>
      <c r="BM205" s="153" t="s">
        <v>408</v>
      </c>
    </row>
    <row r="206" spans="2:65" s="1" customFormat="1" ht="16.5" customHeight="1">
      <c r="B206" s="142"/>
      <c r="C206" s="155" t="s">
        <v>289</v>
      </c>
      <c r="D206" s="155" t="s">
        <v>282</v>
      </c>
      <c r="E206" s="156" t="s">
        <v>2224</v>
      </c>
      <c r="F206" s="157" t="s">
        <v>2225</v>
      </c>
      <c r="G206" s="158" t="s">
        <v>280</v>
      </c>
      <c r="H206" s="159">
        <v>4</v>
      </c>
      <c r="I206" s="160">
        <v>1.32</v>
      </c>
      <c r="J206" s="160"/>
      <c r="K206" s="161"/>
      <c r="L206" s="162"/>
      <c r="M206" s="163" t="s">
        <v>1</v>
      </c>
      <c r="N206" s="164" t="s">
        <v>40</v>
      </c>
      <c r="O206" s="151">
        <v>0</v>
      </c>
      <c r="P206" s="151">
        <f t="shared" ref="P206:P230" si="18">O206*H206</f>
        <v>0</v>
      </c>
      <c r="Q206" s="151">
        <v>1.7000000000000001E-4</v>
      </c>
      <c r="R206" s="151">
        <f t="shared" ref="R206:R230" si="19">Q206*H206</f>
        <v>6.8000000000000005E-4</v>
      </c>
      <c r="S206" s="151">
        <v>0</v>
      </c>
      <c r="T206" s="152">
        <f t="shared" ref="T206:T230" si="20">S206*H206</f>
        <v>0</v>
      </c>
      <c r="AR206" s="153" t="s">
        <v>449</v>
      </c>
      <c r="AT206" s="153" t="s">
        <v>282</v>
      </c>
      <c r="AU206" s="153" t="s">
        <v>86</v>
      </c>
      <c r="AY206" s="13" t="s">
        <v>171</v>
      </c>
      <c r="BE206" s="154">
        <f t="shared" ref="BE206:BE230" si="21">IF(N206="základná",J206,0)</f>
        <v>0</v>
      </c>
      <c r="BF206" s="154">
        <f t="shared" ref="BF206:BF230" si="22">IF(N206="znížená",J206,0)</f>
        <v>0</v>
      </c>
      <c r="BG206" s="154">
        <f t="shared" ref="BG206:BG230" si="23">IF(N206="zákl. prenesená",J206,0)</f>
        <v>0</v>
      </c>
      <c r="BH206" s="154">
        <f t="shared" ref="BH206:BH230" si="24">IF(N206="zníž. prenesená",J206,0)</f>
        <v>0</v>
      </c>
      <c r="BI206" s="154">
        <f t="shared" ref="BI206:BI230" si="25">IF(N206="nulová",J206,0)</f>
        <v>0</v>
      </c>
      <c r="BJ206" s="13" t="s">
        <v>86</v>
      </c>
      <c r="BK206" s="154">
        <f t="shared" ref="BK206:BK230" si="26">ROUND(I206*H206,2)</f>
        <v>5.28</v>
      </c>
      <c r="BL206" s="13" t="s">
        <v>285</v>
      </c>
      <c r="BM206" s="153" t="s">
        <v>411</v>
      </c>
    </row>
    <row r="207" spans="2:65" s="1" customFormat="1" ht="16.5" customHeight="1">
      <c r="B207" s="142"/>
      <c r="C207" s="143" t="s">
        <v>412</v>
      </c>
      <c r="D207" s="143" t="s">
        <v>174</v>
      </c>
      <c r="E207" s="144" t="s">
        <v>2226</v>
      </c>
      <c r="F207" s="145" t="s">
        <v>2227</v>
      </c>
      <c r="G207" s="146" t="s">
        <v>280</v>
      </c>
      <c r="H207" s="147">
        <v>4</v>
      </c>
      <c r="I207" s="148">
        <v>1.83</v>
      </c>
      <c r="J207" s="148"/>
      <c r="K207" s="149"/>
      <c r="L207" s="27"/>
      <c r="M207" s="150" t="s">
        <v>1</v>
      </c>
      <c r="N207" s="121" t="s">
        <v>40</v>
      </c>
      <c r="O207" s="151">
        <v>0.11700000000000001</v>
      </c>
      <c r="P207" s="151">
        <f t="shared" si="18"/>
        <v>0.46800000000000003</v>
      </c>
      <c r="Q207" s="151">
        <v>0</v>
      </c>
      <c r="R207" s="151">
        <f t="shared" si="19"/>
        <v>0</v>
      </c>
      <c r="S207" s="151">
        <v>0</v>
      </c>
      <c r="T207" s="152">
        <f t="shared" si="20"/>
        <v>0</v>
      </c>
      <c r="AR207" s="153" t="s">
        <v>285</v>
      </c>
      <c r="AT207" s="153" t="s">
        <v>174</v>
      </c>
      <c r="AU207" s="153" t="s">
        <v>86</v>
      </c>
      <c r="AY207" s="13" t="s">
        <v>171</v>
      </c>
      <c r="BE207" s="154">
        <f t="shared" si="21"/>
        <v>0</v>
      </c>
      <c r="BF207" s="154">
        <f t="shared" si="22"/>
        <v>0</v>
      </c>
      <c r="BG207" s="154">
        <f t="shared" si="23"/>
        <v>0</v>
      </c>
      <c r="BH207" s="154">
        <f t="shared" si="24"/>
        <v>0</v>
      </c>
      <c r="BI207" s="154">
        <f t="shared" si="25"/>
        <v>0</v>
      </c>
      <c r="BJ207" s="13" t="s">
        <v>86</v>
      </c>
      <c r="BK207" s="154">
        <f t="shared" si="26"/>
        <v>7.32</v>
      </c>
      <c r="BL207" s="13" t="s">
        <v>285</v>
      </c>
      <c r="BM207" s="153" t="s">
        <v>415</v>
      </c>
    </row>
    <row r="208" spans="2:65" s="1" customFormat="1" ht="16.5" customHeight="1">
      <c r="B208" s="142"/>
      <c r="C208" s="155" t="s">
        <v>292</v>
      </c>
      <c r="D208" s="155" t="s">
        <v>282</v>
      </c>
      <c r="E208" s="156" t="s">
        <v>2228</v>
      </c>
      <c r="F208" s="157" t="s">
        <v>2229</v>
      </c>
      <c r="G208" s="158" t="s">
        <v>280</v>
      </c>
      <c r="H208" s="159">
        <v>4</v>
      </c>
      <c r="I208" s="160">
        <v>1.04</v>
      </c>
      <c r="J208" s="160"/>
      <c r="K208" s="161"/>
      <c r="L208" s="162"/>
      <c r="M208" s="163" t="s">
        <v>1</v>
      </c>
      <c r="N208" s="164" t="s">
        <v>40</v>
      </c>
      <c r="O208" s="151">
        <v>0</v>
      </c>
      <c r="P208" s="151">
        <f t="shared" si="18"/>
        <v>0</v>
      </c>
      <c r="Q208" s="151">
        <v>2.1000000000000001E-4</v>
      </c>
      <c r="R208" s="151">
        <f t="shared" si="19"/>
        <v>8.4000000000000003E-4</v>
      </c>
      <c r="S208" s="151">
        <v>0</v>
      </c>
      <c r="T208" s="152">
        <f t="shared" si="20"/>
        <v>0</v>
      </c>
      <c r="AR208" s="153" t="s">
        <v>449</v>
      </c>
      <c r="AT208" s="153" t="s">
        <v>282</v>
      </c>
      <c r="AU208" s="153" t="s">
        <v>86</v>
      </c>
      <c r="AY208" s="13" t="s">
        <v>171</v>
      </c>
      <c r="BE208" s="154">
        <f t="shared" si="21"/>
        <v>0</v>
      </c>
      <c r="BF208" s="154">
        <f t="shared" si="22"/>
        <v>0</v>
      </c>
      <c r="BG208" s="154">
        <f t="shared" si="23"/>
        <v>0</v>
      </c>
      <c r="BH208" s="154">
        <f t="shared" si="24"/>
        <v>0</v>
      </c>
      <c r="BI208" s="154">
        <f t="shared" si="25"/>
        <v>0</v>
      </c>
      <c r="BJ208" s="13" t="s">
        <v>86</v>
      </c>
      <c r="BK208" s="154">
        <f t="shared" si="26"/>
        <v>4.16</v>
      </c>
      <c r="BL208" s="13" t="s">
        <v>285</v>
      </c>
      <c r="BM208" s="153" t="s">
        <v>418</v>
      </c>
    </row>
    <row r="209" spans="2:65" s="1" customFormat="1" ht="24.2" customHeight="1">
      <c r="B209" s="142"/>
      <c r="C209" s="143" t="s">
        <v>419</v>
      </c>
      <c r="D209" s="143" t="s">
        <v>174</v>
      </c>
      <c r="E209" s="144" t="s">
        <v>2230</v>
      </c>
      <c r="F209" s="145" t="s">
        <v>2231</v>
      </c>
      <c r="G209" s="146" t="s">
        <v>280</v>
      </c>
      <c r="H209" s="147">
        <v>4</v>
      </c>
      <c r="I209" s="148">
        <v>2.83</v>
      </c>
      <c r="J209" s="148"/>
      <c r="K209" s="149"/>
      <c r="L209" s="27"/>
      <c r="M209" s="150" t="s">
        <v>1</v>
      </c>
      <c r="N209" s="121" t="s">
        <v>40</v>
      </c>
      <c r="O209" s="151">
        <v>0.18</v>
      </c>
      <c r="P209" s="151">
        <f t="shared" si="18"/>
        <v>0.72</v>
      </c>
      <c r="Q209" s="151">
        <v>0</v>
      </c>
      <c r="R209" s="151">
        <f t="shared" si="19"/>
        <v>0</v>
      </c>
      <c r="S209" s="151">
        <v>0</v>
      </c>
      <c r="T209" s="152">
        <f t="shared" si="20"/>
        <v>0</v>
      </c>
      <c r="AR209" s="153" t="s">
        <v>285</v>
      </c>
      <c r="AT209" s="153" t="s">
        <v>174</v>
      </c>
      <c r="AU209" s="153" t="s">
        <v>86</v>
      </c>
      <c r="AY209" s="13" t="s">
        <v>171</v>
      </c>
      <c r="BE209" s="154">
        <f t="shared" si="21"/>
        <v>0</v>
      </c>
      <c r="BF209" s="154">
        <f t="shared" si="22"/>
        <v>0</v>
      </c>
      <c r="BG209" s="154">
        <f t="shared" si="23"/>
        <v>0</v>
      </c>
      <c r="BH209" s="154">
        <f t="shared" si="24"/>
        <v>0</v>
      </c>
      <c r="BI209" s="154">
        <f t="shared" si="25"/>
        <v>0</v>
      </c>
      <c r="BJ209" s="13" t="s">
        <v>86</v>
      </c>
      <c r="BK209" s="154">
        <f t="shared" si="26"/>
        <v>11.32</v>
      </c>
      <c r="BL209" s="13" t="s">
        <v>285</v>
      </c>
      <c r="BM209" s="153" t="s">
        <v>422</v>
      </c>
    </row>
    <row r="210" spans="2:65" s="1" customFormat="1" ht="16.5" customHeight="1">
      <c r="B210" s="142"/>
      <c r="C210" s="155" t="s">
        <v>296</v>
      </c>
      <c r="D210" s="155" t="s">
        <v>282</v>
      </c>
      <c r="E210" s="156" t="s">
        <v>2232</v>
      </c>
      <c r="F210" s="157" t="s">
        <v>2233</v>
      </c>
      <c r="G210" s="158" t="s">
        <v>280</v>
      </c>
      <c r="H210" s="159">
        <v>4</v>
      </c>
      <c r="I210" s="160">
        <v>3.68</v>
      </c>
      <c r="J210" s="160"/>
      <c r="K210" s="161"/>
      <c r="L210" s="162"/>
      <c r="M210" s="163" t="s">
        <v>1</v>
      </c>
      <c r="N210" s="164" t="s">
        <v>40</v>
      </c>
      <c r="O210" s="151">
        <v>0</v>
      </c>
      <c r="P210" s="151">
        <f t="shared" si="18"/>
        <v>0</v>
      </c>
      <c r="Q210" s="151">
        <v>5.5999999999999995E-4</v>
      </c>
      <c r="R210" s="151">
        <f t="shared" si="19"/>
        <v>2.2399999999999998E-3</v>
      </c>
      <c r="S210" s="151">
        <v>0</v>
      </c>
      <c r="T210" s="152">
        <f t="shared" si="20"/>
        <v>0</v>
      </c>
      <c r="AR210" s="153" t="s">
        <v>449</v>
      </c>
      <c r="AT210" s="153" t="s">
        <v>282</v>
      </c>
      <c r="AU210" s="153" t="s">
        <v>86</v>
      </c>
      <c r="AY210" s="13" t="s">
        <v>171</v>
      </c>
      <c r="BE210" s="154">
        <f t="shared" si="21"/>
        <v>0</v>
      </c>
      <c r="BF210" s="154">
        <f t="shared" si="22"/>
        <v>0</v>
      </c>
      <c r="BG210" s="154">
        <f t="shared" si="23"/>
        <v>0</v>
      </c>
      <c r="BH210" s="154">
        <f t="shared" si="24"/>
        <v>0</v>
      </c>
      <c r="BI210" s="154">
        <f t="shared" si="25"/>
        <v>0</v>
      </c>
      <c r="BJ210" s="13" t="s">
        <v>86</v>
      </c>
      <c r="BK210" s="154">
        <f t="shared" si="26"/>
        <v>14.72</v>
      </c>
      <c r="BL210" s="13" t="s">
        <v>285</v>
      </c>
      <c r="BM210" s="153" t="s">
        <v>426</v>
      </c>
    </row>
    <row r="211" spans="2:65" s="1" customFormat="1" ht="16.5" customHeight="1">
      <c r="B211" s="142"/>
      <c r="C211" s="143" t="s">
        <v>429</v>
      </c>
      <c r="D211" s="143" t="s">
        <v>174</v>
      </c>
      <c r="E211" s="144" t="s">
        <v>2234</v>
      </c>
      <c r="F211" s="145" t="s">
        <v>2235</v>
      </c>
      <c r="G211" s="146" t="s">
        <v>253</v>
      </c>
      <c r="H211" s="147">
        <v>12</v>
      </c>
      <c r="I211" s="148">
        <v>12.7</v>
      </c>
      <c r="J211" s="148"/>
      <c r="K211" s="149"/>
      <c r="L211" s="27"/>
      <c r="M211" s="150" t="s">
        <v>1</v>
      </c>
      <c r="N211" s="121" t="s">
        <v>40</v>
      </c>
      <c r="O211" s="151">
        <v>0.81</v>
      </c>
      <c r="P211" s="151">
        <f t="shared" si="18"/>
        <v>9.7200000000000006</v>
      </c>
      <c r="Q211" s="151">
        <v>0</v>
      </c>
      <c r="R211" s="151">
        <f t="shared" si="19"/>
        <v>0</v>
      </c>
      <c r="S211" s="151">
        <v>0</v>
      </c>
      <c r="T211" s="152">
        <f t="shared" si="20"/>
        <v>0</v>
      </c>
      <c r="AR211" s="153" t="s">
        <v>285</v>
      </c>
      <c r="AT211" s="153" t="s">
        <v>174</v>
      </c>
      <c r="AU211" s="153" t="s">
        <v>86</v>
      </c>
      <c r="AY211" s="13" t="s">
        <v>171</v>
      </c>
      <c r="BE211" s="154">
        <f t="shared" si="21"/>
        <v>0</v>
      </c>
      <c r="BF211" s="154">
        <f t="shared" si="22"/>
        <v>0</v>
      </c>
      <c r="BG211" s="154">
        <f t="shared" si="23"/>
        <v>0</v>
      </c>
      <c r="BH211" s="154">
        <f t="shared" si="24"/>
        <v>0</v>
      </c>
      <c r="BI211" s="154">
        <f t="shared" si="25"/>
        <v>0</v>
      </c>
      <c r="BJ211" s="13" t="s">
        <v>86</v>
      </c>
      <c r="BK211" s="154">
        <f t="shared" si="26"/>
        <v>152.4</v>
      </c>
      <c r="BL211" s="13" t="s">
        <v>285</v>
      </c>
      <c r="BM211" s="153" t="s">
        <v>432</v>
      </c>
    </row>
    <row r="212" spans="2:65" s="1" customFormat="1" ht="16.5" customHeight="1">
      <c r="B212" s="142"/>
      <c r="C212" s="155" t="s">
        <v>299</v>
      </c>
      <c r="D212" s="155" t="s">
        <v>282</v>
      </c>
      <c r="E212" s="156" t="s">
        <v>2236</v>
      </c>
      <c r="F212" s="157" t="s">
        <v>2237</v>
      </c>
      <c r="G212" s="158" t="s">
        <v>280</v>
      </c>
      <c r="H212" s="159">
        <v>6</v>
      </c>
      <c r="I212" s="160">
        <v>18.309999999999999</v>
      </c>
      <c r="J212" s="160"/>
      <c r="K212" s="161"/>
      <c r="L212" s="162"/>
      <c r="M212" s="163" t="s">
        <v>1</v>
      </c>
      <c r="N212" s="164" t="s">
        <v>40</v>
      </c>
      <c r="O212" s="151">
        <v>0</v>
      </c>
      <c r="P212" s="151">
        <f t="shared" si="18"/>
        <v>0</v>
      </c>
      <c r="Q212" s="151">
        <v>7.9299999999999995E-3</v>
      </c>
      <c r="R212" s="151">
        <f t="shared" si="19"/>
        <v>4.7579999999999997E-2</v>
      </c>
      <c r="S212" s="151">
        <v>0</v>
      </c>
      <c r="T212" s="152">
        <f t="shared" si="20"/>
        <v>0</v>
      </c>
      <c r="AR212" s="153" t="s">
        <v>449</v>
      </c>
      <c r="AT212" s="153" t="s">
        <v>282</v>
      </c>
      <c r="AU212" s="153" t="s">
        <v>86</v>
      </c>
      <c r="AY212" s="13" t="s">
        <v>171</v>
      </c>
      <c r="BE212" s="154">
        <f t="shared" si="21"/>
        <v>0</v>
      </c>
      <c r="BF212" s="154">
        <f t="shared" si="22"/>
        <v>0</v>
      </c>
      <c r="BG212" s="154">
        <f t="shared" si="23"/>
        <v>0</v>
      </c>
      <c r="BH212" s="154">
        <f t="shared" si="24"/>
        <v>0</v>
      </c>
      <c r="BI212" s="154">
        <f t="shared" si="25"/>
        <v>0</v>
      </c>
      <c r="BJ212" s="13" t="s">
        <v>86</v>
      </c>
      <c r="BK212" s="154">
        <f t="shared" si="26"/>
        <v>109.86</v>
      </c>
      <c r="BL212" s="13" t="s">
        <v>285</v>
      </c>
      <c r="BM212" s="153" t="s">
        <v>435</v>
      </c>
    </row>
    <row r="213" spans="2:65" s="1" customFormat="1" ht="24.2" customHeight="1">
      <c r="B213" s="142"/>
      <c r="C213" s="143" t="s">
        <v>436</v>
      </c>
      <c r="D213" s="143" t="s">
        <v>174</v>
      </c>
      <c r="E213" s="144" t="s">
        <v>2238</v>
      </c>
      <c r="F213" s="145" t="s">
        <v>2239</v>
      </c>
      <c r="G213" s="146" t="s">
        <v>253</v>
      </c>
      <c r="H213" s="147">
        <v>6</v>
      </c>
      <c r="I213" s="148">
        <v>0.61</v>
      </c>
      <c r="J213" s="148"/>
      <c r="K213" s="149"/>
      <c r="L213" s="27"/>
      <c r="M213" s="150" t="s">
        <v>1</v>
      </c>
      <c r="N213" s="121" t="s">
        <v>40</v>
      </c>
      <c r="O213" s="151">
        <v>3.9E-2</v>
      </c>
      <c r="P213" s="151">
        <f t="shared" si="18"/>
        <v>0.23399999999999999</v>
      </c>
      <c r="Q213" s="151">
        <v>0</v>
      </c>
      <c r="R213" s="151">
        <f t="shared" si="19"/>
        <v>0</v>
      </c>
      <c r="S213" s="151">
        <v>0</v>
      </c>
      <c r="T213" s="152">
        <f t="shared" si="20"/>
        <v>0</v>
      </c>
      <c r="AR213" s="153" t="s">
        <v>285</v>
      </c>
      <c r="AT213" s="153" t="s">
        <v>174</v>
      </c>
      <c r="AU213" s="153" t="s">
        <v>86</v>
      </c>
      <c r="AY213" s="13" t="s">
        <v>171</v>
      </c>
      <c r="BE213" s="154">
        <f t="shared" si="21"/>
        <v>0</v>
      </c>
      <c r="BF213" s="154">
        <f t="shared" si="22"/>
        <v>0</v>
      </c>
      <c r="BG213" s="154">
        <f t="shared" si="23"/>
        <v>0</v>
      </c>
      <c r="BH213" s="154">
        <f t="shared" si="24"/>
        <v>0</v>
      </c>
      <c r="BI213" s="154">
        <f t="shared" si="25"/>
        <v>0</v>
      </c>
      <c r="BJ213" s="13" t="s">
        <v>86</v>
      </c>
      <c r="BK213" s="154">
        <f t="shared" si="26"/>
        <v>3.66</v>
      </c>
      <c r="BL213" s="13" t="s">
        <v>285</v>
      </c>
      <c r="BM213" s="153" t="s">
        <v>439</v>
      </c>
    </row>
    <row r="214" spans="2:65" s="1" customFormat="1" ht="16.5" customHeight="1">
      <c r="B214" s="142"/>
      <c r="C214" s="155" t="s">
        <v>303</v>
      </c>
      <c r="D214" s="155" t="s">
        <v>282</v>
      </c>
      <c r="E214" s="156" t="s">
        <v>2240</v>
      </c>
      <c r="F214" s="157" t="s">
        <v>2241</v>
      </c>
      <c r="G214" s="158" t="s">
        <v>253</v>
      </c>
      <c r="H214" s="159">
        <v>6</v>
      </c>
      <c r="I214" s="160">
        <v>0.52</v>
      </c>
      <c r="J214" s="160"/>
      <c r="K214" s="161"/>
      <c r="L214" s="162"/>
      <c r="M214" s="163" t="s">
        <v>1</v>
      </c>
      <c r="N214" s="164" t="s">
        <v>40</v>
      </c>
      <c r="O214" s="151">
        <v>0</v>
      </c>
      <c r="P214" s="151">
        <f t="shared" si="18"/>
        <v>0</v>
      </c>
      <c r="Q214" s="151">
        <v>5.0000000000000002E-5</v>
      </c>
      <c r="R214" s="151">
        <f t="shared" si="19"/>
        <v>3.0000000000000003E-4</v>
      </c>
      <c r="S214" s="151">
        <v>0</v>
      </c>
      <c r="T214" s="152">
        <f t="shared" si="20"/>
        <v>0</v>
      </c>
      <c r="AR214" s="153" t="s">
        <v>449</v>
      </c>
      <c r="AT214" s="153" t="s">
        <v>282</v>
      </c>
      <c r="AU214" s="153" t="s">
        <v>86</v>
      </c>
      <c r="AY214" s="13" t="s">
        <v>171</v>
      </c>
      <c r="BE214" s="154">
        <f t="shared" si="21"/>
        <v>0</v>
      </c>
      <c r="BF214" s="154">
        <f t="shared" si="22"/>
        <v>0</v>
      </c>
      <c r="BG214" s="154">
        <f t="shared" si="23"/>
        <v>0</v>
      </c>
      <c r="BH214" s="154">
        <f t="shared" si="24"/>
        <v>0</v>
      </c>
      <c r="BI214" s="154">
        <f t="shared" si="25"/>
        <v>0</v>
      </c>
      <c r="BJ214" s="13" t="s">
        <v>86</v>
      </c>
      <c r="BK214" s="154">
        <f t="shared" si="26"/>
        <v>3.12</v>
      </c>
      <c r="BL214" s="13" t="s">
        <v>285</v>
      </c>
      <c r="BM214" s="153" t="s">
        <v>445</v>
      </c>
    </row>
    <row r="215" spans="2:65" s="1" customFormat="1" ht="16.5" customHeight="1">
      <c r="B215" s="142"/>
      <c r="C215" s="143" t="s">
        <v>446</v>
      </c>
      <c r="D215" s="143" t="s">
        <v>174</v>
      </c>
      <c r="E215" s="144" t="s">
        <v>2242</v>
      </c>
      <c r="F215" s="145" t="s">
        <v>2243</v>
      </c>
      <c r="G215" s="146" t="s">
        <v>280</v>
      </c>
      <c r="H215" s="147">
        <v>9</v>
      </c>
      <c r="I215" s="148">
        <v>17.7</v>
      </c>
      <c r="J215" s="148"/>
      <c r="K215" s="149"/>
      <c r="L215" s="27"/>
      <c r="M215" s="150" t="s">
        <v>1</v>
      </c>
      <c r="N215" s="121" t="s">
        <v>40</v>
      </c>
      <c r="O215" s="151">
        <v>1.129</v>
      </c>
      <c r="P215" s="151">
        <f t="shared" si="18"/>
        <v>10.161</v>
      </c>
      <c r="Q215" s="151">
        <v>0</v>
      </c>
      <c r="R215" s="151">
        <f t="shared" si="19"/>
        <v>0</v>
      </c>
      <c r="S215" s="151">
        <v>0</v>
      </c>
      <c r="T215" s="152">
        <f t="shared" si="20"/>
        <v>0</v>
      </c>
      <c r="AR215" s="153" t="s">
        <v>285</v>
      </c>
      <c r="AT215" s="153" t="s">
        <v>174</v>
      </c>
      <c r="AU215" s="153" t="s">
        <v>86</v>
      </c>
      <c r="AY215" s="13" t="s">
        <v>171</v>
      </c>
      <c r="BE215" s="154">
        <f t="shared" si="21"/>
        <v>0</v>
      </c>
      <c r="BF215" s="154">
        <f t="shared" si="22"/>
        <v>0</v>
      </c>
      <c r="BG215" s="154">
        <f t="shared" si="23"/>
        <v>0</v>
      </c>
      <c r="BH215" s="154">
        <f t="shared" si="24"/>
        <v>0</v>
      </c>
      <c r="BI215" s="154">
        <f t="shared" si="25"/>
        <v>0</v>
      </c>
      <c r="BJ215" s="13" t="s">
        <v>86</v>
      </c>
      <c r="BK215" s="154">
        <f t="shared" si="26"/>
        <v>159.30000000000001</v>
      </c>
      <c r="BL215" s="13" t="s">
        <v>285</v>
      </c>
      <c r="BM215" s="153" t="s">
        <v>450</v>
      </c>
    </row>
    <row r="216" spans="2:65" s="1" customFormat="1" ht="21.75" customHeight="1">
      <c r="B216" s="142"/>
      <c r="C216" s="143" t="s">
        <v>306</v>
      </c>
      <c r="D216" s="143" t="s">
        <v>174</v>
      </c>
      <c r="E216" s="144" t="s">
        <v>2244</v>
      </c>
      <c r="F216" s="145" t="s">
        <v>2245</v>
      </c>
      <c r="G216" s="146" t="s">
        <v>253</v>
      </c>
      <c r="H216" s="147">
        <v>230</v>
      </c>
      <c r="I216" s="148">
        <v>0.95</v>
      </c>
      <c r="J216" s="148"/>
      <c r="K216" s="149"/>
      <c r="L216" s="27"/>
      <c r="M216" s="150" t="s">
        <v>1</v>
      </c>
      <c r="N216" s="121" t="s">
        <v>40</v>
      </c>
      <c r="O216" s="151">
        <v>4.4999999999999998E-2</v>
      </c>
      <c r="P216" s="151">
        <f t="shared" si="18"/>
        <v>10.35</v>
      </c>
      <c r="Q216" s="151">
        <v>0</v>
      </c>
      <c r="R216" s="151">
        <f t="shared" si="19"/>
        <v>0</v>
      </c>
      <c r="S216" s="151">
        <v>0</v>
      </c>
      <c r="T216" s="152">
        <f t="shared" si="20"/>
        <v>0</v>
      </c>
      <c r="AR216" s="153" t="s">
        <v>285</v>
      </c>
      <c r="AT216" s="153" t="s">
        <v>174</v>
      </c>
      <c r="AU216" s="153" t="s">
        <v>86</v>
      </c>
      <c r="AY216" s="13" t="s">
        <v>171</v>
      </c>
      <c r="BE216" s="154">
        <f t="shared" si="21"/>
        <v>0</v>
      </c>
      <c r="BF216" s="154">
        <f t="shared" si="22"/>
        <v>0</v>
      </c>
      <c r="BG216" s="154">
        <f t="shared" si="23"/>
        <v>0</v>
      </c>
      <c r="BH216" s="154">
        <f t="shared" si="24"/>
        <v>0</v>
      </c>
      <c r="BI216" s="154">
        <f t="shared" si="25"/>
        <v>0</v>
      </c>
      <c r="BJ216" s="13" t="s">
        <v>86</v>
      </c>
      <c r="BK216" s="154">
        <f t="shared" si="26"/>
        <v>218.5</v>
      </c>
      <c r="BL216" s="13" t="s">
        <v>285</v>
      </c>
      <c r="BM216" s="153" t="s">
        <v>455</v>
      </c>
    </row>
    <row r="217" spans="2:65" s="1" customFormat="1" ht="16.5" customHeight="1">
      <c r="B217" s="142"/>
      <c r="C217" s="155" t="s">
        <v>456</v>
      </c>
      <c r="D217" s="155" t="s">
        <v>282</v>
      </c>
      <c r="E217" s="156" t="s">
        <v>2246</v>
      </c>
      <c r="F217" s="157" t="s">
        <v>2247</v>
      </c>
      <c r="G217" s="158" t="s">
        <v>253</v>
      </c>
      <c r="H217" s="159">
        <v>230</v>
      </c>
      <c r="I217" s="160">
        <v>0.51</v>
      </c>
      <c r="J217" s="160"/>
      <c r="K217" s="161"/>
      <c r="L217" s="162"/>
      <c r="M217" s="163" t="s">
        <v>1</v>
      </c>
      <c r="N217" s="164" t="s">
        <v>40</v>
      </c>
      <c r="O217" s="151">
        <v>0</v>
      </c>
      <c r="P217" s="151">
        <f t="shared" si="18"/>
        <v>0</v>
      </c>
      <c r="Q217" s="151">
        <v>0</v>
      </c>
      <c r="R217" s="151">
        <f t="shared" si="19"/>
        <v>0</v>
      </c>
      <c r="S217" s="151">
        <v>0</v>
      </c>
      <c r="T217" s="152">
        <f t="shared" si="20"/>
        <v>0</v>
      </c>
      <c r="AR217" s="153" t="s">
        <v>449</v>
      </c>
      <c r="AT217" s="153" t="s">
        <v>282</v>
      </c>
      <c r="AU217" s="153" t="s">
        <v>86</v>
      </c>
      <c r="AY217" s="13" t="s">
        <v>171</v>
      </c>
      <c r="BE217" s="154">
        <f t="shared" si="21"/>
        <v>0</v>
      </c>
      <c r="BF217" s="154">
        <f t="shared" si="22"/>
        <v>0</v>
      </c>
      <c r="BG217" s="154">
        <f t="shared" si="23"/>
        <v>0</v>
      </c>
      <c r="BH217" s="154">
        <f t="shared" si="24"/>
        <v>0</v>
      </c>
      <c r="BI217" s="154">
        <f t="shared" si="25"/>
        <v>0</v>
      </c>
      <c r="BJ217" s="13" t="s">
        <v>86</v>
      </c>
      <c r="BK217" s="154">
        <f t="shared" si="26"/>
        <v>117.3</v>
      </c>
      <c r="BL217" s="13" t="s">
        <v>285</v>
      </c>
      <c r="BM217" s="153" t="s">
        <v>459</v>
      </c>
    </row>
    <row r="218" spans="2:65" s="1" customFormat="1" ht="21.75" customHeight="1">
      <c r="B218" s="142"/>
      <c r="C218" s="143" t="s">
        <v>310</v>
      </c>
      <c r="D218" s="143" t="s">
        <v>174</v>
      </c>
      <c r="E218" s="144" t="s">
        <v>2248</v>
      </c>
      <c r="F218" s="145" t="s">
        <v>2249</v>
      </c>
      <c r="G218" s="146" t="s">
        <v>253</v>
      </c>
      <c r="H218" s="147">
        <v>1296</v>
      </c>
      <c r="I218" s="148">
        <v>1.1399999999999999</v>
      </c>
      <c r="J218" s="148"/>
      <c r="K218" s="149"/>
      <c r="L218" s="27"/>
      <c r="M218" s="150" t="s">
        <v>1</v>
      </c>
      <c r="N218" s="121" t="s">
        <v>40</v>
      </c>
      <c r="O218" s="151">
        <v>5.3999999999999999E-2</v>
      </c>
      <c r="P218" s="151">
        <f t="shared" si="18"/>
        <v>69.983999999999995</v>
      </c>
      <c r="Q218" s="151">
        <v>0</v>
      </c>
      <c r="R218" s="151">
        <f t="shared" si="19"/>
        <v>0</v>
      </c>
      <c r="S218" s="151">
        <v>0</v>
      </c>
      <c r="T218" s="152">
        <f t="shared" si="20"/>
        <v>0</v>
      </c>
      <c r="AR218" s="153" t="s">
        <v>285</v>
      </c>
      <c r="AT218" s="153" t="s">
        <v>174</v>
      </c>
      <c r="AU218" s="153" t="s">
        <v>86</v>
      </c>
      <c r="AY218" s="13" t="s">
        <v>171</v>
      </c>
      <c r="BE218" s="154">
        <f t="shared" si="21"/>
        <v>0</v>
      </c>
      <c r="BF218" s="154">
        <f t="shared" si="22"/>
        <v>0</v>
      </c>
      <c r="BG218" s="154">
        <f t="shared" si="23"/>
        <v>0</v>
      </c>
      <c r="BH218" s="154">
        <f t="shared" si="24"/>
        <v>0</v>
      </c>
      <c r="BI218" s="154">
        <f t="shared" si="25"/>
        <v>0</v>
      </c>
      <c r="BJ218" s="13" t="s">
        <v>86</v>
      </c>
      <c r="BK218" s="154">
        <f t="shared" si="26"/>
        <v>1477.44</v>
      </c>
      <c r="BL218" s="13" t="s">
        <v>285</v>
      </c>
      <c r="BM218" s="153" t="s">
        <v>462</v>
      </c>
    </row>
    <row r="219" spans="2:65" s="1" customFormat="1" ht="16.5" customHeight="1">
      <c r="B219" s="142"/>
      <c r="C219" s="155" t="s">
        <v>799</v>
      </c>
      <c r="D219" s="155" t="s">
        <v>282</v>
      </c>
      <c r="E219" s="156" t="s">
        <v>2250</v>
      </c>
      <c r="F219" s="157" t="s">
        <v>2251</v>
      </c>
      <c r="G219" s="158" t="s">
        <v>253</v>
      </c>
      <c r="H219" s="159">
        <v>1296</v>
      </c>
      <c r="I219" s="160">
        <v>0.88</v>
      </c>
      <c r="J219" s="160"/>
      <c r="K219" s="161"/>
      <c r="L219" s="162"/>
      <c r="M219" s="163" t="s">
        <v>1</v>
      </c>
      <c r="N219" s="164" t="s">
        <v>40</v>
      </c>
      <c r="O219" s="151">
        <v>0</v>
      </c>
      <c r="P219" s="151">
        <f t="shared" si="18"/>
        <v>0</v>
      </c>
      <c r="Q219" s="151">
        <v>0</v>
      </c>
      <c r="R219" s="151">
        <f t="shared" si="19"/>
        <v>0</v>
      </c>
      <c r="S219" s="151">
        <v>0</v>
      </c>
      <c r="T219" s="152">
        <f t="shared" si="20"/>
        <v>0</v>
      </c>
      <c r="AR219" s="153" t="s">
        <v>449</v>
      </c>
      <c r="AT219" s="153" t="s">
        <v>282</v>
      </c>
      <c r="AU219" s="153" t="s">
        <v>86</v>
      </c>
      <c r="AY219" s="13" t="s">
        <v>171</v>
      </c>
      <c r="BE219" s="154">
        <f t="shared" si="21"/>
        <v>0</v>
      </c>
      <c r="BF219" s="154">
        <f t="shared" si="22"/>
        <v>0</v>
      </c>
      <c r="BG219" s="154">
        <f t="shared" si="23"/>
        <v>0</v>
      </c>
      <c r="BH219" s="154">
        <f t="shared" si="24"/>
        <v>0</v>
      </c>
      <c r="BI219" s="154">
        <f t="shared" si="25"/>
        <v>0</v>
      </c>
      <c r="BJ219" s="13" t="s">
        <v>86</v>
      </c>
      <c r="BK219" s="154">
        <f t="shared" si="26"/>
        <v>1140.48</v>
      </c>
      <c r="BL219" s="13" t="s">
        <v>285</v>
      </c>
      <c r="BM219" s="153" t="s">
        <v>802</v>
      </c>
    </row>
    <row r="220" spans="2:65" s="1" customFormat="1" ht="21.75" customHeight="1">
      <c r="B220" s="142"/>
      <c r="C220" s="143" t="s">
        <v>313</v>
      </c>
      <c r="D220" s="143" t="s">
        <v>174</v>
      </c>
      <c r="E220" s="144" t="s">
        <v>2252</v>
      </c>
      <c r="F220" s="145" t="s">
        <v>2253</v>
      </c>
      <c r="G220" s="146" t="s">
        <v>253</v>
      </c>
      <c r="H220" s="147">
        <v>200</v>
      </c>
      <c r="I220" s="148">
        <v>0.8</v>
      </c>
      <c r="J220" s="148"/>
      <c r="K220" s="149"/>
      <c r="L220" s="27"/>
      <c r="M220" s="150" t="s">
        <v>1</v>
      </c>
      <c r="N220" s="121" t="s">
        <v>40</v>
      </c>
      <c r="O220" s="151">
        <v>5.0999999999999997E-2</v>
      </c>
      <c r="P220" s="151">
        <f t="shared" si="18"/>
        <v>10.199999999999999</v>
      </c>
      <c r="Q220" s="151">
        <v>0</v>
      </c>
      <c r="R220" s="151">
        <f t="shared" si="19"/>
        <v>0</v>
      </c>
      <c r="S220" s="151">
        <v>0</v>
      </c>
      <c r="T220" s="152">
        <f t="shared" si="20"/>
        <v>0</v>
      </c>
      <c r="AR220" s="153" t="s">
        <v>285</v>
      </c>
      <c r="AT220" s="153" t="s">
        <v>174</v>
      </c>
      <c r="AU220" s="153" t="s">
        <v>86</v>
      </c>
      <c r="AY220" s="13" t="s">
        <v>171</v>
      </c>
      <c r="BE220" s="154">
        <f t="shared" si="21"/>
        <v>0</v>
      </c>
      <c r="BF220" s="154">
        <f t="shared" si="22"/>
        <v>0</v>
      </c>
      <c r="BG220" s="154">
        <f t="shared" si="23"/>
        <v>0</v>
      </c>
      <c r="BH220" s="154">
        <f t="shared" si="24"/>
        <v>0</v>
      </c>
      <c r="BI220" s="154">
        <f t="shared" si="25"/>
        <v>0</v>
      </c>
      <c r="BJ220" s="13" t="s">
        <v>86</v>
      </c>
      <c r="BK220" s="154">
        <f t="shared" si="26"/>
        <v>160</v>
      </c>
      <c r="BL220" s="13" t="s">
        <v>285</v>
      </c>
      <c r="BM220" s="153" t="s">
        <v>805</v>
      </c>
    </row>
    <row r="221" spans="2:65" s="1" customFormat="1" ht="16.5" customHeight="1">
      <c r="B221" s="142"/>
      <c r="C221" s="155" t="s">
        <v>806</v>
      </c>
      <c r="D221" s="155" t="s">
        <v>282</v>
      </c>
      <c r="E221" s="156" t="s">
        <v>2254</v>
      </c>
      <c r="F221" s="157" t="s">
        <v>2255</v>
      </c>
      <c r="G221" s="158" t="s">
        <v>253</v>
      </c>
      <c r="H221" s="159">
        <v>200</v>
      </c>
      <c r="I221" s="160">
        <v>0.77</v>
      </c>
      <c r="J221" s="160"/>
      <c r="K221" s="161"/>
      <c r="L221" s="162"/>
      <c r="M221" s="163" t="s">
        <v>1</v>
      </c>
      <c r="N221" s="164" t="s">
        <v>40</v>
      </c>
      <c r="O221" s="151">
        <v>0</v>
      </c>
      <c r="P221" s="151">
        <f t="shared" si="18"/>
        <v>0</v>
      </c>
      <c r="Q221" s="151">
        <v>0</v>
      </c>
      <c r="R221" s="151">
        <f t="shared" si="19"/>
        <v>0</v>
      </c>
      <c r="S221" s="151">
        <v>0</v>
      </c>
      <c r="T221" s="152">
        <f t="shared" si="20"/>
        <v>0</v>
      </c>
      <c r="AR221" s="153" t="s">
        <v>449</v>
      </c>
      <c r="AT221" s="153" t="s">
        <v>282</v>
      </c>
      <c r="AU221" s="153" t="s">
        <v>86</v>
      </c>
      <c r="AY221" s="13" t="s">
        <v>171</v>
      </c>
      <c r="BE221" s="154">
        <f t="shared" si="21"/>
        <v>0</v>
      </c>
      <c r="BF221" s="154">
        <f t="shared" si="22"/>
        <v>0</v>
      </c>
      <c r="BG221" s="154">
        <f t="shared" si="23"/>
        <v>0</v>
      </c>
      <c r="BH221" s="154">
        <f t="shared" si="24"/>
        <v>0</v>
      </c>
      <c r="BI221" s="154">
        <f t="shared" si="25"/>
        <v>0</v>
      </c>
      <c r="BJ221" s="13" t="s">
        <v>86</v>
      </c>
      <c r="BK221" s="154">
        <f t="shared" si="26"/>
        <v>154</v>
      </c>
      <c r="BL221" s="13" t="s">
        <v>285</v>
      </c>
      <c r="BM221" s="153" t="s">
        <v>809</v>
      </c>
    </row>
    <row r="222" spans="2:65" s="1" customFormat="1" ht="21.75" customHeight="1">
      <c r="B222" s="142"/>
      <c r="C222" s="143" t="s">
        <v>317</v>
      </c>
      <c r="D222" s="143" t="s">
        <v>174</v>
      </c>
      <c r="E222" s="144" t="s">
        <v>2256</v>
      </c>
      <c r="F222" s="145" t="s">
        <v>2257</v>
      </c>
      <c r="G222" s="146" t="s">
        <v>253</v>
      </c>
      <c r="H222" s="147">
        <v>45</v>
      </c>
      <c r="I222" s="148">
        <v>1.49</v>
      </c>
      <c r="J222" s="148"/>
      <c r="K222" s="149"/>
      <c r="L222" s="27"/>
      <c r="M222" s="150" t="s">
        <v>1</v>
      </c>
      <c r="N222" s="121" t="s">
        <v>40</v>
      </c>
      <c r="O222" s="151">
        <v>9.5000000000000001E-2</v>
      </c>
      <c r="P222" s="151">
        <f t="shared" si="18"/>
        <v>4.2750000000000004</v>
      </c>
      <c r="Q222" s="151">
        <v>0</v>
      </c>
      <c r="R222" s="151">
        <f t="shared" si="19"/>
        <v>0</v>
      </c>
      <c r="S222" s="151">
        <v>0</v>
      </c>
      <c r="T222" s="152">
        <f t="shared" si="20"/>
        <v>0</v>
      </c>
      <c r="AR222" s="153" t="s">
        <v>285</v>
      </c>
      <c r="AT222" s="153" t="s">
        <v>174</v>
      </c>
      <c r="AU222" s="153" t="s">
        <v>86</v>
      </c>
      <c r="AY222" s="13" t="s">
        <v>171</v>
      </c>
      <c r="BE222" s="154">
        <f t="shared" si="21"/>
        <v>0</v>
      </c>
      <c r="BF222" s="154">
        <f t="shared" si="22"/>
        <v>0</v>
      </c>
      <c r="BG222" s="154">
        <f t="shared" si="23"/>
        <v>0</v>
      </c>
      <c r="BH222" s="154">
        <f t="shared" si="24"/>
        <v>0</v>
      </c>
      <c r="BI222" s="154">
        <f t="shared" si="25"/>
        <v>0</v>
      </c>
      <c r="BJ222" s="13" t="s">
        <v>86</v>
      </c>
      <c r="BK222" s="154">
        <f t="shared" si="26"/>
        <v>67.05</v>
      </c>
      <c r="BL222" s="13" t="s">
        <v>285</v>
      </c>
      <c r="BM222" s="153" t="s">
        <v>812</v>
      </c>
    </row>
    <row r="223" spans="2:65" s="1" customFormat="1" ht="16.5" customHeight="1">
      <c r="B223" s="142"/>
      <c r="C223" s="155" t="s">
        <v>813</v>
      </c>
      <c r="D223" s="155" t="s">
        <v>282</v>
      </c>
      <c r="E223" s="156" t="s">
        <v>2258</v>
      </c>
      <c r="F223" s="157" t="s">
        <v>2259</v>
      </c>
      <c r="G223" s="158" t="s">
        <v>253</v>
      </c>
      <c r="H223" s="159">
        <v>45</v>
      </c>
      <c r="I223" s="160">
        <v>0.37</v>
      </c>
      <c r="J223" s="160"/>
      <c r="K223" s="161"/>
      <c r="L223" s="162"/>
      <c r="M223" s="163" t="s">
        <v>1</v>
      </c>
      <c r="N223" s="164" t="s">
        <v>40</v>
      </c>
      <c r="O223" s="151">
        <v>0</v>
      </c>
      <c r="P223" s="151">
        <f t="shared" si="18"/>
        <v>0</v>
      </c>
      <c r="Q223" s="151">
        <v>0</v>
      </c>
      <c r="R223" s="151">
        <f t="shared" si="19"/>
        <v>0</v>
      </c>
      <c r="S223" s="151">
        <v>0</v>
      </c>
      <c r="T223" s="152">
        <f t="shared" si="20"/>
        <v>0</v>
      </c>
      <c r="AR223" s="153" t="s">
        <v>449</v>
      </c>
      <c r="AT223" s="153" t="s">
        <v>282</v>
      </c>
      <c r="AU223" s="153" t="s">
        <v>86</v>
      </c>
      <c r="AY223" s="13" t="s">
        <v>171</v>
      </c>
      <c r="BE223" s="154">
        <f t="shared" si="21"/>
        <v>0</v>
      </c>
      <c r="BF223" s="154">
        <f t="shared" si="22"/>
        <v>0</v>
      </c>
      <c r="BG223" s="154">
        <f t="shared" si="23"/>
        <v>0</v>
      </c>
      <c r="BH223" s="154">
        <f t="shared" si="24"/>
        <v>0</v>
      </c>
      <c r="BI223" s="154">
        <f t="shared" si="25"/>
        <v>0</v>
      </c>
      <c r="BJ223" s="13" t="s">
        <v>86</v>
      </c>
      <c r="BK223" s="154">
        <f t="shared" si="26"/>
        <v>16.649999999999999</v>
      </c>
      <c r="BL223" s="13" t="s">
        <v>285</v>
      </c>
      <c r="BM223" s="153" t="s">
        <v>816</v>
      </c>
    </row>
    <row r="224" spans="2:65" s="1" customFormat="1" ht="24.2" customHeight="1">
      <c r="B224" s="142"/>
      <c r="C224" s="143" t="s">
        <v>320</v>
      </c>
      <c r="D224" s="143" t="s">
        <v>174</v>
      </c>
      <c r="E224" s="144" t="s">
        <v>2260</v>
      </c>
      <c r="F224" s="145" t="s">
        <v>2261</v>
      </c>
      <c r="G224" s="146" t="s">
        <v>253</v>
      </c>
      <c r="H224" s="147">
        <v>225</v>
      </c>
      <c r="I224" s="148">
        <v>1.36</v>
      </c>
      <c r="J224" s="148"/>
      <c r="K224" s="149"/>
      <c r="L224" s="27"/>
      <c r="M224" s="150" t="s">
        <v>1</v>
      </c>
      <c r="N224" s="121" t="s">
        <v>40</v>
      </c>
      <c r="O224" s="151">
        <v>0.04</v>
      </c>
      <c r="P224" s="151">
        <f t="shared" si="18"/>
        <v>9</v>
      </c>
      <c r="Q224" s="151">
        <v>0</v>
      </c>
      <c r="R224" s="151">
        <f t="shared" si="19"/>
        <v>0</v>
      </c>
      <c r="S224" s="151">
        <v>0</v>
      </c>
      <c r="T224" s="152">
        <f t="shared" si="20"/>
        <v>0</v>
      </c>
      <c r="AR224" s="153" t="s">
        <v>285</v>
      </c>
      <c r="AT224" s="153" t="s">
        <v>174</v>
      </c>
      <c r="AU224" s="153" t="s">
        <v>86</v>
      </c>
      <c r="AY224" s="13" t="s">
        <v>171</v>
      </c>
      <c r="BE224" s="154">
        <f t="shared" si="21"/>
        <v>0</v>
      </c>
      <c r="BF224" s="154">
        <f t="shared" si="22"/>
        <v>0</v>
      </c>
      <c r="BG224" s="154">
        <f t="shared" si="23"/>
        <v>0</v>
      </c>
      <c r="BH224" s="154">
        <f t="shared" si="24"/>
        <v>0</v>
      </c>
      <c r="BI224" s="154">
        <f t="shared" si="25"/>
        <v>0</v>
      </c>
      <c r="BJ224" s="13" t="s">
        <v>86</v>
      </c>
      <c r="BK224" s="154">
        <f t="shared" si="26"/>
        <v>306</v>
      </c>
      <c r="BL224" s="13" t="s">
        <v>285</v>
      </c>
      <c r="BM224" s="153" t="s">
        <v>819</v>
      </c>
    </row>
    <row r="225" spans="2:65" s="1" customFormat="1" ht="16.5" customHeight="1">
      <c r="B225" s="142"/>
      <c r="C225" s="155" t="s">
        <v>820</v>
      </c>
      <c r="D225" s="155" t="s">
        <v>282</v>
      </c>
      <c r="E225" s="156" t="s">
        <v>2262</v>
      </c>
      <c r="F225" s="157" t="s">
        <v>2263</v>
      </c>
      <c r="G225" s="158" t="s">
        <v>253</v>
      </c>
      <c r="H225" s="159">
        <v>225</v>
      </c>
      <c r="I225" s="160">
        <v>0.73</v>
      </c>
      <c r="J225" s="160"/>
      <c r="K225" s="161"/>
      <c r="L225" s="162"/>
      <c r="M225" s="163" t="s">
        <v>1</v>
      </c>
      <c r="N225" s="164" t="s">
        <v>40</v>
      </c>
      <c r="O225" s="151">
        <v>0</v>
      </c>
      <c r="P225" s="151">
        <f t="shared" si="18"/>
        <v>0</v>
      </c>
      <c r="Q225" s="151">
        <v>0</v>
      </c>
      <c r="R225" s="151">
        <f t="shared" si="19"/>
        <v>0</v>
      </c>
      <c r="S225" s="151">
        <v>0</v>
      </c>
      <c r="T225" s="152">
        <f t="shared" si="20"/>
        <v>0</v>
      </c>
      <c r="AR225" s="153" t="s">
        <v>449</v>
      </c>
      <c r="AT225" s="153" t="s">
        <v>282</v>
      </c>
      <c r="AU225" s="153" t="s">
        <v>86</v>
      </c>
      <c r="AY225" s="13" t="s">
        <v>171</v>
      </c>
      <c r="BE225" s="154">
        <f t="shared" si="21"/>
        <v>0</v>
      </c>
      <c r="BF225" s="154">
        <f t="shared" si="22"/>
        <v>0</v>
      </c>
      <c r="BG225" s="154">
        <f t="shared" si="23"/>
        <v>0</v>
      </c>
      <c r="BH225" s="154">
        <f t="shared" si="24"/>
        <v>0</v>
      </c>
      <c r="BI225" s="154">
        <f t="shared" si="25"/>
        <v>0</v>
      </c>
      <c r="BJ225" s="13" t="s">
        <v>86</v>
      </c>
      <c r="BK225" s="154">
        <f t="shared" si="26"/>
        <v>164.25</v>
      </c>
      <c r="BL225" s="13" t="s">
        <v>285</v>
      </c>
      <c r="BM225" s="153" t="s">
        <v>823</v>
      </c>
    </row>
    <row r="226" spans="2:65" s="1" customFormat="1" ht="16.5" customHeight="1">
      <c r="B226" s="142"/>
      <c r="C226" s="143" t="s">
        <v>324</v>
      </c>
      <c r="D226" s="143" t="s">
        <v>174</v>
      </c>
      <c r="E226" s="144" t="s">
        <v>2264</v>
      </c>
      <c r="F226" s="145" t="s">
        <v>2265</v>
      </c>
      <c r="G226" s="146" t="s">
        <v>253</v>
      </c>
      <c r="H226" s="147">
        <v>125</v>
      </c>
      <c r="I226" s="148">
        <v>1.44</v>
      </c>
      <c r="J226" s="148"/>
      <c r="K226" s="149"/>
      <c r="L226" s="27"/>
      <c r="M226" s="150" t="s">
        <v>1</v>
      </c>
      <c r="N226" s="121" t="s">
        <v>40</v>
      </c>
      <c r="O226" s="151">
        <v>0.05</v>
      </c>
      <c r="P226" s="151">
        <f t="shared" si="18"/>
        <v>6.25</v>
      </c>
      <c r="Q226" s="151">
        <v>0</v>
      </c>
      <c r="R226" s="151">
        <f t="shared" si="19"/>
        <v>0</v>
      </c>
      <c r="S226" s="151">
        <v>0</v>
      </c>
      <c r="T226" s="152">
        <f t="shared" si="20"/>
        <v>0</v>
      </c>
      <c r="AR226" s="153" t="s">
        <v>285</v>
      </c>
      <c r="AT226" s="153" t="s">
        <v>174</v>
      </c>
      <c r="AU226" s="153" t="s">
        <v>86</v>
      </c>
      <c r="AY226" s="13" t="s">
        <v>171</v>
      </c>
      <c r="BE226" s="154">
        <f t="shared" si="21"/>
        <v>0</v>
      </c>
      <c r="BF226" s="154">
        <f t="shared" si="22"/>
        <v>0</v>
      </c>
      <c r="BG226" s="154">
        <f t="shared" si="23"/>
        <v>0</v>
      </c>
      <c r="BH226" s="154">
        <f t="shared" si="24"/>
        <v>0</v>
      </c>
      <c r="BI226" s="154">
        <f t="shared" si="25"/>
        <v>0</v>
      </c>
      <c r="BJ226" s="13" t="s">
        <v>86</v>
      </c>
      <c r="BK226" s="154">
        <f t="shared" si="26"/>
        <v>180</v>
      </c>
      <c r="BL226" s="13" t="s">
        <v>285</v>
      </c>
      <c r="BM226" s="153" t="s">
        <v>826</v>
      </c>
    </row>
    <row r="227" spans="2:65" s="1" customFormat="1" ht="16.5" customHeight="1">
      <c r="B227" s="142"/>
      <c r="C227" s="155" t="s">
        <v>827</v>
      </c>
      <c r="D227" s="155" t="s">
        <v>282</v>
      </c>
      <c r="E227" s="156" t="s">
        <v>2266</v>
      </c>
      <c r="F227" s="157" t="s">
        <v>2267</v>
      </c>
      <c r="G227" s="158" t="s">
        <v>282</v>
      </c>
      <c r="H227" s="159">
        <v>54</v>
      </c>
      <c r="I227" s="160">
        <v>0.72</v>
      </c>
      <c r="J227" s="160"/>
      <c r="K227" s="161"/>
      <c r="L227" s="162"/>
      <c r="M227" s="163" t="s">
        <v>1</v>
      </c>
      <c r="N227" s="164" t="s">
        <v>40</v>
      </c>
      <c r="O227" s="151">
        <v>0</v>
      </c>
      <c r="P227" s="151">
        <f t="shared" si="18"/>
        <v>0</v>
      </c>
      <c r="Q227" s="151">
        <v>0</v>
      </c>
      <c r="R227" s="151">
        <f t="shared" si="19"/>
        <v>0</v>
      </c>
      <c r="S227" s="151">
        <v>0</v>
      </c>
      <c r="T227" s="152">
        <f t="shared" si="20"/>
        <v>0</v>
      </c>
      <c r="AR227" s="153" t="s">
        <v>449</v>
      </c>
      <c r="AT227" s="153" t="s">
        <v>282</v>
      </c>
      <c r="AU227" s="153" t="s">
        <v>86</v>
      </c>
      <c r="AY227" s="13" t="s">
        <v>171</v>
      </c>
      <c r="BE227" s="154">
        <f t="shared" si="21"/>
        <v>0</v>
      </c>
      <c r="BF227" s="154">
        <f t="shared" si="22"/>
        <v>0</v>
      </c>
      <c r="BG227" s="154">
        <f t="shared" si="23"/>
        <v>0</v>
      </c>
      <c r="BH227" s="154">
        <f t="shared" si="24"/>
        <v>0</v>
      </c>
      <c r="BI227" s="154">
        <f t="shared" si="25"/>
        <v>0</v>
      </c>
      <c r="BJ227" s="13" t="s">
        <v>86</v>
      </c>
      <c r="BK227" s="154">
        <f t="shared" si="26"/>
        <v>38.880000000000003</v>
      </c>
      <c r="BL227" s="13" t="s">
        <v>285</v>
      </c>
      <c r="BM227" s="153" t="s">
        <v>830</v>
      </c>
    </row>
    <row r="228" spans="2:65" s="1" customFormat="1" ht="16.5" customHeight="1">
      <c r="B228" s="142"/>
      <c r="C228" s="155" t="s">
        <v>327</v>
      </c>
      <c r="D228" s="155" t="s">
        <v>282</v>
      </c>
      <c r="E228" s="156" t="s">
        <v>2268</v>
      </c>
      <c r="F228" s="157" t="s">
        <v>2269</v>
      </c>
      <c r="G228" s="158" t="s">
        <v>282</v>
      </c>
      <c r="H228" s="159">
        <v>70</v>
      </c>
      <c r="I228" s="160">
        <v>1.83</v>
      </c>
      <c r="J228" s="160"/>
      <c r="K228" s="161"/>
      <c r="L228" s="162"/>
      <c r="M228" s="163" t="s">
        <v>1</v>
      </c>
      <c r="N228" s="164" t="s">
        <v>40</v>
      </c>
      <c r="O228" s="151">
        <v>0</v>
      </c>
      <c r="P228" s="151">
        <f t="shared" si="18"/>
        <v>0</v>
      </c>
      <c r="Q228" s="151">
        <v>0</v>
      </c>
      <c r="R228" s="151">
        <f t="shared" si="19"/>
        <v>0</v>
      </c>
      <c r="S228" s="151">
        <v>0</v>
      </c>
      <c r="T228" s="152">
        <f t="shared" si="20"/>
        <v>0</v>
      </c>
      <c r="AR228" s="153" t="s">
        <v>449</v>
      </c>
      <c r="AT228" s="153" t="s">
        <v>282</v>
      </c>
      <c r="AU228" s="153" t="s">
        <v>86</v>
      </c>
      <c r="AY228" s="13" t="s">
        <v>171</v>
      </c>
      <c r="BE228" s="154">
        <f t="shared" si="21"/>
        <v>0</v>
      </c>
      <c r="BF228" s="154">
        <f t="shared" si="22"/>
        <v>0</v>
      </c>
      <c r="BG228" s="154">
        <f t="shared" si="23"/>
        <v>0</v>
      </c>
      <c r="BH228" s="154">
        <f t="shared" si="24"/>
        <v>0</v>
      </c>
      <c r="BI228" s="154">
        <f t="shared" si="25"/>
        <v>0</v>
      </c>
      <c r="BJ228" s="13" t="s">
        <v>86</v>
      </c>
      <c r="BK228" s="154">
        <f t="shared" si="26"/>
        <v>128.1</v>
      </c>
      <c r="BL228" s="13" t="s">
        <v>285</v>
      </c>
      <c r="BM228" s="153" t="s">
        <v>833</v>
      </c>
    </row>
    <row r="229" spans="2:65" s="1" customFormat="1" ht="37.9" customHeight="1">
      <c r="B229" s="142"/>
      <c r="C229" s="143" t="s">
        <v>834</v>
      </c>
      <c r="D229" s="143" t="s">
        <v>174</v>
      </c>
      <c r="E229" s="144" t="s">
        <v>2270</v>
      </c>
      <c r="F229" s="145" t="s">
        <v>2271</v>
      </c>
      <c r="G229" s="146" t="s">
        <v>280</v>
      </c>
      <c r="H229" s="147">
        <v>186</v>
      </c>
      <c r="I229" s="148">
        <v>1.03</v>
      </c>
      <c r="J229" s="148"/>
      <c r="K229" s="149"/>
      <c r="L229" s="27"/>
      <c r="M229" s="150" t="s">
        <v>1</v>
      </c>
      <c r="N229" s="121" t="s">
        <v>40</v>
      </c>
      <c r="O229" s="151">
        <v>8.3000000000000004E-2</v>
      </c>
      <c r="P229" s="151">
        <f t="shared" si="18"/>
        <v>15.438000000000001</v>
      </c>
      <c r="Q229" s="151">
        <v>0</v>
      </c>
      <c r="R229" s="151">
        <f t="shared" si="19"/>
        <v>0</v>
      </c>
      <c r="S229" s="151">
        <v>1E-4</v>
      </c>
      <c r="T229" s="152">
        <f t="shared" si="20"/>
        <v>1.8600000000000002E-2</v>
      </c>
      <c r="AR229" s="153" t="s">
        <v>285</v>
      </c>
      <c r="AT229" s="153" t="s">
        <v>174</v>
      </c>
      <c r="AU229" s="153" t="s">
        <v>86</v>
      </c>
      <c r="AY229" s="13" t="s">
        <v>171</v>
      </c>
      <c r="BE229" s="154">
        <f t="shared" si="21"/>
        <v>0</v>
      </c>
      <c r="BF229" s="154">
        <f t="shared" si="22"/>
        <v>0</v>
      </c>
      <c r="BG229" s="154">
        <f t="shared" si="23"/>
        <v>0</v>
      </c>
      <c r="BH229" s="154">
        <f t="shared" si="24"/>
        <v>0</v>
      </c>
      <c r="BI229" s="154">
        <f t="shared" si="25"/>
        <v>0</v>
      </c>
      <c r="BJ229" s="13" t="s">
        <v>86</v>
      </c>
      <c r="BK229" s="154">
        <f t="shared" si="26"/>
        <v>191.58</v>
      </c>
      <c r="BL229" s="13" t="s">
        <v>285</v>
      </c>
      <c r="BM229" s="153" t="s">
        <v>837</v>
      </c>
    </row>
    <row r="230" spans="2:65" s="1" customFormat="1" ht="16.5" customHeight="1">
      <c r="B230" s="142"/>
      <c r="C230" s="143" t="s">
        <v>331</v>
      </c>
      <c r="D230" s="143" t="s">
        <v>174</v>
      </c>
      <c r="E230" s="144" t="s">
        <v>2272</v>
      </c>
      <c r="F230" s="145" t="s">
        <v>2273</v>
      </c>
      <c r="G230" s="146" t="s">
        <v>280</v>
      </c>
      <c r="H230" s="147">
        <v>3</v>
      </c>
      <c r="I230" s="148">
        <v>19.86</v>
      </c>
      <c r="J230" s="148"/>
      <c r="K230" s="149"/>
      <c r="L230" s="27"/>
      <c r="M230" s="150" t="s">
        <v>1</v>
      </c>
      <c r="N230" s="121" t="s">
        <v>40</v>
      </c>
      <c r="O230" s="151">
        <v>1.351</v>
      </c>
      <c r="P230" s="151">
        <f t="shared" si="18"/>
        <v>4.0529999999999999</v>
      </c>
      <c r="Q230" s="151">
        <v>0</v>
      </c>
      <c r="R230" s="151">
        <f t="shared" si="19"/>
        <v>0</v>
      </c>
      <c r="S230" s="151">
        <v>0</v>
      </c>
      <c r="T230" s="152">
        <f t="shared" si="20"/>
        <v>0</v>
      </c>
      <c r="AR230" s="153" t="s">
        <v>285</v>
      </c>
      <c r="AT230" s="153" t="s">
        <v>174</v>
      </c>
      <c r="AU230" s="153" t="s">
        <v>86</v>
      </c>
      <c r="AY230" s="13" t="s">
        <v>171</v>
      </c>
      <c r="BE230" s="154">
        <f t="shared" si="21"/>
        <v>0</v>
      </c>
      <c r="BF230" s="154">
        <f t="shared" si="22"/>
        <v>0</v>
      </c>
      <c r="BG230" s="154">
        <f t="shared" si="23"/>
        <v>0</v>
      </c>
      <c r="BH230" s="154">
        <f t="shared" si="24"/>
        <v>0</v>
      </c>
      <c r="BI230" s="154">
        <f t="shared" si="25"/>
        <v>0</v>
      </c>
      <c r="BJ230" s="13" t="s">
        <v>86</v>
      </c>
      <c r="BK230" s="154">
        <f t="shared" si="26"/>
        <v>59.58</v>
      </c>
      <c r="BL230" s="13" t="s">
        <v>285</v>
      </c>
      <c r="BM230" s="153" t="s">
        <v>840</v>
      </c>
    </row>
    <row r="231" spans="2:65" s="11" customFormat="1" ht="22.9" customHeight="1">
      <c r="B231" s="131"/>
      <c r="D231" s="132" t="s">
        <v>73</v>
      </c>
      <c r="E231" s="140" t="s">
        <v>2274</v>
      </c>
      <c r="F231" s="140" t="s">
        <v>2275</v>
      </c>
      <c r="J231" s="141"/>
      <c r="L231" s="131"/>
      <c r="M231" s="135"/>
      <c r="P231" s="136">
        <f>SUM(P232:P237)</f>
        <v>176.5009</v>
      </c>
      <c r="R231" s="136">
        <f>SUM(R232:R237)</f>
        <v>5.0000000000000001E-3</v>
      </c>
      <c r="T231" s="137">
        <f>SUM(T232:T237)</f>
        <v>0</v>
      </c>
      <c r="AR231" s="132" t="s">
        <v>91</v>
      </c>
      <c r="AT231" s="138" t="s">
        <v>73</v>
      </c>
      <c r="AU231" s="138" t="s">
        <v>81</v>
      </c>
      <c r="AY231" s="132" t="s">
        <v>171</v>
      </c>
      <c r="BK231" s="139">
        <f>SUM(BK232:BK237)</f>
        <v>4774</v>
      </c>
    </row>
    <row r="232" spans="2:65" s="1" customFormat="1" ht="16.5" customHeight="1">
      <c r="B232" s="142"/>
      <c r="C232" s="143" t="s">
        <v>841</v>
      </c>
      <c r="D232" s="143" t="s">
        <v>174</v>
      </c>
      <c r="E232" s="144" t="s">
        <v>2276</v>
      </c>
      <c r="F232" s="145" t="s">
        <v>2277</v>
      </c>
      <c r="G232" s="146" t="s">
        <v>280</v>
      </c>
      <c r="H232" s="147">
        <v>50</v>
      </c>
      <c r="I232" s="148">
        <v>4.84</v>
      </c>
      <c r="J232" s="148"/>
      <c r="K232" s="149"/>
      <c r="L232" s="27"/>
      <c r="M232" s="150" t="s">
        <v>1</v>
      </c>
      <c r="N232" s="121" t="s">
        <v>40</v>
      </c>
      <c r="O232" s="151">
        <v>0.30857000000000001</v>
      </c>
      <c r="P232" s="151">
        <f t="shared" ref="P232:P237" si="27">O232*H232</f>
        <v>15.4285</v>
      </c>
      <c r="Q232" s="151">
        <v>0</v>
      </c>
      <c r="R232" s="151">
        <f t="shared" ref="R232:R237" si="28">Q232*H232</f>
        <v>0</v>
      </c>
      <c r="S232" s="151">
        <v>0</v>
      </c>
      <c r="T232" s="152">
        <f t="shared" ref="T232:T237" si="29">S232*H232</f>
        <v>0</v>
      </c>
      <c r="AR232" s="153" t="s">
        <v>285</v>
      </c>
      <c r="AT232" s="153" t="s">
        <v>174</v>
      </c>
      <c r="AU232" s="153" t="s">
        <v>86</v>
      </c>
      <c r="AY232" s="13" t="s">
        <v>171</v>
      </c>
      <c r="BE232" s="154">
        <f t="shared" ref="BE232:BE237" si="30">IF(N232="základná",J232,0)</f>
        <v>0</v>
      </c>
      <c r="BF232" s="154">
        <f t="shared" ref="BF232:BF237" si="31">IF(N232="znížená",J232,0)</f>
        <v>0</v>
      </c>
      <c r="BG232" s="154">
        <f t="shared" ref="BG232:BG237" si="32">IF(N232="zákl. prenesená",J232,0)</f>
        <v>0</v>
      </c>
      <c r="BH232" s="154">
        <f t="shared" ref="BH232:BH237" si="33">IF(N232="zníž. prenesená",J232,0)</f>
        <v>0</v>
      </c>
      <c r="BI232" s="154">
        <f t="shared" ref="BI232:BI237" si="34">IF(N232="nulová",J232,0)</f>
        <v>0</v>
      </c>
      <c r="BJ232" s="13" t="s">
        <v>86</v>
      </c>
      <c r="BK232" s="154">
        <f t="shared" ref="BK232:BK237" si="35">ROUND(I232*H232,2)</f>
        <v>242</v>
      </c>
      <c r="BL232" s="13" t="s">
        <v>285</v>
      </c>
      <c r="BM232" s="153" t="s">
        <v>844</v>
      </c>
    </row>
    <row r="233" spans="2:65" s="1" customFormat="1" ht="24.2" customHeight="1">
      <c r="B233" s="142"/>
      <c r="C233" s="155" t="s">
        <v>334</v>
      </c>
      <c r="D233" s="155" t="s">
        <v>282</v>
      </c>
      <c r="E233" s="156" t="s">
        <v>2278</v>
      </c>
      <c r="F233" s="157" t="s">
        <v>2279</v>
      </c>
      <c r="G233" s="158" t="s">
        <v>280</v>
      </c>
      <c r="H233" s="159">
        <v>50</v>
      </c>
      <c r="I233" s="160">
        <v>17.16</v>
      </c>
      <c r="J233" s="160"/>
      <c r="K233" s="161"/>
      <c r="L233" s="162"/>
      <c r="M233" s="163" t="s">
        <v>1</v>
      </c>
      <c r="N233" s="164" t="s">
        <v>40</v>
      </c>
      <c r="O233" s="151">
        <v>0</v>
      </c>
      <c r="P233" s="151">
        <f t="shared" si="27"/>
        <v>0</v>
      </c>
      <c r="Q233" s="151">
        <v>0</v>
      </c>
      <c r="R233" s="151">
        <f t="shared" si="28"/>
        <v>0</v>
      </c>
      <c r="S233" s="151">
        <v>0</v>
      </c>
      <c r="T233" s="152">
        <f t="shared" si="29"/>
        <v>0</v>
      </c>
      <c r="AR233" s="153" t="s">
        <v>449</v>
      </c>
      <c r="AT233" s="153" t="s">
        <v>282</v>
      </c>
      <c r="AU233" s="153" t="s">
        <v>86</v>
      </c>
      <c r="AY233" s="13" t="s">
        <v>171</v>
      </c>
      <c r="BE233" s="154">
        <f t="shared" si="30"/>
        <v>0</v>
      </c>
      <c r="BF233" s="154">
        <f t="shared" si="31"/>
        <v>0</v>
      </c>
      <c r="BG233" s="154">
        <f t="shared" si="32"/>
        <v>0</v>
      </c>
      <c r="BH233" s="154">
        <f t="shared" si="33"/>
        <v>0</v>
      </c>
      <c r="BI233" s="154">
        <f t="shared" si="34"/>
        <v>0</v>
      </c>
      <c r="BJ233" s="13" t="s">
        <v>86</v>
      </c>
      <c r="BK233" s="154">
        <f t="shared" si="35"/>
        <v>858</v>
      </c>
      <c r="BL233" s="13" t="s">
        <v>285</v>
      </c>
      <c r="BM233" s="153" t="s">
        <v>847</v>
      </c>
    </row>
    <row r="234" spans="2:65" s="1" customFormat="1" ht="16.5" customHeight="1">
      <c r="B234" s="142"/>
      <c r="C234" s="143" t="s">
        <v>848</v>
      </c>
      <c r="D234" s="143" t="s">
        <v>174</v>
      </c>
      <c r="E234" s="144" t="s">
        <v>2280</v>
      </c>
      <c r="F234" s="145" t="s">
        <v>2281</v>
      </c>
      <c r="G234" s="146" t="s">
        <v>280</v>
      </c>
      <c r="H234" s="147">
        <v>100</v>
      </c>
      <c r="I234" s="148">
        <v>2.59</v>
      </c>
      <c r="J234" s="148"/>
      <c r="K234" s="149"/>
      <c r="L234" s="27"/>
      <c r="M234" s="150" t="s">
        <v>1</v>
      </c>
      <c r="N234" s="121" t="s">
        <v>40</v>
      </c>
      <c r="O234" s="151">
        <v>0.22922000000000001</v>
      </c>
      <c r="P234" s="151">
        <f t="shared" si="27"/>
        <v>22.922000000000001</v>
      </c>
      <c r="Q234" s="151">
        <v>0</v>
      </c>
      <c r="R234" s="151">
        <f t="shared" si="28"/>
        <v>0</v>
      </c>
      <c r="S234" s="151">
        <v>0</v>
      </c>
      <c r="T234" s="152">
        <f t="shared" si="29"/>
        <v>0</v>
      </c>
      <c r="AR234" s="153" t="s">
        <v>285</v>
      </c>
      <c r="AT234" s="153" t="s">
        <v>174</v>
      </c>
      <c r="AU234" s="153" t="s">
        <v>86</v>
      </c>
      <c r="AY234" s="13" t="s">
        <v>171</v>
      </c>
      <c r="BE234" s="154">
        <f t="shared" si="30"/>
        <v>0</v>
      </c>
      <c r="BF234" s="154">
        <f t="shared" si="31"/>
        <v>0</v>
      </c>
      <c r="BG234" s="154">
        <f t="shared" si="32"/>
        <v>0</v>
      </c>
      <c r="BH234" s="154">
        <f t="shared" si="33"/>
        <v>0</v>
      </c>
      <c r="BI234" s="154">
        <f t="shared" si="34"/>
        <v>0</v>
      </c>
      <c r="BJ234" s="13" t="s">
        <v>86</v>
      </c>
      <c r="BK234" s="154">
        <f t="shared" si="35"/>
        <v>259</v>
      </c>
      <c r="BL234" s="13" t="s">
        <v>285</v>
      </c>
      <c r="BM234" s="153" t="s">
        <v>851</v>
      </c>
    </row>
    <row r="235" spans="2:65" s="1" customFormat="1" ht="37.9" customHeight="1">
      <c r="B235" s="142"/>
      <c r="C235" s="155" t="s">
        <v>338</v>
      </c>
      <c r="D235" s="155" t="s">
        <v>282</v>
      </c>
      <c r="E235" s="156" t="s">
        <v>2282</v>
      </c>
      <c r="F235" s="157" t="s">
        <v>2283</v>
      </c>
      <c r="G235" s="158" t="s">
        <v>280</v>
      </c>
      <c r="H235" s="159">
        <v>100</v>
      </c>
      <c r="I235" s="160">
        <v>0.61</v>
      </c>
      <c r="J235" s="160"/>
      <c r="K235" s="161"/>
      <c r="L235" s="162"/>
      <c r="M235" s="163" t="s">
        <v>1</v>
      </c>
      <c r="N235" s="164" t="s">
        <v>40</v>
      </c>
      <c r="O235" s="151">
        <v>0</v>
      </c>
      <c r="P235" s="151">
        <f t="shared" si="27"/>
        <v>0</v>
      </c>
      <c r="Q235" s="151">
        <v>5.0000000000000002E-5</v>
      </c>
      <c r="R235" s="151">
        <f t="shared" si="28"/>
        <v>5.0000000000000001E-3</v>
      </c>
      <c r="S235" s="151">
        <v>0</v>
      </c>
      <c r="T235" s="152">
        <f t="shared" si="29"/>
        <v>0</v>
      </c>
      <c r="AR235" s="153" t="s">
        <v>449</v>
      </c>
      <c r="AT235" s="153" t="s">
        <v>282</v>
      </c>
      <c r="AU235" s="153" t="s">
        <v>86</v>
      </c>
      <c r="AY235" s="13" t="s">
        <v>171</v>
      </c>
      <c r="BE235" s="154">
        <f t="shared" si="30"/>
        <v>0</v>
      </c>
      <c r="BF235" s="154">
        <f t="shared" si="31"/>
        <v>0</v>
      </c>
      <c r="BG235" s="154">
        <f t="shared" si="32"/>
        <v>0</v>
      </c>
      <c r="BH235" s="154">
        <f t="shared" si="33"/>
        <v>0</v>
      </c>
      <c r="BI235" s="154">
        <f t="shared" si="34"/>
        <v>0</v>
      </c>
      <c r="BJ235" s="13" t="s">
        <v>86</v>
      </c>
      <c r="BK235" s="154">
        <f t="shared" si="35"/>
        <v>61</v>
      </c>
      <c r="BL235" s="13" t="s">
        <v>285</v>
      </c>
      <c r="BM235" s="153" t="s">
        <v>854</v>
      </c>
    </row>
    <row r="236" spans="2:65" s="1" customFormat="1" ht="21.75" customHeight="1">
      <c r="B236" s="142"/>
      <c r="C236" s="143" t="s">
        <v>855</v>
      </c>
      <c r="D236" s="143" t="s">
        <v>174</v>
      </c>
      <c r="E236" s="144" t="s">
        <v>2284</v>
      </c>
      <c r="F236" s="145" t="s">
        <v>2285</v>
      </c>
      <c r="G236" s="146" t="s">
        <v>253</v>
      </c>
      <c r="H236" s="147">
        <v>1720</v>
      </c>
      <c r="I236" s="148">
        <v>1.26</v>
      </c>
      <c r="J236" s="148"/>
      <c r="K236" s="149"/>
      <c r="L236" s="27"/>
      <c r="M236" s="150" t="s">
        <v>1</v>
      </c>
      <c r="N236" s="121" t="s">
        <v>40</v>
      </c>
      <c r="O236" s="151">
        <v>8.0320000000000003E-2</v>
      </c>
      <c r="P236" s="151">
        <f t="shared" si="27"/>
        <v>138.15039999999999</v>
      </c>
      <c r="Q236" s="151">
        <v>0</v>
      </c>
      <c r="R236" s="151">
        <f t="shared" si="28"/>
        <v>0</v>
      </c>
      <c r="S236" s="151">
        <v>0</v>
      </c>
      <c r="T236" s="152">
        <f t="shared" si="29"/>
        <v>0</v>
      </c>
      <c r="AR236" s="153" t="s">
        <v>285</v>
      </c>
      <c r="AT236" s="153" t="s">
        <v>174</v>
      </c>
      <c r="AU236" s="153" t="s">
        <v>86</v>
      </c>
      <c r="AY236" s="13" t="s">
        <v>171</v>
      </c>
      <c r="BE236" s="154">
        <f t="shared" si="30"/>
        <v>0</v>
      </c>
      <c r="BF236" s="154">
        <f t="shared" si="31"/>
        <v>0</v>
      </c>
      <c r="BG236" s="154">
        <f t="shared" si="32"/>
        <v>0</v>
      </c>
      <c r="BH236" s="154">
        <f t="shared" si="33"/>
        <v>0</v>
      </c>
      <c r="BI236" s="154">
        <f t="shared" si="34"/>
        <v>0</v>
      </c>
      <c r="BJ236" s="13" t="s">
        <v>86</v>
      </c>
      <c r="BK236" s="154">
        <f t="shared" si="35"/>
        <v>2167.1999999999998</v>
      </c>
      <c r="BL236" s="13" t="s">
        <v>285</v>
      </c>
      <c r="BM236" s="153" t="s">
        <v>859</v>
      </c>
    </row>
    <row r="237" spans="2:65" s="1" customFormat="1" ht="24.2" customHeight="1">
      <c r="B237" s="142"/>
      <c r="C237" s="155" t="s">
        <v>341</v>
      </c>
      <c r="D237" s="155" t="s">
        <v>282</v>
      </c>
      <c r="E237" s="156" t="s">
        <v>2286</v>
      </c>
      <c r="F237" s="157" t="s">
        <v>2287</v>
      </c>
      <c r="G237" s="158" t="s">
        <v>253</v>
      </c>
      <c r="H237" s="159">
        <v>1720</v>
      </c>
      <c r="I237" s="160">
        <v>0.69</v>
      </c>
      <c r="J237" s="160"/>
      <c r="K237" s="161"/>
      <c r="L237" s="162"/>
      <c r="M237" s="163" t="s">
        <v>1</v>
      </c>
      <c r="N237" s="164" t="s">
        <v>40</v>
      </c>
      <c r="O237" s="151">
        <v>0</v>
      </c>
      <c r="P237" s="151">
        <f t="shared" si="27"/>
        <v>0</v>
      </c>
      <c r="Q237" s="151">
        <v>0</v>
      </c>
      <c r="R237" s="151">
        <f t="shared" si="28"/>
        <v>0</v>
      </c>
      <c r="S237" s="151">
        <v>0</v>
      </c>
      <c r="T237" s="152">
        <f t="shared" si="29"/>
        <v>0</v>
      </c>
      <c r="AR237" s="153" t="s">
        <v>449</v>
      </c>
      <c r="AT237" s="153" t="s">
        <v>282</v>
      </c>
      <c r="AU237" s="153" t="s">
        <v>86</v>
      </c>
      <c r="AY237" s="13" t="s">
        <v>171</v>
      </c>
      <c r="BE237" s="154">
        <f t="shared" si="30"/>
        <v>0</v>
      </c>
      <c r="BF237" s="154">
        <f t="shared" si="31"/>
        <v>0</v>
      </c>
      <c r="BG237" s="154">
        <f t="shared" si="32"/>
        <v>0</v>
      </c>
      <c r="BH237" s="154">
        <f t="shared" si="33"/>
        <v>0</v>
      </c>
      <c r="BI237" s="154">
        <f t="shared" si="34"/>
        <v>0</v>
      </c>
      <c r="BJ237" s="13" t="s">
        <v>86</v>
      </c>
      <c r="BK237" s="154">
        <f t="shared" si="35"/>
        <v>1186.8</v>
      </c>
      <c r="BL237" s="13" t="s">
        <v>285</v>
      </c>
      <c r="BM237" s="153" t="s">
        <v>862</v>
      </c>
    </row>
    <row r="238" spans="2:65" s="11" customFormat="1" ht="22.9" customHeight="1">
      <c r="B238" s="131"/>
      <c r="D238" s="132" t="s">
        <v>73</v>
      </c>
      <c r="E238" s="140" t="s">
        <v>2288</v>
      </c>
      <c r="F238" s="140" t="s">
        <v>2289</v>
      </c>
      <c r="J238" s="141"/>
      <c r="L238" s="131"/>
      <c r="M238" s="135"/>
      <c r="P238" s="136">
        <f>P239</f>
        <v>0.68500000000000005</v>
      </c>
      <c r="R238" s="136">
        <f>R239</f>
        <v>0</v>
      </c>
      <c r="T238" s="137">
        <f>T239</f>
        <v>0</v>
      </c>
      <c r="AR238" s="132" t="s">
        <v>91</v>
      </c>
      <c r="AT238" s="138" t="s">
        <v>73</v>
      </c>
      <c r="AU238" s="138" t="s">
        <v>81</v>
      </c>
      <c r="AY238" s="132" t="s">
        <v>171</v>
      </c>
      <c r="BK238" s="139">
        <f>BK239</f>
        <v>1120</v>
      </c>
    </row>
    <row r="239" spans="2:65" s="1" customFormat="1" ht="16.5" customHeight="1">
      <c r="B239" s="142"/>
      <c r="C239" s="143" t="s">
        <v>863</v>
      </c>
      <c r="D239" s="143" t="s">
        <v>174</v>
      </c>
      <c r="E239" s="144" t="s">
        <v>2290</v>
      </c>
      <c r="F239" s="145" t="s">
        <v>2291</v>
      </c>
      <c r="G239" s="146" t="s">
        <v>1497</v>
      </c>
      <c r="H239" s="147">
        <v>1</v>
      </c>
      <c r="I239" s="148">
        <v>1120</v>
      </c>
      <c r="J239" s="148"/>
      <c r="K239" s="149"/>
      <c r="L239" s="27"/>
      <c r="M239" s="150" t="s">
        <v>1</v>
      </c>
      <c r="N239" s="121" t="s">
        <v>40</v>
      </c>
      <c r="O239" s="151">
        <v>0.68500000000000005</v>
      </c>
      <c r="P239" s="151">
        <f>O239*H239</f>
        <v>0.68500000000000005</v>
      </c>
      <c r="Q239" s="151">
        <v>0</v>
      </c>
      <c r="R239" s="151">
        <f>Q239*H239</f>
        <v>0</v>
      </c>
      <c r="S239" s="151">
        <v>0</v>
      </c>
      <c r="T239" s="152">
        <f>S239*H239</f>
        <v>0</v>
      </c>
      <c r="AR239" s="153" t="s">
        <v>285</v>
      </c>
      <c r="AT239" s="153" t="s">
        <v>174</v>
      </c>
      <c r="AU239" s="153" t="s">
        <v>86</v>
      </c>
      <c r="AY239" s="13" t="s">
        <v>171</v>
      </c>
      <c r="BE239" s="154">
        <f>IF(N239="základná",J239,0)</f>
        <v>0</v>
      </c>
      <c r="BF239" s="154">
        <f>IF(N239="znížená",J239,0)</f>
        <v>0</v>
      </c>
      <c r="BG239" s="154">
        <f>IF(N239="zákl. prenesená",J239,0)</f>
        <v>0</v>
      </c>
      <c r="BH239" s="154">
        <f>IF(N239="zníž. prenesená",J239,0)</f>
        <v>0</v>
      </c>
      <c r="BI239" s="154">
        <f>IF(N239="nulová",J239,0)</f>
        <v>0</v>
      </c>
      <c r="BJ239" s="13" t="s">
        <v>86</v>
      </c>
      <c r="BK239" s="154">
        <f>ROUND(I239*H239,2)</f>
        <v>1120</v>
      </c>
      <c r="BL239" s="13" t="s">
        <v>285</v>
      </c>
      <c r="BM239" s="153" t="s">
        <v>866</v>
      </c>
    </row>
    <row r="240" spans="2:65" s="11" customFormat="1" ht="22.9" customHeight="1">
      <c r="B240" s="131"/>
      <c r="D240" s="132" t="s">
        <v>73</v>
      </c>
      <c r="E240" s="140" t="s">
        <v>2292</v>
      </c>
      <c r="F240" s="140" t="s">
        <v>2293</v>
      </c>
      <c r="J240" s="141"/>
      <c r="L240" s="131"/>
      <c r="M240" s="135"/>
      <c r="P240" s="136">
        <f>P241</f>
        <v>0</v>
      </c>
      <c r="R240" s="136">
        <f>R241</f>
        <v>0</v>
      </c>
      <c r="T240" s="137">
        <f>T241</f>
        <v>0</v>
      </c>
      <c r="AR240" s="132" t="s">
        <v>81</v>
      </c>
      <c r="AT240" s="138" t="s">
        <v>73</v>
      </c>
      <c r="AU240" s="138" t="s">
        <v>81</v>
      </c>
      <c r="AY240" s="132" t="s">
        <v>171</v>
      </c>
      <c r="BK240" s="139">
        <f>BK241</f>
        <v>1880</v>
      </c>
    </row>
    <row r="241" spans="2:65" s="1" customFormat="1" ht="78" customHeight="1">
      <c r="B241" s="142"/>
      <c r="C241" s="143" t="s">
        <v>345</v>
      </c>
      <c r="D241" s="143" t="s">
        <v>174</v>
      </c>
      <c r="E241" s="144" t="s">
        <v>2294</v>
      </c>
      <c r="F241" s="145" t="s">
        <v>2295</v>
      </c>
      <c r="G241" s="146" t="s">
        <v>1497</v>
      </c>
      <c r="H241" s="147">
        <v>1</v>
      </c>
      <c r="I241" s="148">
        <v>1880</v>
      </c>
      <c r="J241" s="148"/>
      <c r="K241" s="149"/>
      <c r="L241" s="27"/>
      <c r="M241" s="150" t="s">
        <v>1</v>
      </c>
      <c r="N241" s="121" t="s">
        <v>40</v>
      </c>
      <c r="O241" s="151">
        <v>0</v>
      </c>
      <c r="P241" s="151">
        <f>O241*H241</f>
        <v>0</v>
      </c>
      <c r="Q241" s="151">
        <v>0</v>
      </c>
      <c r="R241" s="151">
        <f>Q241*H241</f>
        <v>0</v>
      </c>
      <c r="S241" s="151">
        <v>0</v>
      </c>
      <c r="T241" s="152">
        <f>S241*H241</f>
        <v>0</v>
      </c>
      <c r="AR241" s="153" t="s">
        <v>107</v>
      </c>
      <c r="AT241" s="153" t="s">
        <v>174</v>
      </c>
      <c r="AU241" s="153" t="s">
        <v>86</v>
      </c>
      <c r="AY241" s="13" t="s">
        <v>171</v>
      </c>
      <c r="BE241" s="154">
        <f>IF(N241="základná",J241,0)</f>
        <v>0</v>
      </c>
      <c r="BF241" s="154">
        <f>IF(N241="znížená",J241,0)</f>
        <v>0</v>
      </c>
      <c r="BG241" s="154">
        <f>IF(N241="zákl. prenesená",J241,0)</f>
        <v>0</v>
      </c>
      <c r="BH241" s="154">
        <f>IF(N241="zníž. prenesená",J241,0)</f>
        <v>0</v>
      </c>
      <c r="BI241" s="154">
        <f>IF(N241="nulová",J241,0)</f>
        <v>0</v>
      </c>
      <c r="BJ241" s="13" t="s">
        <v>86</v>
      </c>
      <c r="BK241" s="154">
        <f>ROUND(I241*H241,2)</f>
        <v>1880</v>
      </c>
      <c r="BL241" s="13" t="s">
        <v>107</v>
      </c>
      <c r="BM241" s="153" t="s">
        <v>869</v>
      </c>
    </row>
    <row r="242" spans="2:65" s="11" customFormat="1" ht="25.9" customHeight="1">
      <c r="B242" s="131"/>
      <c r="D242" s="132" t="s">
        <v>73</v>
      </c>
      <c r="E242" s="133" t="s">
        <v>1063</v>
      </c>
      <c r="F242" s="133" t="s">
        <v>2296</v>
      </c>
      <c r="J242" s="134"/>
      <c r="L242" s="131"/>
      <c r="M242" s="135"/>
      <c r="P242" s="136">
        <f>SUM(P243:P244)</f>
        <v>0</v>
      </c>
      <c r="R242" s="136">
        <f>SUM(R243:R244)</f>
        <v>0</v>
      </c>
      <c r="T242" s="137">
        <f>SUM(T243:T244)</f>
        <v>0</v>
      </c>
      <c r="AR242" s="132" t="s">
        <v>107</v>
      </c>
      <c r="AT242" s="138" t="s">
        <v>73</v>
      </c>
      <c r="AU242" s="138" t="s">
        <v>74</v>
      </c>
      <c r="AY242" s="132" t="s">
        <v>171</v>
      </c>
      <c r="BK242" s="139">
        <f>SUM(BK243:BK244)</f>
        <v>3630</v>
      </c>
    </row>
    <row r="243" spans="2:65" s="1" customFormat="1" ht="33" customHeight="1">
      <c r="B243" s="142"/>
      <c r="C243" s="143" t="s">
        <v>378</v>
      </c>
      <c r="D243" s="143" t="s">
        <v>174</v>
      </c>
      <c r="E243" s="144" t="s">
        <v>2297</v>
      </c>
      <c r="F243" s="145" t="s">
        <v>2298</v>
      </c>
      <c r="G243" s="146" t="s">
        <v>1067</v>
      </c>
      <c r="H243" s="147">
        <v>110</v>
      </c>
      <c r="I243" s="148">
        <v>12</v>
      </c>
      <c r="J243" s="148"/>
      <c r="K243" s="149"/>
      <c r="L243" s="27"/>
      <c r="M243" s="150" t="s">
        <v>1</v>
      </c>
      <c r="N243" s="121" t="s">
        <v>40</v>
      </c>
      <c r="O243" s="151">
        <v>0</v>
      </c>
      <c r="P243" s="151">
        <f>O243*H243</f>
        <v>0</v>
      </c>
      <c r="Q243" s="151">
        <v>0</v>
      </c>
      <c r="R243" s="151">
        <f>Q243*H243</f>
        <v>0</v>
      </c>
      <c r="S243" s="151">
        <v>0</v>
      </c>
      <c r="T243" s="152">
        <f>S243*H243</f>
        <v>0</v>
      </c>
      <c r="AR243" s="153" t="s">
        <v>454</v>
      </c>
      <c r="AT243" s="153" t="s">
        <v>174</v>
      </c>
      <c r="AU243" s="153" t="s">
        <v>81</v>
      </c>
      <c r="AY243" s="13" t="s">
        <v>171</v>
      </c>
      <c r="BE243" s="154">
        <f>IF(N243="základná",J243,0)</f>
        <v>0</v>
      </c>
      <c r="BF243" s="154">
        <f>IF(N243="znížená",J243,0)</f>
        <v>0</v>
      </c>
      <c r="BG243" s="154">
        <f>IF(N243="zákl. prenesená",J243,0)</f>
        <v>0</v>
      </c>
      <c r="BH243" s="154">
        <f>IF(N243="zníž. prenesená",J243,0)</f>
        <v>0</v>
      </c>
      <c r="BI243" s="154">
        <f>IF(N243="nulová",J243,0)</f>
        <v>0</v>
      </c>
      <c r="BJ243" s="13" t="s">
        <v>86</v>
      </c>
      <c r="BK243" s="154">
        <f>ROUND(I243*H243,2)</f>
        <v>1320</v>
      </c>
      <c r="BL243" s="13" t="s">
        <v>454</v>
      </c>
      <c r="BM243" s="153" t="s">
        <v>872</v>
      </c>
    </row>
    <row r="244" spans="2:65" s="1" customFormat="1" ht="33" customHeight="1">
      <c r="B244" s="142"/>
      <c r="C244" s="143" t="s">
        <v>348</v>
      </c>
      <c r="D244" s="143" t="s">
        <v>174</v>
      </c>
      <c r="E244" s="144" t="s">
        <v>2299</v>
      </c>
      <c r="F244" s="145" t="s">
        <v>2300</v>
      </c>
      <c r="G244" s="146" t="s">
        <v>1067</v>
      </c>
      <c r="H244" s="147">
        <v>165</v>
      </c>
      <c r="I244" s="148">
        <v>14</v>
      </c>
      <c r="J244" s="148"/>
      <c r="K244" s="149"/>
      <c r="L244" s="27"/>
      <c r="M244" s="165" t="s">
        <v>1</v>
      </c>
      <c r="N244" s="166" t="s">
        <v>40</v>
      </c>
      <c r="O244" s="167">
        <v>0</v>
      </c>
      <c r="P244" s="167">
        <f>O244*H244</f>
        <v>0</v>
      </c>
      <c r="Q244" s="167">
        <v>0</v>
      </c>
      <c r="R244" s="167">
        <f>Q244*H244</f>
        <v>0</v>
      </c>
      <c r="S244" s="167">
        <v>0</v>
      </c>
      <c r="T244" s="168">
        <f>S244*H244</f>
        <v>0</v>
      </c>
      <c r="AR244" s="153" t="s">
        <v>454</v>
      </c>
      <c r="AT244" s="153" t="s">
        <v>174</v>
      </c>
      <c r="AU244" s="153" t="s">
        <v>81</v>
      </c>
      <c r="AY244" s="13" t="s">
        <v>171</v>
      </c>
      <c r="BE244" s="154">
        <f>IF(N244="základná",J244,0)</f>
        <v>0</v>
      </c>
      <c r="BF244" s="154">
        <f>IF(N244="znížená",J244,0)</f>
        <v>0</v>
      </c>
      <c r="BG244" s="154">
        <f>IF(N244="zákl. prenesená",J244,0)</f>
        <v>0</v>
      </c>
      <c r="BH244" s="154">
        <f>IF(N244="zníž. prenesená",J244,0)</f>
        <v>0</v>
      </c>
      <c r="BI244" s="154">
        <f>IF(N244="nulová",J244,0)</f>
        <v>0</v>
      </c>
      <c r="BJ244" s="13" t="s">
        <v>86</v>
      </c>
      <c r="BK244" s="154">
        <f>ROUND(I244*H244,2)</f>
        <v>2310</v>
      </c>
      <c r="BL244" s="13" t="s">
        <v>454</v>
      </c>
      <c r="BM244" s="153" t="s">
        <v>875</v>
      </c>
    </row>
    <row r="245" spans="2:65" s="1" customFormat="1" ht="6.95" customHeight="1">
      <c r="B245" s="42"/>
      <c r="C245" s="43"/>
      <c r="D245" s="43"/>
      <c r="E245" s="43"/>
      <c r="F245" s="43"/>
      <c r="G245" s="43"/>
      <c r="H245" s="43"/>
      <c r="I245" s="43"/>
      <c r="J245" s="43"/>
      <c r="K245" s="43"/>
      <c r="L245" s="27"/>
    </row>
  </sheetData>
  <autoFilter ref="C135:K244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27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138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J113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ROUND((SUM(BE113:BE114) + SUM(BE138:BE226)),  2)</f>
        <v>0</v>
      </c>
      <c r="G39" s="99"/>
      <c r="H39" s="99"/>
      <c r="I39" s="100">
        <v>0.2</v>
      </c>
      <c r="J39" s="98">
        <f>ROUND(((SUM(BE113:BE114) + SUM(BE138:BE226))*I39),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ROUND((SUM(BF113:BF114) + SUM(BF138:BF226)),  2)</f>
        <v>0</v>
      </c>
      <c r="I40" s="101">
        <v>0.2</v>
      </c>
      <c r="J40" s="83">
        <f>ROUND(((SUM(BF113:BF114) + SUM(BF138:BF226))*I40),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ROUND((SUM(BG113:BG114) + SUM(BG138:BG226)),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ROUND((SUM(BH113:BH114) + SUM(BH138:BH226)),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ROUND((SUM(BI113:BI114) + SUM(BI138:BI226)),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E1.1.a) 01.1 - Zateplenie obvodového plášťa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 t="str">
        <f>IF(E22="","",E22)</f>
        <v/>
      </c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J138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J139</f>
        <v>0</v>
      </c>
      <c r="L101" s="112"/>
    </row>
    <row r="102" spans="2:47" s="9" customFormat="1" ht="19.899999999999999" customHeight="1">
      <c r="B102" s="116"/>
      <c r="D102" s="117" t="s">
        <v>147</v>
      </c>
      <c r="E102" s="118"/>
      <c r="F102" s="118"/>
      <c r="G102" s="118"/>
      <c r="H102" s="118"/>
      <c r="I102" s="118"/>
      <c r="J102" s="119">
        <f>J140</f>
        <v>0</v>
      </c>
      <c r="L102" s="116"/>
    </row>
    <row r="103" spans="2:47" s="9" customFormat="1" ht="19.899999999999999" customHeight="1">
      <c r="B103" s="116"/>
      <c r="D103" s="117" t="s">
        <v>148</v>
      </c>
      <c r="E103" s="118"/>
      <c r="F103" s="118"/>
      <c r="G103" s="118"/>
      <c r="H103" s="118"/>
      <c r="I103" s="118"/>
      <c r="J103" s="119">
        <f>J167</f>
        <v>0</v>
      </c>
      <c r="L103" s="116"/>
    </row>
    <row r="104" spans="2:47" s="9" customFormat="1" ht="19.899999999999999" customHeight="1">
      <c r="B104" s="116"/>
      <c r="D104" s="117" t="s">
        <v>149</v>
      </c>
      <c r="E104" s="118"/>
      <c r="F104" s="118"/>
      <c r="G104" s="118"/>
      <c r="H104" s="118"/>
      <c r="I104" s="118"/>
      <c r="J104" s="119">
        <f>J200</f>
        <v>0</v>
      </c>
      <c r="L104" s="116"/>
    </row>
    <row r="105" spans="2:47" s="8" customFormat="1" ht="24.95" customHeight="1">
      <c r="B105" s="112"/>
      <c r="D105" s="113" t="s">
        <v>150</v>
      </c>
      <c r="E105" s="114"/>
      <c r="F105" s="114"/>
      <c r="G105" s="114"/>
      <c r="H105" s="114"/>
      <c r="I105" s="114"/>
      <c r="J105" s="115">
        <f>J202</f>
        <v>0</v>
      </c>
      <c r="L105" s="112"/>
    </row>
    <row r="106" spans="2:47" s="9" customFormat="1" ht="19.899999999999999" customHeight="1">
      <c r="B106" s="116"/>
      <c r="D106" s="117" t="s">
        <v>151</v>
      </c>
      <c r="E106" s="118"/>
      <c r="F106" s="118"/>
      <c r="G106" s="118"/>
      <c r="H106" s="118"/>
      <c r="I106" s="118"/>
      <c r="J106" s="119">
        <f>J203</f>
        <v>0</v>
      </c>
      <c r="L106" s="116"/>
    </row>
    <row r="107" spans="2:47" s="9" customFormat="1" ht="19.899999999999999" customHeight="1">
      <c r="B107" s="116"/>
      <c r="D107" s="117" t="s">
        <v>152</v>
      </c>
      <c r="E107" s="118"/>
      <c r="F107" s="118"/>
      <c r="G107" s="118"/>
      <c r="H107" s="118"/>
      <c r="I107" s="118"/>
      <c r="J107" s="119">
        <f>J215</f>
        <v>0</v>
      </c>
      <c r="L107" s="116"/>
    </row>
    <row r="108" spans="2:47" s="8" customFormat="1" ht="24.95" customHeight="1">
      <c r="B108" s="112"/>
      <c r="D108" s="113" t="s">
        <v>153</v>
      </c>
      <c r="E108" s="114"/>
      <c r="F108" s="114"/>
      <c r="G108" s="114"/>
      <c r="H108" s="114"/>
      <c r="I108" s="114"/>
      <c r="J108" s="115">
        <f>J219</f>
        <v>0</v>
      </c>
      <c r="L108" s="112"/>
    </row>
    <row r="109" spans="2:47" s="9" customFormat="1" ht="19.899999999999999" customHeight="1">
      <c r="B109" s="116"/>
      <c r="D109" s="117" t="s">
        <v>154</v>
      </c>
      <c r="E109" s="118"/>
      <c r="F109" s="118"/>
      <c r="G109" s="118"/>
      <c r="H109" s="118"/>
      <c r="I109" s="118"/>
      <c r="J109" s="119">
        <f>J220</f>
        <v>0</v>
      </c>
      <c r="L109" s="116"/>
    </row>
    <row r="110" spans="2:47" s="8" customFormat="1" ht="24.95" customHeight="1">
      <c r="B110" s="112"/>
      <c r="D110" s="113" t="s">
        <v>155</v>
      </c>
      <c r="E110" s="114"/>
      <c r="F110" s="114"/>
      <c r="G110" s="114"/>
      <c r="H110" s="114"/>
      <c r="I110" s="114"/>
      <c r="J110" s="115">
        <f>J223</f>
        <v>0</v>
      </c>
      <c r="L110" s="112"/>
    </row>
    <row r="111" spans="2:47" s="1" customFormat="1" ht="21.75" customHeight="1">
      <c r="B111" s="27"/>
      <c r="L111" s="27"/>
    </row>
    <row r="112" spans="2:47" s="1" customFormat="1" ht="6.95" customHeight="1">
      <c r="B112" s="27"/>
      <c r="L112" s="27"/>
    </row>
    <row r="113" spans="2:14" s="1" customFormat="1" ht="29.25" customHeight="1">
      <c r="B113" s="27"/>
      <c r="C113" s="111" t="s">
        <v>156</v>
      </c>
      <c r="J113" s="120">
        <v>0</v>
      </c>
      <c r="L113" s="27"/>
      <c r="N113" s="121" t="s">
        <v>38</v>
      </c>
    </row>
    <row r="114" spans="2:14" s="1" customFormat="1" ht="18" customHeight="1">
      <c r="B114" s="27"/>
      <c r="L114" s="27"/>
    </row>
    <row r="115" spans="2:14" s="1" customFormat="1" ht="29.25" customHeight="1">
      <c r="B115" s="27"/>
      <c r="C115" s="92" t="s">
        <v>131</v>
      </c>
      <c r="D115" s="93"/>
      <c r="E115" s="93"/>
      <c r="F115" s="93"/>
      <c r="G115" s="93"/>
      <c r="H115" s="93"/>
      <c r="I115" s="93"/>
      <c r="J115" s="94">
        <f>ROUND(J100+J113,2)</f>
        <v>0</v>
      </c>
      <c r="K115" s="93"/>
      <c r="L115" s="27"/>
    </row>
    <row r="116" spans="2:14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7"/>
    </row>
    <row r="120" spans="2:14" s="1" customFormat="1" ht="6.95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7"/>
    </row>
    <row r="121" spans="2:14" s="1" customFormat="1" ht="24.95" customHeight="1">
      <c r="B121" s="27"/>
      <c r="C121" s="17" t="s">
        <v>157</v>
      </c>
      <c r="L121" s="27"/>
    </row>
    <row r="122" spans="2:14" s="1" customFormat="1" ht="6.95" customHeight="1">
      <c r="B122" s="27"/>
      <c r="L122" s="27"/>
    </row>
    <row r="123" spans="2:14" s="1" customFormat="1" ht="12" customHeight="1">
      <c r="B123" s="27"/>
      <c r="C123" s="22" t="s">
        <v>12</v>
      </c>
      <c r="L123" s="27"/>
    </row>
    <row r="124" spans="2:14" s="1" customFormat="1" ht="16.5" customHeight="1">
      <c r="B124" s="27"/>
      <c r="E124" s="215" t="str">
        <f>E7</f>
        <v>Bratislava II OO PZ, Mojmírova 20- rekonštrukcia objektu</v>
      </c>
      <c r="F124" s="216"/>
      <c r="G124" s="216"/>
      <c r="H124" s="216"/>
      <c r="L124" s="27"/>
    </row>
    <row r="125" spans="2:14" ht="12" customHeight="1">
      <c r="B125" s="16"/>
      <c r="C125" s="22" t="s">
        <v>133</v>
      </c>
      <c r="L125" s="16"/>
    </row>
    <row r="126" spans="2:14" ht="16.5" customHeight="1">
      <c r="B126" s="16"/>
      <c r="E126" s="215" t="s">
        <v>134</v>
      </c>
      <c r="F126" s="195"/>
      <c r="G126" s="195"/>
      <c r="H126" s="195"/>
      <c r="L126" s="16"/>
    </row>
    <row r="127" spans="2:14" ht="12" customHeight="1">
      <c r="B127" s="16"/>
      <c r="C127" s="22" t="s">
        <v>135</v>
      </c>
      <c r="L127" s="16"/>
    </row>
    <row r="128" spans="2:14" s="1" customFormat="1" ht="16.5" customHeight="1">
      <c r="B128" s="27"/>
      <c r="E128" s="208" t="s">
        <v>136</v>
      </c>
      <c r="F128" s="214"/>
      <c r="G128" s="214"/>
      <c r="H128" s="214"/>
      <c r="L128" s="27"/>
    </row>
    <row r="129" spans="2:65" s="1" customFormat="1" ht="12" customHeight="1">
      <c r="B129" s="27"/>
      <c r="C129" s="22" t="s">
        <v>137</v>
      </c>
      <c r="L129" s="27"/>
    </row>
    <row r="130" spans="2:65" s="1" customFormat="1" ht="16.5" customHeight="1">
      <c r="B130" s="27"/>
      <c r="E130" s="176" t="str">
        <f>E13</f>
        <v>E1.1.a) 01.1 - Zateplenie obvodového plášťa</v>
      </c>
      <c r="F130" s="214"/>
      <c r="G130" s="214"/>
      <c r="H130" s="214"/>
      <c r="L130" s="27"/>
    </row>
    <row r="131" spans="2:65" s="1" customFormat="1" ht="6.95" customHeight="1">
      <c r="B131" s="27"/>
      <c r="L131" s="27"/>
    </row>
    <row r="132" spans="2:65" s="1" customFormat="1" ht="12" customHeight="1">
      <c r="B132" s="27"/>
      <c r="C132" s="22" t="s">
        <v>16</v>
      </c>
      <c r="F132" s="20" t="str">
        <f>F16</f>
        <v>Mojmírova 20, Bratislava II</v>
      </c>
      <c r="I132" s="22" t="s">
        <v>18</v>
      </c>
      <c r="J132" s="50">
        <f>IF(J16="","",J16)</f>
        <v>45417</v>
      </c>
      <c r="L132" s="27"/>
    </row>
    <row r="133" spans="2:65" s="1" customFormat="1" ht="6.95" customHeight="1">
      <c r="B133" s="27"/>
      <c r="L133" s="27"/>
    </row>
    <row r="134" spans="2:65" s="1" customFormat="1" ht="40.15" customHeight="1">
      <c r="B134" s="27"/>
      <c r="C134" s="22" t="s">
        <v>19</v>
      </c>
      <c r="F134" s="20" t="str">
        <f>E19</f>
        <v>MV SR,Pribinova 2,812 72 Bratislava 2</v>
      </c>
      <c r="I134" s="22" t="s">
        <v>26</v>
      </c>
      <c r="J134" s="23" t="str">
        <f>E25</f>
        <v>A+D Projekta s.r.o., Pod Orešinou 226/2 Nitra</v>
      </c>
      <c r="L134" s="27"/>
    </row>
    <row r="135" spans="2:65" s="1" customFormat="1" ht="15.2" customHeight="1">
      <c r="B135" s="27"/>
      <c r="C135" s="22" t="s">
        <v>23</v>
      </c>
      <c r="F135" s="20" t="str">
        <f>IF(E22="","",E22)</f>
        <v/>
      </c>
      <c r="I135" s="22" t="s">
        <v>29</v>
      </c>
      <c r="J135" s="23" t="str">
        <f>E28</f>
        <v xml:space="preserve"> </v>
      </c>
      <c r="L135" s="27"/>
    </row>
    <row r="136" spans="2:65" s="1" customFormat="1" ht="10.35" customHeight="1">
      <c r="B136" s="27"/>
      <c r="L136" s="27"/>
    </row>
    <row r="137" spans="2:65" s="10" customFormat="1" ht="29.25" customHeight="1">
      <c r="B137" s="122"/>
      <c r="C137" s="123" t="s">
        <v>158</v>
      </c>
      <c r="D137" s="124" t="s">
        <v>59</v>
      </c>
      <c r="E137" s="124" t="s">
        <v>55</v>
      </c>
      <c r="F137" s="124" t="s">
        <v>56</v>
      </c>
      <c r="G137" s="124" t="s">
        <v>159</v>
      </c>
      <c r="H137" s="124" t="s">
        <v>160</v>
      </c>
      <c r="I137" s="124" t="s">
        <v>161</v>
      </c>
      <c r="J137" s="125" t="s">
        <v>143</v>
      </c>
      <c r="K137" s="126" t="s">
        <v>162</v>
      </c>
      <c r="L137" s="122"/>
      <c r="M137" s="57" t="s">
        <v>1</v>
      </c>
      <c r="N137" s="58" t="s">
        <v>38</v>
      </c>
      <c r="O137" s="58" t="s">
        <v>163</v>
      </c>
      <c r="P137" s="58" t="s">
        <v>164</v>
      </c>
      <c r="Q137" s="58" t="s">
        <v>165</v>
      </c>
      <c r="R137" s="58" t="s">
        <v>166</v>
      </c>
      <c r="S137" s="58" t="s">
        <v>167</v>
      </c>
      <c r="T137" s="59" t="s">
        <v>168</v>
      </c>
    </row>
    <row r="138" spans="2:65" s="1" customFormat="1" ht="22.9" customHeight="1">
      <c r="B138" s="27"/>
      <c r="C138" s="62" t="s">
        <v>139</v>
      </c>
      <c r="J138" s="127"/>
      <c r="L138" s="27"/>
      <c r="M138" s="60"/>
      <c r="N138" s="51"/>
      <c r="O138" s="51"/>
      <c r="P138" s="128">
        <f>P139+P202+P219+P223</f>
        <v>1517.4768281999998</v>
      </c>
      <c r="Q138" s="51"/>
      <c r="R138" s="128">
        <f>R139+R202+R219+R223</f>
        <v>35.653225068800005</v>
      </c>
      <c r="S138" s="51"/>
      <c r="T138" s="129">
        <f>T139+T202+T219+T223</f>
        <v>21.844099999999997</v>
      </c>
      <c r="AT138" s="13" t="s">
        <v>73</v>
      </c>
      <c r="AU138" s="13" t="s">
        <v>145</v>
      </c>
      <c r="BK138" s="130">
        <f>BK139+BK202+BK219+BK223</f>
        <v>63222.020000000004</v>
      </c>
    </row>
    <row r="139" spans="2:65" s="11" customFormat="1" ht="25.9" customHeight="1">
      <c r="B139" s="131"/>
      <c r="D139" s="132" t="s">
        <v>73</v>
      </c>
      <c r="E139" s="133" t="s">
        <v>169</v>
      </c>
      <c r="F139" s="133" t="s">
        <v>170</v>
      </c>
      <c r="J139" s="134"/>
      <c r="L139" s="131"/>
      <c r="M139" s="135"/>
      <c r="P139" s="136">
        <f>P140+P167+P200</f>
        <v>1486.0859921999997</v>
      </c>
      <c r="R139" s="136">
        <f>R140+R167+R200</f>
        <v>35.102233838800004</v>
      </c>
      <c r="T139" s="137">
        <f>T140+T167+T200</f>
        <v>21.844099999999997</v>
      </c>
      <c r="AR139" s="132" t="s">
        <v>81</v>
      </c>
      <c r="AT139" s="138" t="s">
        <v>73</v>
      </c>
      <c r="AU139" s="138" t="s">
        <v>74</v>
      </c>
      <c r="AY139" s="132" t="s">
        <v>171</v>
      </c>
      <c r="BK139" s="139">
        <f>BK140+BK167+BK200</f>
        <v>60830.74</v>
      </c>
    </row>
    <row r="140" spans="2:65" s="11" customFormat="1" ht="22.9" customHeight="1">
      <c r="B140" s="131"/>
      <c r="D140" s="132" t="s">
        <v>73</v>
      </c>
      <c r="E140" s="140" t="s">
        <v>172</v>
      </c>
      <c r="F140" s="140" t="s">
        <v>173</v>
      </c>
      <c r="J140" s="141"/>
      <c r="L140" s="131"/>
      <c r="M140" s="135"/>
      <c r="P140" s="136">
        <f>SUM(P141:P166)</f>
        <v>1079.1906401999997</v>
      </c>
      <c r="R140" s="136">
        <f>SUM(R141:R166)</f>
        <v>26.197529888800005</v>
      </c>
      <c r="T140" s="137">
        <f>SUM(T141:T166)</f>
        <v>0</v>
      </c>
      <c r="AR140" s="132" t="s">
        <v>81</v>
      </c>
      <c r="AT140" s="138" t="s">
        <v>73</v>
      </c>
      <c r="AU140" s="138" t="s">
        <v>81</v>
      </c>
      <c r="AY140" s="132" t="s">
        <v>171</v>
      </c>
      <c r="BK140" s="139">
        <f>SUM(BK141:BK166)</f>
        <v>42886.7</v>
      </c>
    </row>
    <row r="141" spans="2:65" s="1" customFormat="1" ht="37.9" customHeight="1">
      <c r="B141" s="142"/>
      <c r="C141" s="143" t="s">
        <v>81</v>
      </c>
      <c r="D141" s="143" t="s">
        <v>174</v>
      </c>
      <c r="E141" s="144" t="s">
        <v>175</v>
      </c>
      <c r="F141" s="145" t="s">
        <v>176</v>
      </c>
      <c r="G141" s="146" t="s">
        <v>177</v>
      </c>
      <c r="H141" s="147">
        <v>302.5</v>
      </c>
      <c r="I141" s="148">
        <v>5.07</v>
      </c>
      <c r="J141" s="148"/>
      <c r="K141" s="149"/>
      <c r="L141" s="27"/>
      <c r="M141" s="150" t="s">
        <v>1</v>
      </c>
      <c r="N141" s="121" t="s">
        <v>40</v>
      </c>
      <c r="O141" s="151">
        <v>0.66739999999999999</v>
      </c>
      <c r="P141" s="151">
        <f t="shared" ref="P141:P166" si="0">O141*H141</f>
        <v>201.88849999999999</v>
      </c>
      <c r="Q141" s="151">
        <v>9.2300000000000004E-3</v>
      </c>
      <c r="R141" s="151">
        <f t="shared" ref="R141:R166" si="1">Q141*H141</f>
        <v>2.7920750000000001</v>
      </c>
      <c r="S141" s="151">
        <v>0</v>
      </c>
      <c r="T141" s="152">
        <f t="shared" ref="T141:T166" si="2">S141*H141</f>
        <v>0</v>
      </c>
      <c r="AR141" s="153" t="s">
        <v>107</v>
      </c>
      <c r="AT141" s="153" t="s">
        <v>174</v>
      </c>
      <c r="AU141" s="153" t="s">
        <v>86</v>
      </c>
      <c r="AY141" s="13" t="s">
        <v>171</v>
      </c>
      <c r="BE141" s="154">
        <f t="shared" ref="BE141:BE166" si="3">IF(N141="základná",J141,0)</f>
        <v>0</v>
      </c>
      <c r="BF141" s="154">
        <f t="shared" ref="BF141:BF166" si="4">IF(N141="znížená",J141,0)</f>
        <v>0</v>
      </c>
      <c r="BG141" s="154">
        <f t="shared" ref="BG141:BG166" si="5">IF(N141="zákl. prenesená",J141,0)</f>
        <v>0</v>
      </c>
      <c r="BH141" s="154">
        <f t="shared" ref="BH141:BH166" si="6">IF(N141="zníž. prenesená",J141,0)</f>
        <v>0</v>
      </c>
      <c r="BI141" s="154">
        <f t="shared" ref="BI141:BI166" si="7">IF(N141="nulová",J141,0)</f>
        <v>0</v>
      </c>
      <c r="BJ141" s="13" t="s">
        <v>86</v>
      </c>
      <c r="BK141" s="154">
        <f t="shared" ref="BK141:BK166" si="8">ROUND(I141*H141,2)</f>
        <v>1533.68</v>
      </c>
      <c r="BL141" s="13" t="s">
        <v>107</v>
      </c>
      <c r="BM141" s="153" t="s">
        <v>86</v>
      </c>
    </row>
    <row r="142" spans="2:65" s="1" customFormat="1" ht="37.9" customHeight="1">
      <c r="B142" s="142"/>
      <c r="C142" s="143" t="s">
        <v>86</v>
      </c>
      <c r="D142" s="143" t="s">
        <v>174</v>
      </c>
      <c r="E142" s="144" t="s">
        <v>178</v>
      </c>
      <c r="F142" s="145" t="s">
        <v>179</v>
      </c>
      <c r="G142" s="146" t="s">
        <v>177</v>
      </c>
      <c r="H142" s="147">
        <v>111.33</v>
      </c>
      <c r="I142" s="148">
        <v>1.73</v>
      </c>
      <c r="J142" s="148"/>
      <c r="K142" s="149"/>
      <c r="L142" s="27"/>
      <c r="M142" s="150" t="s">
        <v>1</v>
      </c>
      <c r="N142" s="121" t="s">
        <v>40</v>
      </c>
      <c r="O142" s="151">
        <v>8.2040000000000002E-2</v>
      </c>
      <c r="P142" s="151">
        <f t="shared" si="0"/>
        <v>9.1335131999999994</v>
      </c>
      <c r="Q142" s="151">
        <v>1.9236000000000001E-4</v>
      </c>
      <c r="R142" s="151">
        <f t="shared" si="1"/>
        <v>2.1415438800000002E-2</v>
      </c>
      <c r="S142" s="151">
        <v>0</v>
      </c>
      <c r="T142" s="152">
        <f t="shared" si="2"/>
        <v>0</v>
      </c>
      <c r="AR142" s="153" t="s">
        <v>107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192.6</v>
      </c>
      <c r="BL142" s="13" t="s">
        <v>107</v>
      </c>
      <c r="BM142" s="153" t="s">
        <v>107</v>
      </c>
    </row>
    <row r="143" spans="2:65" s="1" customFormat="1" ht="37.9" customHeight="1">
      <c r="B143" s="142"/>
      <c r="C143" s="143" t="s">
        <v>91</v>
      </c>
      <c r="D143" s="143" t="s">
        <v>174</v>
      </c>
      <c r="E143" s="144" t="s">
        <v>180</v>
      </c>
      <c r="F143" s="145" t="s">
        <v>181</v>
      </c>
      <c r="G143" s="146" t="s">
        <v>177</v>
      </c>
      <c r="H143" s="147">
        <v>302.5</v>
      </c>
      <c r="I143" s="148">
        <v>4.2699999999999996</v>
      </c>
      <c r="J143" s="148"/>
      <c r="K143" s="149"/>
      <c r="L143" s="27"/>
      <c r="M143" s="150" t="s">
        <v>1</v>
      </c>
      <c r="N143" s="121" t="s">
        <v>40</v>
      </c>
      <c r="O143" s="151">
        <v>0.26976</v>
      </c>
      <c r="P143" s="151">
        <f t="shared" si="0"/>
        <v>81.602400000000003</v>
      </c>
      <c r="Q143" s="151">
        <v>1.5225000000000001E-2</v>
      </c>
      <c r="R143" s="151">
        <f t="shared" si="1"/>
        <v>4.6055625000000004</v>
      </c>
      <c r="S143" s="151">
        <v>0</v>
      </c>
      <c r="T143" s="152">
        <f t="shared" si="2"/>
        <v>0</v>
      </c>
      <c r="AR143" s="153" t="s">
        <v>107</v>
      </c>
      <c r="AT143" s="153" t="s">
        <v>174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1291.68</v>
      </c>
      <c r="BL143" s="13" t="s">
        <v>107</v>
      </c>
      <c r="BM143" s="153" t="s">
        <v>172</v>
      </c>
    </row>
    <row r="144" spans="2:65" s="1" customFormat="1" ht="37.9" customHeight="1">
      <c r="B144" s="142"/>
      <c r="C144" s="143" t="s">
        <v>107</v>
      </c>
      <c r="D144" s="143" t="s">
        <v>174</v>
      </c>
      <c r="E144" s="144" t="s">
        <v>182</v>
      </c>
      <c r="F144" s="145" t="s">
        <v>183</v>
      </c>
      <c r="G144" s="146" t="s">
        <v>177</v>
      </c>
      <c r="H144" s="147">
        <v>468</v>
      </c>
      <c r="I144" s="148">
        <v>2.06</v>
      </c>
      <c r="J144" s="148"/>
      <c r="K144" s="149"/>
      <c r="L144" s="27"/>
      <c r="M144" s="150" t="s">
        <v>1</v>
      </c>
      <c r="N144" s="121" t="s">
        <v>40</v>
      </c>
      <c r="O144" s="151">
        <v>9.2030000000000001E-2</v>
      </c>
      <c r="P144" s="151">
        <f t="shared" si="0"/>
        <v>43.070039999999999</v>
      </c>
      <c r="Q144" s="151">
        <v>1.4999999999999999E-4</v>
      </c>
      <c r="R144" s="151">
        <f t="shared" si="1"/>
        <v>7.0199999999999999E-2</v>
      </c>
      <c r="S144" s="151">
        <v>0</v>
      </c>
      <c r="T144" s="152">
        <f t="shared" si="2"/>
        <v>0</v>
      </c>
      <c r="AR144" s="153" t="s">
        <v>107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964.08</v>
      </c>
      <c r="BL144" s="13" t="s">
        <v>107</v>
      </c>
      <c r="BM144" s="153" t="s">
        <v>184</v>
      </c>
    </row>
    <row r="145" spans="2:65" s="1" customFormat="1" ht="24.2" customHeight="1">
      <c r="B145" s="142"/>
      <c r="C145" s="143" t="s">
        <v>185</v>
      </c>
      <c r="D145" s="143" t="s">
        <v>174</v>
      </c>
      <c r="E145" s="144" t="s">
        <v>186</v>
      </c>
      <c r="F145" s="145" t="s">
        <v>187</v>
      </c>
      <c r="G145" s="146" t="s">
        <v>177</v>
      </c>
      <c r="H145" s="147">
        <v>16.399999999999999</v>
      </c>
      <c r="I145" s="148">
        <v>2.41</v>
      </c>
      <c r="J145" s="148"/>
      <c r="K145" s="149"/>
      <c r="L145" s="27"/>
      <c r="M145" s="150" t="s">
        <v>1</v>
      </c>
      <c r="N145" s="121" t="s">
        <v>40</v>
      </c>
      <c r="O145" s="151">
        <v>9.2039999999999997E-2</v>
      </c>
      <c r="P145" s="151">
        <f t="shared" si="0"/>
        <v>1.5094559999999999</v>
      </c>
      <c r="Q145" s="151">
        <v>2.0000000000000001E-4</v>
      </c>
      <c r="R145" s="151">
        <f t="shared" si="1"/>
        <v>3.2799999999999999E-3</v>
      </c>
      <c r="S145" s="151">
        <v>0</v>
      </c>
      <c r="T145" s="152">
        <f t="shared" si="2"/>
        <v>0</v>
      </c>
      <c r="AR145" s="153" t="s">
        <v>107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39.520000000000003</v>
      </c>
      <c r="BL145" s="13" t="s">
        <v>107</v>
      </c>
      <c r="BM145" s="153" t="s">
        <v>188</v>
      </c>
    </row>
    <row r="146" spans="2:65" s="1" customFormat="1" ht="24.2" customHeight="1">
      <c r="B146" s="142"/>
      <c r="C146" s="143" t="s">
        <v>172</v>
      </c>
      <c r="D146" s="143" t="s">
        <v>174</v>
      </c>
      <c r="E146" s="144" t="s">
        <v>189</v>
      </c>
      <c r="F146" s="145" t="s">
        <v>190</v>
      </c>
      <c r="G146" s="146" t="s">
        <v>177</v>
      </c>
      <c r="H146" s="147">
        <v>455.7</v>
      </c>
      <c r="I146" s="148">
        <v>2.04</v>
      </c>
      <c r="J146" s="148"/>
      <c r="K146" s="149"/>
      <c r="L146" s="27"/>
      <c r="M146" s="150" t="s">
        <v>1</v>
      </c>
      <c r="N146" s="121" t="s">
        <v>40</v>
      </c>
      <c r="O146" s="151">
        <v>9.2079999999999995E-2</v>
      </c>
      <c r="P146" s="151">
        <f t="shared" si="0"/>
        <v>41.960856</v>
      </c>
      <c r="Q146" s="151">
        <v>4.0000000000000002E-4</v>
      </c>
      <c r="R146" s="151">
        <f t="shared" si="1"/>
        <v>0.18228</v>
      </c>
      <c r="S146" s="151">
        <v>0</v>
      </c>
      <c r="T146" s="152">
        <f t="shared" si="2"/>
        <v>0</v>
      </c>
      <c r="AR146" s="153" t="s">
        <v>107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929.63</v>
      </c>
      <c r="BL146" s="13" t="s">
        <v>107</v>
      </c>
      <c r="BM146" s="153" t="s">
        <v>191</v>
      </c>
    </row>
    <row r="147" spans="2:65" s="1" customFormat="1" ht="24.2" customHeight="1">
      <c r="B147" s="142"/>
      <c r="C147" s="143" t="s">
        <v>192</v>
      </c>
      <c r="D147" s="143" t="s">
        <v>174</v>
      </c>
      <c r="E147" s="144" t="s">
        <v>193</v>
      </c>
      <c r="F147" s="145" t="s">
        <v>194</v>
      </c>
      <c r="G147" s="146" t="s">
        <v>177</v>
      </c>
      <c r="H147" s="147">
        <v>455.7</v>
      </c>
      <c r="I147" s="148">
        <v>18.21</v>
      </c>
      <c r="J147" s="148"/>
      <c r="K147" s="149"/>
      <c r="L147" s="27"/>
      <c r="M147" s="150" t="s">
        <v>1</v>
      </c>
      <c r="N147" s="121" t="s">
        <v>40</v>
      </c>
      <c r="O147" s="151">
        <v>0.49967</v>
      </c>
      <c r="P147" s="151">
        <f t="shared" si="0"/>
        <v>227.69961899999998</v>
      </c>
      <c r="Q147" s="151">
        <v>1.7850000000000001E-2</v>
      </c>
      <c r="R147" s="151">
        <f t="shared" si="1"/>
        <v>8.1342449999999999</v>
      </c>
      <c r="S147" s="151">
        <v>0</v>
      </c>
      <c r="T147" s="152">
        <f t="shared" si="2"/>
        <v>0</v>
      </c>
      <c r="AR147" s="153" t="s">
        <v>107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8298.2999999999993</v>
      </c>
      <c r="BL147" s="13" t="s">
        <v>107</v>
      </c>
      <c r="BM147" s="153" t="s">
        <v>195</v>
      </c>
    </row>
    <row r="148" spans="2:65" s="1" customFormat="1" ht="24.2" customHeight="1">
      <c r="B148" s="142"/>
      <c r="C148" s="143" t="s">
        <v>184</v>
      </c>
      <c r="D148" s="143" t="s">
        <v>174</v>
      </c>
      <c r="E148" s="144" t="s">
        <v>196</v>
      </c>
      <c r="F148" s="145" t="s">
        <v>197</v>
      </c>
      <c r="G148" s="146" t="s">
        <v>177</v>
      </c>
      <c r="H148" s="147">
        <v>71.099999999999994</v>
      </c>
      <c r="I148" s="148">
        <v>32.32</v>
      </c>
      <c r="J148" s="148"/>
      <c r="K148" s="149"/>
      <c r="L148" s="27"/>
      <c r="M148" s="150" t="s">
        <v>1</v>
      </c>
      <c r="N148" s="121" t="s">
        <v>40</v>
      </c>
      <c r="O148" s="151">
        <v>0.43857000000000002</v>
      </c>
      <c r="P148" s="151">
        <f t="shared" si="0"/>
        <v>31.182326999999997</v>
      </c>
      <c r="Q148" s="151">
        <v>2.7829999999999999E-3</v>
      </c>
      <c r="R148" s="151">
        <f t="shared" si="1"/>
        <v>0.19787129999999997</v>
      </c>
      <c r="S148" s="151">
        <v>0</v>
      </c>
      <c r="T148" s="152">
        <f t="shared" si="2"/>
        <v>0</v>
      </c>
      <c r="AR148" s="153" t="s">
        <v>107</v>
      </c>
      <c r="AT148" s="153" t="s">
        <v>174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2297.9499999999998</v>
      </c>
      <c r="BL148" s="13" t="s">
        <v>107</v>
      </c>
      <c r="BM148" s="153" t="s">
        <v>198</v>
      </c>
    </row>
    <row r="149" spans="2:65" s="1" customFormat="1" ht="24.2" customHeight="1">
      <c r="B149" s="142"/>
      <c r="C149" s="143" t="s">
        <v>199</v>
      </c>
      <c r="D149" s="143" t="s">
        <v>174</v>
      </c>
      <c r="E149" s="144" t="s">
        <v>200</v>
      </c>
      <c r="F149" s="145" t="s">
        <v>201</v>
      </c>
      <c r="G149" s="146" t="s">
        <v>177</v>
      </c>
      <c r="H149" s="147">
        <v>1.2</v>
      </c>
      <c r="I149" s="148">
        <v>4.8499999999999996</v>
      </c>
      <c r="J149" s="148"/>
      <c r="K149" s="149"/>
      <c r="L149" s="27"/>
      <c r="M149" s="150" t="s">
        <v>1</v>
      </c>
      <c r="N149" s="121" t="s">
        <v>40</v>
      </c>
      <c r="O149" s="151">
        <v>9.5060000000000006E-2</v>
      </c>
      <c r="P149" s="151">
        <f t="shared" si="0"/>
        <v>0.11407200000000001</v>
      </c>
      <c r="Q149" s="151">
        <v>3.1500000000000001E-4</v>
      </c>
      <c r="R149" s="151">
        <f t="shared" si="1"/>
        <v>3.7800000000000003E-4</v>
      </c>
      <c r="S149" s="151">
        <v>0</v>
      </c>
      <c r="T149" s="152">
        <f t="shared" si="2"/>
        <v>0</v>
      </c>
      <c r="AR149" s="153" t="s">
        <v>107</v>
      </c>
      <c r="AT149" s="153" t="s">
        <v>174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5.82</v>
      </c>
      <c r="BL149" s="13" t="s">
        <v>107</v>
      </c>
      <c r="BM149" s="153" t="s">
        <v>202</v>
      </c>
    </row>
    <row r="150" spans="2:65" s="1" customFormat="1" ht="24.2" customHeight="1">
      <c r="B150" s="142"/>
      <c r="C150" s="143" t="s">
        <v>188</v>
      </c>
      <c r="D150" s="143" t="s">
        <v>174</v>
      </c>
      <c r="E150" s="144" t="s">
        <v>203</v>
      </c>
      <c r="F150" s="145" t="s">
        <v>204</v>
      </c>
      <c r="G150" s="146" t="s">
        <v>177</v>
      </c>
      <c r="H150" s="147">
        <v>468</v>
      </c>
      <c r="I150" s="148">
        <v>1.01</v>
      </c>
      <c r="J150" s="148"/>
      <c r="K150" s="149"/>
      <c r="L150" s="27"/>
      <c r="M150" s="150" t="s">
        <v>1</v>
      </c>
      <c r="N150" s="121" t="s">
        <v>40</v>
      </c>
      <c r="O150" s="151">
        <v>0</v>
      </c>
      <c r="P150" s="151">
        <f t="shared" si="0"/>
        <v>0</v>
      </c>
      <c r="Q150" s="151">
        <v>0</v>
      </c>
      <c r="R150" s="151">
        <f t="shared" si="1"/>
        <v>0</v>
      </c>
      <c r="S150" s="151">
        <v>0</v>
      </c>
      <c r="T150" s="152">
        <f t="shared" si="2"/>
        <v>0</v>
      </c>
      <c r="AR150" s="153" t="s">
        <v>107</v>
      </c>
      <c r="AT150" s="153" t="s">
        <v>174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472.68</v>
      </c>
      <c r="BL150" s="13" t="s">
        <v>107</v>
      </c>
      <c r="BM150" s="153" t="s">
        <v>7</v>
      </c>
    </row>
    <row r="151" spans="2:65" s="1" customFormat="1" ht="21.75" customHeight="1">
      <c r="B151" s="142"/>
      <c r="C151" s="143" t="s">
        <v>205</v>
      </c>
      <c r="D151" s="143" t="s">
        <v>174</v>
      </c>
      <c r="E151" s="144" t="s">
        <v>206</v>
      </c>
      <c r="F151" s="145" t="s">
        <v>207</v>
      </c>
      <c r="G151" s="146" t="s">
        <v>177</v>
      </c>
      <c r="H151" s="147">
        <v>468</v>
      </c>
      <c r="I151" s="148">
        <v>2.06</v>
      </c>
      <c r="J151" s="148"/>
      <c r="K151" s="149"/>
      <c r="L151" s="27"/>
      <c r="M151" s="150" t="s">
        <v>1</v>
      </c>
      <c r="N151" s="121" t="s">
        <v>40</v>
      </c>
      <c r="O151" s="151">
        <v>0</v>
      </c>
      <c r="P151" s="151">
        <f t="shared" si="0"/>
        <v>0</v>
      </c>
      <c r="Q151" s="151">
        <v>0</v>
      </c>
      <c r="R151" s="151">
        <f t="shared" si="1"/>
        <v>0</v>
      </c>
      <c r="S151" s="151">
        <v>0</v>
      </c>
      <c r="T151" s="152">
        <f t="shared" si="2"/>
        <v>0</v>
      </c>
      <c r="AR151" s="153" t="s">
        <v>107</v>
      </c>
      <c r="AT151" s="153" t="s">
        <v>174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964.08</v>
      </c>
      <c r="BL151" s="13" t="s">
        <v>107</v>
      </c>
      <c r="BM151" s="153" t="s">
        <v>208</v>
      </c>
    </row>
    <row r="152" spans="2:65" s="1" customFormat="1" ht="24.2" customHeight="1">
      <c r="B152" s="142"/>
      <c r="C152" s="143" t="s">
        <v>191</v>
      </c>
      <c r="D152" s="143" t="s">
        <v>174</v>
      </c>
      <c r="E152" s="144" t="s">
        <v>209</v>
      </c>
      <c r="F152" s="145" t="s">
        <v>210</v>
      </c>
      <c r="G152" s="146" t="s">
        <v>177</v>
      </c>
      <c r="H152" s="147">
        <v>172.3</v>
      </c>
      <c r="I152" s="148">
        <v>2.36</v>
      </c>
      <c r="J152" s="148"/>
      <c r="K152" s="149"/>
      <c r="L152" s="27"/>
      <c r="M152" s="150" t="s">
        <v>1</v>
      </c>
      <c r="N152" s="121" t="s">
        <v>40</v>
      </c>
      <c r="O152" s="151">
        <v>8.0030000000000004E-2</v>
      </c>
      <c r="P152" s="151">
        <f t="shared" si="0"/>
        <v>13.789169000000001</v>
      </c>
      <c r="Q152" s="151">
        <v>1.54E-4</v>
      </c>
      <c r="R152" s="151">
        <f t="shared" si="1"/>
        <v>2.6534200000000001E-2</v>
      </c>
      <c r="S152" s="151">
        <v>0</v>
      </c>
      <c r="T152" s="152">
        <f t="shared" si="2"/>
        <v>0</v>
      </c>
      <c r="AR152" s="153" t="s">
        <v>107</v>
      </c>
      <c r="AT152" s="153" t="s">
        <v>174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406.63</v>
      </c>
      <c r="BL152" s="13" t="s">
        <v>107</v>
      </c>
      <c r="BM152" s="153" t="s">
        <v>211</v>
      </c>
    </row>
    <row r="153" spans="2:65" s="1" customFormat="1" ht="24.2" customHeight="1">
      <c r="B153" s="142"/>
      <c r="C153" s="143" t="s">
        <v>212</v>
      </c>
      <c r="D153" s="143" t="s">
        <v>174</v>
      </c>
      <c r="E153" s="144" t="s">
        <v>213</v>
      </c>
      <c r="F153" s="145" t="s">
        <v>214</v>
      </c>
      <c r="G153" s="146" t="s">
        <v>177</v>
      </c>
      <c r="H153" s="147">
        <v>5.2</v>
      </c>
      <c r="I153" s="148">
        <v>33.229999999999997</v>
      </c>
      <c r="J153" s="148"/>
      <c r="K153" s="149"/>
      <c r="L153" s="27"/>
      <c r="M153" s="150" t="s">
        <v>1</v>
      </c>
      <c r="N153" s="121" t="s">
        <v>40</v>
      </c>
      <c r="O153" s="151">
        <v>0.91503999999999996</v>
      </c>
      <c r="P153" s="151">
        <f t="shared" si="0"/>
        <v>4.7582079999999998</v>
      </c>
      <c r="Q153" s="151">
        <v>2.0809000000000001E-2</v>
      </c>
      <c r="R153" s="151">
        <f t="shared" si="1"/>
        <v>0.10820680000000001</v>
      </c>
      <c r="S153" s="151">
        <v>0</v>
      </c>
      <c r="T153" s="152">
        <f t="shared" si="2"/>
        <v>0</v>
      </c>
      <c r="AR153" s="153" t="s">
        <v>107</v>
      </c>
      <c r="AT153" s="153" t="s">
        <v>174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172.8</v>
      </c>
      <c r="BL153" s="13" t="s">
        <v>107</v>
      </c>
      <c r="BM153" s="153" t="s">
        <v>215</v>
      </c>
    </row>
    <row r="154" spans="2:65" s="1" customFormat="1" ht="24.2" customHeight="1">
      <c r="B154" s="142"/>
      <c r="C154" s="143" t="s">
        <v>195</v>
      </c>
      <c r="D154" s="143" t="s">
        <v>174</v>
      </c>
      <c r="E154" s="144" t="s">
        <v>216</v>
      </c>
      <c r="F154" s="145" t="s">
        <v>217</v>
      </c>
      <c r="G154" s="146" t="s">
        <v>177</v>
      </c>
      <c r="H154" s="147">
        <v>45.4</v>
      </c>
      <c r="I154" s="148">
        <v>41.06</v>
      </c>
      <c r="J154" s="148"/>
      <c r="K154" s="149"/>
      <c r="L154" s="27"/>
      <c r="M154" s="150" t="s">
        <v>1</v>
      </c>
      <c r="N154" s="121" t="s">
        <v>40</v>
      </c>
      <c r="O154" s="151">
        <v>0.91832000000000003</v>
      </c>
      <c r="P154" s="151">
        <f t="shared" si="0"/>
        <v>41.691727999999998</v>
      </c>
      <c r="Q154" s="151">
        <v>2.7588999999999999E-2</v>
      </c>
      <c r="R154" s="151">
        <f t="shared" si="1"/>
        <v>1.2525405999999999</v>
      </c>
      <c r="S154" s="151">
        <v>0</v>
      </c>
      <c r="T154" s="152">
        <f t="shared" si="2"/>
        <v>0</v>
      </c>
      <c r="AR154" s="153" t="s">
        <v>107</v>
      </c>
      <c r="AT154" s="153" t="s">
        <v>174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1864.12</v>
      </c>
      <c r="BL154" s="13" t="s">
        <v>107</v>
      </c>
      <c r="BM154" s="153" t="s">
        <v>218</v>
      </c>
    </row>
    <row r="155" spans="2:65" s="1" customFormat="1" ht="24.2" customHeight="1">
      <c r="B155" s="142"/>
      <c r="C155" s="143" t="s">
        <v>219</v>
      </c>
      <c r="D155" s="143" t="s">
        <v>174</v>
      </c>
      <c r="E155" s="144" t="s">
        <v>220</v>
      </c>
      <c r="F155" s="145" t="s">
        <v>221</v>
      </c>
      <c r="G155" s="146" t="s">
        <v>177</v>
      </c>
      <c r="H155" s="147">
        <v>11.5</v>
      </c>
      <c r="I155" s="148">
        <v>43.63</v>
      </c>
      <c r="J155" s="148"/>
      <c r="K155" s="149"/>
      <c r="L155" s="27"/>
      <c r="M155" s="150" t="s">
        <v>1</v>
      </c>
      <c r="N155" s="121" t="s">
        <v>40</v>
      </c>
      <c r="O155" s="151">
        <v>0.79329000000000005</v>
      </c>
      <c r="P155" s="151">
        <f t="shared" si="0"/>
        <v>9.1228350000000002</v>
      </c>
      <c r="Q155" s="151">
        <v>1.3029000000000001E-2</v>
      </c>
      <c r="R155" s="151">
        <f t="shared" si="1"/>
        <v>0.14983350000000001</v>
      </c>
      <c r="S155" s="151">
        <v>0</v>
      </c>
      <c r="T155" s="152">
        <f t="shared" si="2"/>
        <v>0</v>
      </c>
      <c r="AR155" s="153" t="s">
        <v>107</v>
      </c>
      <c r="AT155" s="153" t="s">
        <v>174</v>
      </c>
      <c r="AU155" s="153" t="s">
        <v>86</v>
      </c>
      <c r="AY155" s="13" t="s">
        <v>171</v>
      </c>
      <c r="BE155" s="154">
        <f t="shared" si="3"/>
        <v>0</v>
      </c>
      <c r="BF155" s="154">
        <f t="shared" si="4"/>
        <v>0</v>
      </c>
      <c r="BG155" s="154">
        <f t="shared" si="5"/>
        <v>0</v>
      </c>
      <c r="BH155" s="154">
        <f t="shared" si="6"/>
        <v>0</v>
      </c>
      <c r="BI155" s="154">
        <f t="shared" si="7"/>
        <v>0</v>
      </c>
      <c r="BJ155" s="13" t="s">
        <v>86</v>
      </c>
      <c r="BK155" s="154">
        <f t="shared" si="8"/>
        <v>501.75</v>
      </c>
      <c r="BL155" s="13" t="s">
        <v>107</v>
      </c>
      <c r="BM155" s="153" t="s">
        <v>222</v>
      </c>
    </row>
    <row r="156" spans="2:65" s="1" customFormat="1" ht="24.2" customHeight="1">
      <c r="B156" s="142"/>
      <c r="C156" s="143" t="s">
        <v>198</v>
      </c>
      <c r="D156" s="143" t="s">
        <v>174</v>
      </c>
      <c r="E156" s="144" t="s">
        <v>223</v>
      </c>
      <c r="F156" s="145" t="s">
        <v>224</v>
      </c>
      <c r="G156" s="146" t="s">
        <v>177</v>
      </c>
      <c r="H156" s="147">
        <v>254.9</v>
      </c>
      <c r="I156" s="148">
        <v>45.07</v>
      </c>
      <c r="J156" s="148"/>
      <c r="K156" s="149"/>
      <c r="L156" s="27"/>
      <c r="M156" s="150" t="s">
        <v>1</v>
      </c>
      <c r="N156" s="121" t="s">
        <v>40</v>
      </c>
      <c r="O156" s="151">
        <v>0.87243999999999999</v>
      </c>
      <c r="P156" s="151">
        <f t="shared" si="0"/>
        <v>222.38495600000002</v>
      </c>
      <c r="Q156" s="151">
        <v>1.3344E-2</v>
      </c>
      <c r="R156" s="151">
        <f t="shared" si="1"/>
        <v>3.4013856000000002</v>
      </c>
      <c r="S156" s="151">
        <v>0</v>
      </c>
      <c r="T156" s="152">
        <f t="shared" si="2"/>
        <v>0</v>
      </c>
      <c r="AR156" s="153" t="s">
        <v>107</v>
      </c>
      <c r="AT156" s="153" t="s">
        <v>174</v>
      </c>
      <c r="AU156" s="153" t="s">
        <v>86</v>
      </c>
      <c r="AY156" s="13" t="s">
        <v>171</v>
      </c>
      <c r="BE156" s="154">
        <f t="shared" si="3"/>
        <v>0</v>
      </c>
      <c r="BF156" s="154">
        <f t="shared" si="4"/>
        <v>0</v>
      </c>
      <c r="BG156" s="154">
        <f t="shared" si="5"/>
        <v>0</v>
      </c>
      <c r="BH156" s="154">
        <f t="shared" si="6"/>
        <v>0</v>
      </c>
      <c r="BI156" s="154">
        <f t="shared" si="7"/>
        <v>0</v>
      </c>
      <c r="BJ156" s="13" t="s">
        <v>86</v>
      </c>
      <c r="BK156" s="154">
        <f t="shared" si="8"/>
        <v>11488.34</v>
      </c>
      <c r="BL156" s="13" t="s">
        <v>107</v>
      </c>
      <c r="BM156" s="153" t="s">
        <v>225</v>
      </c>
    </row>
    <row r="157" spans="2:65" s="1" customFormat="1" ht="24.2" customHeight="1">
      <c r="B157" s="142"/>
      <c r="C157" s="143" t="s">
        <v>226</v>
      </c>
      <c r="D157" s="143" t="s">
        <v>174</v>
      </c>
      <c r="E157" s="144" t="s">
        <v>227</v>
      </c>
      <c r="F157" s="145" t="s">
        <v>228</v>
      </c>
      <c r="G157" s="146" t="s">
        <v>177</v>
      </c>
      <c r="H157" s="147">
        <v>20</v>
      </c>
      <c r="I157" s="148">
        <v>35.33</v>
      </c>
      <c r="J157" s="148"/>
      <c r="K157" s="149"/>
      <c r="L157" s="27"/>
      <c r="M157" s="150" t="s">
        <v>1</v>
      </c>
      <c r="N157" s="121" t="s">
        <v>40</v>
      </c>
      <c r="O157" s="151">
        <v>0</v>
      </c>
      <c r="P157" s="151">
        <f t="shared" si="0"/>
        <v>0</v>
      </c>
      <c r="Q157" s="151">
        <v>0</v>
      </c>
      <c r="R157" s="151">
        <f t="shared" si="1"/>
        <v>0</v>
      </c>
      <c r="S157" s="151">
        <v>0</v>
      </c>
      <c r="T157" s="152">
        <f t="shared" si="2"/>
        <v>0</v>
      </c>
      <c r="AR157" s="153" t="s">
        <v>107</v>
      </c>
      <c r="AT157" s="153" t="s">
        <v>174</v>
      </c>
      <c r="AU157" s="153" t="s">
        <v>86</v>
      </c>
      <c r="AY157" s="13" t="s">
        <v>171</v>
      </c>
      <c r="BE157" s="154">
        <f t="shared" si="3"/>
        <v>0</v>
      </c>
      <c r="BF157" s="154">
        <f t="shared" si="4"/>
        <v>0</v>
      </c>
      <c r="BG157" s="154">
        <f t="shared" si="5"/>
        <v>0</v>
      </c>
      <c r="BH157" s="154">
        <f t="shared" si="6"/>
        <v>0</v>
      </c>
      <c r="BI157" s="154">
        <f t="shared" si="7"/>
        <v>0</v>
      </c>
      <c r="BJ157" s="13" t="s">
        <v>86</v>
      </c>
      <c r="BK157" s="154">
        <f t="shared" si="8"/>
        <v>706.6</v>
      </c>
      <c r="BL157" s="13" t="s">
        <v>107</v>
      </c>
      <c r="BM157" s="153" t="s">
        <v>229</v>
      </c>
    </row>
    <row r="158" spans="2:65" s="1" customFormat="1" ht="33" customHeight="1">
      <c r="B158" s="142"/>
      <c r="C158" s="143" t="s">
        <v>202</v>
      </c>
      <c r="D158" s="143" t="s">
        <v>174</v>
      </c>
      <c r="E158" s="144" t="s">
        <v>230</v>
      </c>
      <c r="F158" s="145" t="s">
        <v>231</v>
      </c>
      <c r="G158" s="146" t="s">
        <v>177</v>
      </c>
      <c r="H158" s="147">
        <v>37.9</v>
      </c>
      <c r="I158" s="148">
        <v>51.14</v>
      </c>
      <c r="J158" s="148"/>
      <c r="K158" s="149"/>
      <c r="L158" s="27"/>
      <c r="M158" s="150" t="s">
        <v>1</v>
      </c>
      <c r="N158" s="121" t="s">
        <v>40</v>
      </c>
      <c r="O158" s="151">
        <v>0.50358999999999998</v>
      </c>
      <c r="P158" s="151">
        <f t="shared" si="0"/>
        <v>19.086060999999997</v>
      </c>
      <c r="Q158" s="151">
        <v>7.4295000000000003E-3</v>
      </c>
      <c r="R158" s="151">
        <f t="shared" si="1"/>
        <v>0.28157805000000002</v>
      </c>
      <c r="S158" s="151">
        <v>0</v>
      </c>
      <c r="T158" s="152">
        <f t="shared" si="2"/>
        <v>0</v>
      </c>
      <c r="AR158" s="153" t="s">
        <v>107</v>
      </c>
      <c r="AT158" s="153" t="s">
        <v>174</v>
      </c>
      <c r="AU158" s="153" t="s">
        <v>86</v>
      </c>
      <c r="AY158" s="13" t="s">
        <v>171</v>
      </c>
      <c r="BE158" s="154">
        <f t="shared" si="3"/>
        <v>0</v>
      </c>
      <c r="BF158" s="154">
        <f t="shared" si="4"/>
        <v>0</v>
      </c>
      <c r="BG158" s="154">
        <f t="shared" si="5"/>
        <v>0</v>
      </c>
      <c r="BH158" s="154">
        <f t="shared" si="6"/>
        <v>0</v>
      </c>
      <c r="BI158" s="154">
        <f t="shared" si="7"/>
        <v>0</v>
      </c>
      <c r="BJ158" s="13" t="s">
        <v>86</v>
      </c>
      <c r="BK158" s="154">
        <f t="shared" si="8"/>
        <v>1938.21</v>
      </c>
      <c r="BL158" s="13" t="s">
        <v>107</v>
      </c>
      <c r="BM158" s="153" t="s">
        <v>232</v>
      </c>
    </row>
    <row r="159" spans="2:65" s="1" customFormat="1" ht="33" customHeight="1">
      <c r="B159" s="142"/>
      <c r="C159" s="143" t="s">
        <v>233</v>
      </c>
      <c r="D159" s="143" t="s">
        <v>174</v>
      </c>
      <c r="E159" s="144" t="s">
        <v>234</v>
      </c>
      <c r="F159" s="145" t="s">
        <v>235</v>
      </c>
      <c r="G159" s="146" t="s">
        <v>177</v>
      </c>
      <c r="H159" s="147">
        <v>1.2</v>
      </c>
      <c r="I159" s="148">
        <v>62.85</v>
      </c>
      <c r="J159" s="148"/>
      <c r="K159" s="149"/>
      <c r="L159" s="27"/>
      <c r="M159" s="150" t="s">
        <v>1</v>
      </c>
      <c r="N159" s="121" t="s">
        <v>40</v>
      </c>
      <c r="O159" s="151">
        <v>0</v>
      </c>
      <c r="P159" s="151">
        <f t="shared" si="0"/>
        <v>0</v>
      </c>
      <c r="Q159" s="151">
        <v>0</v>
      </c>
      <c r="R159" s="151">
        <f t="shared" si="1"/>
        <v>0</v>
      </c>
      <c r="S159" s="151">
        <v>0</v>
      </c>
      <c r="T159" s="152">
        <f t="shared" si="2"/>
        <v>0</v>
      </c>
      <c r="AR159" s="153" t="s">
        <v>107</v>
      </c>
      <c r="AT159" s="153" t="s">
        <v>174</v>
      </c>
      <c r="AU159" s="153" t="s">
        <v>86</v>
      </c>
      <c r="AY159" s="13" t="s">
        <v>171</v>
      </c>
      <c r="BE159" s="154">
        <f t="shared" si="3"/>
        <v>0</v>
      </c>
      <c r="BF159" s="154">
        <f t="shared" si="4"/>
        <v>0</v>
      </c>
      <c r="BG159" s="154">
        <f t="shared" si="5"/>
        <v>0</v>
      </c>
      <c r="BH159" s="154">
        <f t="shared" si="6"/>
        <v>0</v>
      </c>
      <c r="BI159" s="154">
        <f t="shared" si="7"/>
        <v>0</v>
      </c>
      <c r="BJ159" s="13" t="s">
        <v>86</v>
      </c>
      <c r="BK159" s="154">
        <f t="shared" si="8"/>
        <v>75.42</v>
      </c>
      <c r="BL159" s="13" t="s">
        <v>107</v>
      </c>
      <c r="BM159" s="153" t="s">
        <v>236</v>
      </c>
    </row>
    <row r="160" spans="2:65" s="1" customFormat="1" ht="24.2" customHeight="1">
      <c r="B160" s="142"/>
      <c r="C160" s="143" t="s">
        <v>7</v>
      </c>
      <c r="D160" s="143" t="s">
        <v>174</v>
      </c>
      <c r="E160" s="144" t="s">
        <v>237</v>
      </c>
      <c r="F160" s="145" t="s">
        <v>238</v>
      </c>
      <c r="G160" s="146" t="s">
        <v>177</v>
      </c>
      <c r="H160" s="147">
        <v>3.4</v>
      </c>
      <c r="I160" s="148">
        <v>27.68</v>
      </c>
      <c r="J160" s="148"/>
      <c r="K160" s="149"/>
      <c r="L160" s="27"/>
      <c r="M160" s="150" t="s">
        <v>1</v>
      </c>
      <c r="N160" s="121" t="s">
        <v>40</v>
      </c>
      <c r="O160" s="151">
        <v>0</v>
      </c>
      <c r="P160" s="151">
        <f t="shared" si="0"/>
        <v>0</v>
      </c>
      <c r="Q160" s="151">
        <v>0</v>
      </c>
      <c r="R160" s="151">
        <f t="shared" si="1"/>
        <v>0</v>
      </c>
      <c r="S160" s="151">
        <v>0</v>
      </c>
      <c r="T160" s="152">
        <f t="shared" si="2"/>
        <v>0</v>
      </c>
      <c r="AR160" s="153" t="s">
        <v>107</v>
      </c>
      <c r="AT160" s="153" t="s">
        <v>174</v>
      </c>
      <c r="AU160" s="153" t="s">
        <v>86</v>
      </c>
      <c r="AY160" s="13" t="s">
        <v>171</v>
      </c>
      <c r="BE160" s="154">
        <f t="shared" si="3"/>
        <v>0</v>
      </c>
      <c r="BF160" s="154">
        <f t="shared" si="4"/>
        <v>0</v>
      </c>
      <c r="BG160" s="154">
        <f t="shared" si="5"/>
        <v>0</v>
      </c>
      <c r="BH160" s="154">
        <f t="shared" si="6"/>
        <v>0</v>
      </c>
      <c r="BI160" s="154">
        <f t="shared" si="7"/>
        <v>0</v>
      </c>
      <c r="BJ160" s="13" t="s">
        <v>86</v>
      </c>
      <c r="BK160" s="154">
        <f t="shared" si="8"/>
        <v>94.11</v>
      </c>
      <c r="BL160" s="13" t="s">
        <v>107</v>
      </c>
      <c r="BM160" s="153" t="s">
        <v>239</v>
      </c>
    </row>
    <row r="161" spans="2:65" s="1" customFormat="1" ht="24.2" customHeight="1">
      <c r="B161" s="142"/>
      <c r="C161" s="143" t="s">
        <v>240</v>
      </c>
      <c r="D161" s="143" t="s">
        <v>174</v>
      </c>
      <c r="E161" s="144" t="s">
        <v>241</v>
      </c>
      <c r="F161" s="145" t="s">
        <v>242</v>
      </c>
      <c r="G161" s="146" t="s">
        <v>177</v>
      </c>
      <c r="H161" s="147">
        <v>23.9</v>
      </c>
      <c r="I161" s="148">
        <v>33.299999999999997</v>
      </c>
      <c r="J161" s="148"/>
      <c r="K161" s="149"/>
      <c r="L161" s="27"/>
      <c r="M161" s="150" t="s">
        <v>1</v>
      </c>
      <c r="N161" s="121" t="s">
        <v>40</v>
      </c>
      <c r="O161" s="151">
        <v>0</v>
      </c>
      <c r="P161" s="151">
        <f t="shared" si="0"/>
        <v>0</v>
      </c>
      <c r="Q161" s="151">
        <v>0</v>
      </c>
      <c r="R161" s="151">
        <f t="shared" si="1"/>
        <v>0</v>
      </c>
      <c r="S161" s="151">
        <v>0</v>
      </c>
      <c r="T161" s="152">
        <f t="shared" si="2"/>
        <v>0</v>
      </c>
      <c r="AR161" s="153" t="s">
        <v>107</v>
      </c>
      <c r="AT161" s="153" t="s">
        <v>174</v>
      </c>
      <c r="AU161" s="153" t="s">
        <v>86</v>
      </c>
      <c r="AY161" s="13" t="s">
        <v>171</v>
      </c>
      <c r="BE161" s="154">
        <f t="shared" si="3"/>
        <v>0</v>
      </c>
      <c r="BF161" s="154">
        <f t="shared" si="4"/>
        <v>0</v>
      </c>
      <c r="BG161" s="154">
        <f t="shared" si="5"/>
        <v>0</v>
      </c>
      <c r="BH161" s="154">
        <f t="shared" si="6"/>
        <v>0</v>
      </c>
      <c r="BI161" s="154">
        <f t="shared" si="7"/>
        <v>0</v>
      </c>
      <c r="BJ161" s="13" t="s">
        <v>86</v>
      </c>
      <c r="BK161" s="154">
        <f t="shared" si="8"/>
        <v>795.87</v>
      </c>
      <c r="BL161" s="13" t="s">
        <v>107</v>
      </c>
      <c r="BM161" s="153" t="s">
        <v>243</v>
      </c>
    </row>
    <row r="162" spans="2:65" s="1" customFormat="1" ht="24.2" customHeight="1">
      <c r="B162" s="142"/>
      <c r="C162" s="143" t="s">
        <v>208</v>
      </c>
      <c r="D162" s="143" t="s">
        <v>174</v>
      </c>
      <c r="E162" s="144" t="s">
        <v>244</v>
      </c>
      <c r="F162" s="145" t="s">
        <v>245</v>
      </c>
      <c r="G162" s="146" t="s">
        <v>177</v>
      </c>
      <c r="H162" s="147">
        <v>18.3</v>
      </c>
      <c r="I162" s="148">
        <v>54.8</v>
      </c>
      <c r="J162" s="148"/>
      <c r="K162" s="149"/>
      <c r="L162" s="27"/>
      <c r="M162" s="150" t="s">
        <v>1</v>
      </c>
      <c r="N162" s="121" t="s">
        <v>40</v>
      </c>
      <c r="O162" s="151">
        <v>0.92303999999999997</v>
      </c>
      <c r="P162" s="151">
        <f t="shared" si="0"/>
        <v>16.891632000000001</v>
      </c>
      <c r="Q162" s="151">
        <v>3.7368999999999999E-2</v>
      </c>
      <c r="R162" s="151">
        <f t="shared" si="1"/>
        <v>0.68385269999999998</v>
      </c>
      <c r="S162" s="151">
        <v>0</v>
      </c>
      <c r="T162" s="152">
        <f t="shared" si="2"/>
        <v>0</v>
      </c>
      <c r="AR162" s="153" t="s">
        <v>107</v>
      </c>
      <c r="AT162" s="153" t="s">
        <v>174</v>
      </c>
      <c r="AU162" s="153" t="s">
        <v>86</v>
      </c>
      <c r="AY162" s="13" t="s">
        <v>171</v>
      </c>
      <c r="BE162" s="154">
        <f t="shared" si="3"/>
        <v>0</v>
      </c>
      <c r="BF162" s="154">
        <f t="shared" si="4"/>
        <v>0</v>
      </c>
      <c r="BG162" s="154">
        <f t="shared" si="5"/>
        <v>0</v>
      </c>
      <c r="BH162" s="154">
        <f t="shared" si="6"/>
        <v>0</v>
      </c>
      <c r="BI162" s="154">
        <f t="shared" si="7"/>
        <v>0</v>
      </c>
      <c r="BJ162" s="13" t="s">
        <v>86</v>
      </c>
      <c r="BK162" s="154">
        <f t="shared" si="8"/>
        <v>1002.84</v>
      </c>
      <c r="BL162" s="13" t="s">
        <v>107</v>
      </c>
      <c r="BM162" s="153" t="s">
        <v>246</v>
      </c>
    </row>
    <row r="163" spans="2:65" s="1" customFormat="1" ht="24.2" customHeight="1">
      <c r="B163" s="142"/>
      <c r="C163" s="143" t="s">
        <v>247</v>
      </c>
      <c r="D163" s="143" t="s">
        <v>174</v>
      </c>
      <c r="E163" s="144" t="s">
        <v>248</v>
      </c>
      <c r="F163" s="145" t="s">
        <v>249</v>
      </c>
      <c r="G163" s="146" t="s">
        <v>177</v>
      </c>
      <c r="H163" s="147">
        <v>105.1</v>
      </c>
      <c r="I163" s="148">
        <v>58.14</v>
      </c>
      <c r="J163" s="148"/>
      <c r="K163" s="149"/>
      <c r="L163" s="27"/>
      <c r="M163" s="150" t="s">
        <v>1</v>
      </c>
      <c r="N163" s="121" t="s">
        <v>40</v>
      </c>
      <c r="O163" s="151">
        <v>1.0142</v>
      </c>
      <c r="P163" s="151">
        <f t="shared" si="0"/>
        <v>106.59241999999999</v>
      </c>
      <c r="Q163" s="151">
        <v>3.9784E-2</v>
      </c>
      <c r="R163" s="151">
        <f t="shared" si="1"/>
        <v>4.1812984000000002</v>
      </c>
      <c r="S163" s="151">
        <v>0</v>
      </c>
      <c r="T163" s="152">
        <f t="shared" si="2"/>
        <v>0</v>
      </c>
      <c r="AR163" s="153" t="s">
        <v>107</v>
      </c>
      <c r="AT163" s="153" t="s">
        <v>174</v>
      </c>
      <c r="AU163" s="153" t="s">
        <v>86</v>
      </c>
      <c r="AY163" s="13" t="s">
        <v>171</v>
      </c>
      <c r="BE163" s="154">
        <f t="shared" si="3"/>
        <v>0</v>
      </c>
      <c r="BF163" s="154">
        <f t="shared" si="4"/>
        <v>0</v>
      </c>
      <c r="BG163" s="154">
        <f t="shared" si="5"/>
        <v>0</v>
      </c>
      <c r="BH163" s="154">
        <f t="shared" si="6"/>
        <v>0</v>
      </c>
      <c r="BI163" s="154">
        <f t="shared" si="7"/>
        <v>0</v>
      </c>
      <c r="BJ163" s="13" t="s">
        <v>86</v>
      </c>
      <c r="BK163" s="154">
        <f t="shared" si="8"/>
        <v>6110.51</v>
      </c>
      <c r="BL163" s="13" t="s">
        <v>107</v>
      </c>
      <c r="BM163" s="153" t="s">
        <v>250</v>
      </c>
    </row>
    <row r="164" spans="2:65" s="1" customFormat="1" ht="16.5" customHeight="1">
      <c r="B164" s="142"/>
      <c r="C164" s="143" t="s">
        <v>211</v>
      </c>
      <c r="D164" s="143" t="s">
        <v>174</v>
      </c>
      <c r="E164" s="144" t="s">
        <v>251</v>
      </c>
      <c r="F164" s="145" t="s">
        <v>252</v>
      </c>
      <c r="G164" s="146" t="s">
        <v>253</v>
      </c>
      <c r="H164" s="147">
        <v>34.6</v>
      </c>
      <c r="I164" s="148">
        <v>4.2</v>
      </c>
      <c r="J164" s="148"/>
      <c r="K164" s="149"/>
      <c r="L164" s="27"/>
      <c r="M164" s="150" t="s">
        <v>1</v>
      </c>
      <c r="N164" s="121" t="s">
        <v>40</v>
      </c>
      <c r="O164" s="151">
        <v>0</v>
      </c>
      <c r="P164" s="151">
        <f t="shared" si="0"/>
        <v>0</v>
      </c>
      <c r="Q164" s="151">
        <v>0</v>
      </c>
      <c r="R164" s="151">
        <f t="shared" si="1"/>
        <v>0</v>
      </c>
      <c r="S164" s="151">
        <v>0</v>
      </c>
      <c r="T164" s="152">
        <f t="shared" si="2"/>
        <v>0</v>
      </c>
      <c r="AR164" s="153" t="s">
        <v>107</v>
      </c>
      <c r="AT164" s="153" t="s">
        <v>174</v>
      </c>
      <c r="AU164" s="153" t="s">
        <v>86</v>
      </c>
      <c r="AY164" s="13" t="s">
        <v>171</v>
      </c>
      <c r="BE164" s="154">
        <f t="shared" si="3"/>
        <v>0</v>
      </c>
      <c r="BF164" s="154">
        <f t="shared" si="4"/>
        <v>0</v>
      </c>
      <c r="BG164" s="154">
        <f t="shared" si="5"/>
        <v>0</v>
      </c>
      <c r="BH164" s="154">
        <f t="shared" si="6"/>
        <v>0</v>
      </c>
      <c r="BI164" s="154">
        <f t="shared" si="7"/>
        <v>0</v>
      </c>
      <c r="BJ164" s="13" t="s">
        <v>86</v>
      </c>
      <c r="BK164" s="154">
        <f t="shared" si="8"/>
        <v>145.32</v>
      </c>
      <c r="BL164" s="13" t="s">
        <v>107</v>
      </c>
      <c r="BM164" s="153" t="s">
        <v>254</v>
      </c>
    </row>
    <row r="165" spans="2:65" s="1" customFormat="1" ht="24.2" customHeight="1">
      <c r="B165" s="142"/>
      <c r="C165" s="143" t="s">
        <v>255</v>
      </c>
      <c r="D165" s="143" t="s">
        <v>174</v>
      </c>
      <c r="E165" s="144" t="s">
        <v>256</v>
      </c>
      <c r="F165" s="145" t="s">
        <v>257</v>
      </c>
      <c r="G165" s="146" t="s">
        <v>253</v>
      </c>
      <c r="H165" s="147">
        <v>140.30000000000001</v>
      </c>
      <c r="I165" s="148">
        <v>2.63</v>
      </c>
      <c r="J165" s="148"/>
      <c r="K165" s="149"/>
      <c r="L165" s="27"/>
      <c r="M165" s="150" t="s">
        <v>1</v>
      </c>
      <c r="N165" s="121" t="s">
        <v>40</v>
      </c>
      <c r="O165" s="151">
        <v>0</v>
      </c>
      <c r="P165" s="151">
        <f t="shared" si="0"/>
        <v>0</v>
      </c>
      <c r="Q165" s="151">
        <v>0</v>
      </c>
      <c r="R165" s="151">
        <f t="shared" si="1"/>
        <v>0</v>
      </c>
      <c r="S165" s="151">
        <v>0</v>
      </c>
      <c r="T165" s="152">
        <f t="shared" si="2"/>
        <v>0</v>
      </c>
      <c r="AR165" s="153" t="s">
        <v>107</v>
      </c>
      <c r="AT165" s="153" t="s">
        <v>174</v>
      </c>
      <c r="AU165" s="153" t="s">
        <v>86</v>
      </c>
      <c r="AY165" s="13" t="s">
        <v>171</v>
      </c>
      <c r="BE165" s="154">
        <f t="shared" si="3"/>
        <v>0</v>
      </c>
      <c r="BF165" s="154">
        <f t="shared" si="4"/>
        <v>0</v>
      </c>
      <c r="BG165" s="154">
        <f t="shared" si="5"/>
        <v>0</v>
      </c>
      <c r="BH165" s="154">
        <f t="shared" si="6"/>
        <v>0</v>
      </c>
      <c r="BI165" s="154">
        <f t="shared" si="7"/>
        <v>0</v>
      </c>
      <c r="BJ165" s="13" t="s">
        <v>86</v>
      </c>
      <c r="BK165" s="154">
        <f t="shared" si="8"/>
        <v>368.99</v>
      </c>
      <c r="BL165" s="13" t="s">
        <v>107</v>
      </c>
      <c r="BM165" s="153" t="s">
        <v>258</v>
      </c>
    </row>
    <row r="166" spans="2:65" s="1" customFormat="1" ht="24.2" customHeight="1">
      <c r="B166" s="142"/>
      <c r="C166" s="143" t="s">
        <v>215</v>
      </c>
      <c r="D166" s="143" t="s">
        <v>174</v>
      </c>
      <c r="E166" s="144" t="s">
        <v>259</v>
      </c>
      <c r="F166" s="145" t="s">
        <v>260</v>
      </c>
      <c r="G166" s="146" t="s">
        <v>177</v>
      </c>
      <c r="H166" s="147">
        <v>16.399999999999999</v>
      </c>
      <c r="I166" s="148">
        <v>13.73</v>
      </c>
      <c r="J166" s="148"/>
      <c r="K166" s="149"/>
      <c r="L166" s="27"/>
      <c r="M166" s="150" t="s">
        <v>1</v>
      </c>
      <c r="N166" s="121" t="s">
        <v>40</v>
      </c>
      <c r="O166" s="151">
        <v>0.40932000000000002</v>
      </c>
      <c r="P166" s="151">
        <f t="shared" si="0"/>
        <v>6.7128479999999993</v>
      </c>
      <c r="Q166" s="151">
        <v>6.4019999999999997E-3</v>
      </c>
      <c r="R166" s="151">
        <f t="shared" si="1"/>
        <v>0.10499279999999998</v>
      </c>
      <c r="S166" s="151">
        <v>0</v>
      </c>
      <c r="T166" s="152">
        <f t="shared" si="2"/>
        <v>0</v>
      </c>
      <c r="AR166" s="153" t="s">
        <v>107</v>
      </c>
      <c r="AT166" s="153" t="s">
        <v>174</v>
      </c>
      <c r="AU166" s="153" t="s">
        <v>86</v>
      </c>
      <c r="AY166" s="13" t="s">
        <v>171</v>
      </c>
      <c r="BE166" s="154">
        <f t="shared" si="3"/>
        <v>0</v>
      </c>
      <c r="BF166" s="154">
        <f t="shared" si="4"/>
        <v>0</v>
      </c>
      <c r="BG166" s="154">
        <f t="shared" si="5"/>
        <v>0</v>
      </c>
      <c r="BH166" s="154">
        <f t="shared" si="6"/>
        <v>0</v>
      </c>
      <c r="BI166" s="154">
        <f t="shared" si="7"/>
        <v>0</v>
      </c>
      <c r="BJ166" s="13" t="s">
        <v>86</v>
      </c>
      <c r="BK166" s="154">
        <f t="shared" si="8"/>
        <v>225.17</v>
      </c>
      <c r="BL166" s="13" t="s">
        <v>107</v>
      </c>
      <c r="BM166" s="153" t="s">
        <v>261</v>
      </c>
    </row>
    <row r="167" spans="2:65" s="11" customFormat="1" ht="22.9" customHeight="1">
      <c r="B167" s="131"/>
      <c r="D167" s="132" t="s">
        <v>73</v>
      </c>
      <c r="E167" s="140" t="s">
        <v>199</v>
      </c>
      <c r="F167" s="140" t="s">
        <v>262</v>
      </c>
      <c r="J167" s="141"/>
      <c r="L167" s="131"/>
      <c r="M167" s="135"/>
      <c r="P167" s="136">
        <f>SUM(P168:P199)</f>
        <v>317.52047100000004</v>
      </c>
      <c r="R167" s="136">
        <f>SUM(R168:R199)</f>
        <v>8.90470395</v>
      </c>
      <c r="T167" s="137">
        <f>SUM(T168:T199)</f>
        <v>21.844099999999997</v>
      </c>
      <c r="AR167" s="132" t="s">
        <v>81</v>
      </c>
      <c r="AT167" s="138" t="s">
        <v>73</v>
      </c>
      <c r="AU167" s="138" t="s">
        <v>81</v>
      </c>
      <c r="AY167" s="132" t="s">
        <v>171</v>
      </c>
      <c r="BK167" s="139">
        <f>SUM(BK168:BK199)</f>
        <v>16646.780000000002</v>
      </c>
    </row>
    <row r="168" spans="2:65" s="1" customFormat="1" ht="24.2" customHeight="1">
      <c r="B168" s="142"/>
      <c r="C168" s="143" t="s">
        <v>263</v>
      </c>
      <c r="D168" s="143" t="s">
        <v>174</v>
      </c>
      <c r="E168" s="144" t="s">
        <v>264</v>
      </c>
      <c r="F168" s="145" t="s">
        <v>265</v>
      </c>
      <c r="G168" s="146" t="s">
        <v>177</v>
      </c>
      <c r="H168" s="147">
        <v>527.45000000000005</v>
      </c>
      <c r="I168" s="148">
        <v>1.85</v>
      </c>
      <c r="J168" s="148"/>
      <c r="K168" s="149"/>
      <c r="L168" s="27"/>
      <c r="M168" s="150" t="s">
        <v>1</v>
      </c>
      <c r="N168" s="121" t="s">
        <v>40</v>
      </c>
      <c r="O168" s="151">
        <v>8.0860000000000001E-2</v>
      </c>
      <c r="P168" s="151">
        <f t="shared" ref="P168:P199" si="9">O168*H168</f>
        <v>42.649607000000003</v>
      </c>
      <c r="Q168" s="151">
        <v>1.653E-2</v>
      </c>
      <c r="R168" s="151">
        <f t="shared" ref="R168:R199" si="10">Q168*H168</f>
        <v>8.7187485000000002</v>
      </c>
      <c r="S168" s="151">
        <v>0</v>
      </c>
      <c r="T168" s="152">
        <f t="shared" ref="T168:T199" si="11">S168*H168</f>
        <v>0</v>
      </c>
      <c r="AR168" s="153" t="s">
        <v>107</v>
      </c>
      <c r="AT168" s="153" t="s">
        <v>174</v>
      </c>
      <c r="AU168" s="153" t="s">
        <v>86</v>
      </c>
      <c r="AY168" s="13" t="s">
        <v>171</v>
      </c>
      <c r="BE168" s="154">
        <f t="shared" ref="BE168:BE199" si="12">IF(N168="základná",J168,0)</f>
        <v>0</v>
      </c>
      <c r="BF168" s="154">
        <f t="shared" ref="BF168:BF199" si="13">IF(N168="znížená",J168,0)</f>
        <v>0</v>
      </c>
      <c r="BG168" s="154">
        <f t="shared" ref="BG168:BG199" si="14">IF(N168="zákl. prenesená",J168,0)</f>
        <v>0</v>
      </c>
      <c r="BH168" s="154">
        <f t="shared" ref="BH168:BH199" si="15">IF(N168="zníž. prenesená",J168,0)</f>
        <v>0</v>
      </c>
      <c r="BI168" s="154">
        <f t="shared" ref="BI168:BI199" si="16">IF(N168="nulová",J168,0)</f>
        <v>0</v>
      </c>
      <c r="BJ168" s="13" t="s">
        <v>86</v>
      </c>
      <c r="BK168" s="154">
        <f t="shared" ref="BK168:BK199" si="17">ROUND(I168*H168,2)</f>
        <v>975.78</v>
      </c>
      <c r="BL168" s="13" t="s">
        <v>107</v>
      </c>
      <c r="BM168" s="153" t="s">
        <v>266</v>
      </c>
    </row>
    <row r="169" spans="2:65" s="1" customFormat="1" ht="24.2" customHeight="1">
      <c r="B169" s="142"/>
      <c r="C169" s="143" t="s">
        <v>218</v>
      </c>
      <c r="D169" s="143" t="s">
        <v>174</v>
      </c>
      <c r="E169" s="144" t="s">
        <v>267</v>
      </c>
      <c r="F169" s="145" t="s">
        <v>268</v>
      </c>
      <c r="G169" s="146" t="s">
        <v>177</v>
      </c>
      <c r="H169" s="147">
        <v>527.45000000000005</v>
      </c>
      <c r="I169" s="148">
        <v>1.41</v>
      </c>
      <c r="J169" s="148"/>
      <c r="K169" s="149"/>
      <c r="L169" s="27"/>
      <c r="M169" s="150" t="s">
        <v>1</v>
      </c>
      <c r="N169" s="121" t="s">
        <v>40</v>
      </c>
      <c r="O169" s="151">
        <v>6.4000000000000001E-2</v>
      </c>
      <c r="P169" s="151">
        <f t="shared" si="9"/>
        <v>33.756800000000005</v>
      </c>
      <c r="Q169" s="151">
        <v>0</v>
      </c>
      <c r="R169" s="151">
        <f t="shared" si="10"/>
        <v>0</v>
      </c>
      <c r="S169" s="151">
        <v>0</v>
      </c>
      <c r="T169" s="152">
        <f t="shared" si="11"/>
        <v>0</v>
      </c>
      <c r="AR169" s="153" t="s">
        <v>107</v>
      </c>
      <c r="AT169" s="153" t="s">
        <v>174</v>
      </c>
      <c r="AU169" s="153" t="s">
        <v>86</v>
      </c>
      <c r="AY169" s="13" t="s">
        <v>171</v>
      </c>
      <c r="BE169" s="154">
        <f t="shared" si="12"/>
        <v>0</v>
      </c>
      <c r="BF169" s="154">
        <f t="shared" si="13"/>
        <v>0</v>
      </c>
      <c r="BG169" s="154">
        <f t="shared" si="14"/>
        <v>0</v>
      </c>
      <c r="BH169" s="154">
        <f t="shared" si="15"/>
        <v>0</v>
      </c>
      <c r="BI169" s="154">
        <f t="shared" si="16"/>
        <v>0</v>
      </c>
      <c r="BJ169" s="13" t="s">
        <v>86</v>
      </c>
      <c r="BK169" s="154">
        <f t="shared" si="17"/>
        <v>743.7</v>
      </c>
      <c r="BL169" s="13" t="s">
        <v>107</v>
      </c>
      <c r="BM169" s="153" t="s">
        <v>269</v>
      </c>
    </row>
    <row r="170" spans="2:65" s="1" customFormat="1" ht="37.9" customHeight="1">
      <c r="B170" s="142"/>
      <c r="C170" s="143" t="s">
        <v>270</v>
      </c>
      <c r="D170" s="143" t="s">
        <v>174</v>
      </c>
      <c r="E170" s="144" t="s">
        <v>271</v>
      </c>
      <c r="F170" s="145" t="s">
        <v>272</v>
      </c>
      <c r="G170" s="146" t="s">
        <v>177</v>
      </c>
      <c r="H170" s="147">
        <v>2109.8000000000002</v>
      </c>
      <c r="I170" s="148">
        <v>0.82</v>
      </c>
      <c r="J170" s="148"/>
      <c r="K170" s="149"/>
      <c r="L170" s="27"/>
      <c r="M170" s="150" t="s">
        <v>1</v>
      </c>
      <c r="N170" s="121" t="s">
        <v>40</v>
      </c>
      <c r="O170" s="151">
        <v>2E-3</v>
      </c>
      <c r="P170" s="151">
        <f t="shared" si="9"/>
        <v>4.2196000000000007</v>
      </c>
      <c r="Q170" s="151">
        <v>0</v>
      </c>
      <c r="R170" s="151">
        <f t="shared" si="10"/>
        <v>0</v>
      </c>
      <c r="S170" s="151">
        <v>0</v>
      </c>
      <c r="T170" s="152">
        <f t="shared" si="11"/>
        <v>0</v>
      </c>
      <c r="AR170" s="153" t="s">
        <v>107</v>
      </c>
      <c r="AT170" s="153" t="s">
        <v>174</v>
      </c>
      <c r="AU170" s="153" t="s">
        <v>86</v>
      </c>
      <c r="AY170" s="13" t="s">
        <v>171</v>
      </c>
      <c r="BE170" s="154">
        <f t="shared" si="12"/>
        <v>0</v>
      </c>
      <c r="BF170" s="154">
        <f t="shared" si="13"/>
        <v>0</v>
      </c>
      <c r="BG170" s="154">
        <f t="shared" si="14"/>
        <v>0</v>
      </c>
      <c r="BH170" s="154">
        <f t="shared" si="15"/>
        <v>0</v>
      </c>
      <c r="BI170" s="154">
        <f t="shared" si="16"/>
        <v>0</v>
      </c>
      <c r="BJ170" s="13" t="s">
        <v>86</v>
      </c>
      <c r="BK170" s="154">
        <f t="shared" si="17"/>
        <v>1730.04</v>
      </c>
      <c r="BL170" s="13" t="s">
        <v>107</v>
      </c>
      <c r="BM170" s="153" t="s">
        <v>273</v>
      </c>
    </row>
    <row r="171" spans="2:65" s="1" customFormat="1" ht="24.2" customHeight="1">
      <c r="B171" s="142"/>
      <c r="C171" s="143" t="s">
        <v>222</v>
      </c>
      <c r="D171" s="143" t="s">
        <v>174</v>
      </c>
      <c r="E171" s="144" t="s">
        <v>274</v>
      </c>
      <c r="F171" s="145" t="s">
        <v>275</v>
      </c>
      <c r="G171" s="146" t="s">
        <v>177</v>
      </c>
      <c r="H171" s="147">
        <v>468</v>
      </c>
      <c r="I171" s="148">
        <v>0.8</v>
      </c>
      <c r="J171" s="148"/>
      <c r="K171" s="149"/>
      <c r="L171" s="27"/>
      <c r="M171" s="150" t="s">
        <v>1</v>
      </c>
      <c r="N171" s="121" t="s">
        <v>40</v>
      </c>
      <c r="O171" s="151">
        <v>4.4999999999999998E-2</v>
      </c>
      <c r="P171" s="151">
        <f t="shared" si="9"/>
        <v>21.06</v>
      </c>
      <c r="Q171" s="151">
        <v>0</v>
      </c>
      <c r="R171" s="151">
        <f t="shared" si="10"/>
        <v>0</v>
      </c>
      <c r="S171" s="151">
        <v>0</v>
      </c>
      <c r="T171" s="152">
        <f t="shared" si="11"/>
        <v>0</v>
      </c>
      <c r="AR171" s="153" t="s">
        <v>107</v>
      </c>
      <c r="AT171" s="153" t="s">
        <v>174</v>
      </c>
      <c r="AU171" s="153" t="s">
        <v>86</v>
      </c>
      <c r="AY171" s="13" t="s">
        <v>171</v>
      </c>
      <c r="BE171" s="154">
        <f t="shared" si="12"/>
        <v>0</v>
      </c>
      <c r="BF171" s="154">
        <f t="shared" si="13"/>
        <v>0</v>
      </c>
      <c r="BG171" s="154">
        <f t="shared" si="14"/>
        <v>0</v>
      </c>
      <c r="BH171" s="154">
        <f t="shared" si="15"/>
        <v>0</v>
      </c>
      <c r="BI171" s="154">
        <f t="shared" si="16"/>
        <v>0</v>
      </c>
      <c r="BJ171" s="13" t="s">
        <v>86</v>
      </c>
      <c r="BK171" s="154">
        <f t="shared" si="17"/>
        <v>374.4</v>
      </c>
      <c r="BL171" s="13" t="s">
        <v>107</v>
      </c>
      <c r="BM171" s="153" t="s">
        <v>276</v>
      </c>
    </row>
    <row r="172" spans="2:65" s="1" customFormat="1" ht="16.5" customHeight="1">
      <c r="B172" s="142"/>
      <c r="C172" s="143" t="s">
        <v>277</v>
      </c>
      <c r="D172" s="143" t="s">
        <v>174</v>
      </c>
      <c r="E172" s="144" t="s">
        <v>278</v>
      </c>
      <c r="F172" s="145" t="s">
        <v>279</v>
      </c>
      <c r="G172" s="146" t="s">
        <v>280</v>
      </c>
      <c r="H172" s="147">
        <v>6</v>
      </c>
      <c r="I172" s="148">
        <v>4.75</v>
      </c>
      <c r="J172" s="148"/>
      <c r="K172" s="149"/>
      <c r="L172" s="27"/>
      <c r="M172" s="150" t="s">
        <v>1</v>
      </c>
      <c r="N172" s="121" t="s">
        <v>40</v>
      </c>
      <c r="O172" s="151">
        <v>0.26317000000000002</v>
      </c>
      <c r="P172" s="151">
        <f t="shared" si="9"/>
        <v>1.5790200000000001</v>
      </c>
      <c r="Q172" s="151">
        <v>8.8000000000000005E-3</v>
      </c>
      <c r="R172" s="151">
        <f t="shared" si="10"/>
        <v>5.28E-2</v>
      </c>
      <c r="S172" s="151">
        <v>0</v>
      </c>
      <c r="T172" s="152">
        <f t="shared" si="11"/>
        <v>0</v>
      </c>
      <c r="AR172" s="153" t="s">
        <v>107</v>
      </c>
      <c r="AT172" s="153" t="s">
        <v>174</v>
      </c>
      <c r="AU172" s="153" t="s">
        <v>86</v>
      </c>
      <c r="AY172" s="13" t="s">
        <v>171</v>
      </c>
      <c r="BE172" s="154">
        <f t="shared" si="12"/>
        <v>0</v>
      </c>
      <c r="BF172" s="154">
        <f t="shared" si="13"/>
        <v>0</v>
      </c>
      <c r="BG172" s="154">
        <f t="shared" si="14"/>
        <v>0</v>
      </c>
      <c r="BH172" s="154">
        <f t="shared" si="15"/>
        <v>0</v>
      </c>
      <c r="BI172" s="154">
        <f t="shared" si="16"/>
        <v>0</v>
      </c>
      <c r="BJ172" s="13" t="s">
        <v>86</v>
      </c>
      <c r="BK172" s="154">
        <f t="shared" si="17"/>
        <v>28.5</v>
      </c>
      <c r="BL172" s="13" t="s">
        <v>107</v>
      </c>
      <c r="BM172" s="153" t="s">
        <v>281</v>
      </c>
    </row>
    <row r="173" spans="2:65" s="1" customFormat="1" ht="24.2" customHeight="1">
      <c r="B173" s="142"/>
      <c r="C173" s="155" t="s">
        <v>225</v>
      </c>
      <c r="D173" s="155" t="s">
        <v>282</v>
      </c>
      <c r="E173" s="156" t="s">
        <v>283</v>
      </c>
      <c r="F173" s="157" t="s">
        <v>284</v>
      </c>
      <c r="G173" s="158" t="s">
        <v>1</v>
      </c>
      <c r="H173" s="159">
        <v>4</v>
      </c>
      <c r="I173" s="160">
        <v>86.25</v>
      </c>
      <c r="J173" s="160"/>
      <c r="K173" s="161"/>
      <c r="L173" s="162"/>
      <c r="M173" s="163" t="s">
        <v>1</v>
      </c>
      <c r="N173" s="164" t="s">
        <v>40</v>
      </c>
      <c r="O173" s="151">
        <v>0</v>
      </c>
      <c r="P173" s="151">
        <f t="shared" si="9"/>
        <v>0</v>
      </c>
      <c r="Q173" s="151">
        <v>0</v>
      </c>
      <c r="R173" s="151">
        <f t="shared" si="10"/>
        <v>0</v>
      </c>
      <c r="S173" s="151">
        <v>0</v>
      </c>
      <c r="T173" s="152">
        <f t="shared" si="11"/>
        <v>0</v>
      </c>
      <c r="AR173" s="153" t="s">
        <v>184</v>
      </c>
      <c r="AT173" s="153" t="s">
        <v>282</v>
      </c>
      <c r="AU173" s="153" t="s">
        <v>86</v>
      </c>
      <c r="AY173" s="13" t="s">
        <v>171</v>
      </c>
      <c r="BE173" s="154">
        <f t="shared" si="12"/>
        <v>0</v>
      </c>
      <c r="BF173" s="154">
        <f t="shared" si="13"/>
        <v>0</v>
      </c>
      <c r="BG173" s="154">
        <f t="shared" si="14"/>
        <v>0</v>
      </c>
      <c r="BH173" s="154">
        <f t="shared" si="15"/>
        <v>0</v>
      </c>
      <c r="BI173" s="154">
        <f t="shared" si="16"/>
        <v>0</v>
      </c>
      <c r="BJ173" s="13" t="s">
        <v>86</v>
      </c>
      <c r="BK173" s="154">
        <f t="shared" si="17"/>
        <v>345</v>
      </c>
      <c r="BL173" s="13" t="s">
        <v>107</v>
      </c>
      <c r="BM173" s="153" t="s">
        <v>285</v>
      </c>
    </row>
    <row r="174" spans="2:65" s="1" customFormat="1" ht="16.5" customHeight="1">
      <c r="B174" s="142"/>
      <c r="C174" s="155" t="s">
        <v>286</v>
      </c>
      <c r="D174" s="155" t="s">
        <v>282</v>
      </c>
      <c r="E174" s="156" t="s">
        <v>287</v>
      </c>
      <c r="F174" s="157" t="s">
        <v>288</v>
      </c>
      <c r="G174" s="158" t="s">
        <v>280</v>
      </c>
      <c r="H174" s="159">
        <v>2</v>
      </c>
      <c r="I174" s="160">
        <v>176.25</v>
      </c>
      <c r="J174" s="160"/>
      <c r="K174" s="161"/>
      <c r="L174" s="162"/>
      <c r="M174" s="163" t="s">
        <v>1</v>
      </c>
      <c r="N174" s="164" t="s">
        <v>40</v>
      </c>
      <c r="O174" s="151">
        <v>0</v>
      </c>
      <c r="P174" s="151">
        <f t="shared" si="9"/>
        <v>0</v>
      </c>
      <c r="Q174" s="151">
        <v>0</v>
      </c>
      <c r="R174" s="151">
        <f t="shared" si="10"/>
        <v>0</v>
      </c>
      <c r="S174" s="151">
        <v>0</v>
      </c>
      <c r="T174" s="152">
        <f t="shared" si="11"/>
        <v>0</v>
      </c>
      <c r="AR174" s="153" t="s">
        <v>184</v>
      </c>
      <c r="AT174" s="153" t="s">
        <v>282</v>
      </c>
      <c r="AU174" s="153" t="s">
        <v>86</v>
      </c>
      <c r="AY174" s="13" t="s">
        <v>171</v>
      </c>
      <c r="BE174" s="154">
        <f t="shared" si="12"/>
        <v>0</v>
      </c>
      <c r="BF174" s="154">
        <f t="shared" si="13"/>
        <v>0</v>
      </c>
      <c r="BG174" s="154">
        <f t="shared" si="14"/>
        <v>0</v>
      </c>
      <c r="BH174" s="154">
        <f t="shared" si="15"/>
        <v>0</v>
      </c>
      <c r="BI174" s="154">
        <f t="shared" si="16"/>
        <v>0</v>
      </c>
      <c r="BJ174" s="13" t="s">
        <v>86</v>
      </c>
      <c r="BK174" s="154">
        <f t="shared" si="17"/>
        <v>352.5</v>
      </c>
      <c r="BL174" s="13" t="s">
        <v>107</v>
      </c>
      <c r="BM174" s="153" t="s">
        <v>289</v>
      </c>
    </row>
    <row r="175" spans="2:65" s="1" customFormat="1" ht="37.9" customHeight="1">
      <c r="B175" s="142"/>
      <c r="C175" s="143" t="s">
        <v>229</v>
      </c>
      <c r="D175" s="143" t="s">
        <v>174</v>
      </c>
      <c r="E175" s="144" t="s">
        <v>290</v>
      </c>
      <c r="F175" s="145" t="s">
        <v>291</v>
      </c>
      <c r="G175" s="146" t="s">
        <v>280</v>
      </c>
      <c r="H175" s="147">
        <v>80</v>
      </c>
      <c r="I175" s="148">
        <v>38.5</v>
      </c>
      <c r="J175" s="148"/>
      <c r="K175" s="149"/>
      <c r="L175" s="27"/>
      <c r="M175" s="150" t="s">
        <v>1</v>
      </c>
      <c r="N175" s="121" t="s">
        <v>40</v>
      </c>
      <c r="O175" s="151">
        <v>0</v>
      </c>
      <c r="P175" s="151">
        <f t="shared" si="9"/>
        <v>0</v>
      </c>
      <c r="Q175" s="151">
        <v>0</v>
      </c>
      <c r="R175" s="151">
        <f t="shared" si="10"/>
        <v>0</v>
      </c>
      <c r="S175" s="151">
        <v>0</v>
      </c>
      <c r="T175" s="152">
        <f t="shared" si="11"/>
        <v>0</v>
      </c>
      <c r="AR175" s="153" t="s">
        <v>107</v>
      </c>
      <c r="AT175" s="153" t="s">
        <v>174</v>
      </c>
      <c r="AU175" s="153" t="s">
        <v>86</v>
      </c>
      <c r="AY175" s="13" t="s">
        <v>171</v>
      </c>
      <c r="BE175" s="154">
        <f t="shared" si="12"/>
        <v>0</v>
      </c>
      <c r="BF175" s="154">
        <f t="shared" si="13"/>
        <v>0</v>
      </c>
      <c r="BG175" s="154">
        <f t="shared" si="14"/>
        <v>0</v>
      </c>
      <c r="BH175" s="154">
        <f t="shared" si="15"/>
        <v>0</v>
      </c>
      <c r="BI175" s="154">
        <f t="shared" si="16"/>
        <v>0</v>
      </c>
      <c r="BJ175" s="13" t="s">
        <v>86</v>
      </c>
      <c r="BK175" s="154">
        <f t="shared" si="17"/>
        <v>3080</v>
      </c>
      <c r="BL175" s="13" t="s">
        <v>107</v>
      </c>
      <c r="BM175" s="153" t="s">
        <v>292</v>
      </c>
    </row>
    <row r="176" spans="2:65" s="1" customFormat="1" ht="37.9" customHeight="1">
      <c r="B176" s="142"/>
      <c r="C176" s="143" t="s">
        <v>293</v>
      </c>
      <c r="D176" s="143" t="s">
        <v>174</v>
      </c>
      <c r="E176" s="144" t="s">
        <v>294</v>
      </c>
      <c r="F176" s="145" t="s">
        <v>295</v>
      </c>
      <c r="G176" s="146" t="s">
        <v>280</v>
      </c>
      <c r="H176" s="147">
        <v>12</v>
      </c>
      <c r="I176" s="148">
        <v>63</v>
      </c>
      <c r="J176" s="148"/>
      <c r="K176" s="149"/>
      <c r="L176" s="27"/>
      <c r="M176" s="150" t="s">
        <v>1</v>
      </c>
      <c r="N176" s="121" t="s">
        <v>40</v>
      </c>
      <c r="O176" s="151">
        <v>0</v>
      </c>
      <c r="P176" s="151">
        <f t="shared" si="9"/>
        <v>0</v>
      </c>
      <c r="Q176" s="151">
        <v>0</v>
      </c>
      <c r="R176" s="151">
        <f t="shared" si="10"/>
        <v>0</v>
      </c>
      <c r="S176" s="151">
        <v>0</v>
      </c>
      <c r="T176" s="152">
        <f t="shared" si="11"/>
        <v>0</v>
      </c>
      <c r="AR176" s="153" t="s">
        <v>107</v>
      </c>
      <c r="AT176" s="153" t="s">
        <v>174</v>
      </c>
      <c r="AU176" s="153" t="s">
        <v>86</v>
      </c>
      <c r="AY176" s="13" t="s">
        <v>171</v>
      </c>
      <c r="BE176" s="154">
        <f t="shared" si="12"/>
        <v>0</v>
      </c>
      <c r="BF176" s="154">
        <f t="shared" si="13"/>
        <v>0</v>
      </c>
      <c r="BG176" s="154">
        <f t="shared" si="14"/>
        <v>0</v>
      </c>
      <c r="BH176" s="154">
        <f t="shared" si="15"/>
        <v>0</v>
      </c>
      <c r="BI176" s="154">
        <f t="shared" si="16"/>
        <v>0</v>
      </c>
      <c r="BJ176" s="13" t="s">
        <v>86</v>
      </c>
      <c r="BK176" s="154">
        <f t="shared" si="17"/>
        <v>756</v>
      </c>
      <c r="BL176" s="13" t="s">
        <v>107</v>
      </c>
      <c r="BM176" s="153" t="s">
        <v>296</v>
      </c>
    </row>
    <row r="177" spans="2:65" s="1" customFormat="1" ht="37.9" customHeight="1">
      <c r="B177" s="142"/>
      <c r="C177" s="143" t="s">
        <v>232</v>
      </c>
      <c r="D177" s="143" t="s">
        <v>174</v>
      </c>
      <c r="E177" s="144" t="s">
        <v>297</v>
      </c>
      <c r="F177" s="145" t="s">
        <v>298</v>
      </c>
      <c r="G177" s="146" t="s">
        <v>280</v>
      </c>
      <c r="H177" s="147">
        <v>20</v>
      </c>
      <c r="I177" s="148">
        <v>4.88</v>
      </c>
      <c r="J177" s="148"/>
      <c r="K177" s="149"/>
      <c r="L177" s="27"/>
      <c r="M177" s="150" t="s">
        <v>1</v>
      </c>
      <c r="N177" s="121" t="s">
        <v>40</v>
      </c>
      <c r="O177" s="151">
        <v>0</v>
      </c>
      <c r="P177" s="151">
        <f t="shared" si="9"/>
        <v>0</v>
      </c>
      <c r="Q177" s="151">
        <v>0</v>
      </c>
      <c r="R177" s="151">
        <f t="shared" si="10"/>
        <v>0</v>
      </c>
      <c r="S177" s="151">
        <v>0</v>
      </c>
      <c r="T177" s="152">
        <f t="shared" si="11"/>
        <v>0</v>
      </c>
      <c r="AR177" s="153" t="s">
        <v>107</v>
      </c>
      <c r="AT177" s="153" t="s">
        <v>174</v>
      </c>
      <c r="AU177" s="153" t="s">
        <v>86</v>
      </c>
      <c r="AY177" s="13" t="s">
        <v>171</v>
      </c>
      <c r="BE177" s="154">
        <f t="shared" si="12"/>
        <v>0</v>
      </c>
      <c r="BF177" s="154">
        <f t="shared" si="13"/>
        <v>0</v>
      </c>
      <c r="BG177" s="154">
        <f t="shared" si="14"/>
        <v>0</v>
      </c>
      <c r="BH177" s="154">
        <f t="shared" si="15"/>
        <v>0</v>
      </c>
      <c r="BI177" s="154">
        <f t="shared" si="16"/>
        <v>0</v>
      </c>
      <c r="BJ177" s="13" t="s">
        <v>86</v>
      </c>
      <c r="BK177" s="154">
        <f t="shared" si="17"/>
        <v>97.6</v>
      </c>
      <c r="BL177" s="13" t="s">
        <v>107</v>
      </c>
      <c r="BM177" s="153" t="s">
        <v>299</v>
      </c>
    </row>
    <row r="178" spans="2:65" s="1" customFormat="1" ht="37.9" customHeight="1">
      <c r="B178" s="142"/>
      <c r="C178" s="143" t="s">
        <v>300</v>
      </c>
      <c r="D178" s="143" t="s">
        <v>174</v>
      </c>
      <c r="E178" s="144" t="s">
        <v>301</v>
      </c>
      <c r="F178" s="145" t="s">
        <v>302</v>
      </c>
      <c r="G178" s="146" t="s">
        <v>280</v>
      </c>
      <c r="H178" s="147">
        <v>20</v>
      </c>
      <c r="I178" s="148">
        <v>4.13</v>
      </c>
      <c r="J178" s="148"/>
      <c r="K178" s="149"/>
      <c r="L178" s="27"/>
      <c r="M178" s="150" t="s">
        <v>1</v>
      </c>
      <c r="N178" s="121" t="s">
        <v>40</v>
      </c>
      <c r="O178" s="151">
        <v>0</v>
      </c>
      <c r="P178" s="151">
        <f t="shared" si="9"/>
        <v>0</v>
      </c>
      <c r="Q178" s="151">
        <v>0</v>
      </c>
      <c r="R178" s="151">
        <f t="shared" si="10"/>
        <v>0</v>
      </c>
      <c r="S178" s="151">
        <v>0</v>
      </c>
      <c r="T178" s="152">
        <f t="shared" si="11"/>
        <v>0</v>
      </c>
      <c r="AR178" s="153" t="s">
        <v>107</v>
      </c>
      <c r="AT178" s="153" t="s">
        <v>174</v>
      </c>
      <c r="AU178" s="153" t="s">
        <v>86</v>
      </c>
      <c r="AY178" s="13" t="s">
        <v>171</v>
      </c>
      <c r="BE178" s="154">
        <f t="shared" si="12"/>
        <v>0</v>
      </c>
      <c r="BF178" s="154">
        <f t="shared" si="13"/>
        <v>0</v>
      </c>
      <c r="BG178" s="154">
        <f t="shared" si="14"/>
        <v>0</v>
      </c>
      <c r="BH178" s="154">
        <f t="shared" si="15"/>
        <v>0</v>
      </c>
      <c r="BI178" s="154">
        <f t="shared" si="16"/>
        <v>0</v>
      </c>
      <c r="BJ178" s="13" t="s">
        <v>86</v>
      </c>
      <c r="BK178" s="154">
        <f t="shared" si="17"/>
        <v>82.6</v>
      </c>
      <c r="BL178" s="13" t="s">
        <v>107</v>
      </c>
      <c r="BM178" s="153" t="s">
        <v>303</v>
      </c>
    </row>
    <row r="179" spans="2:65" s="1" customFormat="1" ht="24.2" customHeight="1">
      <c r="B179" s="142"/>
      <c r="C179" s="143" t="s">
        <v>236</v>
      </c>
      <c r="D179" s="143" t="s">
        <v>174</v>
      </c>
      <c r="E179" s="144" t="s">
        <v>304</v>
      </c>
      <c r="F179" s="145" t="s">
        <v>305</v>
      </c>
      <c r="G179" s="146" t="s">
        <v>280</v>
      </c>
      <c r="H179" s="147">
        <v>4</v>
      </c>
      <c r="I179" s="148">
        <v>83.98</v>
      </c>
      <c r="J179" s="148"/>
      <c r="K179" s="149"/>
      <c r="L179" s="27"/>
      <c r="M179" s="150" t="s">
        <v>1</v>
      </c>
      <c r="N179" s="121" t="s">
        <v>40</v>
      </c>
      <c r="O179" s="151">
        <v>0</v>
      </c>
      <c r="P179" s="151">
        <f t="shared" si="9"/>
        <v>0</v>
      </c>
      <c r="Q179" s="151">
        <v>0</v>
      </c>
      <c r="R179" s="151">
        <f t="shared" si="10"/>
        <v>0</v>
      </c>
      <c r="S179" s="151">
        <v>0</v>
      </c>
      <c r="T179" s="152">
        <f t="shared" si="11"/>
        <v>0</v>
      </c>
      <c r="AR179" s="153" t="s">
        <v>107</v>
      </c>
      <c r="AT179" s="153" t="s">
        <v>174</v>
      </c>
      <c r="AU179" s="153" t="s">
        <v>86</v>
      </c>
      <c r="AY179" s="13" t="s">
        <v>171</v>
      </c>
      <c r="BE179" s="154">
        <f t="shared" si="12"/>
        <v>0</v>
      </c>
      <c r="BF179" s="154">
        <f t="shared" si="13"/>
        <v>0</v>
      </c>
      <c r="BG179" s="154">
        <f t="shared" si="14"/>
        <v>0</v>
      </c>
      <c r="BH179" s="154">
        <f t="shared" si="15"/>
        <v>0</v>
      </c>
      <c r="BI179" s="154">
        <f t="shared" si="16"/>
        <v>0</v>
      </c>
      <c r="BJ179" s="13" t="s">
        <v>86</v>
      </c>
      <c r="BK179" s="154">
        <f t="shared" si="17"/>
        <v>335.92</v>
      </c>
      <c r="BL179" s="13" t="s">
        <v>107</v>
      </c>
      <c r="BM179" s="153" t="s">
        <v>306</v>
      </c>
    </row>
    <row r="180" spans="2:65" s="1" customFormat="1" ht="24.2" customHeight="1">
      <c r="B180" s="142"/>
      <c r="C180" s="143" t="s">
        <v>307</v>
      </c>
      <c r="D180" s="143" t="s">
        <v>174</v>
      </c>
      <c r="E180" s="144" t="s">
        <v>308</v>
      </c>
      <c r="F180" s="145" t="s">
        <v>309</v>
      </c>
      <c r="G180" s="146" t="s">
        <v>280</v>
      </c>
      <c r="H180" s="147">
        <v>8</v>
      </c>
      <c r="I180" s="148">
        <v>81.48</v>
      </c>
      <c r="J180" s="148"/>
      <c r="K180" s="149"/>
      <c r="L180" s="27"/>
      <c r="M180" s="150" t="s">
        <v>1</v>
      </c>
      <c r="N180" s="121" t="s">
        <v>40</v>
      </c>
      <c r="O180" s="151">
        <v>0</v>
      </c>
      <c r="P180" s="151">
        <f t="shared" si="9"/>
        <v>0</v>
      </c>
      <c r="Q180" s="151">
        <v>0</v>
      </c>
      <c r="R180" s="151">
        <f t="shared" si="10"/>
        <v>0</v>
      </c>
      <c r="S180" s="151">
        <v>0</v>
      </c>
      <c r="T180" s="152">
        <f t="shared" si="11"/>
        <v>0</v>
      </c>
      <c r="AR180" s="153" t="s">
        <v>107</v>
      </c>
      <c r="AT180" s="153" t="s">
        <v>174</v>
      </c>
      <c r="AU180" s="153" t="s">
        <v>86</v>
      </c>
      <c r="AY180" s="13" t="s">
        <v>171</v>
      </c>
      <c r="BE180" s="154">
        <f t="shared" si="12"/>
        <v>0</v>
      </c>
      <c r="BF180" s="154">
        <f t="shared" si="13"/>
        <v>0</v>
      </c>
      <c r="BG180" s="154">
        <f t="shared" si="14"/>
        <v>0</v>
      </c>
      <c r="BH180" s="154">
        <f t="shared" si="15"/>
        <v>0</v>
      </c>
      <c r="BI180" s="154">
        <f t="shared" si="16"/>
        <v>0</v>
      </c>
      <c r="BJ180" s="13" t="s">
        <v>86</v>
      </c>
      <c r="BK180" s="154">
        <f t="shared" si="17"/>
        <v>651.84</v>
      </c>
      <c r="BL180" s="13" t="s">
        <v>107</v>
      </c>
      <c r="BM180" s="153" t="s">
        <v>310</v>
      </c>
    </row>
    <row r="181" spans="2:65" s="1" customFormat="1" ht="24.2" customHeight="1">
      <c r="B181" s="142"/>
      <c r="C181" s="143" t="s">
        <v>239</v>
      </c>
      <c r="D181" s="143" t="s">
        <v>174</v>
      </c>
      <c r="E181" s="144" t="s">
        <v>311</v>
      </c>
      <c r="F181" s="145" t="s">
        <v>312</v>
      </c>
      <c r="G181" s="146" t="s">
        <v>253</v>
      </c>
      <c r="H181" s="147">
        <v>122.3</v>
      </c>
      <c r="I181" s="148">
        <v>2.5</v>
      </c>
      <c r="J181" s="148"/>
      <c r="K181" s="149"/>
      <c r="L181" s="27"/>
      <c r="M181" s="150" t="s">
        <v>1</v>
      </c>
      <c r="N181" s="121" t="s">
        <v>40</v>
      </c>
      <c r="O181" s="151">
        <v>9.4060000000000005E-2</v>
      </c>
      <c r="P181" s="151">
        <f t="shared" si="9"/>
        <v>11.503538000000001</v>
      </c>
      <c r="Q181" s="151">
        <v>1.26E-4</v>
      </c>
      <c r="R181" s="151">
        <f t="shared" si="10"/>
        <v>1.54098E-2</v>
      </c>
      <c r="S181" s="151">
        <v>0</v>
      </c>
      <c r="T181" s="152">
        <f t="shared" si="11"/>
        <v>0</v>
      </c>
      <c r="AR181" s="153" t="s">
        <v>107</v>
      </c>
      <c r="AT181" s="153" t="s">
        <v>174</v>
      </c>
      <c r="AU181" s="153" t="s">
        <v>86</v>
      </c>
      <c r="AY181" s="13" t="s">
        <v>171</v>
      </c>
      <c r="BE181" s="154">
        <f t="shared" si="12"/>
        <v>0</v>
      </c>
      <c r="BF181" s="154">
        <f t="shared" si="13"/>
        <v>0</v>
      </c>
      <c r="BG181" s="154">
        <f t="shared" si="14"/>
        <v>0</v>
      </c>
      <c r="BH181" s="154">
        <f t="shared" si="15"/>
        <v>0</v>
      </c>
      <c r="BI181" s="154">
        <f t="shared" si="16"/>
        <v>0</v>
      </c>
      <c r="BJ181" s="13" t="s">
        <v>86</v>
      </c>
      <c r="BK181" s="154">
        <f t="shared" si="17"/>
        <v>305.75</v>
      </c>
      <c r="BL181" s="13" t="s">
        <v>107</v>
      </c>
      <c r="BM181" s="153" t="s">
        <v>313</v>
      </c>
    </row>
    <row r="182" spans="2:65" s="1" customFormat="1" ht="16.5" customHeight="1">
      <c r="B182" s="142"/>
      <c r="C182" s="143" t="s">
        <v>314</v>
      </c>
      <c r="D182" s="143" t="s">
        <v>174</v>
      </c>
      <c r="E182" s="144" t="s">
        <v>315</v>
      </c>
      <c r="F182" s="145" t="s">
        <v>316</v>
      </c>
      <c r="G182" s="146" t="s">
        <v>253</v>
      </c>
      <c r="H182" s="147">
        <v>57.9</v>
      </c>
      <c r="I182" s="148">
        <v>9.9</v>
      </c>
      <c r="J182" s="148"/>
      <c r="K182" s="149"/>
      <c r="L182" s="27"/>
      <c r="M182" s="150" t="s">
        <v>1</v>
      </c>
      <c r="N182" s="121" t="s">
        <v>40</v>
      </c>
      <c r="O182" s="151">
        <v>0</v>
      </c>
      <c r="P182" s="151">
        <f t="shared" si="9"/>
        <v>0</v>
      </c>
      <c r="Q182" s="151">
        <v>0</v>
      </c>
      <c r="R182" s="151">
        <f t="shared" si="10"/>
        <v>0</v>
      </c>
      <c r="S182" s="151">
        <v>0</v>
      </c>
      <c r="T182" s="152">
        <f t="shared" si="11"/>
        <v>0</v>
      </c>
      <c r="AR182" s="153" t="s">
        <v>107</v>
      </c>
      <c r="AT182" s="153" t="s">
        <v>174</v>
      </c>
      <c r="AU182" s="153" t="s">
        <v>86</v>
      </c>
      <c r="AY182" s="13" t="s">
        <v>171</v>
      </c>
      <c r="BE182" s="154">
        <f t="shared" si="12"/>
        <v>0</v>
      </c>
      <c r="BF182" s="154">
        <f t="shared" si="13"/>
        <v>0</v>
      </c>
      <c r="BG182" s="154">
        <f t="shared" si="14"/>
        <v>0</v>
      </c>
      <c r="BH182" s="154">
        <f t="shared" si="15"/>
        <v>0</v>
      </c>
      <c r="BI182" s="154">
        <f t="shared" si="16"/>
        <v>0</v>
      </c>
      <c r="BJ182" s="13" t="s">
        <v>86</v>
      </c>
      <c r="BK182" s="154">
        <f t="shared" si="17"/>
        <v>573.21</v>
      </c>
      <c r="BL182" s="13" t="s">
        <v>107</v>
      </c>
      <c r="BM182" s="153" t="s">
        <v>317</v>
      </c>
    </row>
    <row r="183" spans="2:65" s="1" customFormat="1" ht="24.2" customHeight="1">
      <c r="B183" s="142"/>
      <c r="C183" s="143" t="s">
        <v>243</v>
      </c>
      <c r="D183" s="143" t="s">
        <v>174</v>
      </c>
      <c r="E183" s="144" t="s">
        <v>318</v>
      </c>
      <c r="F183" s="145" t="s">
        <v>319</v>
      </c>
      <c r="G183" s="146" t="s">
        <v>253</v>
      </c>
      <c r="H183" s="147">
        <v>57.9</v>
      </c>
      <c r="I183" s="148">
        <v>3.62</v>
      </c>
      <c r="J183" s="148"/>
      <c r="K183" s="149"/>
      <c r="L183" s="27"/>
      <c r="M183" s="150" t="s">
        <v>1</v>
      </c>
      <c r="N183" s="121" t="s">
        <v>40</v>
      </c>
      <c r="O183" s="151">
        <v>9.418E-2</v>
      </c>
      <c r="P183" s="151">
        <f t="shared" si="9"/>
        <v>5.4530219999999998</v>
      </c>
      <c r="Q183" s="151">
        <v>3.6749999999999999E-4</v>
      </c>
      <c r="R183" s="151">
        <f t="shared" si="10"/>
        <v>2.1278249999999999E-2</v>
      </c>
      <c r="S183" s="151">
        <v>0</v>
      </c>
      <c r="T183" s="152">
        <f t="shared" si="11"/>
        <v>0</v>
      </c>
      <c r="AR183" s="153" t="s">
        <v>107</v>
      </c>
      <c r="AT183" s="153" t="s">
        <v>174</v>
      </c>
      <c r="AU183" s="153" t="s">
        <v>86</v>
      </c>
      <c r="AY183" s="13" t="s">
        <v>171</v>
      </c>
      <c r="BE183" s="154">
        <f t="shared" si="12"/>
        <v>0</v>
      </c>
      <c r="BF183" s="154">
        <f t="shared" si="13"/>
        <v>0</v>
      </c>
      <c r="BG183" s="154">
        <f t="shared" si="14"/>
        <v>0</v>
      </c>
      <c r="BH183" s="154">
        <f t="shared" si="15"/>
        <v>0</v>
      </c>
      <c r="BI183" s="154">
        <f t="shared" si="16"/>
        <v>0</v>
      </c>
      <c r="BJ183" s="13" t="s">
        <v>86</v>
      </c>
      <c r="BK183" s="154">
        <f t="shared" si="17"/>
        <v>209.6</v>
      </c>
      <c r="BL183" s="13" t="s">
        <v>107</v>
      </c>
      <c r="BM183" s="153" t="s">
        <v>320</v>
      </c>
    </row>
    <row r="184" spans="2:65" s="1" customFormat="1" ht="16.5" customHeight="1">
      <c r="B184" s="142"/>
      <c r="C184" s="143" t="s">
        <v>321</v>
      </c>
      <c r="D184" s="143" t="s">
        <v>174</v>
      </c>
      <c r="E184" s="144" t="s">
        <v>322</v>
      </c>
      <c r="F184" s="145" t="s">
        <v>323</v>
      </c>
      <c r="G184" s="146" t="s">
        <v>253</v>
      </c>
      <c r="H184" s="147">
        <v>140.30000000000001</v>
      </c>
      <c r="I184" s="148">
        <v>4.9400000000000004</v>
      </c>
      <c r="J184" s="148"/>
      <c r="K184" s="149"/>
      <c r="L184" s="27"/>
      <c r="M184" s="150" t="s">
        <v>1</v>
      </c>
      <c r="N184" s="121" t="s">
        <v>40</v>
      </c>
      <c r="O184" s="151">
        <v>9.4119999999999995E-2</v>
      </c>
      <c r="P184" s="151">
        <f t="shared" si="9"/>
        <v>13.205036</v>
      </c>
      <c r="Q184" s="151">
        <v>2.52E-4</v>
      </c>
      <c r="R184" s="151">
        <f t="shared" si="10"/>
        <v>3.5355600000000001E-2</v>
      </c>
      <c r="S184" s="151">
        <v>0</v>
      </c>
      <c r="T184" s="152">
        <f t="shared" si="11"/>
        <v>0</v>
      </c>
      <c r="AR184" s="153" t="s">
        <v>107</v>
      </c>
      <c r="AT184" s="153" t="s">
        <v>174</v>
      </c>
      <c r="AU184" s="153" t="s">
        <v>86</v>
      </c>
      <c r="AY184" s="13" t="s">
        <v>171</v>
      </c>
      <c r="BE184" s="154">
        <f t="shared" si="12"/>
        <v>0</v>
      </c>
      <c r="BF184" s="154">
        <f t="shared" si="13"/>
        <v>0</v>
      </c>
      <c r="BG184" s="154">
        <f t="shared" si="14"/>
        <v>0</v>
      </c>
      <c r="BH184" s="154">
        <f t="shared" si="15"/>
        <v>0</v>
      </c>
      <c r="BI184" s="154">
        <f t="shared" si="16"/>
        <v>0</v>
      </c>
      <c r="BJ184" s="13" t="s">
        <v>86</v>
      </c>
      <c r="BK184" s="154">
        <f t="shared" si="17"/>
        <v>693.08</v>
      </c>
      <c r="BL184" s="13" t="s">
        <v>107</v>
      </c>
      <c r="BM184" s="153" t="s">
        <v>324</v>
      </c>
    </row>
    <row r="185" spans="2:65" s="1" customFormat="1" ht="16.5" customHeight="1">
      <c r="B185" s="142"/>
      <c r="C185" s="143" t="s">
        <v>246</v>
      </c>
      <c r="D185" s="143" t="s">
        <v>174</v>
      </c>
      <c r="E185" s="144" t="s">
        <v>325</v>
      </c>
      <c r="F185" s="145" t="s">
        <v>326</v>
      </c>
      <c r="G185" s="146" t="s">
        <v>253</v>
      </c>
      <c r="H185" s="147">
        <v>119.9</v>
      </c>
      <c r="I185" s="148">
        <v>3.12</v>
      </c>
      <c r="J185" s="148"/>
      <c r="K185" s="149"/>
      <c r="L185" s="27"/>
      <c r="M185" s="150" t="s">
        <v>1</v>
      </c>
      <c r="N185" s="121" t="s">
        <v>40</v>
      </c>
      <c r="O185" s="151">
        <v>9.4039999999999999E-2</v>
      </c>
      <c r="P185" s="151">
        <f t="shared" si="9"/>
        <v>11.275396000000001</v>
      </c>
      <c r="Q185" s="151">
        <v>7.3499999999999998E-5</v>
      </c>
      <c r="R185" s="151">
        <f t="shared" si="10"/>
        <v>8.81265E-3</v>
      </c>
      <c r="S185" s="151">
        <v>0</v>
      </c>
      <c r="T185" s="152">
        <f t="shared" si="11"/>
        <v>0</v>
      </c>
      <c r="AR185" s="153" t="s">
        <v>107</v>
      </c>
      <c r="AT185" s="153" t="s">
        <v>174</v>
      </c>
      <c r="AU185" s="153" t="s">
        <v>86</v>
      </c>
      <c r="AY185" s="13" t="s">
        <v>171</v>
      </c>
      <c r="BE185" s="154">
        <f t="shared" si="12"/>
        <v>0</v>
      </c>
      <c r="BF185" s="154">
        <f t="shared" si="13"/>
        <v>0</v>
      </c>
      <c r="BG185" s="154">
        <f t="shared" si="14"/>
        <v>0</v>
      </c>
      <c r="BH185" s="154">
        <f t="shared" si="15"/>
        <v>0</v>
      </c>
      <c r="BI185" s="154">
        <f t="shared" si="16"/>
        <v>0</v>
      </c>
      <c r="BJ185" s="13" t="s">
        <v>86</v>
      </c>
      <c r="BK185" s="154">
        <f t="shared" si="17"/>
        <v>374.09</v>
      </c>
      <c r="BL185" s="13" t="s">
        <v>107</v>
      </c>
      <c r="BM185" s="153" t="s">
        <v>327</v>
      </c>
    </row>
    <row r="186" spans="2:65" s="1" customFormat="1" ht="16.5" customHeight="1">
      <c r="B186" s="142"/>
      <c r="C186" s="143" t="s">
        <v>328</v>
      </c>
      <c r="D186" s="143" t="s">
        <v>174</v>
      </c>
      <c r="E186" s="144" t="s">
        <v>329</v>
      </c>
      <c r="F186" s="145" t="s">
        <v>330</v>
      </c>
      <c r="G186" s="146" t="s">
        <v>253</v>
      </c>
      <c r="H186" s="147">
        <v>54.9</v>
      </c>
      <c r="I186" s="148">
        <v>3.52</v>
      </c>
      <c r="J186" s="148"/>
      <c r="K186" s="149"/>
      <c r="L186" s="27"/>
      <c r="M186" s="150" t="s">
        <v>1</v>
      </c>
      <c r="N186" s="121" t="s">
        <v>40</v>
      </c>
      <c r="O186" s="151">
        <v>9.4079999999999997E-2</v>
      </c>
      <c r="P186" s="151">
        <f t="shared" si="9"/>
        <v>5.1649919999999998</v>
      </c>
      <c r="Q186" s="151">
        <v>1.5750000000000001E-4</v>
      </c>
      <c r="R186" s="151">
        <f t="shared" si="10"/>
        <v>8.6467499999999999E-3</v>
      </c>
      <c r="S186" s="151">
        <v>0</v>
      </c>
      <c r="T186" s="152">
        <f t="shared" si="11"/>
        <v>0</v>
      </c>
      <c r="AR186" s="153" t="s">
        <v>107</v>
      </c>
      <c r="AT186" s="153" t="s">
        <v>174</v>
      </c>
      <c r="AU186" s="153" t="s">
        <v>86</v>
      </c>
      <c r="AY186" s="13" t="s">
        <v>171</v>
      </c>
      <c r="BE186" s="154">
        <f t="shared" si="12"/>
        <v>0</v>
      </c>
      <c r="BF186" s="154">
        <f t="shared" si="13"/>
        <v>0</v>
      </c>
      <c r="BG186" s="154">
        <f t="shared" si="14"/>
        <v>0</v>
      </c>
      <c r="BH186" s="154">
        <f t="shared" si="15"/>
        <v>0</v>
      </c>
      <c r="BI186" s="154">
        <f t="shared" si="16"/>
        <v>0</v>
      </c>
      <c r="BJ186" s="13" t="s">
        <v>86</v>
      </c>
      <c r="BK186" s="154">
        <f t="shared" si="17"/>
        <v>193.25</v>
      </c>
      <c r="BL186" s="13" t="s">
        <v>107</v>
      </c>
      <c r="BM186" s="153" t="s">
        <v>331</v>
      </c>
    </row>
    <row r="187" spans="2:65" s="1" customFormat="1" ht="21.75" customHeight="1">
      <c r="B187" s="142"/>
      <c r="C187" s="143" t="s">
        <v>250</v>
      </c>
      <c r="D187" s="143" t="s">
        <v>174</v>
      </c>
      <c r="E187" s="144" t="s">
        <v>332</v>
      </c>
      <c r="F187" s="145" t="s">
        <v>333</v>
      </c>
      <c r="G187" s="146" t="s">
        <v>253</v>
      </c>
      <c r="H187" s="147">
        <v>94.1</v>
      </c>
      <c r="I187" s="148">
        <v>2.9</v>
      </c>
      <c r="J187" s="148"/>
      <c r="K187" s="149"/>
      <c r="L187" s="27"/>
      <c r="M187" s="150" t="s">
        <v>1</v>
      </c>
      <c r="N187" s="121" t="s">
        <v>40</v>
      </c>
      <c r="O187" s="151">
        <v>9.4119999999999995E-2</v>
      </c>
      <c r="P187" s="151">
        <f t="shared" si="9"/>
        <v>8.8566919999999989</v>
      </c>
      <c r="Q187" s="151">
        <v>2.4149999999999999E-4</v>
      </c>
      <c r="R187" s="151">
        <f t="shared" si="10"/>
        <v>2.2725149999999996E-2</v>
      </c>
      <c r="S187" s="151">
        <v>0</v>
      </c>
      <c r="T187" s="152">
        <f t="shared" si="11"/>
        <v>0</v>
      </c>
      <c r="AR187" s="153" t="s">
        <v>107</v>
      </c>
      <c r="AT187" s="153" t="s">
        <v>174</v>
      </c>
      <c r="AU187" s="153" t="s">
        <v>86</v>
      </c>
      <c r="AY187" s="13" t="s">
        <v>171</v>
      </c>
      <c r="BE187" s="154">
        <f t="shared" si="12"/>
        <v>0</v>
      </c>
      <c r="BF187" s="154">
        <f t="shared" si="13"/>
        <v>0</v>
      </c>
      <c r="BG187" s="154">
        <f t="shared" si="14"/>
        <v>0</v>
      </c>
      <c r="BH187" s="154">
        <f t="shared" si="15"/>
        <v>0</v>
      </c>
      <c r="BI187" s="154">
        <f t="shared" si="16"/>
        <v>0</v>
      </c>
      <c r="BJ187" s="13" t="s">
        <v>86</v>
      </c>
      <c r="BK187" s="154">
        <f t="shared" si="17"/>
        <v>272.89</v>
      </c>
      <c r="BL187" s="13" t="s">
        <v>107</v>
      </c>
      <c r="BM187" s="153" t="s">
        <v>334</v>
      </c>
    </row>
    <row r="188" spans="2:65" s="1" customFormat="1" ht="24.2" customHeight="1">
      <c r="B188" s="142"/>
      <c r="C188" s="143" t="s">
        <v>335</v>
      </c>
      <c r="D188" s="143" t="s">
        <v>174</v>
      </c>
      <c r="E188" s="144" t="s">
        <v>336</v>
      </c>
      <c r="F188" s="145" t="s">
        <v>337</v>
      </c>
      <c r="G188" s="146" t="s">
        <v>253</v>
      </c>
      <c r="H188" s="147">
        <v>73.7</v>
      </c>
      <c r="I188" s="148">
        <v>2.72</v>
      </c>
      <c r="J188" s="148"/>
      <c r="K188" s="149"/>
      <c r="L188" s="27"/>
      <c r="M188" s="150" t="s">
        <v>1</v>
      </c>
      <c r="N188" s="121" t="s">
        <v>40</v>
      </c>
      <c r="O188" s="151">
        <v>9.4030000000000002E-2</v>
      </c>
      <c r="P188" s="151">
        <f t="shared" si="9"/>
        <v>6.9300110000000004</v>
      </c>
      <c r="Q188" s="151">
        <v>5.2500000000000002E-5</v>
      </c>
      <c r="R188" s="151">
        <f t="shared" si="10"/>
        <v>3.8692500000000003E-3</v>
      </c>
      <c r="S188" s="151">
        <v>0</v>
      </c>
      <c r="T188" s="152">
        <f t="shared" si="11"/>
        <v>0</v>
      </c>
      <c r="AR188" s="153" t="s">
        <v>107</v>
      </c>
      <c r="AT188" s="153" t="s">
        <v>174</v>
      </c>
      <c r="AU188" s="153" t="s">
        <v>86</v>
      </c>
      <c r="AY188" s="13" t="s">
        <v>171</v>
      </c>
      <c r="BE188" s="154">
        <f t="shared" si="12"/>
        <v>0</v>
      </c>
      <c r="BF188" s="154">
        <f t="shared" si="13"/>
        <v>0</v>
      </c>
      <c r="BG188" s="154">
        <f t="shared" si="14"/>
        <v>0</v>
      </c>
      <c r="BH188" s="154">
        <f t="shared" si="15"/>
        <v>0</v>
      </c>
      <c r="BI188" s="154">
        <f t="shared" si="16"/>
        <v>0</v>
      </c>
      <c r="BJ188" s="13" t="s">
        <v>86</v>
      </c>
      <c r="BK188" s="154">
        <f t="shared" si="17"/>
        <v>200.46</v>
      </c>
      <c r="BL188" s="13" t="s">
        <v>107</v>
      </c>
      <c r="BM188" s="153" t="s">
        <v>338</v>
      </c>
    </row>
    <row r="189" spans="2:65" s="1" customFormat="1" ht="16.5" customHeight="1">
      <c r="B189" s="142"/>
      <c r="C189" s="143" t="s">
        <v>254</v>
      </c>
      <c r="D189" s="143" t="s">
        <v>174</v>
      </c>
      <c r="E189" s="144" t="s">
        <v>339</v>
      </c>
      <c r="F189" s="145" t="s">
        <v>340</v>
      </c>
      <c r="G189" s="146" t="s">
        <v>253</v>
      </c>
      <c r="H189" s="147">
        <v>39.200000000000003</v>
      </c>
      <c r="I189" s="148">
        <v>8.16</v>
      </c>
      <c r="J189" s="148"/>
      <c r="K189" s="149"/>
      <c r="L189" s="27"/>
      <c r="M189" s="150" t="s">
        <v>1</v>
      </c>
      <c r="N189" s="121" t="s">
        <v>40</v>
      </c>
      <c r="O189" s="151">
        <v>9.4030000000000002E-2</v>
      </c>
      <c r="P189" s="151">
        <f t="shared" si="9"/>
        <v>3.6859760000000006</v>
      </c>
      <c r="Q189" s="151">
        <v>5.2500000000000002E-5</v>
      </c>
      <c r="R189" s="151">
        <f t="shared" si="10"/>
        <v>2.0580000000000004E-3</v>
      </c>
      <c r="S189" s="151">
        <v>0</v>
      </c>
      <c r="T189" s="152">
        <f t="shared" si="11"/>
        <v>0</v>
      </c>
      <c r="AR189" s="153" t="s">
        <v>107</v>
      </c>
      <c r="AT189" s="153" t="s">
        <v>174</v>
      </c>
      <c r="AU189" s="153" t="s">
        <v>86</v>
      </c>
      <c r="AY189" s="13" t="s">
        <v>171</v>
      </c>
      <c r="BE189" s="154">
        <f t="shared" si="12"/>
        <v>0</v>
      </c>
      <c r="BF189" s="154">
        <f t="shared" si="13"/>
        <v>0</v>
      </c>
      <c r="BG189" s="154">
        <f t="shared" si="14"/>
        <v>0</v>
      </c>
      <c r="BH189" s="154">
        <f t="shared" si="15"/>
        <v>0</v>
      </c>
      <c r="BI189" s="154">
        <f t="shared" si="16"/>
        <v>0</v>
      </c>
      <c r="BJ189" s="13" t="s">
        <v>86</v>
      </c>
      <c r="BK189" s="154">
        <f t="shared" si="17"/>
        <v>319.87</v>
      </c>
      <c r="BL189" s="13" t="s">
        <v>107</v>
      </c>
      <c r="BM189" s="153" t="s">
        <v>341</v>
      </c>
    </row>
    <row r="190" spans="2:65" s="1" customFormat="1" ht="16.5" customHeight="1">
      <c r="B190" s="142"/>
      <c r="C190" s="143" t="s">
        <v>342</v>
      </c>
      <c r="D190" s="143" t="s">
        <v>174</v>
      </c>
      <c r="E190" s="144" t="s">
        <v>343</v>
      </c>
      <c r="F190" s="145" t="s">
        <v>344</v>
      </c>
      <c r="G190" s="146" t="s">
        <v>280</v>
      </c>
      <c r="H190" s="147">
        <v>100</v>
      </c>
      <c r="I190" s="148">
        <v>4.55</v>
      </c>
      <c r="J190" s="148"/>
      <c r="K190" s="149"/>
      <c r="L190" s="27"/>
      <c r="M190" s="150" t="s">
        <v>1</v>
      </c>
      <c r="N190" s="121" t="s">
        <v>40</v>
      </c>
      <c r="O190" s="151">
        <v>9.4070000000000001E-2</v>
      </c>
      <c r="P190" s="151">
        <f t="shared" si="9"/>
        <v>9.407</v>
      </c>
      <c r="Q190" s="151">
        <v>1.4999999999999999E-4</v>
      </c>
      <c r="R190" s="151">
        <f t="shared" si="10"/>
        <v>1.4999999999999999E-2</v>
      </c>
      <c r="S190" s="151">
        <v>0</v>
      </c>
      <c r="T190" s="152">
        <f t="shared" si="11"/>
        <v>0</v>
      </c>
      <c r="AR190" s="153" t="s">
        <v>107</v>
      </c>
      <c r="AT190" s="153" t="s">
        <v>174</v>
      </c>
      <c r="AU190" s="153" t="s">
        <v>86</v>
      </c>
      <c r="AY190" s="13" t="s">
        <v>171</v>
      </c>
      <c r="BE190" s="154">
        <f t="shared" si="12"/>
        <v>0</v>
      </c>
      <c r="BF190" s="154">
        <f t="shared" si="13"/>
        <v>0</v>
      </c>
      <c r="BG190" s="154">
        <f t="shared" si="14"/>
        <v>0</v>
      </c>
      <c r="BH190" s="154">
        <f t="shared" si="15"/>
        <v>0</v>
      </c>
      <c r="BI190" s="154">
        <f t="shared" si="16"/>
        <v>0</v>
      </c>
      <c r="BJ190" s="13" t="s">
        <v>86</v>
      </c>
      <c r="BK190" s="154">
        <f t="shared" si="17"/>
        <v>455</v>
      </c>
      <c r="BL190" s="13" t="s">
        <v>107</v>
      </c>
      <c r="BM190" s="153" t="s">
        <v>345</v>
      </c>
    </row>
    <row r="191" spans="2:65" s="1" customFormat="1" ht="24.2" customHeight="1">
      <c r="B191" s="142"/>
      <c r="C191" s="143" t="s">
        <v>258</v>
      </c>
      <c r="D191" s="143" t="s">
        <v>174</v>
      </c>
      <c r="E191" s="144" t="s">
        <v>346</v>
      </c>
      <c r="F191" s="145" t="s">
        <v>347</v>
      </c>
      <c r="G191" s="146" t="s">
        <v>177</v>
      </c>
      <c r="H191" s="147">
        <v>16.399999999999999</v>
      </c>
      <c r="I191" s="148">
        <v>17.66</v>
      </c>
      <c r="J191" s="148"/>
      <c r="K191" s="149"/>
      <c r="L191" s="27"/>
      <c r="M191" s="150" t="s">
        <v>1</v>
      </c>
      <c r="N191" s="121" t="s">
        <v>40</v>
      </c>
      <c r="O191" s="151">
        <v>1.28</v>
      </c>
      <c r="P191" s="151">
        <f t="shared" si="9"/>
        <v>20.991999999999997</v>
      </c>
      <c r="Q191" s="151">
        <v>0</v>
      </c>
      <c r="R191" s="151">
        <f t="shared" si="10"/>
        <v>0</v>
      </c>
      <c r="S191" s="151">
        <v>0.25</v>
      </c>
      <c r="T191" s="152">
        <f t="shared" si="11"/>
        <v>4.0999999999999996</v>
      </c>
      <c r="AR191" s="153" t="s">
        <v>107</v>
      </c>
      <c r="AT191" s="153" t="s">
        <v>174</v>
      </c>
      <c r="AU191" s="153" t="s">
        <v>86</v>
      </c>
      <c r="AY191" s="13" t="s">
        <v>171</v>
      </c>
      <c r="BE191" s="154">
        <f t="shared" si="12"/>
        <v>0</v>
      </c>
      <c r="BF191" s="154">
        <f t="shared" si="13"/>
        <v>0</v>
      </c>
      <c r="BG191" s="154">
        <f t="shared" si="14"/>
        <v>0</v>
      </c>
      <c r="BH191" s="154">
        <f t="shared" si="15"/>
        <v>0</v>
      </c>
      <c r="BI191" s="154">
        <f t="shared" si="16"/>
        <v>0</v>
      </c>
      <c r="BJ191" s="13" t="s">
        <v>86</v>
      </c>
      <c r="BK191" s="154">
        <f t="shared" si="17"/>
        <v>289.62</v>
      </c>
      <c r="BL191" s="13" t="s">
        <v>107</v>
      </c>
      <c r="BM191" s="153" t="s">
        <v>348</v>
      </c>
    </row>
    <row r="192" spans="2:65" s="1" customFormat="1" ht="33" customHeight="1">
      <c r="B192" s="142"/>
      <c r="C192" s="143" t="s">
        <v>349</v>
      </c>
      <c r="D192" s="143" t="s">
        <v>174</v>
      </c>
      <c r="E192" s="144" t="s">
        <v>350</v>
      </c>
      <c r="F192" s="145" t="s">
        <v>351</v>
      </c>
      <c r="G192" s="146" t="s">
        <v>177</v>
      </c>
      <c r="H192" s="147">
        <v>302.5</v>
      </c>
      <c r="I192" s="148">
        <v>1.02</v>
      </c>
      <c r="J192" s="148"/>
      <c r="K192" s="149"/>
      <c r="L192" s="27"/>
      <c r="M192" s="150" t="s">
        <v>1</v>
      </c>
      <c r="N192" s="121" t="s">
        <v>40</v>
      </c>
      <c r="O192" s="151">
        <v>8.7870000000000004E-2</v>
      </c>
      <c r="P192" s="151">
        <f t="shared" si="9"/>
        <v>26.580674999999999</v>
      </c>
      <c r="Q192" s="151">
        <v>0</v>
      </c>
      <c r="R192" s="151">
        <f t="shared" si="10"/>
        <v>0</v>
      </c>
      <c r="S192" s="151">
        <v>2.3E-2</v>
      </c>
      <c r="T192" s="152">
        <f t="shared" si="11"/>
        <v>6.9574999999999996</v>
      </c>
      <c r="AR192" s="153" t="s">
        <v>107</v>
      </c>
      <c r="AT192" s="153" t="s">
        <v>174</v>
      </c>
      <c r="AU192" s="153" t="s">
        <v>86</v>
      </c>
      <c r="AY192" s="13" t="s">
        <v>171</v>
      </c>
      <c r="BE192" s="154">
        <f t="shared" si="12"/>
        <v>0</v>
      </c>
      <c r="BF192" s="154">
        <f t="shared" si="13"/>
        <v>0</v>
      </c>
      <c r="BG192" s="154">
        <f t="shared" si="14"/>
        <v>0</v>
      </c>
      <c r="BH192" s="154">
        <f t="shared" si="15"/>
        <v>0</v>
      </c>
      <c r="BI192" s="154">
        <f t="shared" si="16"/>
        <v>0</v>
      </c>
      <c r="BJ192" s="13" t="s">
        <v>86</v>
      </c>
      <c r="BK192" s="154">
        <f t="shared" si="17"/>
        <v>308.55</v>
      </c>
      <c r="BL192" s="13" t="s">
        <v>107</v>
      </c>
      <c r="BM192" s="153" t="s">
        <v>352</v>
      </c>
    </row>
    <row r="193" spans="2:65" s="1" customFormat="1" ht="24.2" customHeight="1">
      <c r="B193" s="142"/>
      <c r="C193" s="143" t="s">
        <v>261</v>
      </c>
      <c r="D193" s="143" t="s">
        <v>174</v>
      </c>
      <c r="E193" s="144" t="s">
        <v>353</v>
      </c>
      <c r="F193" s="145" t="s">
        <v>354</v>
      </c>
      <c r="G193" s="146" t="s">
        <v>177</v>
      </c>
      <c r="H193" s="147">
        <v>101.1</v>
      </c>
      <c r="I193" s="148">
        <v>2.61</v>
      </c>
      <c r="J193" s="148"/>
      <c r="K193" s="149"/>
      <c r="L193" s="27"/>
      <c r="M193" s="150" t="s">
        <v>1</v>
      </c>
      <c r="N193" s="121" t="s">
        <v>40</v>
      </c>
      <c r="O193" s="151">
        <v>0.22453999999999999</v>
      </c>
      <c r="P193" s="151">
        <f t="shared" si="9"/>
        <v>22.700993999999998</v>
      </c>
      <c r="Q193" s="151">
        <v>0</v>
      </c>
      <c r="R193" s="151">
        <f t="shared" si="10"/>
        <v>0</v>
      </c>
      <c r="S193" s="151">
        <v>0.05</v>
      </c>
      <c r="T193" s="152">
        <f t="shared" si="11"/>
        <v>5.0549999999999997</v>
      </c>
      <c r="AR193" s="153" t="s">
        <v>107</v>
      </c>
      <c r="AT193" s="153" t="s">
        <v>174</v>
      </c>
      <c r="AU193" s="153" t="s">
        <v>86</v>
      </c>
      <c r="AY193" s="13" t="s">
        <v>171</v>
      </c>
      <c r="BE193" s="154">
        <f t="shared" si="12"/>
        <v>0</v>
      </c>
      <c r="BF193" s="154">
        <f t="shared" si="13"/>
        <v>0</v>
      </c>
      <c r="BG193" s="154">
        <f t="shared" si="14"/>
        <v>0</v>
      </c>
      <c r="BH193" s="154">
        <f t="shared" si="15"/>
        <v>0</v>
      </c>
      <c r="BI193" s="154">
        <f t="shared" si="16"/>
        <v>0</v>
      </c>
      <c r="BJ193" s="13" t="s">
        <v>86</v>
      </c>
      <c r="BK193" s="154">
        <f t="shared" si="17"/>
        <v>263.87</v>
      </c>
      <c r="BL193" s="13" t="s">
        <v>107</v>
      </c>
      <c r="BM193" s="153" t="s">
        <v>355</v>
      </c>
    </row>
    <row r="194" spans="2:65" s="1" customFormat="1" ht="37.9" customHeight="1">
      <c r="B194" s="142"/>
      <c r="C194" s="143" t="s">
        <v>356</v>
      </c>
      <c r="D194" s="143" t="s">
        <v>174</v>
      </c>
      <c r="E194" s="144" t="s">
        <v>357</v>
      </c>
      <c r="F194" s="145" t="s">
        <v>358</v>
      </c>
      <c r="G194" s="146" t="s">
        <v>177</v>
      </c>
      <c r="H194" s="147">
        <v>64.400000000000006</v>
      </c>
      <c r="I194" s="148">
        <v>5.09</v>
      </c>
      <c r="J194" s="148"/>
      <c r="K194" s="149"/>
      <c r="L194" s="27"/>
      <c r="M194" s="150" t="s">
        <v>1</v>
      </c>
      <c r="N194" s="121" t="s">
        <v>40</v>
      </c>
      <c r="O194" s="151">
        <v>0.36899999999999999</v>
      </c>
      <c r="P194" s="151">
        <f t="shared" si="9"/>
        <v>23.7636</v>
      </c>
      <c r="Q194" s="151">
        <v>0</v>
      </c>
      <c r="R194" s="151">
        <f t="shared" si="10"/>
        <v>0</v>
      </c>
      <c r="S194" s="151">
        <v>8.8999999999999996E-2</v>
      </c>
      <c r="T194" s="152">
        <f t="shared" si="11"/>
        <v>5.7316000000000003</v>
      </c>
      <c r="AR194" s="153" t="s">
        <v>107</v>
      </c>
      <c r="AT194" s="153" t="s">
        <v>174</v>
      </c>
      <c r="AU194" s="153" t="s">
        <v>86</v>
      </c>
      <c r="AY194" s="13" t="s">
        <v>171</v>
      </c>
      <c r="BE194" s="154">
        <f t="shared" si="12"/>
        <v>0</v>
      </c>
      <c r="BF194" s="154">
        <f t="shared" si="13"/>
        <v>0</v>
      </c>
      <c r="BG194" s="154">
        <f t="shared" si="14"/>
        <v>0</v>
      </c>
      <c r="BH194" s="154">
        <f t="shared" si="15"/>
        <v>0</v>
      </c>
      <c r="BI194" s="154">
        <f t="shared" si="16"/>
        <v>0</v>
      </c>
      <c r="BJ194" s="13" t="s">
        <v>86</v>
      </c>
      <c r="BK194" s="154">
        <f t="shared" si="17"/>
        <v>327.8</v>
      </c>
      <c r="BL194" s="13" t="s">
        <v>107</v>
      </c>
      <c r="BM194" s="153" t="s">
        <v>359</v>
      </c>
    </row>
    <row r="195" spans="2:65" s="1" customFormat="1" ht="24.2" customHeight="1">
      <c r="B195" s="142"/>
      <c r="C195" s="143" t="s">
        <v>266</v>
      </c>
      <c r="D195" s="143" t="s">
        <v>174</v>
      </c>
      <c r="E195" s="144" t="s">
        <v>360</v>
      </c>
      <c r="F195" s="145" t="s">
        <v>361</v>
      </c>
      <c r="G195" s="146" t="s">
        <v>362</v>
      </c>
      <c r="H195" s="147">
        <v>21.844000000000001</v>
      </c>
      <c r="I195" s="148">
        <v>10.25</v>
      </c>
      <c r="J195" s="148"/>
      <c r="K195" s="149"/>
      <c r="L195" s="27"/>
      <c r="M195" s="150" t="s">
        <v>1</v>
      </c>
      <c r="N195" s="121" t="s">
        <v>40</v>
      </c>
      <c r="O195" s="151">
        <v>0.88200000000000001</v>
      </c>
      <c r="P195" s="151">
        <f t="shared" si="9"/>
        <v>19.266408000000002</v>
      </c>
      <c r="Q195" s="151">
        <v>0</v>
      </c>
      <c r="R195" s="151">
        <f t="shared" si="10"/>
        <v>0</v>
      </c>
      <c r="S195" s="151">
        <v>0</v>
      </c>
      <c r="T195" s="152">
        <f t="shared" si="11"/>
        <v>0</v>
      </c>
      <c r="AR195" s="153" t="s">
        <v>107</v>
      </c>
      <c r="AT195" s="153" t="s">
        <v>174</v>
      </c>
      <c r="AU195" s="153" t="s">
        <v>86</v>
      </c>
      <c r="AY195" s="13" t="s">
        <v>171</v>
      </c>
      <c r="BE195" s="154">
        <f t="shared" si="12"/>
        <v>0</v>
      </c>
      <c r="BF195" s="154">
        <f t="shared" si="13"/>
        <v>0</v>
      </c>
      <c r="BG195" s="154">
        <f t="shared" si="14"/>
        <v>0</v>
      </c>
      <c r="BH195" s="154">
        <f t="shared" si="15"/>
        <v>0</v>
      </c>
      <c r="BI195" s="154">
        <f t="shared" si="16"/>
        <v>0</v>
      </c>
      <c r="BJ195" s="13" t="s">
        <v>86</v>
      </c>
      <c r="BK195" s="154">
        <f t="shared" si="17"/>
        <v>223.9</v>
      </c>
      <c r="BL195" s="13" t="s">
        <v>107</v>
      </c>
      <c r="BM195" s="153" t="s">
        <v>363</v>
      </c>
    </row>
    <row r="196" spans="2:65" s="1" customFormat="1" ht="21.75" customHeight="1">
      <c r="B196" s="142"/>
      <c r="C196" s="143" t="s">
        <v>364</v>
      </c>
      <c r="D196" s="143" t="s">
        <v>174</v>
      </c>
      <c r="E196" s="144" t="s">
        <v>365</v>
      </c>
      <c r="F196" s="145" t="s">
        <v>366</v>
      </c>
      <c r="G196" s="146" t="s">
        <v>362</v>
      </c>
      <c r="H196" s="147">
        <v>21.844000000000001</v>
      </c>
      <c r="I196" s="148">
        <v>10.029999999999999</v>
      </c>
      <c r="J196" s="148"/>
      <c r="K196" s="149"/>
      <c r="L196" s="27"/>
      <c r="M196" s="150" t="s">
        <v>1</v>
      </c>
      <c r="N196" s="121" t="s">
        <v>40</v>
      </c>
      <c r="O196" s="151">
        <v>0.59799999999999998</v>
      </c>
      <c r="P196" s="151">
        <f t="shared" si="9"/>
        <v>13.062711999999999</v>
      </c>
      <c r="Q196" s="151">
        <v>0</v>
      </c>
      <c r="R196" s="151">
        <f t="shared" si="10"/>
        <v>0</v>
      </c>
      <c r="S196" s="151">
        <v>0</v>
      </c>
      <c r="T196" s="152">
        <f t="shared" si="11"/>
        <v>0</v>
      </c>
      <c r="AR196" s="153" t="s">
        <v>107</v>
      </c>
      <c r="AT196" s="153" t="s">
        <v>174</v>
      </c>
      <c r="AU196" s="153" t="s">
        <v>86</v>
      </c>
      <c r="AY196" s="13" t="s">
        <v>171</v>
      </c>
      <c r="BE196" s="154">
        <f t="shared" si="12"/>
        <v>0</v>
      </c>
      <c r="BF196" s="154">
        <f t="shared" si="13"/>
        <v>0</v>
      </c>
      <c r="BG196" s="154">
        <f t="shared" si="14"/>
        <v>0</v>
      </c>
      <c r="BH196" s="154">
        <f t="shared" si="15"/>
        <v>0</v>
      </c>
      <c r="BI196" s="154">
        <f t="shared" si="16"/>
        <v>0</v>
      </c>
      <c r="BJ196" s="13" t="s">
        <v>86</v>
      </c>
      <c r="BK196" s="154">
        <f t="shared" si="17"/>
        <v>219.1</v>
      </c>
      <c r="BL196" s="13" t="s">
        <v>107</v>
      </c>
      <c r="BM196" s="153" t="s">
        <v>367</v>
      </c>
    </row>
    <row r="197" spans="2:65" s="1" customFormat="1" ht="24.2" customHeight="1">
      <c r="B197" s="142"/>
      <c r="C197" s="143" t="s">
        <v>269</v>
      </c>
      <c r="D197" s="143" t="s">
        <v>174</v>
      </c>
      <c r="E197" s="144" t="s">
        <v>368</v>
      </c>
      <c r="F197" s="145" t="s">
        <v>369</v>
      </c>
      <c r="G197" s="146" t="s">
        <v>362</v>
      </c>
      <c r="H197" s="147">
        <v>524.25599999999997</v>
      </c>
      <c r="I197" s="148">
        <v>0.31</v>
      </c>
      <c r="J197" s="148"/>
      <c r="K197" s="149"/>
      <c r="L197" s="27"/>
      <c r="M197" s="150" t="s">
        <v>1</v>
      </c>
      <c r="N197" s="121" t="s">
        <v>40</v>
      </c>
      <c r="O197" s="151">
        <v>7.0000000000000001E-3</v>
      </c>
      <c r="P197" s="151">
        <f t="shared" si="9"/>
        <v>3.6697919999999997</v>
      </c>
      <c r="Q197" s="151">
        <v>0</v>
      </c>
      <c r="R197" s="151">
        <f t="shared" si="10"/>
        <v>0</v>
      </c>
      <c r="S197" s="151">
        <v>0</v>
      </c>
      <c r="T197" s="152">
        <f t="shared" si="11"/>
        <v>0</v>
      </c>
      <c r="AR197" s="153" t="s">
        <v>107</v>
      </c>
      <c r="AT197" s="153" t="s">
        <v>174</v>
      </c>
      <c r="AU197" s="153" t="s">
        <v>86</v>
      </c>
      <c r="AY197" s="13" t="s">
        <v>171</v>
      </c>
      <c r="BE197" s="154">
        <f t="shared" si="12"/>
        <v>0</v>
      </c>
      <c r="BF197" s="154">
        <f t="shared" si="13"/>
        <v>0</v>
      </c>
      <c r="BG197" s="154">
        <f t="shared" si="14"/>
        <v>0</v>
      </c>
      <c r="BH197" s="154">
        <f t="shared" si="15"/>
        <v>0</v>
      </c>
      <c r="BI197" s="154">
        <f t="shared" si="16"/>
        <v>0</v>
      </c>
      <c r="BJ197" s="13" t="s">
        <v>86</v>
      </c>
      <c r="BK197" s="154">
        <f t="shared" si="17"/>
        <v>162.52000000000001</v>
      </c>
      <c r="BL197" s="13" t="s">
        <v>107</v>
      </c>
      <c r="BM197" s="153" t="s">
        <v>370</v>
      </c>
    </row>
    <row r="198" spans="2:65" s="1" customFormat="1" ht="24.2" customHeight="1">
      <c r="B198" s="142"/>
      <c r="C198" s="143" t="s">
        <v>371</v>
      </c>
      <c r="D198" s="143" t="s">
        <v>174</v>
      </c>
      <c r="E198" s="144" t="s">
        <v>372</v>
      </c>
      <c r="F198" s="145" t="s">
        <v>373</v>
      </c>
      <c r="G198" s="146" t="s">
        <v>362</v>
      </c>
      <c r="H198" s="147">
        <v>87.376000000000005</v>
      </c>
      <c r="I198" s="148">
        <v>9.41</v>
      </c>
      <c r="J198" s="148"/>
      <c r="K198" s="149"/>
      <c r="L198" s="27"/>
      <c r="M198" s="150" t="s">
        <v>1</v>
      </c>
      <c r="N198" s="121" t="s">
        <v>40</v>
      </c>
      <c r="O198" s="151">
        <v>0.1</v>
      </c>
      <c r="P198" s="151">
        <f t="shared" si="9"/>
        <v>8.7376000000000005</v>
      </c>
      <c r="Q198" s="151">
        <v>0</v>
      </c>
      <c r="R198" s="151">
        <f t="shared" si="10"/>
        <v>0</v>
      </c>
      <c r="S198" s="151">
        <v>0</v>
      </c>
      <c r="T198" s="152">
        <f t="shared" si="11"/>
        <v>0</v>
      </c>
      <c r="AR198" s="153" t="s">
        <v>107</v>
      </c>
      <c r="AT198" s="153" t="s">
        <v>174</v>
      </c>
      <c r="AU198" s="153" t="s">
        <v>86</v>
      </c>
      <c r="AY198" s="13" t="s">
        <v>171</v>
      </c>
      <c r="BE198" s="154">
        <f t="shared" si="12"/>
        <v>0</v>
      </c>
      <c r="BF198" s="154">
        <f t="shared" si="13"/>
        <v>0</v>
      </c>
      <c r="BG198" s="154">
        <f t="shared" si="14"/>
        <v>0</v>
      </c>
      <c r="BH198" s="154">
        <f t="shared" si="15"/>
        <v>0</v>
      </c>
      <c r="BI198" s="154">
        <f t="shared" si="16"/>
        <v>0</v>
      </c>
      <c r="BJ198" s="13" t="s">
        <v>86</v>
      </c>
      <c r="BK198" s="154">
        <f t="shared" si="17"/>
        <v>822.21</v>
      </c>
      <c r="BL198" s="13" t="s">
        <v>107</v>
      </c>
      <c r="BM198" s="153" t="s">
        <v>374</v>
      </c>
    </row>
    <row r="199" spans="2:65" s="1" customFormat="1" ht="24.2" customHeight="1">
      <c r="B199" s="142"/>
      <c r="C199" s="143" t="s">
        <v>273</v>
      </c>
      <c r="D199" s="143" t="s">
        <v>174</v>
      </c>
      <c r="E199" s="144" t="s">
        <v>375</v>
      </c>
      <c r="F199" s="145" t="s">
        <v>376</v>
      </c>
      <c r="G199" s="146" t="s">
        <v>362</v>
      </c>
      <c r="H199" s="147">
        <v>21.844000000000001</v>
      </c>
      <c r="I199" s="148">
        <v>40.200000000000003</v>
      </c>
      <c r="J199" s="148"/>
      <c r="K199" s="149"/>
      <c r="L199" s="27"/>
      <c r="M199" s="150" t="s">
        <v>1</v>
      </c>
      <c r="N199" s="121" t="s">
        <v>40</v>
      </c>
      <c r="O199" s="151">
        <v>0</v>
      </c>
      <c r="P199" s="151">
        <f t="shared" si="9"/>
        <v>0</v>
      </c>
      <c r="Q199" s="151">
        <v>0</v>
      </c>
      <c r="R199" s="151">
        <f t="shared" si="10"/>
        <v>0</v>
      </c>
      <c r="S199" s="151">
        <v>0</v>
      </c>
      <c r="T199" s="152">
        <f t="shared" si="11"/>
        <v>0</v>
      </c>
      <c r="AR199" s="153" t="s">
        <v>107</v>
      </c>
      <c r="AT199" s="153" t="s">
        <v>174</v>
      </c>
      <c r="AU199" s="153" t="s">
        <v>86</v>
      </c>
      <c r="AY199" s="13" t="s">
        <v>171</v>
      </c>
      <c r="BE199" s="154">
        <f t="shared" si="12"/>
        <v>0</v>
      </c>
      <c r="BF199" s="154">
        <f t="shared" si="13"/>
        <v>0</v>
      </c>
      <c r="BG199" s="154">
        <f t="shared" si="14"/>
        <v>0</v>
      </c>
      <c r="BH199" s="154">
        <f t="shared" si="15"/>
        <v>0</v>
      </c>
      <c r="BI199" s="154">
        <f t="shared" si="16"/>
        <v>0</v>
      </c>
      <c r="BJ199" s="13" t="s">
        <v>86</v>
      </c>
      <c r="BK199" s="154">
        <f t="shared" si="17"/>
        <v>878.13</v>
      </c>
      <c r="BL199" s="13" t="s">
        <v>107</v>
      </c>
      <c r="BM199" s="153" t="s">
        <v>377</v>
      </c>
    </row>
    <row r="200" spans="2:65" s="11" customFormat="1" ht="22.9" customHeight="1">
      <c r="B200" s="131"/>
      <c r="D200" s="132" t="s">
        <v>73</v>
      </c>
      <c r="E200" s="140" t="s">
        <v>378</v>
      </c>
      <c r="F200" s="140" t="s">
        <v>379</v>
      </c>
      <c r="J200" s="141"/>
      <c r="L200" s="131"/>
      <c r="M200" s="135"/>
      <c r="P200" s="136">
        <f>P201</f>
        <v>89.374881000000002</v>
      </c>
      <c r="R200" s="136">
        <f>R201</f>
        <v>0</v>
      </c>
      <c r="T200" s="137">
        <f>T201</f>
        <v>0</v>
      </c>
      <c r="AR200" s="132" t="s">
        <v>81</v>
      </c>
      <c r="AT200" s="138" t="s">
        <v>73</v>
      </c>
      <c r="AU200" s="138" t="s">
        <v>81</v>
      </c>
      <c r="AY200" s="132" t="s">
        <v>171</v>
      </c>
      <c r="BK200" s="139">
        <f>BK201</f>
        <v>1297.26</v>
      </c>
    </row>
    <row r="201" spans="2:65" s="1" customFormat="1" ht="24.2" customHeight="1">
      <c r="B201" s="142"/>
      <c r="C201" s="143" t="s">
        <v>380</v>
      </c>
      <c r="D201" s="143" t="s">
        <v>174</v>
      </c>
      <c r="E201" s="144" t="s">
        <v>381</v>
      </c>
      <c r="F201" s="145" t="s">
        <v>382</v>
      </c>
      <c r="G201" s="146" t="s">
        <v>362</v>
      </c>
      <c r="H201" s="147">
        <v>36.286999999999999</v>
      </c>
      <c r="I201" s="148">
        <v>35.75</v>
      </c>
      <c r="J201" s="148"/>
      <c r="K201" s="149"/>
      <c r="L201" s="27"/>
      <c r="M201" s="150" t="s">
        <v>1</v>
      </c>
      <c r="N201" s="121" t="s">
        <v>40</v>
      </c>
      <c r="O201" s="151">
        <v>2.4630000000000001</v>
      </c>
      <c r="P201" s="151">
        <f>O201*H201</f>
        <v>89.374881000000002</v>
      </c>
      <c r="Q201" s="151">
        <v>0</v>
      </c>
      <c r="R201" s="151">
        <f>Q201*H201</f>
        <v>0</v>
      </c>
      <c r="S201" s="151">
        <v>0</v>
      </c>
      <c r="T201" s="152">
        <f>S201*H201</f>
        <v>0</v>
      </c>
      <c r="AR201" s="153" t="s">
        <v>107</v>
      </c>
      <c r="AT201" s="153" t="s">
        <v>174</v>
      </c>
      <c r="AU201" s="153" t="s">
        <v>86</v>
      </c>
      <c r="AY201" s="13" t="s">
        <v>171</v>
      </c>
      <c r="BE201" s="154">
        <f>IF(N201="základná",J201,0)</f>
        <v>0</v>
      </c>
      <c r="BF201" s="154">
        <f>IF(N201="znížená",J201,0)</f>
        <v>0</v>
      </c>
      <c r="BG201" s="154">
        <f>IF(N201="zákl. prenesená",J201,0)</f>
        <v>0</v>
      </c>
      <c r="BH201" s="154">
        <f>IF(N201="zníž. prenesená",J201,0)</f>
        <v>0</v>
      </c>
      <c r="BI201" s="154">
        <f>IF(N201="nulová",J201,0)</f>
        <v>0</v>
      </c>
      <c r="BJ201" s="13" t="s">
        <v>86</v>
      </c>
      <c r="BK201" s="154">
        <f>ROUND(I201*H201,2)</f>
        <v>1297.26</v>
      </c>
      <c r="BL201" s="13" t="s">
        <v>107</v>
      </c>
      <c r="BM201" s="153" t="s">
        <v>383</v>
      </c>
    </row>
    <row r="202" spans="2:65" s="11" customFormat="1" ht="25.9" customHeight="1">
      <c r="B202" s="131"/>
      <c r="D202" s="132" t="s">
        <v>73</v>
      </c>
      <c r="E202" s="133" t="s">
        <v>384</v>
      </c>
      <c r="F202" s="133" t="s">
        <v>385</v>
      </c>
      <c r="J202" s="134"/>
      <c r="L202" s="131"/>
      <c r="M202" s="135"/>
      <c r="P202" s="136">
        <f>P203+P215</f>
        <v>29.630836000000002</v>
      </c>
      <c r="R202" s="136">
        <f>R203+R215</f>
        <v>0.54995123000000001</v>
      </c>
      <c r="T202" s="137">
        <f>T203+T215</f>
        <v>0</v>
      </c>
      <c r="AR202" s="132" t="s">
        <v>86</v>
      </c>
      <c r="AT202" s="138" t="s">
        <v>73</v>
      </c>
      <c r="AU202" s="138" t="s">
        <v>74</v>
      </c>
      <c r="AY202" s="132" t="s">
        <v>171</v>
      </c>
      <c r="BK202" s="139">
        <f>BK203+BK215</f>
        <v>1993.12</v>
      </c>
    </row>
    <row r="203" spans="2:65" s="11" customFormat="1" ht="22.9" customHeight="1">
      <c r="B203" s="131"/>
      <c r="D203" s="132" t="s">
        <v>73</v>
      </c>
      <c r="E203" s="140" t="s">
        <v>386</v>
      </c>
      <c r="F203" s="140" t="s">
        <v>387</v>
      </c>
      <c r="J203" s="141"/>
      <c r="L203" s="131"/>
      <c r="M203" s="135"/>
      <c r="P203" s="136">
        <f>SUM(P204:P214)</f>
        <v>27.941009000000001</v>
      </c>
      <c r="R203" s="136">
        <f>SUM(R204:R214)</f>
        <v>0.43775534999999999</v>
      </c>
      <c r="T203" s="137">
        <f>SUM(T204:T214)</f>
        <v>0</v>
      </c>
      <c r="AR203" s="132" t="s">
        <v>86</v>
      </c>
      <c r="AT203" s="138" t="s">
        <v>73</v>
      </c>
      <c r="AU203" s="138" t="s">
        <v>81</v>
      </c>
      <c r="AY203" s="132" t="s">
        <v>171</v>
      </c>
      <c r="BK203" s="139">
        <f>SUM(BK204:BK214)</f>
        <v>1725.35</v>
      </c>
    </row>
    <row r="204" spans="2:65" s="1" customFormat="1" ht="33" customHeight="1">
      <c r="B204" s="142"/>
      <c r="C204" s="143" t="s">
        <v>276</v>
      </c>
      <c r="D204" s="143" t="s">
        <v>174</v>
      </c>
      <c r="E204" s="144" t="s">
        <v>388</v>
      </c>
      <c r="F204" s="145" t="s">
        <v>389</v>
      </c>
      <c r="G204" s="146" t="s">
        <v>177</v>
      </c>
      <c r="H204" s="147">
        <v>75.8</v>
      </c>
      <c r="I204" s="148">
        <v>13.67</v>
      </c>
      <c r="J204" s="148"/>
      <c r="K204" s="149"/>
      <c r="L204" s="27"/>
      <c r="M204" s="150" t="s">
        <v>1</v>
      </c>
      <c r="N204" s="121" t="s">
        <v>40</v>
      </c>
      <c r="O204" s="151">
        <v>0.26505000000000001</v>
      </c>
      <c r="P204" s="151">
        <f t="shared" ref="P204:P214" si="18">O204*H204</f>
        <v>20.090789999999998</v>
      </c>
      <c r="Q204" s="151">
        <v>4.1999999999999997E-3</v>
      </c>
      <c r="R204" s="151">
        <f t="shared" ref="R204:R214" si="19">Q204*H204</f>
        <v>0.31835999999999998</v>
      </c>
      <c r="S204" s="151">
        <v>0</v>
      </c>
      <c r="T204" s="152">
        <f t="shared" ref="T204:T214" si="20">S204*H204</f>
        <v>0</v>
      </c>
      <c r="AR204" s="153" t="s">
        <v>198</v>
      </c>
      <c r="AT204" s="153" t="s">
        <v>174</v>
      </c>
      <c r="AU204" s="153" t="s">
        <v>86</v>
      </c>
      <c r="AY204" s="13" t="s">
        <v>171</v>
      </c>
      <c r="BE204" s="154">
        <f t="shared" ref="BE204:BE214" si="21">IF(N204="základná",J204,0)</f>
        <v>0</v>
      </c>
      <c r="BF204" s="154">
        <f t="shared" ref="BF204:BF214" si="22">IF(N204="znížená",J204,0)</f>
        <v>0</v>
      </c>
      <c r="BG204" s="154">
        <f t="shared" ref="BG204:BG214" si="23">IF(N204="zákl. prenesená",J204,0)</f>
        <v>0</v>
      </c>
      <c r="BH204" s="154">
        <f t="shared" ref="BH204:BH214" si="24">IF(N204="zníž. prenesená",J204,0)</f>
        <v>0</v>
      </c>
      <c r="BI204" s="154">
        <f t="shared" ref="BI204:BI214" si="25">IF(N204="nulová",J204,0)</f>
        <v>0</v>
      </c>
      <c r="BJ204" s="13" t="s">
        <v>86</v>
      </c>
      <c r="BK204" s="154">
        <f t="shared" ref="BK204:BK214" si="26">ROUND(I204*H204,2)</f>
        <v>1036.19</v>
      </c>
      <c r="BL204" s="13" t="s">
        <v>198</v>
      </c>
      <c r="BM204" s="153" t="s">
        <v>390</v>
      </c>
    </row>
    <row r="205" spans="2:65" s="1" customFormat="1" ht="24.2" customHeight="1">
      <c r="B205" s="142"/>
      <c r="C205" s="143" t="s">
        <v>391</v>
      </c>
      <c r="D205" s="143" t="s">
        <v>174</v>
      </c>
      <c r="E205" s="144" t="s">
        <v>392</v>
      </c>
      <c r="F205" s="145" t="s">
        <v>393</v>
      </c>
      <c r="G205" s="146" t="s">
        <v>177</v>
      </c>
      <c r="H205" s="147">
        <v>75.8</v>
      </c>
      <c r="I205" s="148">
        <v>0.28999999999999998</v>
      </c>
      <c r="J205" s="148"/>
      <c r="K205" s="149"/>
      <c r="L205" s="27"/>
      <c r="M205" s="150" t="s">
        <v>1</v>
      </c>
      <c r="N205" s="121" t="s">
        <v>40</v>
      </c>
      <c r="O205" s="151">
        <v>1.6029999999999999E-2</v>
      </c>
      <c r="P205" s="151">
        <f t="shared" si="18"/>
        <v>1.215074</v>
      </c>
      <c r="Q205" s="151">
        <v>0</v>
      </c>
      <c r="R205" s="151">
        <f t="shared" si="19"/>
        <v>0</v>
      </c>
      <c r="S205" s="151">
        <v>0</v>
      </c>
      <c r="T205" s="152">
        <f t="shared" si="20"/>
        <v>0</v>
      </c>
      <c r="AR205" s="153" t="s">
        <v>198</v>
      </c>
      <c r="AT205" s="153" t="s">
        <v>174</v>
      </c>
      <c r="AU205" s="153" t="s">
        <v>86</v>
      </c>
      <c r="AY205" s="13" t="s">
        <v>171</v>
      </c>
      <c r="BE205" s="154">
        <f t="shared" si="21"/>
        <v>0</v>
      </c>
      <c r="BF205" s="154">
        <f t="shared" si="22"/>
        <v>0</v>
      </c>
      <c r="BG205" s="154">
        <f t="shared" si="23"/>
        <v>0</v>
      </c>
      <c r="BH205" s="154">
        <f t="shared" si="24"/>
        <v>0</v>
      </c>
      <c r="BI205" s="154">
        <f t="shared" si="25"/>
        <v>0</v>
      </c>
      <c r="BJ205" s="13" t="s">
        <v>86</v>
      </c>
      <c r="BK205" s="154">
        <f t="shared" si="26"/>
        <v>21.98</v>
      </c>
      <c r="BL205" s="13" t="s">
        <v>198</v>
      </c>
      <c r="BM205" s="153" t="s">
        <v>394</v>
      </c>
    </row>
    <row r="206" spans="2:65" s="1" customFormat="1" ht="16.5" customHeight="1">
      <c r="B206" s="142"/>
      <c r="C206" s="155" t="s">
        <v>281</v>
      </c>
      <c r="D206" s="155" t="s">
        <v>282</v>
      </c>
      <c r="E206" s="156" t="s">
        <v>395</v>
      </c>
      <c r="F206" s="157" t="s">
        <v>396</v>
      </c>
      <c r="G206" s="158" t="s">
        <v>362</v>
      </c>
      <c r="H206" s="159">
        <v>2.7E-2</v>
      </c>
      <c r="I206" s="160">
        <v>1799.87</v>
      </c>
      <c r="J206" s="160"/>
      <c r="K206" s="161"/>
      <c r="L206" s="162"/>
      <c r="M206" s="163" t="s">
        <v>1</v>
      </c>
      <c r="N206" s="164" t="s">
        <v>40</v>
      </c>
      <c r="O206" s="151">
        <v>0</v>
      </c>
      <c r="P206" s="151">
        <f t="shared" si="18"/>
        <v>0</v>
      </c>
      <c r="Q206" s="151">
        <v>1</v>
      </c>
      <c r="R206" s="151">
        <f t="shared" si="19"/>
        <v>2.7E-2</v>
      </c>
      <c r="S206" s="151">
        <v>0</v>
      </c>
      <c r="T206" s="152">
        <f t="shared" si="20"/>
        <v>0</v>
      </c>
      <c r="AR206" s="153" t="s">
        <v>225</v>
      </c>
      <c r="AT206" s="153" t="s">
        <v>282</v>
      </c>
      <c r="AU206" s="153" t="s">
        <v>86</v>
      </c>
      <c r="AY206" s="13" t="s">
        <v>171</v>
      </c>
      <c r="BE206" s="154">
        <f t="shared" si="21"/>
        <v>0</v>
      </c>
      <c r="BF206" s="154">
        <f t="shared" si="22"/>
        <v>0</v>
      </c>
      <c r="BG206" s="154">
        <f t="shared" si="23"/>
        <v>0</v>
      </c>
      <c r="BH206" s="154">
        <f t="shared" si="24"/>
        <v>0</v>
      </c>
      <c r="BI206" s="154">
        <f t="shared" si="25"/>
        <v>0</v>
      </c>
      <c r="BJ206" s="13" t="s">
        <v>86</v>
      </c>
      <c r="BK206" s="154">
        <f t="shared" si="26"/>
        <v>48.6</v>
      </c>
      <c r="BL206" s="13" t="s">
        <v>198</v>
      </c>
      <c r="BM206" s="153" t="s">
        <v>397</v>
      </c>
    </row>
    <row r="207" spans="2:65" s="1" customFormat="1" ht="37.9" customHeight="1">
      <c r="B207" s="142"/>
      <c r="C207" s="143" t="s">
        <v>398</v>
      </c>
      <c r="D207" s="143" t="s">
        <v>174</v>
      </c>
      <c r="E207" s="144" t="s">
        <v>399</v>
      </c>
      <c r="F207" s="145" t="s">
        <v>400</v>
      </c>
      <c r="G207" s="146" t="s">
        <v>177</v>
      </c>
      <c r="H207" s="147">
        <v>10.9</v>
      </c>
      <c r="I207" s="148">
        <v>2.5</v>
      </c>
      <c r="J207" s="148"/>
      <c r="K207" s="149"/>
      <c r="L207" s="27"/>
      <c r="M207" s="150" t="s">
        <v>1</v>
      </c>
      <c r="N207" s="121" t="s">
        <v>40</v>
      </c>
      <c r="O207" s="151">
        <v>9.7159999999999996E-2</v>
      </c>
      <c r="P207" s="151">
        <f t="shared" si="18"/>
        <v>1.0590440000000001</v>
      </c>
      <c r="Q207" s="151">
        <v>2.2374999999999999E-3</v>
      </c>
      <c r="R207" s="151">
        <f t="shared" si="19"/>
        <v>2.4388750000000001E-2</v>
      </c>
      <c r="S207" s="151">
        <v>0</v>
      </c>
      <c r="T207" s="152">
        <f t="shared" si="20"/>
        <v>0</v>
      </c>
      <c r="AR207" s="153" t="s">
        <v>198</v>
      </c>
      <c r="AT207" s="153" t="s">
        <v>174</v>
      </c>
      <c r="AU207" s="153" t="s">
        <v>86</v>
      </c>
      <c r="AY207" s="13" t="s">
        <v>171</v>
      </c>
      <c r="BE207" s="154">
        <f t="shared" si="21"/>
        <v>0</v>
      </c>
      <c r="BF207" s="154">
        <f t="shared" si="22"/>
        <v>0</v>
      </c>
      <c r="BG207" s="154">
        <f t="shared" si="23"/>
        <v>0</v>
      </c>
      <c r="BH207" s="154">
        <f t="shared" si="24"/>
        <v>0</v>
      </c>
      <c r="BI207" s="154">
        <f t="shared" si="25"/>
        <v>0</v>
      </c>
      <c r="BJ207" s="13" t="s">
        <v>86</v>
      </c>
      <c r="BK207" s="154">
        <f t="shared" si="26"/>
        <v>27.25</v>
      </c>
      <c r="BL207" s="13" t="s">
        <v>198</v>
      </c>
      <c r="BM207" s="153" t="s">
        <v>401</v>
      </c>
    </row>
    <row r="208" spans="2:65" s="1" customFormat="1" ht="16.5" customHeight="1">
      <c r="B208" s="142"/>
      <c r="C208" s="143" t="s">
        <v>285</v>
      </c>
      <c r="D208" s="143" t="s">
        <v>174</v>
      </c>
      <c r="E208" s="144" t="s">
        <v>402</v>
      </c>
      <c r="F208" s="145" t="s">
        <v>403</v>
      </c>
      <c r="G208" s="146" t="s">
        <v>253</v>
      </c>
      <c r="H208" s="147">
        <v>49.2</v>
      </c>
      <c r="I208" s="148">
        <v>3.22</v>
      </c>
      <c r="J208" s="148"/>
      <c r="K208" s="149"/>
      <c r="L208" s="27"/>
      <c r="M208" s="150" t="s">
        <v>1</v>
      </c>
      <c r="N208" s="121" t="s">
        <v>40</v>
      </c>
      <c r="O208" s="151">
        <v>3.0280000000000001E-2</v>
      </c>
      <c r="P208" s="151">
        <f t="shared" si="18"/>
        <v>1.4897760000000002</v>
      </c>
      <c r="Q208" s="151">
        <v>2.8499999999999999E-4</v>
      </c>
      <c r="R208" s="151">
        <f t="shared" si="19"/>
        <v>1.4022E-2</v>
      </c>
      <c r="S208" s="151">
        <v>0</v>
      </c>
      <c r="T208" s="152">
        <f t="shared" si="20"/>
        <v>0</v>
      </c>
      <c r="AR208" s="153" t="s">
        <v>198</v>
      </c>
      <c r="AT208" s="153" t="s">
        <v>174</v>
      </c>
      <c r="AU208" s="153" t="s">
        <v>86</v>
      </c>
      <c r="AY208" s="13" t="s">
        <v>171</v>
      </c>
      <c r="BE208" s="154">
        <f t="shared" si="21"/>
        <v>0</v>
      </c>
      <c r="BF208" s="154">
        <f t="shared" si="22"/>
        <v>0</v>
      </c>
      <c r="BG208" s="154">
        <f t="shared" si="23"/>
        <v>0</v>
      </c>
      <c r="BH208" s="154">
        <f t="shared" si="24"/>
        <v>0</v>
      </c>
      <c r="BI208" s="154">
        <f t="shared" si="25"/>
        <v>0</v>
      </c>
      <c r="BJ208" s="13" t="s">
        <v>86</v>
      </c>
      <c r="BK208" s="154">
        <f t="shared" si="26"/>
        <v>158.41999999999999</v>
      </c>
      <c r="BL208" s="13" t="s">
        <v>198</v>
      </c>
      <c r="BM208" s="153" t="s">
        <v>404</v>
      </c>
    </row>
    <row r="209" spans="2:65" s="1" customFormat="1" ht="37.9" customHeight="1">
      <c r="B209" s="142"/>
      <c r="C209" s="143" t="s">
        <v>405</v>
      </c>
      <c r="D209" s="143" t="s">
        <v>174</v>
      </c>
      <c r="E209" s="144" t="s">
        <v>406</v>
      </c>
      <c r="F209" s="145" t="s">
        <v>407</v>
      </c>
      <c r="G209" s="146" t="s">
        <v>177</v>
      </c>
      <c r="H209" s="147">
        <v>10.9</v>
      </c>
      <c r="I209" s="148">
        <v>3.54</v>
      </c>
      <c r="J209" s="148"/>
      <c r="K209" s="149"/>
      <c r="L209" s="27"/>
      <c r="M209" s="150" t="s">
        <v>1</v>
      </c>
      <c r="N209" s="121" t="s">
        <v>40</v>
      </c>
      <c r="O209" s="151">
        <v>0.14904999999999999</v>
      </c>
      <c r="P209" s="151">
        <f t="shared" si="18"/>
        <v>1.6246449999999999</v>
      </c>
      <c r="Q209" s="151">
        <v>2.5000000000000001E-5</v>
      </c>
      <c r="R209" s="151">
        <f t="shared" si="19"/>
        <v>2.7250000000000001E-4</v>
      </c>
      <c r="S209" s="151">
        <v>0</v>
      </c>
      <c r="T209" s="152">
        <f t="shared" si="20"/>
        <v>0</v>
      </c>
      <c r="AR209" s="153" t="s">
        <v>198</v>
      </c>
      <c r="AT209" s="153" t="s">
        <v>174</v>
      </c>
      <c r="AU209" s="153" t="s">
        <v>86</v>
      </c>
      <c r="AY209" s="13" t="s">
        <v>171</v>
      </c>
      <c r="BE209" s="154">
        <f t="shared" si="21"/>
        <v>0</v>
      </c>
      <c r="BF209" s="154">
        <f t="shared" si="22"/>
        <v>0</v>
      </c>
      <c r="BG209" s="154">
        <f t="shared" si="23"/>
        <v>0</v>
      </c>
      <c r="BH209" s="154">
        <f t="shared" si="24"/>
        <v>0</v>
      </c>
      <c r="BI209" s="154">
        <f t="shared" si="25"/>
        <v>0</v>
      </c>
      <c r="BJ209" s="13" t="s">
        <v>86</v>
      </c>
      <c r="BK209" s="154">
        <f t="shared" si="26"/>
        <v>38.590000000000003</v>
      </c>
      <c r="BL209" s="13" t="s">
        <v>198</v>
      </c>
      <c r="BM209" s="153" t="s">
        <v>408</v>
      </c>
    </row>
    <row r="210" spans="2:65" s="1" customFormat="1" ht="16.5" customHeight="1">
      <c r="B210" s="142"/>
      <c r="C210" s="155" t="s">
        <v>289</v>
      </c>
      <c r="D210" s="155" t="s">
        <v>282</v>
      </c>
      <c r="E210" s="156" t="s">
        <v>409</v>
      </c>
      <c r="F210" s="157" t="s">
        <v>410</v>
      </c>
      <c r="G210" s="158" t="s">
        <v>177</v>
      </c>
      <c r="H210" s="159">
        <v>13.08</v>
      </c>
      <c r="I210" s="160">
        <v>1.36</v>
      </c>
      <c r="J210" s="160"/>
      <c r="K210" s="161"/>
      <c r="L210" s="162"/>
      <c r="M210" s="163" t="s">
        <v>1</v>
      </c>
      <c r="N210" s="164" t="s">
        <v>40</v>
      </c>
      <c r="O210" s="151">
        <v>0</v>
      </c>
      <c r="P210" s="151">
        <f t="shared" si="18"/>
        <v>0</v>
      </c>
      <c r="Q210" s="151">
        <v>1.2E-4</v>
      </c>
      <c r="R210" s="151">
        <f t="shared" si="19"/>
        <v>1.5696E-3</v>
      </c>
      <c r="S210" s="151">
        <v>0</v>
      </c>
      <c r="T210" s="152">
        <f t="shared" si="20"/>
        <v>0</v>
      </c>
      <c r="AR210" s="153" t="s">
        <v>225</v>
      </c>
      <c r="AT210" s="153" t="s">
        <v>282</v>
      </c>
      <c r="AU210" s="153" t="s">
        <v>86</v>
      </c>
      <c r="AY210" s="13" t="s">
        <v>171</v>
      </c>
      <c r="BE210" s="154">
        <f t="shared" si="21"/>
        <v>0</v>
      </c>
      <c r="BF210" s="154">
        <f t="shared" si="22"/>
        <v>0</v>
      </c>
      <c r="BG210" s="154">
        <f t="shared" si="23"/>
        <v>0</v>
      </c>
      <c r="BH210" s="154">
        <f t="shared" si="24"/>
        <v>0</v>
      </c>
      <c r="BI210" s="154">
        <f t="shared" si="25"/>
        <v>0</v>
      </c>
      <c r="BJ210" s="13" t="s">
        <v>86</v>
      </c>
      <c r="BK210" s="154">
        <f t="shared" si="26"/>
        <v>17.79</v>
      </c>
      <c r="BL210" s="13" t="s">
        <v>198</v>
      </c>
      <c r="BM210" s="153" t="s">
        <v>411</v>
      </c>
    </row>
    <row r="211" spans="2:65" s="1" customFormat="1" ht="33" customHeight="1">
      <c r="B211" s="142"/>
      <c r="C211" s="143" t="s">
        <v>412</v>
      </c>
      <c r="D211" s="143" t="s">
        <v>174</v>
      </c>
      <c r="E211" s="144" t="s">
        <v>413</v>
      </c>
      <c r="F211" s="145" t="s">
        <v>414</v>
      </c>
      <c r="G211" s="146" t="s">
        <v>253</v>
      </c>
      <c r="H211" s="147">
        <v>58.5</v>
      </c>
      <c r="I211" s="148">
        <v>0.65</v>
      </c>
      <c r="J211" s="148"/>
      <c r="K211" s="149"/>
      <c r="L211" s="27"/>
      <c r="M211" s="150" t="s">
        <v>1</v>
      </c>
      <c r="N211" s="121" t="s">
        <v>40</v>
      </c>
      <c r="O211" s="151">
        <v>4.2079999999999999E-2</v>
      </c>
      <c r="P211" s="151">
        <f t="shared" si="18"/>
        <v>2.4616799999999999</v>
      </c>
      <c r="Q211" s="151">
        <v>0</v>
      </c>
      <c r="R211" s="151">
        <f t="shared" si="19"/>
        <v>0</v>
      </c>
      <c r="S211" s="151">
        <v>0</v>
      </c>
      <c r="T211" s="152">
        <f t="shared" si="20"/>
        <v>0</v>
      </c>
      <c r="AR211" s="153" t="s">
        <v>198</v>
      </c>
      <c r="AT211" s="153" t="s">
        <v>174</v>
      </c>
      <c r="AU211" s="153" t="s">
        <v>86</v>
      </c>
      <c r="AY211" s="13" t="s">
        <v>171</v>
      </c>
      <c r="BE211" s="154">
        <f t="shared" si="21"/>
        <v>0</v>
      </c>
      <c r="BF211" s="154">
        <f t="shared" si="22"/>
        <v>0</v>
      </c>
      <c r="BG211" s="154">
        <f t="shared" si="23"/>
        <v>0</v>
      </c>
      <c r="BH211" s="154">
        <f t="shared" si="24"/>
        <v>0</v>
      </c>
      <c r="BI211" s="154">
        <f t="shared" si="25"/>
        <v>0</v>
      </c>
      <c r="BJ211" s="13" t="s">
        <v>86</v>
      </c>
      <c r="BK211" s="154">
        <f t="shared" si="26"/>
        <v>38.03</v>
      </c>
      <c r="BL211" s="13" t="s">
        <v>198</v>
      </c>
      <c r="BM211" s="153" t="s">
        <v>415</v>
      </c>
    </row>
    <row r="212" spans="2:65" s="1" customFormat="1" ht="16.5" customHeight="1">
      <c r="B212" s="142"/>
      <c r="C212" s="155" t="s">
        <v>292</v>
      </c>
      <c r="D212" s="155" t="s">
        <v>282</v>
      </c>
      <c r="E212" s="156" t="s">
        <v>416</v>
      </c>
      <c r="F212" s="157" t="s">
        <v>417</v>
      </c>
      <c r="G212" s="158" t="s">
        <v>362</v>
      </c>
      <c r="H212" s="159">
        <v>4.5999999999999999E-2</v>
      </c>
      <c r="I212" s="160">
        <v>1073.05</v>
      </c>
      <c r="J212" s="160"/>
      <c r="K212" s="161"/>
      <c r="L212" s="162"/>
      <c r="M212" s="163" t="s">
        <v>1</v>
      </c>
      <c r="N212" s="164" t="s">
        <v>40</v>
      </c>
      <c r="O212" s="151">
        <v>0</v>
      </c>
      <c r="P212" s="151">
        <f t="shared" si="18"/>
        <v>0</v>
      </c>
      <c r="Q212" s="151">
        <v>1</v>
      </c>
      <c r="R212" s="151">
        <f t="shared" si="19"/>
        <v>4.5999999999999999E-2</v>
      </c>
      <c r="S212" s="151">
        <v>0</v>
      </c>
      <c r="T212" s="152">
        <f t="shared" si="20"/>
        <v>0</v>
      </c>
      <c r="AR212" s="153" t="s">
        <v>225</v>
      </c>
      <c r="AT212" s="153" t="s">
        <v>282</v>
      </c>
      <c r="AU212" s="153" t="s">
        <v>86</v>
      </c>
      <c r="AY212" s="13" t="s">
        <v>171</v>
      </c>
      <c r="BE212" s="154">
        <f t="shared" si="21"/>
        <v>0</v>
      </c>
      <c r="BF212" s="154">
        <f t="shared" si="22"/>
        <v>0</v>
      </c>
      <c r="BG212" s="154">
        <f t="shared" si="23"/>
        <v>0</v>
      </c>
      <c r="BH212" s="154">
        <f t="shared" si="24"/>
        <v>0</v>
      </c>
      <c r="BI212" s="154">
        <f t="shared" si="25"/>
        <v>0</v>
      </c>
      <c r="BJ212" s="13" t="s">
        <v>86</v>
      </c>
      <c r="BK212" s="154">
        <f t="shared" si="26"/>
        <v>49.36</v>
      </c>
      <c r="BL212" s="13" t="s">
        <v>198</v>
      </c>
      <c r="BM212" s="153" t="s">
        <v>418</v>
      </c>
    </row>
    <row r="213" spans="2:65" s="1" customFormat="1" ht="33" customHeight="1">
      <c r="B213" s="142"/>
      <c r="C213" s="155" t="s">
        <v>419</v>
      </c>
      <c r="D213" s="155" t="s">
        <v>282</v>
      </c>
      <c r="E213" s="156" t="s">
        <v>420</v>
      </c>
      <c r="F213" s="157" t="s">
        <v>421</v>
      </c>
      <c r="G213" s="158" t="s">
        <v>253</v>
      </c>
      <c r="H213" s="159">
        <v>61.424999999999997</v>
      </c>
      <c r="I213" s="160">
        <v>3.76</v>
      </c>
      <c r="J213" s="160"/>
      <c r="K213" s="161"/>
      <c r="L213" s="162"/>
      <c r="M213" s="163" t="s">
        <v>1</v>
      </c>
      <c r="N213" s="164" t="s">
        <v>40</v>
      </c>
      <c r="O213" s="151">
        <v>0</v>
      </c>
      <c r="P213" s="151">
        <f t="shared" si="18"/>
        <v>0</v>
      </c>
      <c r="Q213" s="151">
        <v>1E-4</v>
      </c>
      <c r="R213" s="151">
        <f t="shared" si="19"/>
        <v>6.1425000000000004E-3</v>
      </c>
      <c r="S213" s="151">
        <v>0</v>
      </c>
      <c r="T213" s="152">
        <f t="shared" si="20"/>
        <v>0</v>
      </c>
      <c r="AR213" s="153" t="s">
        <v>225</v>
      </c>
      <c r="AT213" s="153" t="s">
        <v>282</v>
      </c>
      <c r="AU213" s="153" t="s">
        <v>86</v>
      </c>
      <c r="AY213" s="13" t="s">
        <v>171</v>
      </c>
      <c r="BE213" s="154">
        <f t="shared" si="21"/>
        <v>0</v>
      </c>
      <c r="BF213" s="154">
        <f t="shared" si="22"/>
        <v>0</v>
      </c>
      <c r="BG213" s="154">
        <f t="shared" si="23"/>
        <v>0</v>
      </c>
      <c r="BH213" s="154">
        <f t="shared" si="24"/>
        <v>0</v>
      </c>
      <c r="BI213" s="154">
        <f t="shared" si="25"/>
        <v>0</v>
      </c>
      <c r="BJ213" s="13" t="s">
        <v>86</v>
      </c>
      <c r="BK213" s="154">
        <f t="shared" si="26"/>
        <v>230.96</v>
      </c>
      <c r="BL213" s="13" t="s">
        <v>198</v>
      </c>
      <c r="BM213" s="153" t="s">
        <v>422</v>
      </c>
    </row>
    <row r="214" spans="2:65" s="1" customFormat="1" ht="24.2" customHeight="1">
      <c r="B214" s="142"/>
      <c r="C214" s="143" t="s">
        <v>296</v>
      </c>
      <c r="D214" s="143" t="s">
        <v>174</v>
      </c>
      <c r="E214" s="144" t="s">
        <v>423</v>
      </c>
      <c r="F214" s="145" t="s">
        <v>424</v>
      </c>
      <c r="G214" s="146" t="s">
        <v>425</v>
      </c>
      <c r="H214" s="147">
        <v>28.728999999999999</v>
      </c>
      <c r="I214" s="148">
        <v>2.0249999999999999</v>
      </c>
      <c r="J214" s="148"/>
      <c r="K214" s="149"/>
      <c r="L214" s="27"/>
      <c r="M214" s="150" t="s">
        <v>1</v>
      </c>
      <c r="N214" s="121" t="s">
        <v>40</v>
      </c>
      <c r="O214" s="151">
        <v>0</v>
      </c>
      <c r="P214" s="151">
        <f t="shared" si="18"/>
        <v>0</v>
      </c>
      <c r="Q214" s="151">
        <v>0</v>
      </c>
      <c r="R214" s="151">
        <f t="shared" si="19"/>
        <v>0</v>
      </c>
      <c r="S214" s="151">
        <v>0</v>
      </c>
      <c r="T214" s="152">
        <f t="shared" si="20"/>
        <v>0</v>
      </c>
      <c r="AR214" s="153" t="s">
        <v>198</v>
      </c>
      <c r="AT214" s="153" t="s">
        <v>174</v>
      </c>
      <c r="AU214" s="153" t="s">
        <v>86</v>
      </c>
      <c r="AY214" s="13" t="s">
        <v>171</v>
      </c>
      <c r="BE214" s="154">
        <f t="shared" si="21"/>
        <v>0</v>
      </c>
      <c r="BF214" s="154">
        <f t="shared" si="22"/>
        <v>0</v>
      </c>
      <c r="BG214" s="154">
        <f t="shared" si="23"/>
        <v>0</v>
      </c>
      <c r="BH214" s="154">
        <f t="shared" si="24"/>
        <v>0</v>
      </c>
      <c r="BI214" s="154">
        <f t="shared" si="25"/>
        <v>0</v>
      </c>
      <c r="BJ214" s="13" t="s">
        <v>86</v>
      </c>
      <c r="BK214" s="154">
        <f t="shared" si="26"/>
        <v>58.18</v>
      </c>
      <c r="BL214" s="13" t="s">
        <v>198</v>
      </c>
      <c r="BM214" s="153" t="s">
        <v>426</v>
      </c>
    </row>
    <row r="215" spans="2:65" s="11" customFormat="1" ht="22.9" customHeight="1">
      <c r="B215" s="131"/>
      <c r="D215" s="132" t="s">
        <v>73</v>
      </c>
      <c r="E215" s="140" t="s">
        <v>427</v>
      </c>
      <c r="F215" s="140" t="s">
        <v>428</v>
      </c>
      <c r="J215" s="141"/>
      <c r="L215" s="131"/>
      <c r="M215" s="135"/>
      <c r="P215" s="136">
        <f>SUM(P216:P218)</f>
        <v>1.689827</v>
      </c>
      <c r="R215" s="136">
        <f>SUM(R216:R218)</f>
        <v>0.11219588000000001</v>
      </c>
      <c r="T215" s="137">
        <f>SUM(T216:T218)</f>
        <v>0</v>
      </c>
      <c r="AR215" s="132" t="s">
        <v>86</v>
      </c>
      <c r="AT215" s="138" t="s">
        <v>73</v>
      </c>
      <c r="AU215" s="138" t="s">
        <v>81</v>
      </c>
      <c r="AY215" s="132" t="s">
        <v>171</v>
      </c>
      <c r="BK215" s="139">
        <f>SUM(BK216:BK218)</f>
        <v>267.77</v>
      </c>
    </row>
    <row r="216" spans="2:65" s="1" customFormat="1" ht="24.2" customHeight="1">
      <c r="B216" s="142"/>
      <c r="C216" s="143" t="s">
        <v>429</v>
      </c>
      <c r="D216" s="143" t="s">
        <v>174</v>
      </c>
      <c r="E216" s="144" t="s">
        <v>430</v>
      </c>
      <c r="F216" s="145" t="s">
        <v>431</v>
      </c>
      <c r="G216" s="146" t="s">
        <v>177</v>
      </c>
      <c r="H216" s="147">
        <v>10.9</v>
      </c>
      <c r="I216" s="148">
        <v>4.54</v>
      </c>
      <c r="J216" s="148"/>
      <c r="K216" s="149"/>
      <c r="L216" s="27"/>
      <c r="M216" s="150" t="s">
        <v>1</v>
      </c>
      <c r="N216" s="121" t="s">
        <v>40</v>
      </c>
      <c r="O216" s="151">
        <v>0.15503</v>
      </c>
      <c r="P216" s="151">
        <f>O216*H216</f>
        <v>1.689827</v>
      </c>
      <c r="Q216" s="151">
        <v>3.5000000000000001E-3</v>
      </c>
      <c r="R216" s="151">
        <f>Q216*H216</f>
        <v>3.8150000000000003E-2</v>
      </c>
      <c r="S216" s="151">
        <v>0</v>
      </c>
      <c r="T216" s="152">
        <f>S216*H216</f>
        <v>0</v>
      </c>
      <c r="AR216" s="153" t="s">
        <v>198</v>
      </c>
      <c r="AT216" s="153" t="s">
        <v>174</v>
      </c>
      <c r="AU216" s="153" t="s">
        <v>86</v>
      </c>
      <c r="AY216" s="13" t="s">
        <v>171</v>
      </c>
      <c r="BE216" s="154">
        <f>IF(N216="základná",J216,0)</f>
        <v>0</v>
      </c>
      <c r="BF216" s="154">
        <f>IF(N216="znížená",J216,0)</f>
        <v>0</v>
      </c>
      <c r="BG216" s="154">
        <f>IF(N216="zákl. prenesená",J216,0)</f>
        <v>0</v>
      </c>
      <c r="BH216" s="154">
        <f>IF(N216="zníž. prenesená",J216,0)</f>
        <v>0</v>
      </c>
      <c r="BI216" s="154">
        <f>IF(N216="nulová",J216,0)</f>
        <v>0</v>
      </c>
      <c r="BJ216" s="13" t="s">
        <v>86</v>
      </c>
      <c r="BK216" s="154">
        <f>ROUND(I216*H216,2)</f>
        <v>49.49</v>
      </c>
      <c r="BL216" s="13" t="s">
        <v>198</v>
      </c>
      <c r="BM216" s="153" t="s">
        <v>432</v>
      </c>
    </row>
    <row r="217" spans="2:65" s="1" customFormat="1" ht="24.2" customHeight="1">
      <c r="B217" s="142"/>
      <c r="C217" s="155" t="s">
        <v>299</v>
      </c>
      <c r="D217" s="155" t="s">
        <v>282</v>
      </c>
      <c r="E217" s="156" t="s">
        <v>433</v>
      </c>
      <c r="F217" s="157" t="s">
        <v>434</v>
      </c>
      <c r="G217" s="158" t="s">
        <v>177</v>
      </c>
      <c r="H217" s="159">
        <v>11.118</v>
      </c>
      <c r="I217" s="160">
        <v>19.3</v>
      </c>
      <c r="J217" s="160"/>
      <c r="K217" s="161"/>
      <c r="L217" s="162"/>
      <c r="M217" s="163" t="s">
        <v>1</v>
      </c>
      <c r="N217" s="164" t="s">
        <v>40</v>
      </c>
      <c r="O217" s="151">
        <v>0</v>
      </c>
      <c r="P217" s="151">
        <f>O217*H217</f>
        <v>0</v>
      </c>
      <c r="Q217" s="151">
        <v>6.6600000000000001E-3</v>
      </c>
      <c r="R217" s="151">
        <f>Q217*H217</f>
        <v>7.4045880000000008E-2</v>
      </c>
      <c r="S217" s="151">
        <v>0</v>
      </c>
      <c r="T217" s="152">
        <f>S217*H217</f>
        <v>0</v>
      </c>
      <c r="AR217" s="153" t="s">
        <v>225</v>
      </c>
      <c r="AT217" s="153" t="s">
        <v>282</v>
      </c>
      <c r="AU217" s="153" t="s">
        <v>86</v>
      </c>
      <c r="AY217" s="13" t="s">
        <v>171</v>
      </c>
      <c r="BE217" s="154">
        <f>IF(N217="základná",J217,0)</f>
        <v>0</v>
      </c>
      <c r="BF217" s="154">
        <f>IF(N217="znížená",J217,0)</f>
        <v>0</v>
      </c>
      <c r="BG217" s="154">
        <f>IF(N217="zákl. prenesená",J217,0)</f>
        <v>0</v>
      </c>
      <c r="BH217" s="154">
        <f>IF(N217="zníž. prenesená",J217,0)</f>
        <v>0</v>
      </c>
      <c r="BI217" s="154">
        <f>IF(N217="nulová",J217,0)</f>
        <v>0</v>
      </c>
      <c r="BJ217" s="13" t="s">
        <v>86</v>
      </c>
      <c r="BK217" s="154">
        <f>ROUND(I217*H217,2)</f>
        <v>214.58</v>
      </c>
      <c r="BL217" s="13" t="s">
        <v>198</v>
      </c>
      <c r="BM217" s="153" t="s">
        <v>435</v>
      </c>
    </row>
    <row r="218" spans="2:65" s="1" customFormat="1" ht="24.2" customHeight="1">
      <c r="B218" s="142"/>
      <c r="C218" s="143" t="s">
        <v>436</v>
      </c>
      <c r="D218" s="143" t="s">
        <v>174</v>
      </c>
      <c r="E218" s="144" t="s">
        <v>437</v>
      </c>
      <c r="F218" s="145" t="s">
        <v>438</v>
      </c>
      <c r="G218" s="146" t="s">
        <v>425</v>
      </c>
      <c r="H218" s="147">
        <v>3.5209999999999999</v>
      </c>
      <c r="I218" s="148">
        <v>1.05</v>
      </c>
      <c r="J218" s="148"/>
      <c r="K218" s="149"/>
      <c r="L218" s="27"/>
      <c r="M218" s="150" t="s">
        <v>1</v>
      </c>
      <c r="N218" s="121" t="s">
        <v>40</v>
      </c>
      <c r="O218" s="151">
        <v>0</v>
      </c>
      <c r="P218" s="151">
        <f>O218*H218</f>
        <v>0</v>
      </c>
      <c r="Q218" s="151">
        <v>0</v>
      </c>
      <c r="R218" s="151">
        <f>Q218*H218</f>
        <v>0</v>
      </c>
      <c r="S218" s="151">
        <v>0</v>
      </c>
      <c r="T218" s="152">
        <f>S218*H218</f>
        <v>0</v>
      </c>
      <c r="AR218" s="153" t="s">
        <v>198</v>
      </c>
      <c r="AT218" s="153" t="s">
        <v>174</v>
      </c>
      <c r="AU218" s="153" t="s">
        <v>86</v>
      </c>
      <c r="AY218" s="13" t="s">
        <v>171</v>
      </c>
      <c r="BE218" s="154">
        <f>IF(N218="základná",J218,0)</f>
        <v>0</v>
      </c>
      <c r="BF218" s="154">
        <f>IF(N218="znížená",J218,0)</f>
        <v>0</v>
      </c>
      <c r="BG218" s="154">
        <f>IF(N218="zákl. prenesená",J218,0)</f>
        <v>0</v>
      </c>
      <c r="BH218" s="154">
        <f>IF(N218="zníž. prenesená",J218,0)</f>
        <v>0</v>
      </c>
      <c r="BI218" s="154">
        <f>IF(N218="nulová",J218,0)</f>
        <v>0</v>
      </c>
      <c r="BJ218" s="13" t="s">
        <v>86</v>
      </c>
      <c r="BK218" s="154">
        <f>ROUND(I218*H218,2)</f>
        <v>3.7</v>
      </c>
      <c r="BL218" s="13" t="s">
        <v>198</v>
      </c>
      <c r="BM218" s="153" t="s">
        <v>439</v>
      </c>
    </row>
    <row r="219" spans="2:65" s="11" customFormat="1" ht="25.9" customHeight="1">
      <c r="B219" s="131"/>
      <c r="D219" s="132" t="s">
        <v>73</v>
      </c>
      <c r="E219" s="133" t="s">
        <v>282</v>
      </c>
      <c r="F219" s="133" t="s">
        <v>440</v>
      </c>
      <c r="J219" s="134"/>
      <c r="L219" s="131"/>
      <c r="M219" s="135"/>
      <c r="P219" s="136">
        <f>P220</f>
        <v>1.76</v>
      </c>
      <c r="R219" s="136">
        <f>R220</f>
        <v>1.0399999999999999E-3</v>
      </c>
      <c r="T219" s="137">
        <f>T220</f>
        <v>0</v>
      </c>
      <c r="AR219" s="132" t="s">
        <v>91</v>
      </c>
      <c r="AT219" s="138" t="s">
        <v>73</v>
      </c>
      <c r="AU219" s="138" t="s">
        <v>74</v>
      </c>
      <c r="AY219" s="132" t="s">
        <v>171</v>
      </c>
      <c r="BK219" s="139">
        <f>BK220</f>
        <v>83.16</v>
      </c>
    </row>
    <row r="220" spans="2:65" s="11" customFormat="1" ht="22.9" customHeight="1">
      <c r="B220" s="131"/>
      <c r="D220" s="132" t="s">
        <v>73</v>
      </c>
      <c r="E220" s="140" t="s">
        <v>441</v>
      </c>
      <c r="F220" s="140" t="s">
        <v>442</v>
      </c>
      <c r="J220" s="141"/>
      <c r="L220" s="131"/>
      <c r="M220" s="135"/>
      <c r="P220" s="136">
        <f>SUM(P221:P222)</f>
        <v>1.76</v>
      </c>
      <c r="R220" s="136">
        <f>SUM(R221:R222)</f>
        <v>1.0399999999999999E-3</v>
      </c>
      <c r="T220" s="137">
        <f>SUM(T221:T222)</f>
        <v>0</v>
      </c>
      <c r="AR220" s="132" t="s">
        <v>91</v>
      </c>
      <c r="AT220" s="138" t="s">
        <v>73</v>
      </c>
      <c r="AU220" s="138" t="s">
        <v>81</v>
      </c>
      <c r="AY220" s="132" t="s">
        <v>171</v>
      </c>
      <c r="BK220" s="139">
        <f>SUM(BK221:BK222)</f>
        <v>83.16</v>
      </c>
    </row>
    <row r="221" spans="2:65" s="1" customFormat="1" ht="24.2" customHeight="1">
      <c r="B221" s="142"/>
      <c r="C221" s="143" t="s">
        <v>303</v>
      </c>
      <c r="D221" s="143" t="s">
        <v>174</v>
      </c>
      <c r="E221" s="144" t="s">
        <v>443</v>
      </c>
      <c r="F221" s="145" t="s">
        <v>444</v>
      </c>
      <c r="G221" s="146" t="s">
        <v>280</v>
      </c>
      <c r="H221" s="147">
        <v>4</v>
      </c>
      <c r="I221" s="148">
        <v>7.09</v>
      </c>
      <c r="J221" s="148"/>
      <c r="K221" s="149"/>
      <c r="L221" s="27"/>
      <c r="M221" s="150" t="s">
        <v>1</v>
      </c>
      <c r="N221" s="121" t="s">
        <v>40</v>
      </c>
      <c r="O221" s="151">
        <v>0.44</v>
      </c>
      <c r="P221" s="151">
        <f>O221*H221</f>
        <v>1.76</v>
      </c>
      <c r="Q221" s="151">
        <v>0</v>
      </c>
      <c r="R221" s="151">
        <f>Q221*H221</f>
        <v>0</v>
      </c>
      <c r="S221" s="151">
        <v>0</v>
      </c>
      <c r="T221" s="152">
        <f>S221*H221</f>
        <v>0</v>
      </c>
      <c r="AR221" s="153" t="s">
        <v>285</v>
      </c>
      <c r="AT221" s="153" t="s">
        <v>174</v>
      </c>
      <c r="AU221" s="153" t="s">
        <v>86</v>
      </c>
      <c r="AY221" s="13" t="s">
        <v>171</v>
      </c>
      <c r="BE221" s="154">
        <f>IF(N221="základná",J221,0)</f>
        <v>0</v>
      </c>
      <c r="BF221" s="154">
        <f>IF(N221="znížená",J221,0)</f>
        <v>0</v>
      </c>
      <c r="BG221" s="154">
        <f>IF(N221="zákl. prenesená",J221,0)</f>
        <v>0</v>
      </c>
      <c r="BH221" s="154">
        <f>IF(N221="zníž. prenesená",J221,0)</f>
        <v>0</v>
      </c>
      <c r="BI221" s="154">
        <f>IF(N221="nulová",J221,0)</f>
        <v>0</v>
      </c>
      <c r="BJ221" s="13" t="s">
        <v>86</v>
      </c>
      <c r="BK221" s="154">
        <f>ROUND(I221*H221,2)</f>
        <v>28.36</v>
      </c>
      <c r="BL221" s="13" t="s">
        <v>285</v>
      </c>
      <c r="BM221" s="153" t="s">
        <v>445</v>
      </c>
    </row>
    <row r="222" spans="2:65" s="1" customFormat="1" ht="24.2" customHeight="1">
      <c r="B222" s="142"/>
      <c r="C222" s="155" t="s">
        <v>446</v>
      </c>
      <c r="D222" s="155" t="s">
        <v>282</v>
      </c>
      <c r="E222" s="156" t="s">
        <v>447</v>
      </c>
      <c r="F222" s="157" t="s">
        <v>448</v>
      </c>
      <c r="G222" s="158" t="s">
        <v>280</v>
      </c>
      <c r="H222" s="159">
        <v>4</v>
      </c>
      <c r="I222" s="160">
        <v>13.7</v>
      </c>
      <c r="J222" s="160"/>
      <c r="K222" s="161"/>
      <c r="L222" s="162"/>
      <c r="M222" s="163" t="s">
        <v>1</v>
      </c>
      <c r="N222" s="164" t="s">
        <v>40</v>
      </c>
      <c r="O222" s="151">
        <v>0</v>
      </c>
      <c r="P222" s="151">
        <f>O222*H222</f>
        <v>0</v>
      </c>
      <c r="Q222" s="151">
        <v>2.5999999999999998E-4</v>
      </c>
      <c r="R222" s="151">
        <f>Q222*H222</f>
        <v>1.0399999999999999E-3</v>
      </c>
      <c r="S222" s="151">
        <v>0</v>
      </c>
      <c r="T222" s="152">
        <f>S222*H222</f>
        <v>0</v>
      </c>
      <c r="AR222" s="153" t="s">
        <v>449</v>
      </c>
      <c r="AT222" s="153" t="s">
        <v>282</v>
      </c>
      <c r="AU222" s="153" t="s">
        <v>86</v>
      </c>
      <c r="AY222" s="13" t="s">
        <v>171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3" t="s">
        <v>86</v>
      </c>
      <c r="BK222" s="154">
        <f>ROUND(I222*H222,2)</f>
        <v>54.8</v>
      </c>
      <c r="BL222" s="13" t="s">
        <v>285</v>
      </c>
      <c r="BM222" s="153" t="s">
        <v>450</v>
      </c>
    </row>
    <row r="223" spans="2:65" s="11" customFormat="1" ht="25.9" customHeight="1">
      <c r="B223" s="131"/>
      <c r="D223" s="132" t="s">
        <v>73</v>
      </c>
      <c r="E223" s="133" t="s">
        <v>102</v>
      </c>
      <c r="F223" s="133" t="s">
        <v>103</v>
      </c>
      <c r="J223" s="134"/>
      <c r="L223" s="131"/>
      <c r="M223" s="135"/>
      <c r="P223" s="136">
        <f>SUM(P224:P226)</f>
        <v>0</v>
      </c>
      <c r="R223" s="136">
        <f>SUM(R224:R226)</f>
        <v>0</v>
      </c>
      <c r="T223" s="137">
        <f>SUM(T224:T226)</f>
        <v>0</v>
      </c>
      <c r="AR223" s="132" t="s">
        <v>107</v>
      </c>
      <c r="AT223" s="138" t="s">
        <v>73</v>
      </c>
      <c r="AU223" s="138" t="s">
        <v>74</v>
      </c>
      <c r="AY223" s="132" t="s">
        <v>171</v>
      </c>
      <c r="BK223" s="139">
        <f>SUM(BK224:BK226)</f>
        <v>315</v>
      </c>
    </row>
    <row r="224" spans="2:65" s="1" customFormat="1" ht="16.5" customHeight="1">
      <c r="B224" s="142"/>
      <c r="C224" s="143" t="s">
        <v>306</v>
      </c>
      <c r="D224" s="143" t="s">
        <v>174</v>
      </c>
      <c r="E224" s="144" t="s">
        <v>451</v>
      </c>
      <c r="F224" s="145" t="s">
        <v>452</v>
      </c>
      <c r="G224" s="146" t="s">
        <v>453</v>
      </c>
      <c r="H224" s="147">
        <v>1</v>
      </c>
      <c r="I224" s="148">
        <v>120</v>
      </c>
      <c r="J224" s="148"/>
      <c r="K224" s="149"/>
      <c r="L224" s="27"/>
      <c r="M224" s="150" t="s">
        <v>1</v>
      </c>
      <c r="N224" s="121" t="s">
        <v>40</v>
      </c>
      <c r="O224" s="151">
        <v>0</v>
      </c>
      <c r="P224" s="151">
        <f>O224*H224</f>
        <v>0</v>
      </c>
      <c r="Q224" s="151">
        <v>0</v>
      </c>
      <c r="R224" s="151">
        <f>Q224*H224</f>
        <v>0</v>
      </c>
      <c r="S224" s="151">
        <v>0</v>
      </c>
      <c r="T224" s="152">
        <f>S224*H224</f>
        <v>0</v>
      </c>
      <c r="AR224" s="153" t="s">
        <v>454</v>
      </c>
      <c r="AT224" s="153" t="s">
        <v>174</v>
      </c>
      <c r="AU224" s="153" t="s">
        <v>81</v>
      </c>
      <c r="AY224" s="13" t="s">
        <v>171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3" t="s">
        <v>86</v>
      </c>
      <c r="BK224" s="154">
        <f>ROUND(I224*H224,2)</f>
        <v>120</v>
      </c>
      <c r="BL224" s="13" t="s">
        <v>454</v>
      </c>
      <c r="BM224" s="153" t="s">
        <v>455</v>
      </c>
    </row>
    <row r="225" spans="2:65" s="1" customFormat="1" ht="16.5" customHeight="1">
      <c r="B225" s="142"/>
      <c r="C225" s="143" t="s">
        <v>456</v>
      </c>
      <c r="D225" s="143" t="s">
        <v>174</v>
      </c>
      <c r="E225" s="144" t="s">
        <v>457</v>
      </c>
      <c r="F225" s="145" t="s">
        <v>458</v>
      </c>
      <c r="G225" s="146" t="s">
        <v>453</v>
      </c>
      <c r="H225" s="147">
        <v>1</v>
      </c>
      <c r="I225" s="148">
        <v>90</v>
      </c>
      <c r="J225" s="148"/>
      <c r="K225" s="149"/>
      <c r="L225" s="27"/>
      <c r="M225" s="150" t="s">
        <v>1</v>
      </c>
      <c r="N225" s="121" t="s">
        <v>40</v>
      </c>
      <c r="O225" s="151">
        <v>0</v>
      </c>
      <c r="P225" s="151">
        <f>O225*H225</f>
        <v>0</v>
      </c>
      <c r="Q225" s="151">
        <v>0</v>
      </c>
      <c r="R225" s="151">
        <f>Q225*H225</f>
        <v>0</v>
      </c>
      <c r="S225" s="151">
        <v>0</v>
      </c>
      <c r="T225" s="152">
        <f>S225*H225</f>
        <v>0</v>
      </c>
      <c r="AR225" s="153" t="s">
        <v>454</v>
      </c>
      <c r="AT225" s="153" t="s">
        <v>174</v>
      </c>
      <c r="AU225" s="153" t="s">
        <v>81</v>
      </c>
      <c r="AY225" s="13" t="s">
        <v>171</v>
      </c>
      <c r="BE225" s="154">
        <f>IF(N225="základná",J225,0)</f>
        <v>0</v>
      </c>
      <c r="BF225" s="154">
        <f>IF(N225="znížená",J225,0)</f>
        <v>0</v>
      </c>
      <c r="BG225" s="154">
        <f>IF(N225="zákl. prenesená",J225,0)</f>
        <v>0</v>
      </c>
      <c r="BH225" s="154">
        <f>IF(N225="zníž. prenesená",J225,0)</f>
        <v>0</v>
      </c>
      <c r="BI225" s="154">
        <f>IF(N225="nulová",J225,0)</f>
        <v>0</v>
      </c>
      <c r="BJ225" s="13" t="s">
        <v>86</v>
      </c>
      <c r="BK225" s="154">
        <f>ROUND(I225*H225,2)</f>
        <v>90</v>
      </c>
      <c r="BL225" s="13" t="s">
        <v>454</v>
      </c>
      <c r="BM225" s="153" t="s">
        <v>459</v>
      </c>
    </row>
    <row r="226" spans="2:65" s="1" customFormat="1" ht="24.2" customHeight="1">
      <c r="B226" s="142"/>
      <c r="C226" s="143" t="s">
        <v>310</v>
      </c>
      <c r="D226" s="143" t="s">
        <v>174</v>
      </c>
      <c r="E226" s="144" t="s">
        <v>460</v>
      </c>
      <c r="F226" s="145" t="s">
        <v>461</v>
      </c>
      <c r="G226" s="146" t="s">
        <v>453</v>
      </c>
      <c r="H226" s="147">
        <v>1</v>
      </c>
      <c r="I226" s="148">
        <v>105</v>
      </c>
      <c r="J226" s="148"/>
      <c r="K226" s="149"/>
      <c r="L226" s="27"/>
      <c r="M226" s="165" t="s">
        <v>1</v>
      </c>
      <c r="N226" s="166" t="s">
        <v>40</v>
      </c>
      <c r="O226" s="167">
        <v>0</v>
      </c>
      <c r="P226" s="167">
        <f>O226*H226</f>
        <v>0</v>
      </c>
      <c r="Q226" s="167">
        <v>0</v>
      </c>
      <c r="R226" s="167">
        <f>Q226*H226</f>
        <v>0</v>
      </c>
      <c r="S226" s="167">
        <v>0</v>
      </c>
      <c r="T226" s="168">
        <f>S226*H226</f>
        <v>0</v>
      </c>
      <c r="AR226" s="153" t="s">
        <v>454</v>
      </c>
      <c r="AT226" s="153" t="s">
        <v>174</v>
      </c>
      <c r="AU226" s="153" t="s">
        <v>81</v>
      </c>
      <c r="AY226" s="13" t="s">
        <v>171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3" t="s">
        <v>86</v>
      </c>
      <c r="BK226" s="154">
        <f>ROUND(I226*H226,2)</f>
        <v>105</v>
      </c>
      <c r="BL226" s="13" t="s">
        <v>454</v>
      </c>
      <c r="BM226" s="153" t="s">
        <v>462</v>
      </c>
    </row>
    <row r="227" spans="2:65" s="1" customFormat="1" ht="6.95" customHeight="1"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27"/>
    </row>
  </sheetData>
  <autoFilter ref="C137:K226"/>
  <mergeCells count="14">
    <mergeCell ref="E128:H128"/>
    <mergeCell ref="E126:H126"/>
    <mergeCell ref="E130:H130"/>
    <mergeCell ref="L2:V2"/>
    <mergeCell ref="E85:H85"/>
    <mergeCell ref="E89:H89"/>
    <mergeCell ref="E87:H87"/>
    <mergeCell ref="E91:H91"/>
    <mergeCell ref="E124:H12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69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463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J111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ROUND((SUM(BE111:BE112) + SUM(BE136:BE168)),  2)</f>
        <v>0</v>
      </c>
      <c r="G39" s="99"/>
      <c r="H39" s="99"/>
      <c r="I39" s="100">
        <v>0.2</v>
      </c>
      <c r="J39" s="98">
        <f>ROUND(((SUM(BE111:BE112) + SUM(BE136:BE168))*I39),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ROUND((SUM(BF111:BF112) + SUM(BF136:BF168)),  2)</f>
        <v>0</v>
      </c>
      <c r="I40" s="101">
        <v>0.2</v>
      </c>
      <c r="J40" s="83">
        <f>ROUND(((SUM(BF111:BF112) + SUM(BF136:BF168))*I40),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ROUND((SUM(BG111:BG112) + SUM(BG136:BG168)),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ROUND((SUM(BH111:BH112) + SUM(BH136:BH168)),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ROUND((SUM(BI111:BI112) + SUM(BI136:BI168)),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E1.1.b) 01.1 - Strop pod nevykurovaným priestorom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J136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J137</f>
        <v>0</v>
      </c>
      <c r="L101" s="112"/>
    </row>
    <row r="102" spans="2:47" s="9" customFormat="1" ht="19.899999999999999" customHeight="1">
      <c r="B102" s="116"/>
      <c r="D102" s="117" t="s">
        <v>147</v>
      </c>
      <c r="E102" s="118"/>
      <c r="F102" s="118"/>
      <c r="G102" s="118"/>
      <c r="H102" s="118"/>
      <c r="I102" s="118"/>
      <c r="J102" s="119">
        <f>J138</f>
        <v>0</v>
      </c>
      <c r="L102" s="116"/>
    </row>
    <row r="103" spans="2:47" s="9" customFormat="1" ht="19.899999999999999" customHeight="1">
      <c r="B103" s="116"/>
      <c r="D103" s="117" t="s">
        <v>148</v>
      </c>
      <c r="E103" s="118"/>
      <c r="F103" s="118"/>
      <c r="G103" s="118"/>
      <c r="H103" s="118"/>
      <c r="I103" s="118"/>
      <c r="J103" s="119">
        <f>J140</f>
        <v>0</v>
      </c>
      <c r="L103" s="116"/>
    </row>
    <row r="104" spans="2:47" s="9" customFormat="1" ht="19.899999999999999" customHeight="1">
      <c r="B104" s="116"/>
      <c r="D104" s="117" t="s">
        <v>149</v>
      </c>
      <c r="E104" s="118"/>
      <c r="F104" s="118"/>
      <c r="G104" s="118"/>
      <c r="H104" s="118"/>
      <c r="I104" s="118"/>
      <c r="J104" s="119">
        <f>J148</f>
        <v>0</v>
      </c>
      <c r="L104" s="116"/>
    </row>
    <row r="105" spans="2:47" s="8" customFormat="1" ht="24.95" customHeight="1">
      <c r="B105" s="112"/>
      <c r="D105" s="113" t="s">
        <v>150</v>
      </c>
      <c r="E105" s="114"/>
      <c r="F105" s="114"/>
      <c r="G105" s="114"/>
      <c r="H105" s="114"/>
      <c r="I105" s="114"/>
      <c r="J105" s="115">
        <f>J150</f>
        <v>0</v>
      </c>
      <c r="L105" s="112"/>
    </row>
    <row r="106" spans="2:47" s="9" customFormat="1" ht="19.899999999999999" customHeight="1">
      <c r="B106" s="116"/>
      <c r="D106" s="117" t="s">
        <v>152</v>
      </c>
      <c r="E106" s="118"/>
      <c r="F106" s="118"/>
      <c r="G106" s="118"/>
      <c r="H106" s="118"/>
      <c r="I106" s="118"/>
      <c r="J106" s="119">
        <f>J151</f>
        <v>0</v>
      </c>
      <c r="L106" s="116"/>
    </row>
    <row r="107" spans="2:47" s="9" customFormat="1" ht="19.899999999999999" customHeight="1">
      <c r="B107" s="116"/>
      <c r="D107" s="117" t="s">
        <v>464</v>
      </c>
      <c r="E107" s="118"/>
      <c r="F107" s="118"/>
      <c r="G107" s="118"/>
      <c r="H107" s="118"/>
      <c r="I107" s="118"/>
      <c r="J107" s="119">
        <f>J159</f>
        <v>0</v>
      </c>
      <c r="L107" s="116"/>
    </row>
    <row r="108" spans="2:47" s="9" customFormat="1" ht="19.899999999999999" customHeight="1">
      <c r="B108" s="116"/>
      <c r="D108" s="117" t="s">
        <v>465</v>
      </c>
      <c r="E108" s="118"/>
      <c r="F108" s="118"/>
      <c r="G108" s="118"/>
      <c r="H108" s="118"/>
      <c r="I108" s="118"/>
      <c r="J108" s="119">
        <f>J167</f>
        <v>0</v>
      </c>
      <c r="L108" s="116"/>
    </row>
    <row r="109" spans="2:47" s="1" customFormat="1" ht="21.75" customHeight="1">
      <c r="B109" s="27"/>
      <c r="L109" s="27"/>
    </row>
    <row r="110" spans="2:47" s="1" customFormat="1" ht="6.95" customHeight="1">
      <c r="B110" s="27"/>
      <c r="L110" s="27"/>
    </row>
    <row r="111" spans="2:47" s="1" customFormat="1" ht="29.25" customHeight="1">
      <c r="B111" s="27"/>
      <c r="C111" s="111" t="s">
        <v>156</v>
      </c>
      <c r="J111" s="120">
        <v>0</v>
      </c>
      <c r="L111" s="27"/>
      <c r="N111" s="121" t="s">
        <v>38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131</v>
      </c>
      <c r="D113" s="93"/>
      <c r="E113" s="93"/>
      <c r="F113" s="93"/>
      <c r="G113" s="93"/>
      <c r="H113" s="93"/>
      <c r="I113" s="93"/>
      <c r="J113" s="94">
        <f>ROUND(J100+J111,2)</f>
        <v>0</v>
      </c>
      <c r="K113" s="93"/>
      <c r="L113" s="27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5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5" customHeight="1">
      <c r="B119" s="27"/>
      <c r="C119" s="17" t="s">
        <v>157</v>
      </c>
      <c r="L119" s="27"/>
    </row>
    <row r="120" spans="2:12" s="1" customFormat="1" ht="6.95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5" t="str">
        <f>E7</f>
        <v>Bratislava II OO PZ, Mojmírova 20- rekonštrukcia objektu</v>
      </c>
      <c r="F122" s="216"/>
      <c r="G122" s="216"/>
      <c r="H122" s="216"/>
      <c r="L122" s="27"/>
    </row>
    <row r="123" spans="2:12" ht="12" customHeight="1">
      <c r="B123" s="16"/>
      <c r="C123" s="22" t="s">
        <v>133</v>
      </c>
      <c r="L123" s="16"/>
    </row>
    <row r="124" spans="2:12" ht="16.5" customHeight="1">
      <c r="B124" s="16"/>
      <c r="E124" s="215" t="s">
        <v>134</v>
      </c>
      <c r="F124" s="195"/>
      <c r="G124" s="195"/>
      <c r="H124" s="195"/>
      <c r="L124" s="16"/>
    </row>
    <row r="125" spans="2:12" ht="12" customHeight="1">
      <c r="B125" s="16"/>
      <c r="C125" s="22" t="s">
        <v>135</v>
      </c>
      <c r="L125" s="16"/>
    </row>
    <row r="126" spans="2:12" s="1" customFormat="1" ht="16.5" customHeight="1">
      <c r="B126" s="27"/>
      <c r="E126" s="208" t="s">
        <v>136</v>
      </c>
      <c r="F126" s="214"/>
      <c r="G126" s="214"/>
      <c r="H126" s="214"/>
      <c r="L126" s="27"/>
    </row>
    <row r="127" spans="2:12" s="1" customFormat="1" ht="12" customHeight="1">
      <c r="B127" s="27"/>
      <c r="C127" s="22" t="s">
        <v>137</v>
      </c>
      <c r="L127" s="27"/>
    </row>
    <row r="128" spans="2:12" s="1" customFormat="1" ht="16.5" customHeight="1">
      <c r="B128" s="27"/>
      <c r="E128" s="176" t="str">
        <f>E13</f>
        <v>E1.1.b) 01.1 - Strop pod nevykurovaným priestorom</v>
      </c>
      <c r="F128" s="214"/>
      <c r="G128" s="214"/>
      <c r="H128" s="214"/>
      <c r="L128" s="27"/>
    </row>
    <row r="129" spans="2:65" s="1" customFormat="1" ht="6.95" customHeight="1">
      <c r="B129" s="27"/>
      <c r="L129" s="27"/>
    </row>
    <row r="130" spans="2:65" s="1" customFormat="1" ht="12" customHeight="1">
      <c r="B130" s="27"/>
      <c r="C130" s="22" t="s">
        <v>16</v>
      </c>
      <c r="F130" s="20" t="str">
        <f>F16</f>
        <v>Mojmírova 20, Bratislava II</v>
      </c>
      <c r="I130" s="22" t="s">
        <v>18</v>
      </c>
      <c r="J130" s="50">
        <f>IF(J16="","",J16)</f>
        <v>45417</v>
      </c>
      <c r="L130" s="27"/>
    </row>
    <row r="131" spans="2:65" s="1" customFormat="1" ht="6.95" customHeight="1">
      <c r="B131" s="27"/>
      <c r="L131" s="27"/>
    </row>
    <row r="132" spans="2:65" s="1" customFormat="1" ht="40.15" customHeight="1">
      <c r="B132" s="27"/>
      <c r="C132" s="22" t="s">
        <v>19</v>
      </c>
      <c r="F132" s="20" t="str">
        <f>E19</f>
        <v>MV SR,Pribinova 2,812 72 Bratislava 2</v>
      </c>
      <c r="I132" s="22" t="s">
        <v>26</v>
      </c>
      <c r="J132" s="23" t="str">
        <f>E25</f>
        <v>A+D Projekta s.r.o., Pod Orešinou 226/2 Nitra</v>
      </c>
      <c r="L132" s="27"/>
    </row>
    <row r="133" spans="2:65" s="1" customFormat="1" ht="15.2" customHeight="1">
      <c r="B133" s="27"/>
      <c r="C133" s="22" t="s">
        <v>23</v>
      </c>
      <c r="F133" s="20" t="str">
        <f>IF(E22="","",E22)</f>
        <v/>
      </c>
      <c r="I133" s="22" t="s">
        <v>29</v>
      </c>
      <c r="J133" s="23" t="str">
        <f>E28</f>
        <v xml:space="preserve"> </v>
      </c>
      <c r="L133" s="27"/>
    </row>
    <row r="134" spans="2:65" s="1" customFormat="1" ht="10.35" customHeight="1">
      <c r="B134" s="27"/>
      <c r="L134" s="27"/>
    </row>
    <row r="135" spans="2:65" s="10" customFormat="1" ht="29.25" customHeight="1">
      <c r="B135" s="122"/>
      <c r="C135" s="123" t="s">
        <v>158</v>
      </c>
      <c r="D135" s="124" t="s">
        <v>59</v>
      </c>
      <c r="E135" s="124" t="s">
        <v>55</v>
      </c>
      <c r="F135" s="124" t="s">
        <v>56</v>
      </c>
      <c r="G135" s="124" t="s">
        <v>159</v>
      </c>
      <c r="H135" s="124" t="s">
        <v>160</v>
      </c>
      <c r="I135" s="124" t="s">
        <v>161</v>
      </c>
      <c r="J135" s="125" t="s">
        <v>143</v>
      </c>
      <c r="K135" s="126" t="s">
        <v>162</v>
      </c>
      <c r="L135" s="122"/>
      <c r="M135" s="57" t="s">
        <v>1</v>
      </c>
      <c r="N135" s="58" t="s">
        <v>38</v>
      </c>
      <c r="O135" s="58" t="s">
        <v>163</v>
      </c>
      <c r="P135" s="58" t="s">
        <v>164</v>
      </c>
      <c r="Q135" s="58" t="s">
        <v>165</v>
      </c>
      <c r="R135" s="58" t="s">
        <v>166</v>
      </c>
      <c r="S135" s="58" t="s">
        <v>167</v>
      </c>
      <c r="T135" s="59" t="s">
        <v>168</v>
      </c>
    </row>
    <row r="136" spans="2:65" s="1" customFormat="1" ht="22.9" customHeight="1">
      <c r="B136" s="27"/>
      <c r="C136" s="62" t="s">
        <v>139</v>
      </c>
      <c r="J136" s="127"/>
      <c r="L136" s="27"/>
      <c r="M136" s="60"/>
      <c r="N136" s="51"/>
      <c r="O136" s="51"/>
      <c r="P136" s="128">
        <f>P137+P150</f>
        <v>334.53150621999998</v>
      </c>
      <c r="Q136" s="51"/>
      <c r="R136" s="128">
        <f>R137+R150</f>
        <v>12.181997416000002</v>
      </c>
      <c r="S136" s="51"/>
      <c r="T136" s="129">
        <f>T137+T150</f>
        <v>1.3584000000000001</v>
      </c>
      <c r="AT136" s="13" t="s">
        <v>73</v>
      </c>
      <c r="AU136" s="13" t="s">
        <v>145</v>
      </c>
      <c r="BK136" s="130">
        <f>BK137+BK150</f>
        <v>26278.059999999998</v>
      </c>
    </row>
    <row r="137" spans="2:65" s="11" customFormat="1" ht="25.9" customHeight="1">
      <c r="B137" s="131"/>
      <c r="D137" s="132" t="s">
        <v>73</v>
      </c>
      <c r="E137" s="133" t="s">
        <v>169</v>
      </c>
      <c r="F137" s="133" t="s">
        <v>170</v>
      </c>
      <c r="J137" s="134"/>
      <c r="L137" s="131"/>
      <c r="M137" s="135"/>
      <c r="P137" s="136">
        <f>P138+P140+P148</f>
        <v>140.456504</v>
      </c>
      <c r="R137" s="136">
        <f>R138+R140+R148</f>
        <v>7.7000949280000004</v>
      </c>
      <c r="T137" s="137">
        <f>T138+T140+T148</f>
        <v>1.3584000000000001</v>
      </c>
      <c r="AR137" s="132" t="s">
        <v>81</v>
      </c>
      <c r="AT137" s="138" t="s">
        <v>73</v>
      </c>
      <c r="AU137" s="138" t="s">
        <v>74</v>
      </c>
      <c r="AY137" s="132" t="s">
        <v>171</v>
      </c>
      <c r="BK137" s="139">
        <f>BK138+BK140+BK148</f>
        <v>7274.94</v>
      </c>
    </row>
    <row r="138" spans="2:65" s="11" customFormat="1" ht="22.9" customHeight="1">
      <c r="B138" s="131"/>
      <c r="D138" s="132" t="s">
        <v>73</v>
      </c>
      <c r="E138" s="140" t="s">
        <v>172</v>
      </c>
      <c r="F138" s="140" t="s">
        <v>173</v>
      </c>
      <c r="J138" s="141"/>
      <c r="L138" s="131"/>
      <c r="M138" s="135"/>
      <c r="P138" s="136">
        <f>P139</f>
        <v>47.9968</v>
      </c>
      <c r="R138" s="136">
        <f>R139</f>
        <v>7.6976000000000004</v>
      </c>
      <c r="T138" s="137">
        <f>T139</f>
        <v>0</v>
      </c>
      <c r="AR138" s="132" t="s">
        <v>81</v>
      </c>
      <c r="AT138" s="138" t="s">
        <v>73</v>
      </c>
      <c r="AU138" s="138" t="s">
        <v>81</v>
      </c>
      <c r="AY138" s="132" t="s">
        <v>171</v>
      </c>
      <c r="BK138" s="139">
        <f>BK139</f>
        <v>5974.7</v>
      </c>
    </row>
    <row r="139" spans="2:65" s="1" customFormat="1" ht="33" customHeight="1">
      <c r="B139" s="142"/>
      <c r="C139" s="143" t="s">
        <v>81</v>
      </c>
      <c r="D139" s="143" t="s">
        <v>174</v>
      </c>
      <c r="E139" s="144" t="s">
        <v>466</v>
      </c>
      <c r="F139" s="145" t="s">
        <v>467</v>
      </c>
      <c r="G139" s="146" t="s">
        <v>177</v>
      </c>
      <c r="H139" s="147">
        <v>226.4</v>
      </c>
      <c r="I139" s="148">
        <v>26.39</v>
      </c>
      <c r="J139" s="148"/>
      <c r="K139" s="149"/>
      <c r="L139" s="27"/>
      <c r="M139" s="150" t="s">
        <v>1</v>
      </c>
      <c r="N139" s="121" t="s">
        <v>40</v>
      </c>
      <c r="O139" s="151">
        <v>0.21199999999999999</v>
      </c>
      <c r="P139" s="151">
        <f>O139*H139</f>
        <v>47.9968</v>
      </c>
      <c r="Q139" s="151">
        <v>3.4000000000000002E-2</v>
      </c>
      <c r="R139" s="151">
        <f>Q139*H139</f>
        <v>7.6976000000000004</v>
      </c>
      <c r="S139" s="151">
        <v>0</v>
      </c>
      <c r="T139" s="152">
        <f>S139*H139</f>
        <v>0</v>
      </c>
      <c r="AR139" s="153" t="s">
        <v>107</v>
      </c>
      <c r="AT139" s="153" t="s">
        <v>174</v>
      </c>
      <c r="AU139" s="153" t="s">
        <v>86</v>
      </c>
      <c r="AY139" s="13" t="s">
        <v>171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3" t="s">
        <v>86</v>
      </c>
      <c r="BK139" s="154">
        <f>ROUND(I139*H139,2)</f>
        <v>5974.7</v>
      </c>
      <c r="BL139" s="13" t="s">
        <v>107</v>
      </c>
      <c r="BM139" s="153" t="s">
        <v>86</v>
      </c>
    </row>
    <row r="140" spans="2:65" s="11" customFormat="1" ht="22.9" customHeight="1">
      <c r="B140" s="131"/>
      <c r="D140" s="132" t="s">
        <v>73</v>
      </c>
      <c r="E140" s="140" t="s">
        <v>199</v>
      </c>
      <c r="F140" s="140" t="s">
        <v>262</v>
      </c>
      <c r="J140" s="141"/>
      <c r="L140" s="131"/>
      <c r="M140" s="135"/>
      <c r="P140" s="136">
        <f>SUM(P141:P147)</f>
        <v>73.494603999999995</v>
      </c>
      <c r="R140" s="136">
        <f>SUM(R141:R147)</f>
        <v>2.494928E-3</v>
      </c>
      <c r="T140" s="137">
        <f>SUM(T141:T147)</f>
        <v>1.3584000000000001</v>
      </c>
      <c r="AR140" s="132" t="s">
        <v>81</v>
      </c>
      <c r="AT140" s="138" t="s">
        <v>73</v>
      </c>
      <c r="AU140" s="138" t="s">
        <v>81</v>
      </c>
      <c r="AY140" s="132" t="s">
        <v>171</v>
      </c>
      <c r="BK140" s="139">
        <f>SUM(BK141:BK147)</f>
        <v>1024.9599999999998</v>
      </c>
    </row>
    <row r="141" spans="2:65" s="1" customFormat="1" ht="24.2" customHeight="1">
      <c r="B141" s="142"/>
      <c r="C141" s="143" t="s">
        <v>86</v>
      </c>
      <c r="D141" s="143" t="s">
        <v>174</v>
      </c>
      <c r="E141" s="144" t="s">
        <v>468</v>
      </c>
      <c r="F141" s="145" t="s">
        <v>469</v>
      </c>
      <c r="G141" s="146" t="s">
        <v>177</v>
      </c>
      <c r="H141" s="147">
        <v>226.4</v>
      </c>
      <c r="I141" s="148">
        <v>4.03</v>
      </c>
      <c r="J141" s="148"/>
      <c r="K141" s="149"/>
      <c r="L141" s="27"/>
      <c r="M141" s="150" t="s">
        <v>1</v>
      </c>
      <c r="N141" s="121" t="s">
        <v>40</v>
      </c>
      <c r="O141" s="151">
        <v>0.307</v>
      </c>
      <c r="P141" s="151">
        <f t="shared" ref="P141:P147" si="0">O141*H141</f>
        <v>69.504800000000003</v>
      </c>
      <c r="Q141" s="151">
        <v>1.102E-5</v>
      </c>
      <c r="R141" s="151">
        <f t="shared" ref="R141:R147" si="1">Q141*H141</f>
        <v>2.494928E-3</v>
      </c>
      <c r="S141" s="151">
        <v>6.0000000000000001E-3</v>
      </c>
      <c r="T141" s="152">
        <f t="shared" ref="T141:T147" si="2">S141*H141</f>
        <v>1.3584000000000001</v>
      </c>
      <c r="AR141" s="153" t="s">
        <v>107</v>
      </c>
      <c r="AT141" s="153" t="s">
        <v>174</v>
      </c>
      <c r="AU141" s="153" t="s">
        <v>86</v>
      </c>
      <c r="AY141" s="13" t="s">
        <v>171</v>
      </c>
      <c r="BE141" s="154">
        <f t="shared" ref="BE141:BE147" si="3">IF(N141="základná",J141,0)</f>
        <v>0</v>
      </c>
      <c r="BF141" s="154">
        <f t="shared" ref="BF141:BF147" si="4">IF(N141="znížená",J141,0)</f>
        <v>0</v>
      </c>
      <c r="BG141" s="154">
        <f t="shared" ref="BG141:BG147" si="5">IF(N141="zákl. prenesená",J141,0)</f>
        <v>0</v>
      </c>
      <c r="BH141" s="154">
        <f t="shared" ref="BH141:BH147" si="6">IF(N141="zníž. prenesená",J141,0)</f>
        <v>0</v>
      </c>
      <c r="BI141" s="154">
        <f t="shared" ref="BI141:BI147" si="7">IF(N141="nulová",J141,0)</f>
        <v>0</v>
      </c>
      <c r="BJ141" s="13" t="s">
        <v>86</v>
      </c>
      <c r="BK141" s="154">
        <f t="shared" ref="BK141:BK147" si="8">ROUND(I141*H141,2)</f>
        <v>912.39</v>
      </c>
      <c r="BL141" s="13" t="s">
        <v>107</v>
      </c>
      <c r="BM141" s="153" t="s">
        <v>107</v>
      </c>
    </row>
    <row r="142" spans="2:65" s="1" customFormat="1" ht="24.2" customHeight="1">
      <c r="B142" s="142"/>
      <c r="C142" s="143" t="s">
        <v>91</v>
      </c>
      <c r="D142" s="143" t="s">
        <v>174</v>
      </c>
      <c r="E142" s="144" t="s">
        <v>360</v>
      </c>
      <c r="F142" s="145" t="s">
        <v>361</v>
      </c>
      <c r="G142" s="146" t="s">
        <v>362</v>
      </c>
      <c r="H142" s="147">
        <v>1.3580000000000001</v>
      </c>
      <c r="I142" s="148">
        <v>10.25</v>
      </c>
      <c r="J142" s="148"/>
      <c r="K142" s="149"/>
      <c r="L142" s="27"/>
      <c r="M142" s="150" t="s">
        <v>1</v>
      </c>
      <c r="N142" s="121" t="s">
        <v>40</v>
      </c>
      <c r="O142" s="151">
        <v>0.88200000000000001</v>
      </c>
      <c r="P142" s="151">
        <f t="shared" si="0"/>
        <v>1.197756</v>
      </c>
      <c r="Q142" s="151">
        <v>0</v>
      </c>
      <c r="R142" s="151">
        <f t="shared" si="1"/>
        <v>0</v>
      </c>
      <c r="S142" s="151">
        <v>0</v>
      </c>
      <c r="T142" s="152">
        <f t="shared" si="2"/>
        <v>0</v>
      </c>
      <c r="AR142" s="153" t="s">
        <v>107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13.92</v>
      </c>
      <c r="BL142" s="13" t="s">
        <v>107</v>
      </c>
      <c r="BM142" s="153" t="s">
        <v>172</v>
      </c>
    </row>
    <row r="143" spans="2:65" s="1" customFormat="1" ht="21.75" customHeight="1">
      <c r="B143" s="142"/>
      <c r="C143" s="143" t="s">
        <v>107</v>
      </c>
      <c r="D143" s="143" t="s">
        <v>174</v>
      </c>
      <c r="E143" s="144" t="s">
        <v>365</v>
      </c>
      <c r="F143" s="145" t="s">
        <v>366</v>
      </c>
      <c r="G143" s="146" t="s">
        <v>362</v>
      </c>
      <c r="H143" s="147">
        <v>1.3580000000000001</v>
      </c>
      <c r="I143" s="148">
        <v>10.029999999999999</v>
      </c>
      <c r="J143" s="148"/>
      <c r="K143" s="149"/>
      <c r="L143" s="27"/>
      <c r="M143" s="150" t="s">
        <v>1</v>
      </c>
      <c r="N143" s="121" t="s">
        <v>40</v>
      </c>
      <c r="O143" s="151">
        <v>0.59799999999999998</v>
      </c>
      <c r="P143" s="151">
        <f t="shared" si="0"/>
        <v>0.81208400000000003</v>
      </c>
      <c r="Q143" s="151">
        <v>0</v>
      </c>
      <c r="R143" s="151">
        <f t="shared" si="1"/>
        <v>0</v>
      </c>
      <c r="S143" s="151">
        <v>0</v>
      </c>
      <c r="T143" s="152">
        <f t="shared" si="2"/>
        <v>0</v>
      </c>
      <c r="AR143" s="153" t="s">
        <v>107</v>
      </c>
      <c r="AT143" s="153" t="s">
        <v>174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13.62</v>
      </c>
      <c r="BL143" s="13" t="s">
        <v>107</v>
      </c>
      <c r="BM143" s="153" t="s">
        <v>184</v>
      </c>
    </row>
    <row r="144" spans="2:65" s="1" customFormat="1" ht="24.2" customHeight="1">
      <c r="B144" s="142"/>
      <c r="C144" s="143" t="s">
        <v>185</v>
      </c>
      <c r="D144" s="143" t="s">
        <v>174</v>
      </c>
      <c r="E144" s="144" t="s">
        <v>368</v>
      </c>
      <c r="F144" s="145" t="s">
        <v>369</v>
      </c>
      <c r="G144" s="146" t="s">
        <v>362</v>
      </c>
      <c r="H144" s="147">
        <v>32.591999999999999</v>
      </c>
      <c r="I144" s="148">
        <v>0.31</v>
      </c>
      <c r="J144" s="148"/>
      <c r="K144" s="149"/>
      <c r="L144" s="27"/>
      <c r="M144" s="150" t="s">
        <v>1</v>
      </c>
      <c r="N144" s="121" t="s">
        <v>40</v>
      </c>
      <c r="O144" s="151">
        <v>7.0000000000000001E-3</v>
      </c>
      <c r="P144" s="151">
        <f t="shared" si="0"/>
        <v>0.22814399999999999</v>
      </c>
      <c r="Q144" s="151">
        <v>0</v>
      </c>
      <c r="R144" s="151">
        <f t="shared" si="1"/>
        <v>0</v>
      </c>
      <c r="S144" s="151">
        <v>0</v>
      </c>
      <c r="T144" s="152">
        <f t="shared" si="2"/>
        <v>0</v>
      </c>
      <c r="AR144" s="153" t="s">
        <v>107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10.1</v>
      </c>
      <c r="BL144" s="13" t="s">
        <v>107</v>
      </c>
      <c r="BM144" s="153" t="s">
        <v>188</v>
      </c>
    </row>
    <row r="145" spans="2:65" s="1" customFormat="1" ht="24.2" customHeight="1">
      <c r="B145" s="142"/>
      <c r="C145" s="143" t="s">
        <v>172</v>
      </c>
      <c r="D145" s="143" t="s">
        <v>174</v>
      </c>
      <c r="E145" s="144" t="s">
        <v>470</v>
      </c>
      <c r="F145" s="145" t="s">
        <v>471</v>
      </c>
      <c r="G145" s="146" t="s">
        <v>362</v>
      </c>
      <c r="H145" s="147">
        <v>1.3580000000000001</v>
      </c>
      <c r="I145" s="148">
        <v>10.34</v>
      </c>
      <c r="J145" s="148"/>
      <c r="K145" s="149"/>
      <c r="L145" s="27"/>
      <c r="M145" s="150" t="s">
        <v>1</v>
      </c>
      <c r="N145" s="121" t="s">
        <v>40</v>
      </c>
      <c r="O145" s="151">
        <v>0.89</v>
      </c>
      <c r="P145" s="151">
        <f t="shared" si="0"/>
        <v>1.20862</v>
      </c>
      <c r="Q145" s="151">
        <v>0</v>
      </c>
      <c r="R145" s="151">
        <f t="shared" si="1"/>
        <v>0</v>
      </c>
      <c r="S145" s="151">
        <v>0</v>
      </c>
      <c r="T145" s="152">
        <f t="shared" si="2"/>
        <v>0</v>
      </c>
      <c r="AR145" s="153" t="s">
        <v>107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14.04</v>
      </c>
      <c r="BL145" s="13" t="s">
        <v>107</v>
      </c>
      <c r="BM145" s="153" t="s">
        <v>191</v>
      </c>
    </row>
    <row r="146" spans="2:65" s="1" customFormat="1" ht="24.2" customHeight="1">
      <c r="B146" s="142"/>
      <c r="C146" s="143" t="s">
        <v>192</v>
      </c>
      <c r="D146" s="143" t="s">
        <v>174</v>
      </c>
      <c r="E146" s="144" t="s">
        <v>372</v>
      </c>
      <c r="F146" s="145" t="s">
        <v>373</v>
      </c>
      <c r="G146" s="146" t="s">
        <v>362</v>
      </c>
      <c r="H146" s="147">
        <v>5.4320000000000004</v>
      </c>
      <c r="I146" s="148">
        <v>1.1599999999999999</v>
      </c>
      <c r="J146" s="148"/>
      <c r="K146" s="149"/>
      <c r="L146" s="27"/>
      <c r="M146" s="150" t="s">
        <v>1</v>
      </c>
      <c r="N146" s="121" t="s">
        <v>40</v>
      </c>
      <c r="O146" s="151">
        <v>0.1</v>
      </c>
      <c r="P146" s="151">
        <f t="shared" si="0"/>
        <v>0.54320000000000002</v>
      </c>
      <c r="Q146" s="151">
        <v>0</v>
      </c>
      <c r="R146" s="151">
        <f t="shared" si="1"/>
        <v>0</v>
      </c>
      <c r="S146" s="151">
        <v>0</v>
      </c>
      <c r="T146" s="152">
        <f t="shared" si="2"/>
        <v>0</v>
      </c>
      <c r="AR146" s="153" t="s">
        <v>107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6.3</v>
      </c>
      <c r="BL146" s="13" t="s">
        <v>107</v>
      </c>
      <c r="BM146" s="153" t="s">
        <v>195</v>
      </c>
    </row>
    <row r="147" spans="2:65" s="1" customFormat="1" ht="24.2" customHeight="1">
      <c r="B147" s="142"/>
      <c r="C147" s="143" t="s">
        <v>184</v>
      </c>
      <c r="D147" s="143" t="s">
        <v>174</v>
      </c>
      <c r="E147" s="144" t="s">
        <v>375</v>
      </c>
      <c r="F147" s="145" t="s">
        <v>376</v>
      </c>
      <c r="G147" s="146" t="s">
        <v>362</v>
      </c>
      <c r="H147" s="147">
        <v>1.3580000000000001</v>
      </c>
      <c r="I147" s="148">
        <v>40.200000000000003</v>
      </c>
      <c r="J147" s="148"/>
      <c r="K147" s="149"/>
      <c r="L147" s="27"/>
      <c r="M147" s="150" t="s">
        <v>1</v>
      </c>
      <c r="N147" s="121" t="s">
        <v>40</v>
      </c>
      <c r="O147" s="151">
        <v>0</v>
      </c>
      <c r="P147" s="151">
        <f t="shared" si="0"/>
        <v>0</v>
      </c>
      <c r="Q147" s="151">
        <v>0</v>
      </c>
      <c r="R147" s="151">
        <f t="shared" si="1"/>
        <v>0</v>
      </c>
      <c r="S147" s="151">
        <v>0</v>
      </c>
      <c r="T147" s="152">
        <f t="shared" si="2"/>
        <v>0</v>
      </c>
      <c r="AR147" s="153" t="s">
        <v>107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54.59</v>
      </c>
      <c r="BL147" s="13" t="s">
        <v>107</v>
      </c>
      <c r="BM147" s="153" t="s">
        <v>198</v>
      </c>
    </row>
    <row r="148" spans="2:65" s="11" customFormat="1" ht="22.9" customHeight="1">
      <c r="B148" s="131"/>
      <c r="D148" s="132" t="s">
        <v>73</v>
      </c>
      <c r="E148" s="140" t="s">
        <v>378</v>
      </c>
      <c r="F148" s="140" t="s">
        <v>379</v>
      </c>
      <c r="J148" s="141"/>
      <c r="L148" s="131"/>
      <c r="M148" s="135"/>
      <c r="P148" s="136">
        <f>P149</f>
        <v>18.9651</v>
      </c>
      <c r="R148" s="136">
        <f>R149</f>
        <v>0</v>
      </c>
      <c r="T148" s="137">
        <f>T149</f>
        <v>0</v>
      </c>
      <c r="AR148" s="132" t="s">
        <v>81</v>
      </c>
      <c r="AT148" s="138" t="s">
        <v>73</v>
      </c>
      <c r="AU148" s="138" t="s">
        <v>81</v>
      </c>
      <c r="AY148" s="132" t="s">
        <v>171</v>
      </c>
      <c r="BK148" s="139">
        <f>BK149</f>
        <v>275.27999999999997</v>
      </c>
    </row>
    <row r="149" spans="2:65" s="1" customFormat="1" ht="24.2" customHeight="1">
      <c r="B149" s="142"/>
      <c r="C149" s="143" t="s">
        <v>199</v>
      </c>
      <c r="D149" s="143" t="s">
        <v>174</v>
      </c>
      <c r="E149" s="144" t="s">
        <v>381</v>
      </c>
      <c r="F149" s="145" t="s">
        <v>382</v>
      </c>
      <c r="G149" s="146" t="s">
        <v>362</v>
      </c>
      <c r="H149" s="147">
        <v>7.7</v>
      </c>
      <c r="I149" s="148">
        <v>35.75</v>
      </c>
      <c r="J149" s="148"/>
      <c r="K149" s="149"/>
      <c r="L149" s="27"/>
      <c r="M149" s="150" t="s">
        <v>1</v>
      </c>
      <c r="N149" s="121" t="s">
        <v>40</v>
      </c>
      <c r="O149" s="151">
        <v>2.4630000000000001</v>
      </c>
      <c r="P149" s="151">
        <f>O149*H149</f>
        <v>18.9651</v>
      </c>
      <c r="Q149" s="151">
        <v>0</v>
      </c>
      <c r="R149" s="151">
        <f>Q149*H149</f>
        <v>0</v>
      </c>
      <c r="S149" s="151">
        <v>0</v>
      </c>
      <c r="T149" s="152">
        <f>S149*H149</f>
        <v>0</v>
      </c>
      <c r="AR149" s="153" t="s">
        <v>107</v>
      </c>
      <c r="AT149" s="153" t="s">
        <v>174</v>
      </c>
      <c r="AU149" s="153" t="s">
        <v>86</v>
      </c>
      <c r="AY149" s="13" t="s">
        <v>171</v>
      </c>
      <c r="BE149" s="154">
        <f>IF(N149="základná",J149,0)</f>
        <v>0</v>
      </c>
      <c r="BF149" s="154">
        <f>IF(N149="znížená",J149,0)</f>
        <v>0</v>
      </c>
      <c r="BG149" s="154">
        <f>IF(N149="zákl. prenesená",J149,0)</f>
        <v>0</v>
      </c>
      <c r="BH149" s="154">
        <f>IF(N149="zníž. prenesená",J149,0)</f>
        <v>0</v>
      </c>
      <c r="BI149" s="154">
        <f>IF(N149="nulová",J149,0)</f>
        <v>0</v>
      </c>
      <c r="BJ149" s="13" t="s">
        <v>86</v>
      </c>
      <c r="BK149" s="154">
        <f>ROUND(I149*H149,2)</f>
        <v>275.27999999999997</v>
      </c>
      <c r="BL149" s="13" t="s">
        <v>107</v>
      </c>
      <c r="BM149" s="153" t="s">
        <v>202</v>
      </c>
    </row>
    <row r="150" spans="2:65" s="11" customFormat="1" ht="25.9" customHeight="1">
      <c r="B150" s="131"/>
      <c r="D150" s="132" t="s">
        <v>73</v>
      </c>
      <c r="E150" s="133" t="s">
        <v>384</v>
      </c>
      <c r="F150" s="133" t="s">
        <v>385</v>
      </c>
      <c r="J150" s="134"/>
      <c r="L150" s="131"/>
      <c r="M150" s="135"/>
      <c r="P150" s="136">
        <f>P151+P159+P167</f>
        <v>194.07500222000002</v>
      </c>
      <c r="R150" s="136">
        <f>R151+R159+R167</f>
        <v>4.4819024880000002</v>
      </c>
      <c r="T150" s="137">
        <f>T151+T159+T167</f>
        <v>0</v>
      </c>
      <c r="AR150" s="132" t="s">
        <v>86</v>
      </c>
      <c r="AT150" s="138" t="s">
        <v>73</v>
      </c>
      <c r="AU150" s="138" t="s">
        <v>74</v>
      </c>
      <c r="AY150" s="132" t="s">
        <v>171</v>
      </c>
      <c r="BK150" s="139">
        <f>BK151+BK159+BK167</f>
        <v>19003.12</v>
      </c>
    </row>
    <row r="151" spans="2:65" s="11" customFormat="1" ht="22.9" customHeight="1">
      <c r="B151" s="131"/>
      <c r="D151" s="132" t="s">
        <v>73</v>
      </c>
      <c r="E151" s="140" t="s">
        <v>427</v>
      </c>
      <c r="F151" s="140" t="s">
        <v>428</v>
      </c>
      <c r="J151" s="141"/>
      <c r="L151" s="131"/>
      <c r="M151" s="135"/>
      <c r="P151" s="136">
        <f>SUM(P152:P158)</f>
        <v>53.900266860000002</v>
      </c>
      <c r="R151" s="136">
        <f>SUM(R152:R158)</f>
        <v>3.827353392</v>
      </c>
      <c r="T151" s="137">
        <f>SUM(T152:T158)</f>
        <v>0</v>
      </c>
      <c r="AR151" s="132" t="s">
        <v>86</v>
      </c>
      <c r="AT151" s="138" t="s">
        <v>73</v>
      </c>
      <c r="AU151" s="138" t="s">
        <v>81</v>
      </c>
      <c r="AY151" s="132" t="s">
        <v>171</v>
      </c>
      <c r="BK151" s="139">
        <f>SUM(BK152:BK158)</f>
        <v>14829.890000000001</v>
      </c>
    </row>
    <row r="152" spans="2:65" s="1" customFormat="1" ht="16.5" customHeight="1">
      <c r="B152" s="142"/>
      <c r="C152" s="143" t="s">
        <v>188</v>
      </c>
      <c r="D152" s="143" t="s">
        <v>174</v>
      </c>
      <c r="E152" s="144" t="s">
        <v>472</v>
      </c>
      <c r="F152" s="145" t="s">
        <v>473</v>
      </c>
      <c r="G152" s="146" t="s">
        <v>177</v>
      </c>
      <c r="H152" s="147">
        <v>226.4</v>
      </c>
      <c r="I152" s="148">
        <v>1.38</v>
      </c>
      <c r="J152" s="148"/>
      <c r="K152" s="149"/>
      <c r="L152" s="27"/>
      <c r="M152" s="150" t="s">
        <v>1</v>
      </c>
      <c r="N152" s="121" t="s">
        <v>40</v>
      </c>
      <c r="O152" s="151">
        <v>6.0019999999999997E-2</v>
      </c>
      <c r="P152" s="151">
        <f t="shared" ref="P152:P158" si="9">O152*H152</f>
        <v>13.588528</v>
      </c>
      <c r="Q152" s="151">
        <v>5.2800000000000003E-6</v>
      </c>
      <c r="R152" s="151">
        <f t="shared" ref="R152:R158" si="10">Q152*H152</f>
        <v>1.1953920000000002E-3</v>
      </c>
      <c r="S152" s="151">
        <v>0</v>
      </c>
      <c r="T152" s="152">
        <f t="shared" ref="T152:T158" si="11">S152*H152</f>
        <v>0</v>
      </c>
      <c r="AR152" s="153" t="s">
        <v>198</v>
      </c>
      <c r="AT152" s="153" t="s">
        <v>174</v>
      </c>
      <c r="AU152" s="153" t="s">
        <v>86</v>
      </c>
      <c r="AY152" s="13" t="s">
        <v>171</v>
      </c>
      <c r="BE152" s="154">
        <f t="shared" ref="BE152:BE158" si="12">IF(N152="základná",J152,0)</f>
        <v>0</v>
      </c>
      <c r="BF152" s="154">
        <f t="shared" ref="BF152:BF158" si="13">IF(N152="znížená",J152,0)</f>
        <v>0</v>
      </c>
      <c r="BG152" s="154">
        <f t="shared" ref="BG152:BG158" si="14">IF(N152="zákl. prenesená",J152,0)</f>
        <v>0</v>
      </c>
      <c r="BH152" s="154">
        <f t="shared" ref="BH152:BH158" si="15">IF(N152="zníž. prenesená",J152,0)</f>
        <v>0</v>
      </c>
      <c r="BI152" s="154">
        <f t="shared" ref="BI152:BI158" si="16">IF(N152="nulová",J152,0)</f>
        <v>0</v>
      </c>
      <c r="BJ152" s="13" t="s">
        <v>86</v>
      </c>
      <c r="BK152" s="154">
        <f t="shared" ref="BK152:BK158" si="17">ROUND(I152*H152,2)</f>
        <v>312.43</v>
      </c>
      <c r="BL152" s="13" t="s">
        <v>198</v>
      </c>
      <c r="BM152" s="153" t="s">
        <v>7</v>
      </c>
    </row>
    <row r="153" spans="2:65" s="1" customFormat="1" ht="24.2" customHeight="1">
      <c r="B153" s="142"/>
      <c r="C153" s="155" t="s">
        <v>205</v>
      </c>
      <c r="D153" s="155" t="s">
        <v>282</v>
      </c>
      <c r="E153" s="156" t="s">
        <v>474</v>
      </c>
      <c r="F153" s="157" t="s">
        <v>475</v>
      </c>
      <c r="G153" s="158" t="s">
        <v>177</v>
      </c>
      <c r="H153" s="159">
        <v>260.36</v>
      </c>
      <c r="I153" s="160">
        <v>3.19</v>
      </c>
      <c r="J153" s="160"/>
      <c r="K153" s="161"/>
      <c r="L153" s="162"/>
      <c r="M153" s="163" t="s">
        <v>1</v>
      </c>
      <c r="N153" s="164" t="s">
        <v>40</v>
      </c>
      <c r="O153" s="151">
        <v>0</v>
      </c>
      <c r="P153" s="151">
        <f t="shared" si="9"/>
        <v>0</v>
      </c>
      <c r="Q153" s="151">
        <v>0</v>
      </c>
      <c r="R153" s="151">
        <f t="shared" si="10"/>
        <v>0</v>
      </c>
      <c r="S153" s="151">
        <v>0</v>
      </c>
      <c r="T153" s="152">
        <f t="shared" si="11"/>
        <v>0</v>
      </c>
      <c r="AR153" s="153" t="s">
        <v>225</v>
      </c>
      <c r="AT153" s="153" t="s">
        <v>282</v>
      </c>
      <c r="AU153" s="153" t="s">
        <v>86</v>
      </c>
      <c r="AY153" s="13" t="s">
        <v>171</v>
      </c>
      <c r="BE153" s="154">
        <f t="shared" si="12"/>
        <v>0</v>
      </c>
      <c r="BF153" s="154">
        <f t="shared" si="13"/>
        <v>0</v>
      </c>
      <c r="BG153" s="154">
        <f t="shared" si="14"/>
        <v>0</v>
      </c>
      <c r="BH153" s="154">
        <f t="shared" si="15"/>
        <v>0</v>
      </c>
      <c r="BI153" s="154">
        <f t="shared" si="16"/>
        <v>0</v>
      </c>
      <c r="BJ153" s="13" t="s">
        <v>86</v>
      </c>
      <c r="BK153" s="154">
        <f t="shared" si="17"/>
        <v>830.55</v>
      </c>
      <c r="BL153" s="13" t="s">
        <v>198</v>
      </c>
      <c r="BM153" s="153" t="s">
        <v>208</v>
      </c>
    </row>
    <row r="154" spans="2:65" s="1" customFormat="1" ht="24.2" customHeight="1">
      <c r="B154" s="142"/>
      <c r="C154" s="143" t="s">
        <v>191</v>
      </c>
      <c r="D154" s="143" t="s">
        <v>174</v>
      </c>
      <c r="E154" s="144" t="s">
        <v>476</v>
      </c>
      <c r="F154" s="145" t="s">
        <v>477</v>
      </c>
      <c r="G154" s="146" t="s">
        <v>177</v>
      </c>
      <c r="H154" s="147">
        <v>172.38900000000001</v>
      </c>
      <c r="I154" s="148">
        <v>1.29</v>
      </c>
      <c r="J154" s="148"/>
      <c r="K154" s="149"/>
      <c r="L154" s="27"/>
      <c r="M154" s="150" t="s">
        <v>1</v>
      </c>
      <c r="N154" s="121" t="s">
        <v>40</v>
      </c>
      <c r="O154" s="151">
        <v>7.1739999999999998E-2</v>
      </c>
      <c r="P154" s="151">
        <f t="shared" si="9"/>
        <v>12.36718686</v>
      </c>
      <c r="Q154" s="151">
        <v>0</v>
      </c>
      <c r="R154" s="151">
        <f t="shared" si="10"/>
        <v>0</v>
      </c>
      <c r="S154" s="151">
        <v>0</v>
      </c>
      <c r="T154" s="152">
        <f t="shared" si="11"/>
        <v>0</v>
      </c>
      <c r="AR154" s="153" t="s">
        <v>198</v>
      </c>
      <c r="AT154" s="153" t="s">
        <v>174</v>
      </c>
      <c r="AU154" s="153" t="s">
        <v>86</v>
      </c>
      <c r="AY154" s="13" t="s">
        <v>171</v>
      </c>
      <c r="BE154" s="154">
        <f t="shared" si="12"/>
        <v>0</v>
      </c>
      <c r="BF154" s="154">
        <f t="shared" si="13"/>
        <v>0</v>
      </c>
      <c r="BG154" s="154">
        <f t="shared" si="14"/>
        <v>0</v>
      </c>
      <c r="BH154" s="154">
        <f t="shared" si="15"/>
        <v>0</v>
      </c>
      <c r="BI154" s="154">
        <f t="shared" si="16"/>
        <v>0</v>
      </c>
      <c r="BJ154" s="13" t="s">
        <v>86</v>
      </c>
      <c r="BK154" s="154">
        <f t="shared" si="17"/>
        <v>222.38</v>
      </c>
      <c r="BL154" s="13" t="s">
        <v>198</v>
      </c>
      <c r="BM154" s="153" t="s">
        <v>211</v>
      </c>
    </row>
    <row r="155" spans="2:65" s="1" customFormat="1" ht="24.2" customHeight="1">
      <c r="B155" s="142"/>
      <c r="C155" s="155" t="s">
        <v>212</v>
      </c>
      <c r="D155" s="155" t="s">
        <v>282</v>
      </c>
      <c r="E155" s="156" t="s">
        <v>478</v>
      </c>
      <c r="F155" s="157" t="s">
        <v>479</v>
      </c>
      <c r="G155" s="158" t="s">
        <v>177</v>
      </c>
      <c r="H155" s="159">
        <v>175.83699999999999</v>
      </c>
      <c r="I155" s="160">
        <v>19.850000000000001</v>
      </c>
      <c r="J155" s="160"/>
      <c r="K155" s="161"/>
      <c r="L155" s="162"/>
      <c r="M155" s="163" t="s">
        <v>1</v>
      </c>
      <c r="N155" s="164" t="s">
        <v>40</v>
      </c>
      <c r="O155" s="151">
        <v>0</v>
      </c>
      <c r="P155" s="151">
        <f t="shared" si="9"/>
        <v>0</v>
      </c>
      <c r="Q155" s="151">
        <v>6.0000000000000001E-3</v>
      </c>
      <c r="R155" s="151">
        <f t="shared" si="10"/>
        <v>1.0550219999999999</v>
      </c>
      <c r="S155" s="151">
        <v>0</v>
      </c>
      <c r="T155" s="152">
        <f t="shared" si="11"/>
        <v>0</v>
      </c>
      <c r="AR155" s="153" t="s">
        <v>225</v>
      </c>
      <c r="AT155" s="153" t="s">
        <v>282</v>
      </c>
      <c r="AU155" s="153" t="s">
        <v>86</v>
      </c>
      <c r="AY155" s="13" t="s">
        <v>171</v>
      </c>
      <c r="BE155" s="154">
        <f t="shared" si="12"/>
        <v>0</v>
      </c>
      <c r="BF155" s="154">
        <f t="shared" si="13"/>
        <v>0</v>
      </c>
      <c r="BG155" s="154">
        <f t="shared" si="14"/>
        <v>0</v>
      </c>
      <c r="BH155" s="154">
        <f t="shared" si="15"/>
        <v>0</v>
      </c>
      <c r="BI155" s="154">
        <f t="shared" si="16"/>
        <v>0</v>
      </c>
      <c r="BJ155" s="13" t="s">
        <v>86</v>
      </c>
      <c r="BK155" s="154">
        <f t="shared" si="17"/>
        <v>3490.36</v>
      </c>
      <c r="BL155" s="13" t="s">
        <v>198</v>
      </c>
      <c r="BM155" s="153" t="s">
        <v>215</v>
      </c>
    </row>
    <row r="156" spans="2:65" s="1" customFormat="1" ht="24.2" customHeight="1">
      <c r="B156" s="142"/>
      <c r="C156" s="143" t="s">
        <v>195</v>
      </c>
      <c r="D156" s="143" t="s">
        <v>174</v>
      </c>
      <c r="E156" s="144" t="s">
        <v>480</v>
      </c>
      <c r="F156" s="145" t="s">
        <v>481</v>
      </c>
      <c r="G156" s="146" t="s">
        <v>177</v>
      </c>
      <c r="H156" s="147">
        <v>226.4</v>
      </c>
      <c r="I156" s="148">
        <v>2.21</v>
      </c>
      <c r="J156" s="148"/>
      <c r="K156" s="149"/>
      <c r="L156" s="27"/>
      <c r="M156" s="150" t="s">
        <v>1</v>
      </c>
      <c r="N156" s="121" t="s">
        <v>40</v>
      </c>
      <c r="O156" s="151">
        <v>0.12343</v>
      </c>
      <c r="P156" s="151">
        <f t="shared" si="9"/>
        <v>27.944552000000002</v>
      </c>
      <c r="Q156" s="151">
        <v>0</v>
      </c>
      <c r="R156" s="151">
        <f t="shared" si="10"/>
        <v>0</v>
      </c>
      <c r="S156" s="151">
        <v>0</v>
      </c>
      <c r="T156" s="152">
        <f t="shared" si="11"/>
        <v>0</v>
      </c>
      <c r="AR156" s="153" t="s">
        <v>198</v>
      </c>
      <c r="AT156" s="153" t="s">
        <v>174</v>
      </c>
      <c r="AU156" s="153" t="s">
        <v>86</v>
      </c>
      <c r="AY156" s="13" t="s">
        <v>171</v>
      </c>
      <c r="BE156" s="154">
        <f t="shared" si="12"/>
        <v>0</v>
      </c>
      <c r="BF156" s="154">
        <f t="shared" si="13"/>
        <v>0</v>
      </c>
      <c r="BG156" s="154">
        <f t="shared" si="14"/>
        <v>0</v>
      </c>
      <c r="BH156" s="154">
        <f t="shared" si="15"/>
        <v>0</v>
      </c>
      <c r="BI156" s="154">
        <f t="shared" si="16"/>
        <v>0</v>
      </c>
      <c r="BJ156" s="13" t="s">
        <v>86</v>
      </c>
      <c r="BK156" s="154">
        <f t="shared" si="17"/>
        <v>500.34</v>
      </c>
      <c r="BL156" s="13" t="s">
        <v>198</v>
      </c>
      <c r="BM156" s="153" t="s">
        <v>218</v>
      </c>
    </row>
    <row r="157" spans="2:65" s="1" customFormat="1" ht="24.2" customHeight="1">
      <c r="B157" s="142"/>
      <c r="C157" s="155" t="s">
        <v>219</v>
      </c>
      <c r="D157" s="155" t="s">
        <v>282</v>
      </c>
      <c r="E157" s="156" t="s">
        <v>478</v>
      </c>
      <c r="F157" s="157" t="s">
        <v>479</v>
      </c>
      <c r="G157" s="158" t="s">
        <v>177</v>
      </c>
      <c r="H157" s="159">
        <v>461.85599999999999</v>
      </c>
      <c r="I157" s="160">
        <v>19.850000000000001</v>
      </c>
      <c r="J157" s="160"/>
      <c r="K157" s="161"/>
      <c r="L157" s="162"/>
      <c r="M157" s="163" t="s">
        <v>1</v>
      </c>
      <c r="N157" s="164" t="s">
        <v>40</v>
      </c>
      <c r="O157" s="151">
        <v>0</v>
      </c>
      <c r="P157" s="151">
        <f t="shared" si="9"/>
        <v>0</v>
      </c>
      <c r="Q157" s="151">
        <v>6.0000000000000001E-3</v>
      </c>
      <c r="R157" s="151">
        <f t="shared" si="10"/>
        <v>2.7711359999999998</v>
      </c>
      <c r="S157" s="151">
        <v>0</v>
      </c>
      <c r="T157" s="152">
        <f t="shared" si="11"/>
        <v>0</v>
      </c>
      <c r="AR157" s="153" t="s">
        <v>225</v>
      </c>
      <c r="AT157" s="153" t="s">
        <v>282</v>
      </c>
      <c r="AU157" s="153" t="s">
        <v>86</v>
      </c>
      <c r="AY157" s="13" t="s">
        <v>171</v>
      </c>
      <c r="BE157" s="154">
        <f t="shared" si="12"/>
        <v>0</v>
      </c>
      <c r="BF157" s="154">
        <f t="shared" si="13"/>
        <v>0</v>
      </c>
      <c r="BG157" s="154">
        <f t="shared" si="14"/>
        <v>0</v>
      </c>
      <c r="BH157" s="154">
        <f t="shared" si="15"/>
        <v>0</v>
      </c>
      <c r="BI157" s="154">
        <f t="shared" si="16"/>
        <v>0</v>
      </c>
      <c r="BJ157" s="13" t="s">
        <v>86</v>
      </c>
      <c r="BK157" s="154">
        <f t="shared" si="17"/>
        <v>9167.84</v>
      </c>
      <c r="BL157" s="13" t="s">
        <v>198</v>
      </c>
      <c r="BM157" s="153" t="s">
        <v>222</v>
      </c>
    </row>
    <row r="158" spans="2:65" s="1" customFormat="1" ht="24.2" customHeight="1">
      <c r="B158" s="142"/>
      <c r="C158" s="143" t="s">
        <v>198</v>
      </c>
      <c r="D158" s="143" t="s">
        <v>174</v>
      </c>
      <c r="E158" s="144" t="s">
        <v>437</v>
      </c>
      <c r="F158" s="145" t="s">
        <v>438</v>
      </c>
      <c r="G158" s="146" t="s">
        <v>425</v>
      </c>
      <c r="H158" s="147">
        <v>291.42</v>
      </c>
      <c r="I158" s="148">
        <v>1.05</v>
      </c>
      <c r="J158" s="148"/>
      <c r="K158" s="149"/>
      <c r="L158" s="27"/>
      <c r="M158" s="150" t="s">
        <v>1</v>
      </c>
      <c r="N158" s="121" t="s">
        <v>40</v>
      </c>
      <c r="O158" s="151">
        <v>0</v>
      </c>
      <c r="P158" s="151">
        <f t="shared" si="9"/>
        <v>0</v>
      </c>
      <c r="Q158" s="151">
        <v>0</v>
      </c>
      <c r="R158" s="151">
        <f t="shared" si="10"/>
        <v>0</v>
      </c>
      <c r="S158" s="151">
        <v>0</v>
      </c>
      <c r="T158" s="152">
        <f t="shared" si="11"/>
        <v>0</v>
      </c>
      <c r="AR158" s="153" t="s">
        <v>198</v>
      </c>
      <c r="AT158" s="153" t="s">
        <v>174</v>
      </c>
      <c r="AU158" s="153" t="s">
        <v>86</v>
      </c>
      <c r="AY158" s="13" t="s">
        <v>171</v>
      </c>
      <c r="BE158" s="154">
        <f t="shared" si="12"/>
        <v>0</v>
      </c>
      <c r="BF158" s="154">
        <f t="shared" si="13"/>
        <v>0</v>
      </c>
      <c r="BG158" s="154">
        <f t="shared" si="14"/>
        <v>0</v>
      </c>
      <c r="BH158" s="154">
        <f t="shared" si="15"/>
        <v>0</v>
      </c>
      <c r="BI158" s="154">
        <f t="shared" si="16"/>
        <v>0</v>
      </c>
      <c r="BJ158" s="13" t="s">
        <v>86</v>
      </c>
      <c r="BK158" s="154">
        <f t="shared" si="17"/>
        <v>305.99</v>
      </c>
      <c r="BL158" s="13" t="s">
        <v>198</v>
      </c>
      <c r="BM158" s="153" t="s">
        <v>225</v>
      </c>
    </row>
    <row r="159" spans="2:65" s="11" customFormat="1" ht="22.9" customHeight="1">
      <c r="B159" s="131"/>
      <c r="D159" s="132" t="s">
        <v>73</v>
      </c>
      <c r="E159" s="140" t="s">
        <v>482</v>
      </c>
      <c r="F159" s="140" t="s">
        <v>483</v>
      </c>
      <c r="J159" s="141"/>
      <c r="L159" s="131"/>
      <c r="M159" s="135"/>
      <c r="P159" s="136">
        <f>SUM(P160:P166)</f>
        <v>120.07639872</v>
      </c>
      <c r="R159" s="136">
        <f>SUM(R160:R166)</f>
        <v>0.65221776000000009</v>
      </c>
      <c r="T159" s="137">
        <f>SUM(T160:T166)</f>
        <v>0</v>
      </c>
      <c r="AR159" s="132" t="s">
        <v>86</v>
      </c>
      <c r="AT159" s="138" t="s">
        <v>73</v>
      </c>
      <c r="AU159" s="138" t="s">
        <v>81</v>
      </c>
      <c r="AY159" s="132" t="s">
        <v>171</v>
      </c>
      <c r="BK159" s="139">
        <f>SUM(BK160:BK166)</f>
        <v>3978.95</v>
      </c>
    </row>
    <row r="160" spans="2:65" s="1" customFormat="1" ht="24.2" customHeight="1">
      <c r="B160" s="142"/>
      <c r="C160" s="143" t="s">
        <v>226</v>
      </c>
      <c r="D160" s="143" t="s">
        <v>174</v>
      </c>
      <c r="E160" s="144" t="s">
        <v>484</v>
      </c>
      <c r="F160" s="145" t="s">
        <v>485</v>
      </c>
      <c r="G160" s="146" t="s">
        <v>253</v>
      </c>
      <c r="H160" s="147">
        <v>11.6</v>
      </c>
      <c r="I160" s="148">
        <v>9.16</v>
      </c>
      <c r="J160" s="148"/>
      <c r="K160" s="149"/>
      <c r="L160" s="27"/>
      <c r="M160" s="150" t="s">
        <v>1</v>
      </c>
      <c r="N160" s="121" t="s">
        <v>40</v>
      </c>
      <c r="O160" s="151">
        <v>0.46145000000000003</v>
      </c>
      <c r="P160" s="151">
        <f t="shared" ref="P160:P166" si="18">O160*H160</f>
        <v>5.3528200000000004</v>
      </c>
      <c r="Q160" s="151">
        <v>2.1000000000000001E-4</v>
      </c>
      <c r="R160" s="151">
        <f t="shared" ref="R160:R166" si="19">Q160*H160</f>
        <v>2.4360000000000002E-3</v>
      </c>
      <c r="S160" s="151">
        <v>0</v>
      </c>
      <c r="T160" s="152">
        <f t="shared" ref="T160:T166" si="20">S160*H160</f>
        <v>0</v>
      </c>
      <c r="AR160" s="153" t="s">
        <v>198</v>
      </c>
      <c r="AT160" s="153" t="s">
        <v>174</v>
      </c>
      <c r="AU160" s="153" t="s">
        <v>86</v>
      </c>
      <c r="AY160" s="13" t="s">
        <v>171</v>
      </c>
      <c r="BE160" s="154">
        <f t="shared" ref="BE160:BE166" si="21">IF(N160="základná",J160,0)</f>
        <v>0</v>
      </c>
      <c r="BF160" s="154">
        <f t="shared" ref="BF160:BF166" si="22">IF(N160="znížená",J160,0)</f>
        <v>0</v>
      </c>
      <c r="BG160" s="154">
        <f t="shared" ref="BG160:BG166" si="23">IF(N160="zákl. prenesená",J160,0)</f>
        <v>0</v>
      </c>
      <c r="BH160" s="154">
        <f t="shared" ref="BH160:BH166" si="24">IF(N160="zníž. prenesená",J160,0)</f>
        <v>0</v>
      </c>
      <c r="BI160" s="154">
        <f t="shared" ref="BI160:BI166" si="25">IF(N160="nulová",J160,0)</f>
        <v>0</v>
      </c>
      <c r="BJ160" s="13" t="s">
        <v>86</v>
      </c>
      <c r="BK160" s="154">
        <f t="shared" ref="BK160:BK166" si="26">ROUND(I160*H160,2)</f>
        <v>106.26</v>
      </c>
      <c r="BL160" s="13" t="s">
        <v>198</v>
      </c>
      <c r="BM160" s="153" t="s">
        <v>229</v>
      </c>
    </row>
    <row r="161" spans="2:65" s="1" customFormat="1" ht="24.2" customHeight="1">
      <c r="B161" s="142"/>
      <c r="C161" s="155" t="s">
        <v>202</v>
      </c>
      <c r="D161" s="155" t="s">
        <v>282</v>
      </c>
      <c r="E161" s="156" t="s">
        <v>486</v>
      </c>
      <c r="F161" s="157" t="s">
        <v>487</v>
      </c>
      <c r="G161" s="158" t="s">
        <v>488</v>
      </c>
      <c r="H161" s="159">
        <v>3.9E-2</v>
      </c>
      <c r="I161" s="160">
        <v>322.25</v>
      </c>
      <c r="J161" s="160"/>
      <c r="K161" s="161"/>
      <c r="L161" s="162"/>
      <c r="M161" s="163" t="s">
        <v>1</v>
      </c>
      <c r="N161" s="164" t="s">
        <v>40</v>
      </c>
      <c r="O161" s="151">
        <v>0</v>
      </c>
      <c r="P161" s="151">
        <f t="shared" si="18"/>
        <v>0</v>
      </c>
      <c r="Q161" s="151">
        <v>0</v>
      </c>
      <c r="R161" s="151">
        <f t="shared" si="19"/>
        <v>0</v>
      </c>
      <c r="S161" s="151">
        <v>0</v>
      </c>
      <c r="T161" s="152">
        <f t="shared" si="20"/>
        <v>0</v>
      </c>
      <c r="AR161" s="153" t="s">
        <v>225</v>
      </c>
      <c r="AT161" s="153" t="s">
        <v>282</v>
      </c>
      <c r="AU161" s="153" t="s">
        <v>86</v>
      </c>
      <c r="AY161" s="13" t="s">
        <v>171</v>
      </c>
      <c r="BE161" s="154">
        <f t="shared" si="21"/>
        <v>0</v>
      </c>
      <c r="BF161" s="154">
        <f t="shared" si="22"/>
        <v>0</v>
      </c>
      <c r="BG161" s="154">
        <f t="shared" si="23"/>
        <v>0</v>
      </c>
      <c r="BH161" s="154">
        <f t="shared" si="24"/>
        <v>0</v>
      </c>
      <c r="BI161" s="154">
        <f t="shared" si="25"/>
        <v>0</v>
      </c>
      <c r="BJ161" s="13" t="s">
        <v>86</v>
      </c>
      <c r="BK161" s="154">
        <f t="shared" si="26"/>
        <v>12.57</v>
      </c>
      <c r="BL161" s="13" t="s">
        <v>198</v>
      </c>
      <c r="BM161" s="153" t="s">
        <v>232</v>
      </c>
    </row>
    <row r="162" spans="2:65" s="1" customFormat="1" ht="33" customHeight="1">
      <c r="B162" s="142"/>
      <c r="C162" s="143" t="s">
        <v>233</v>
      </c>
      <c r="D162" s="143" t="s">
        <v>174</v>
      </c>
      <c r="E162" s="144" t="s">
        <v>489</v>
      </c>
      <c r="F162" s="145" t="s">
        <v>490</v>
      </c>
      <c r="G162" s="146" t="s">
        <v>253</v>
      </c>
      <c r="H162" s="147">
        <v>135</v>
      </c>
      <c r="I162" s="148">
        <v>10.3</v>
      </c>
      <c r="J162" s="148"/>
      <c r="K162" s="149"/>
      <c r="L162" s="27"/>
      <c r="M162" s="150" t="s">
        <v>1</v>
      </c>
      <c r="N162" s="121" t="s">
        <v>40</v>
      </c>
      <c r="O162" s="151">
        <v>0.77344999999999997</v>
      </c>
      <c r="P162" s="151">
        <f t="shared" si="18"/>
        <v>104.41575</v>
      </c>
      <c r="Q162" s="151">
        <v>2.1000000000000001E-4</v>
      </c>
      <c r="R162" s="151">
        <f t="shared" si="19"/>
        <v>2.835E-2</v>
      </c>
      <c r="S162" s="151">
        <v>0</v>
      </c>
      <c r="T162" s="152">
        <f t="shared" si="20"/>
        <v>0</v>
      </c>
      <c r="AR162" s="153" t="s">
        <v>198</v>
      </c>
      <c r="AT162" s="153" t="s">
        <v>174</v>
      </c>
      <c r="AU162" s="153" t="s">
        <v>86</v>
      </c>
      <c r="AY162" s="13" t="s">
        <v>171</v>
      </c>
      <c r="BE162" s="154">
        <f t="shared" si="21"/>
        <v>0</v>
      </c>
      <c r="BF162" s="154">
        <f t="shared" si="22"/>
        <v>0</v>
      </c>
      <c r="BG162" s="154">
        <f t="shared" si="23"/>
        <v>0</v>
      </c>
      <c r="BH162" s="154">
        <f t="shared" si="24"/>
        <v>0</v>
      </c>
      <c r="BI162" s="154">
        <f t="shared" si="25"/>
        <v>0</v>
      </c>
      <c r="BJ162" s="13" t="s">
        <v>86</v>
      </c>
      <c r="BK162" s="154">
        <f t="shared" si="26"/>
        <v>1390.5</v>
      </c>
      <c r="BL162" s="13" t="s">
        <v>198</v>
      </c>
      <c r="BM162" s="153" t="s">
        <v>236</v>
      </c>
    </row>
    <row r="163" spans="2:65" s="1" customFormat="1" ht="24.2" customHeight="1">
      <c r="B163" s="142"/>
      <c r="C163" s="155" t="s">
        <v>7</v>
      </c>
      <c r="D163" s="155" t="s">
        <v>282</v>
      </c>
      <c r="E163" s="156" t="s">
        <v>491</v>
      </c>
      <c r="F163" s="157" t="s">
        <v>492</v>
      </c>
      <c r="G163" s="158" t="s">
        <v>488</v>
      </c>
      <c r="H163" s="159">
        <v>4.3739999999999997</v>
      </c>
      <c r="I163" s="160">
        <v>322.25</v>
      </c>
      <c r="J163" s="160"/>
      <c r="K163" s="161"/>
      <c r="L163" s="162"/>
      <c r="M163" s="163" t="s">
        <v>1</v>
      </c>
      <c r="N163" s="164" t="s">
        <v>40</v>
      </c>
      <c r="O163" s="151">
        <v>0</v>
      </c>
      <c r="P163" s="151">
        <f t="shared" si="18"/>
        <v>0</v>
      </c>
      <c r="Q163" s="151">
        <v>0</v>
      </c>
      <c r="R163" s="151">
        <f t="shared" si="19"/>
        <v>0</v>
      </c>
      <c r="S163" s="151">
        <v>0</v>
      </c>
      <c r="T163" s="152">
        <f t="shared" si="20"/>
        <v>0</v>
      </c>
      <c r="AR163" s="153" t="s">
        <v>225</v>
      </c>
      <c r="AT163" s="153" t="s">
        <v>282</v>
      </c>
      <c r="AU163" s="153" t="s">
        <v>86</v>
      </c>
      <c r="AY163" s="13" t="s">
        <v>171</v>
      </c>
      <c r="BE163" s="154">
        <f t="shared" si="21"/>
        <v>0</v>
      </c>
      <c r="BF163" s="154">
        <f t="shared" si="22"/>
        <v>0</v>
      </c>
      <c r="BG163" s="154">
        <f t="shared" si="23"/>
        <v>0</v>
      </c>
      <c r="BH163" s="154">
        <f t="shared" si="24"/>
        <v>0</v>
      </c>
      <c r="BI163" s="154">
        <f t="shared" si="25"/>
        <v>0</v>
      </c>
      <c r="BJ163" s="13" t="s">
        <v>86</v>
      </c>
      <c r="BK163" s="154">
        <f t="shared" si="26"/>
        <v>1409.52</v>
      </c>
      <c r="BL163" s="13" t="s">
        <v>198</v>
      </c>
      <c r="BM163" s="153" t="s">
        <v>239</v>
      </c>
    </row>
    <row r="164" spans="2:65" s="1" customFormat="1" ht="24.2" customHeight="1">
      <c r="B164" s="142"/>
      <c r="C164" s="143" t="s">
        <v>240</v>
      </c>
      <c r="D164" s="143" t="s">
        <v>174</v>
      </c>
      <c r="E164" s="144" t="s">
        <v>493</v>
      </c>
      <c r="F164" s="145" t="s">
        <v>494</v>
      </c>
      <c r="G164" s="146" t="s">
        <v>488</v>
      </c>
      <c r="H164" s="147">
        <v>4.4130000000000003</v>
      </c>
      <c r="I164" s="148">
        <v>20.37</v>
      </c>
      <c r="J164" s="148"/>
      <c r="K164" s="149"/>
      <c r="L164" s="27"/>
      <c r="M164" s="150" t="s">
        <v>1</v>
      </c>
      <c r="N164" s="121" t="s">
        <v>40</v>
      </c>
      <c r="O164" s="151">
        <v>1.1440000000000001E-2</v>
      </c>
      <c r="P164" s="151">
        <f t="shared" si="18"/>
        <v>5.0484720000000004E-2</v>
      </c>
      <c r="Q164" s="151">
        <v>2.5776E-2</v>
      </c>
      <c r="R164" s="151">
        <f t="shared" si="19"/>
        <v>0.11374948800000001</v>
      </c>
      <c r="S164" s="151">
        <v>0</v>
      </c>
      <c r="T164" s="152">
        <f t="shared" si="20"/>
        <v>0</v>
      </c>
      <c r="AR164" s="153" t="s">
        <v>198</v>
      </c>
      <c r="AT164" s="153" t="s">
        <v>174</v>
      </c>
      <c r="AU164" s="153" t="s">
        <v>86</v>
      </c>
      <c r="AY164" s="13" t="s">
        <v>171</v>
      </c>
      <c r="BE164" s="154">
        <f t="shared" si="21"/>
        <v>0</v>
      </c>
      <c r="BF164" s="154">
        <f t="shared" si="22"/>
        <v>0</v>
      </c>
      <c r="BG164" s="154">
        <f t="shared" si="23"/>
        <v>0</v>
      </c>
      <c r="BH164" s="154">
        <f t="shared" si="24"/>
        <v>0</v>
      </c>
      <c r="BI164" s="154">
        <f t="shared" si="25"/>
        <v>0</v>
      </c>
      <c r="BJ164" s="13" t="s">
        <v>86</v>
      </c>
      <c r="BK164" s="154">
        <f t="shared" si="26"/>
        <v>89.89</v>
      </c>
      <c r="BL164" s="13" t="s">
        <v>198</v>
      </c>
      <c r="BM164" s="153" t="s">
        <v>243</v>
      </c>
    </row>
    <row r="165" spans="2:65" s="1" customFormat="1" ht="24.2" customHeight="1">
      <c r="B165" s="142"/>
      <c r="C165" s="143" t="s">
        <v>208</v>
      </c>
      <c r="D165" s="143" t="s">
        <v>174</v>
      </c>
      <c r="E165" s="144" t="s">
        <v>495</v>
      </c>
      <c r="F165" s="145" t="s">
        <v>496</v>
      </c>
      <c r="G165" s="146" t="s">
        <v>177</v>
      </c>
      <c r="H165" s="147">
        <v>46.88</v>
      </c>
      <c r="I165" s="148">
        <v>16.41</v>
      </c>
      <c r="J165" s="148"/>
      <c r="K165" s="149"/>
      <c r="L165" s="27"/>
      <c r="M165" s="150" t="s">
        <v>1</v>
      </c>
      <c r="N165" s="121" t="s">
        <v>40</v>
      </c>
      <c r="O165" s="151">
        <v>0.21879999999999999</v>
      </c>
      <c r="P165" s="151">
        <f t="shared" si="18"/>
        <v>10.257344</v>
      </c>
      <c r="Q165" s="151">
        <v>1.0829399999999999E-2</v>
      </c>
      <c r="R165" s="151">
        <f t="shared" si="19"/>
        <v>0.50768227200000005</v>
      </c>
      <c r="S165" s="151">
        <v>0</v>
      </c>
      <c r="T165" s="152">
        <f t="shared" si="20"/>
        <v>0</v>
      </c>
      <c r="AR165" s="153" t="s">
        <v>198</v>
      </c>
      <c r="AT165" s="153" t="s">
        <v>174</v>
      </c>
      <c r="AU165" s="153" t="s">
        <v>86</v>
      </c>
      <c r="AY165" s="13" t="s">
        <v>171</v>
      </c>
      <c r="BE165" s="154">
        <f t="shared" si="21"/>
        <v>0</v>
      </c>
      <c r="BF165" s="154">
        <f t="shared" si="22"/>
        <v>0</v>
      </c>
      <c r="BG165" s="154">
        <f t="shared" si="23"/>
        <v>0</v>
      </c>
      <c r="BH165" s="154">
        <f t="shared" si="24"/>
        <v>0</v>
      </c>
      <c r="BI165" s="154">
        <f t="shared" si="25"/>
        <v>0</v>
      </c>
      <c r="BJ165" s="13" t="s">
        <v>86</v>
      </c>
      <c r="BK165" s="154">
        <f t="shared" si="26"/>
        <v>769.3</v>
      </c>
      <c r="BL165" s="13" t="s">
        <v>198</v>
      </c>
      <c r="BM165" s="153" t="s">
        <v>246</v>
      </c>
    </row>
    <row r="166" spans="2:65" s="1" customFormat="1" ht="24.2" customHeight="1">
      <c r="B166" s="142"/>
      <c r="C166" s="143" t="s">
        <v>247</v>
      </c>
      <c r="D166" s="143" t="s">
        <v>174</v>
      </c>
      <c r="E166" s="144" t="s">
        <v>497</v>
      </c>
      <c r="F166" s="145" t="s">
        <v>498</v>
      </c>
      <c r="G166" s="146" t="s">
        <v>425</v>
      </c>
      <c r="H166" s="147">
        <v>59.53</v>
      </c>
      <c r="I166" s="148">
        <v>3.375</v>
      </c>
      <c r="J166" s="148"/>
      <c r="K166" s="149"/>
      <c r="L166" s="27"/>
      <c r="M166" s="150" t="s">
        <v>1</v>
      </c>
      <c r="N166" s="121" t="s">
        <v>40</v>
      </c>
      <c r="O166" s="151">
        <v>0</v>
      </c>
      <c r="P166" s="151">
        <f t="shared" si="18"/>
        <v>0</v>
      </c>
      <c r="Q166" s="151">
        <v>0</v>
      </c>
      <c r="R166" s="151">
        <f t="shared" si="19"/>
        <v>0</v>
      </c>
      <c r="S166" s="151">
        <v>0</v>
      </c>
      <c r="T166" s="152">
        <f t="shared" si="20"/>
        <v>0</v>
      </c>
      <c r="AR166" s="153" t="s">
        <v>198</v>
      </c>
      <c r="AT166" s="153" t="s">
        <v>174</v>
      </c>
      <c r="AU166" s="153" t="s">
        <v>86</v>
      </c>
      <c r="AY166" s="13" t="s">
        <v>171</v>
      </c>
      <c r="BE166" s="154">
        <f t="shared" si="21"/>
        <v>0</v>
      </c>
      <c r="BF166" s="154">
        <f t="shared" si="22"/>
        <v>0</v>
      </c>
      <c r="BG166" s="154">
        <f t="shared" si="23"/>
        <v>0</v>
      </c>
      <c r="BH166" s="154">
        <f t="shared" si="24"/>
        <v>0</v>
      </c>
      <c r="BI166" s="154">
        <f t="shared" si="25"/>
        <v>0</v>
      </c>
      <c r="BJ166" s="13" t="s">
        <v>86</v>
      </c>
      <c r="BK166" s="154">
        <f t="shared" si="26"/>
        <v>200.91</v>
      </c>
      <c r="BL166" s="13" t="s">
        <v>198</v>
      </c>
      <c r="BM166" s="153" t="s">
        <v>250</v>
      </c>
    </row>
    <row r="167" spans="2:65" s="11" customFormat="1" ht="22.9" customHeight="1">
      <c r="B167" s="131"/>
      <c r="D167" s="132" t="s">
        <v>73</v>
      </c>
      <c r="E167" s="140" t="s">
        <v>499</v>
      </c>
      <c r="F167" s="140" t="s">
        <v>500</v>
      </c>
      <c r="J167" s="141"/>
      <c r="L167" s="131"/>
      <c r="M167" s="135"/>
      <c r="P167" s="136">
        <f>P168</f>
        <v>20.098336640000003</v>
      </c>
      <c r="R167" s="136">
        <f>R168</f>
        <v>2.3313359999999998E-3</v>
      </c>
      <c r="T167" s="137">
        <f>T168</f>
        <v>0</v>
      </c>
      <c r="AR167" s="132" t="s">
        <v>86</v>
      </c>
      <c r="AT167" s="138" t="s">
        <v>73</v>
      </c>
      <c r="AU167" s="138" t="s">
        <v>81</v>
      </c>
      <c r="AY167" s="132" t="s">
        <v>171</v>
      </c>
      <c r="BK167" s="139">
        <f>BK168</f>
        <v>194.28</v>
      </c>
    </row>
    <row r="168" spans="2:65" s="1" customFormat="1" ht="37.9" customHeight="1">
      <c r="B168" s="142"/>
      <c r="C168" s="143" t="s">
        <v>211</v>
      </c>
      <c r="D168" s="143" t="s">
        <v>174</v>
      </c>
      <c r="E168" s="144" t="s">
        <v>501</v>
      </c>
      <c r="F168" s="145" t="s">
        <v>502</v>
      </c>
      <c r="G168" s="146" t="s">
        <v>177</v>
      </c>
      <c r="H168" s="147">
        <v>111.01600000000001</v>
      </c>
      <c r="I168" s="148">
        <v>1.75</v>
      </c>
      <c r="J168" s="148"/>
      <c r="K168" s="149"/>
      <c r="L168" s="27"/>
      <c r="M168" s="165" t="s">
        <v>1</v>
      </c>
      <c r="N168" s="166" t="s">
        <v>40</v>
      </c>
      <c r="O168" s="167">
        <v>0.18104000000000001</v>
      </c>
      <c r="P168" s="167">
        <f>O168*H168</f>
        <v>20.098336640000003</v>
      </c>
      <c r="Q168" s="167">
        <v>2.0999999999999999E-5</v>
      </c>
      <c r="R168" s="167">
        <f>Q168*H168</f>
        <v>2.3313359999999998E-3</v>
      </c>
      <c r="S168" s="167">
        <v>0</v>
      </c>
      <c r="T168" s="168">
        <f>S168*H168</f>
        <v>0</v>
      </c>
      <c r="AR168" s="153" t="s">
        <v>198</v>
      </c>
      <c r="AT168" s="153" t="s">
        <v>174</v>
      </c>
      <c r="AU168" s="153" t="s">
        <v>86</v>
      </c>
      <c r="AY168" s="13" t="s">
        <v>171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3" t="s">
        <v>86</v>
      </c>
      <c r="BK168" s="154">
        <f>ROUND(I168*H168,2)</f>
        <v>194.28</v>
      </c>
      <c r="BL168" s="13" t="s">
        <v>198</v>
      </c>
      <c r="BM168" s="153" t="s">
        <v>254</v>
      </c>
    </row>
    <row r="169" spans="2:65" s="1" customFormat="1" ht="6.95" customHeight="1">
      <c r="B169" s="42"/>
      <c r="C169" s="43"/>
      <c r="D169" s="43"/>
      <c r="E169" s="43"/>
      <c r="F169" s="43"/>
      <c r="G169" s="43"/>
      <c r="H169" s="43"/>
      <c r="I169" s="43"/>
      <c r="J169" s="43"/>
      <c r="K169" s="43"/>
      <c r="L169" s="27"/>
    </row>
  </sheetData>
  <autoFilter ref="C135:K168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80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30" customHeight="1">
      <c r="B13" s="27"/>
      <c r="E13" s="176" t="s">
        <v>503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J111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ROUND((SUM(BE111:BE112) + SUM(BE136:BE179)),  2)</f>
        <v>0</v>
      </c>
      <c r="G39" s="99"/>
      <c r="H39" s="99"/>
      <c r="I39" s="100">
        <v>0.2</v>
      </c>
      <c r="J39" s="98">
        <f>ROUND(((SUM(BE111:BE112) + SUM(BE136:BE179))*I39),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ROUND((SUM(BF111:BF112) + SUM(BF136:BF179)),  2)</f>
        <v>0</v>
      </c>
      <c r="I40" s="101">
        <v>0.2</v>
      </c>
      <c r="J40" s="83">
        <f>ROUND(((SUM(BF111:BF112) + SUM(BF136:BF179))*I40),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ROUND((SUM(BG111:BG112) + SUM(BG136:BG179)),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ROUND((SUM(BH111:BH112) + SUM(BH136:BH179)),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ROUND((SUM(BI111:BI112) + SUM(BI136:BI179)),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30" customHeight="1">
      <c r="B91" s="27"/>
      <c r="E91" s="176" t="str">
        <f>E13</f>
        <v>E1.1.c) 01.1 - Zateplenie iných konštrukcií susediacich s nevykurovaným priestorom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 t="str">
        <f>IF(E22="","",E22)</f>
        <v/>
      </c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J136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J137</f>
        <v>0</v>
      </c>
      <c r="L101" s="112"/>
    </row>
    <row r="102" spans="2:47" s="9" customFormat="1" ht="19.899999999999999" customHeight="1">
      <c r="B102" s="116"/>
      <c r="D102" s="117" t="s">
        <v>147</v>
      </c>
      <c r="E102" s="118"/>
      <c r="F102" s="118"/>
      <c r="G102" s="118"/>
      <c r="H102" s="118"/>
      <c r="I102" s="118"/>
      <c r="J102" s="119">
        <f>J138</f>
        <v>0</v>
      </c>
      <c r="L102" s="116"/>
    </row>
    <row r="103" spans="2:47" s="9" customFormat="1" ht="19.899999999999999" customHeight="1">
      <c r="B103" s="116"/>
      <c r="D103" s="117" t="s">
        <v>148</v>
      </c>
      <c r="E103" s="118"/>
      <c r="F103" s="118"/>
      <c r="G103" s="118"/>
      <c r="H103" s="118"/>
      <c r="I103" s="118"/>
      <c r="J103" s="119">
        <f>J151</f>
        <v>0</v>
      </c>
      <c r="L103" s="116"/>
    </row>
    <row r="104" spans="2:47" s="9" customFormat="1" ht="19.899999999999999" customHeight="1">
      <c r="B104" s="116"/>
      <c r="D104" s="117" t="s">
        <v>149</v>
      </c>
      <c r="E104" s="118"/>
      <c r="F104" s="118"/>
      <c r="G104" s="118"/>
      <c r="H104" s="118"/>
      <c r="I104" s="118"/>
      <c r="J104" s="119">
        <f>J160</f>
        <v>0</v>
      </c>
      <c r="L104" s="116"/>
    </row>
    <row r="105" spans="2:47" s="8" customFormat="1" ht="24.95" customHeight="1">
      <c r="B105" s="112"/>
      <c r="D105" s="113" t="s">
        <v>150</v>
      </c>
      <c r="E105" s="114"/>
      <c r="F105" s="114"/>
      <c r="G105" s="114"/>
      <c r="H105" s="114"/>
      <c r="I105" s="114"/>
      <c r="J105" s="115">
        <f>J162</f>
        <v>0</v>
      </c>
      <c r="L105" s="112"/>
    </row>
    <row r="106" spans="2:47" s="9" customFormat="1" ht="19.899999999999999" customHeight="1">
      <c r="B106" s="116"/>
      <c r="D106" s="117" t="s">
        <v>152</v>
      </c>
      <c r="E106" s="118"/>
      <c r="F106" s="118"/>
      <c r="G106" s="118"/>
      <c r="H106" s="118"/>
      <c r="I106" s="118"/>
      <c r="J106" s="119">
        <f>J163</f>
        <v>0</v>
      </c>
      <c r="L106" s="116"/>
    </row>
    <row r="107" spans="2:47" s="9" customFormat="1" ht="19.899999999999999" customHeight="1">
      <c r="B107" s="116"/>
      <c r="D107" s="117" t="s">
        <v>504</v>
      </c>
      <c r="E107" s="118"/>
      <c r="F107" s="118"/>
      <c r="G107" s="118"/>
      <c r="H107" s="118"/>
      <c r="I107" s="118"/>
      <c r="J107" s="119">
        <f>J169</f>
        <v>0</v>
      </c>
      <c r="L107" s="116"/>
    </row>
    <row r="108" spans="2:47" s="9" customFormat="1" ht="19.899999999999999" customHeight="1">
      <c r="B108" s="116"/>
      <c r="D108" s="117" t="s">
        <v>505</v>
      </c>
      <c r="E108" s="118"/>
      <c r="F108" s="118"/>
      <c r="G108" s="118"/>
      <c r="H108" s="118"/>
      <c r="I108" s="118"/>
      <c r="J108" s="119">
        <f>J177</f>
        <v>0</v>
      </c>
      <c r="L108" s="116"/>
    </row>
    <row r="109" spans="2:47" s="1" customFormat="1" ht="21.75" customHeight="1">
      <c r="B109" s="27"/>
      <c r="L109" s="27"/>
    </row>
    <row r="110" spans="2:47" s="1" customFormat="1" ht="6.95" customHeight="1">
      <c r="B110" s="27"/>
      <c r="L110" s="27"/>
    </row>
    <row r="111" spans="2:47" s="1" customFormat="1" ht="29.25" customHeight="1">
      <c r="B111" s="27"/>
      <c r="C111" s="111" t="s">
        <v>156</v>
      </c>
      <c r="J111" s="120">
        <v>0</v>
      </c>
      <c r="L111" s="27"/>
      <c r="N111" s="121" t="s">
        <v>38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131</v>
      </c>
      <c r="D113" s="93"/>
      <c r="E113" s="93"/>
      <c r="F113" s="93"/>
      <c r="G113" s="93"/>
      <c r="H113" s="93"/>
      <c r="I113" s="93"/>
      <c r="J113" s="94">
        <f>ROUND(J100+J111,2)</f>
        <v>0</v>
      </c>
      <c r="K113" s="93"/>
      <c r="L113" s="27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5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5" customHeight="1">
      <c r="B119" s="27"/>
      <c r="C119" s="17" t="s">
        <v>157</v>
      </c>
      <c r="L119" s="27"/>
    </row>
    <row r="120" spans="2:12" s="1" customFormat="1" ht="6.95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5" t="str">
        <f>E7</f>
        <v>Bratislava II OO PZ, Mojmírova 20- rekonštrukcia objektu</v>
      </c>
      <c r="F122" s="216"/>
      <c r="G122" s="216"/>
      <c r="H122" s="216"/>
      <c r="L122" s="27"/>
    </row>
    <row r="123" spans="2:12" ht="12" customHeight="1">
      <c r="B123" s="16"/>
      <c r="C123" s="22" t="s">
        <v>133</v>
      </c>
      <c r="L123" s="16"/>
    </row>
    <row r="124" spans="2:12" ht="16.5" customHeight="1">
      <c r="B124" s="16"/>
      <c r="E124" s="215" t="s">
        <v>134</v>
      </c>
      <c r="F124" s="195"/>
      <c r="G124" s="195"/>
      <c r="H124" s="195"/>
      <c r="L124" s="16"/>
    </row>
    <row r="125" spans="2:12" ht="12" customHeight="1">
      <c r="B125" s="16"/>
      <c r="C125" s="22" t="s">
        <v>135</v>
      </c>
      <c r="L125" s="16"/>
    </row>
    <row r="126" spans="2:12" s="1" customFormat="1" ht="16.5" customHeight="1">
      <c r="B126" s="27"/>
      <c r="E126" s="208" t="s">
        <v>136</v>
      </c>
      <c r="F126" s="214"/>
      <c r="G126" s="214"/>
      <c r="H126" s="214"/>
      <c r="L126" s="27"/>
    </row>
    <row r="127" spans="2:12" s="1" customFormat="1" ht="12" customHeight="1">
      <c r="B127" s="27"/>
      <c r="C127" s="22" t="s">
        <v>137</v>
      </c>
      <c r="L127" s="27"/>
    </row>
    <row r="128" spans="2:12" s="1" customFormat="1" ht="30" customHeight="1">
      <c r="B128" s="27"/>
      <c r="E128" s="176" t="str">
        <f>E13</f>
        <v>E1.1.c) 01.1 - Zateplenie iných konštrukcií susediacich s nevykurovaným priestorom</v>
      </c>
      <c r="F128" s="214"/>
      <c r="G128" s="214"/>
      <c r="H128" s="214"/>
      <c r="L128" s="27"/>
    </row>
    <row r="129" spans="2:65" s="1" customFormat="1" ht="6.95" customHeight="1">
      <c r="B129" s="27"/>
      <c r="L129" s="27"/>
    </row>
    <row r="130" spans="2:65" s="1" customFormat="1" ht="12" customHeight="1">
      <c r="B130" s="27"/>
      <c r="C130" s="22" t="s">
        <v>16</v>
      </c>
      <c r="F130" s="20" t="str">
        <f>F16</f>
        <v>Mojmírova 20, Bratislava II</v>
      </c>
      <c r="I130" s="22" t="s">
        <v>18</v>
      </c>
      <c r="J130" s="50">
        <f>IF(J16="","",J16)</f>
        <v>45417</v>
      </c>
      <c r="L130" s="27"/>
    </row>
    <row r="131" spans="2:65" s="1" customFormat="1" ht="6.95" customHeight="1">
      <c r="B131" s="27"/>
      <c r="L131" s="27"/>
    </row>
    <row r="132" spans="2:65" s="1" customFormat="1" ht="40.15" customHeight="1">
      <c r="B132" s="27"/>
      <c r="C132" s="22" t="s">
        <v>19</v>
      </c>
      <c r="F132" s="20" t="str">
        <f>E19</f>
        <v>MV SR,Pribinova 2,812 72 Bratislava 2</v>
      </c>
      <c r="I132" s="22" t="s">
        <v>26</v>
      </c>
      <c r="J132" s="23" t="str">
        <f>E25</f>
        <v>A+D Projekta s.r.o., Pod Orešinou 226/2 Nitra</v>
      </c>
      <c r="L132" s="27"/>
    </row>
    <row r="133" spans="2:65" s="1" customFormat="1" ht="15.2" customHeight="1">
      <c r="B133" s="27"/>
      <c r="C133" s="22" t="s">
        <v>23</v>
      </c>
      <c r="F133" s="20" t="str">
        <f>IF(E22="","",E22)</f>
        <v/>
      </c>
      <c r="I133" s="22" t="s">
        <v>29</v>
      </c>
      <c r="J133" s="23" t="str">
        <f>E28</f>
        <v xml:space="preserve"> </v>
      </c>
      <c r="L133" s="27"/>
    </row>
    <row r="134" spans="2:65" s="1" customFormat="1" ht="10.35" customHeight="1">
      <c r="B134" s="27"/>
      <c r="L134" s="27"/>
    </row>
    <row r="135" spans="2:65" s="10" customFormat="1" ht="29.25" customHeight="1">
      <c r="B135" s="122"/>
      <c r="C135" s="123" t="s">
        <v>158</v>
      </c>
      <c r="D135" s="124" t="s">
        <v>59</v>
      </c>
      <c r="E135" s="124" t="s">
        <v>55</v>
      </c>
      <c r="F135" s="124" t="s">
        <v>56</v>
      </c>
      <c r="G135" s="124" t="s">
        <v>159</v>
      </c>
      <c r="H135" s="124" t="s">
        <v>160</v>
      </c>
      <c r="I135" s="124" t="s">
        <v>161</v>
      </c>
      <c r="J135" s="125" t="s">
        <v>143</v>
      </c>
      <c r="K135" s="126" t="s">
        <v>162</v>
      </c>
      <c r="L135" s="122"/>
      <c r="M135" s="57" t="s">
        <v>1</v>
      </c>
      <c r="N135" s="58" t="s">
        <v>38</v>
      </c>
      <c r="O135" s="58" t="s">
        <v>163</v>
      </c>
      <c r="P135" s="58" t="s">
        <v>164</v>
      </c>
      <c r="Q135" s="58" t="s">
        <v>165</v>
      </c>
      <c r="R135" s="58" t="s">
        <v>166</v>
      </c>
      <c r="S135" s="58" t="s">
        <v>167</v>
      </c>
      <c r="T135" s="59" t="s">
        <v>168</v>
      </c>
    </row>
    <row r="136" spans="2:65" s="1" customFormat="1" ht="22.9" customHeight="1">
      <c r="B136" s="27"/>
      <c r="C136" s="62" t="s">
        <v>139</v>
      </c>
      <c r="J136" s="127"/>
      <c r="L136" s="27"/>
      <c r="M136" s="60"/>
      <c r="N136" s="51"/>
      <c r="O136" s="51"/>
      <c r="P136" s="128">
        <f>P137+P162</f>
        <v>156.48907526000002</v>
      </c>
      <c r="Q136" s="51"/>
      <c r="R136" s="128">
        <f>R137+R162</f>
        <v>7.6944889015399998</v>
      </c>
      <c r="S136" s="51"/>
      <c r="T136" s="129">
        <f>T137+T162</f>
        <v>1.5255000000000001</v>
      </c>
      <c r="AT136" s="13" t="s">
        <v>73</v>
      </c>
      <c r="AU136" s="13" t="s">
        <v>145</v>
      </c>
      <c r="BK136" s="130">
        <f>BK137+BK162</f>
        <v>7755.9699999999993</v>
      </c>
    </row>
    <row r="137" spans="2:65" s="11" customFormat="1" ht="25.9" customHeight="1">
      <c r="B137" s="131"/>
      <c r="D137" s="132" t="s">
        <v>73</v>
      </c>
      <c r="E137" s="133" t="s">
        <v>169</v>
      </c>
      <c r="F137" s="133" t="s">
        <v>170</v>
      </c>
      <c r="J137" s="134"/>
      <c r="L137" s="131"/>
      <c r="M137" s="135"/>
      <c r="P137" s="136">
        <f>P138+P151+P160</f>
        <v>122.29697978000002</v>
      </c>
      <c r="R137" s="136">
        <f>R138+R151+R160</f>
        <v>7.42633065374</v>
      </c>
      <c r="T137" s="137">
        <f>T138+T151+T160</f>
        <v>1.5255000000000001</v>
      </c>
      <c r="AR137" s="132" t="s">
        <v>81</v>
      </c>
      <c r="AT137" s="138" t="s">
        <v>73</v>
      </c>
      <c r="AU137" s="138" t="s">
        <v>74</v>
      </c>
      <c r="AY137" s="132" t="s">
        <v>171</v>
      </c>
      <c r="BK137" s="139">
        <f>BK138+BK151+BK160</f>
        <v>5026.1599999999989</v>
      </c>
    </row>
    <row r="138" spans="2:65" s="11" customFormat="1" ht="22.9" customHeight="1">
      <c r="B138" s="131"/>
      <c r="D138" s="132" t="s">
        <v>73</v>
      </c>
      <c r="E138" s="140" t="s">
        <v>172</v>
      </c>
      <c r="F138" s="140" t="s">
        <v>173</v>
      </c>
      <c r="J138" s="141"/>
      <c r="L138" s="131"/>
      <c r="M138" s="135"/>
      <c r="P138" s="136">
        <f>SUM(P139:P150)</f>
        <v>88.424939980000005</v>
      </c>
      <c r="R138" s="136">
        <f>SUM(R139:R150)</f>
        <v>6.1388504524399998</v>
      </c>
      <c r="T138" s="137">
        <f>SUM(T139:T150)</f>
        <v>0</v>
      </c>
      <c r="AR138" s="132" t="s">
        <v>81</v>
      </c>
      <c r="AT138" s="138" t="s">
        <v>73</v>
      </c>
      <c r="AU138" s="138" t="s">
        <v>81</v>
      </c>
      <c r="AY138" s="132" t="s">
        <v>171</v>
      </c>
      <c r="BK138" s="139">
        <f>SUM(BK139:BK150)</f>
        <v>4419.6899999999996</v>
      </c>
    </row>
    <row r="139" spans="2:65" s="1" customFormat="1" ht="37.9" customHeight="1">
      <c r="B139" s="142"/>
      <c r="C139" s="143" t="s">
        <v>81</v>
      </c>
      <c r="D139" s="143" t="s">
        <v>174</v>
      </c>
      <c r="E139" s="144" t="s">
        <v>506</v>
      </c>
      <c r="F139" s="145" t="s">
        <v>507</v>
      </c>
      <c r="G139" s="146" t="s">
        <v>177</v>
      </c>
      <c r="H139" s="147">
        <v>30.51</v>
      </c>
      <c r="I139" s="148">
        <v>2.14</v>
      </c>
      <c r="J139" s="148"/>
      <c r="K139" s="149"/>
      <c r="L139" s="27"/>
      <c r="M139" s="150" t="s">
        <v>1</v>
      </c>
      <c r="N139" s="121" t="s">
        <v>40</v>
      </c>
      <c r="O139" s="151">
        <v>0.11728</v>
      </c>
      <c r="P139" s="151">
        <f t="shared" ref="P139:P150" si="0">O139*H139</f>
        <v>3.5782128000000002</v>
      </c>
      <c r="Q139" s="151">
        <v>6.2129999999999998E-3</v>
      </c>
      <c r="R139" s="151">
        <f t="shared" ref="R139:R150" si="1">Q139*H139</f>
        <v>0.18955863000000001</v>
      </c>
      <c r="S139" s="151">
        <v>0</v>
      </c>
      <c r="T139" s="152">
        <f t="shared" ref="T139:T150" si="2">S139*H139</f>
        <v>0</v>
      </c>
      <c r="AR139" s="153" t="s">
        <v>107</v>
      </c>
      <c r="AT139" s="153" t="s">
        <v>174</v>
      </c>
      <c r="AU139" s="153" t="s">
        <v>86</v>
      </c>
      <c r="AY139" s="13" t="s">
        <v>171</v>
      </c>
      <c r="BE139" s="154">
        <f t="shared" ref="BE139:BE150" si="3">IF(N139="základná",J139,0)</f>
        <v>0</v>
      </c>
      <c r="BF139" s="154">
        <f t="shared" ref="BF139:BF150" si="4">IF(N139="znížená",J139,0)</f>
        <v>0</v>
      </c>
      <c r="BG139" s="154">
        <f t="shared" ref="BG139:BG150" si="5">IF(N139="zákl. prenesená",J139,0)</f>
        <v>0</v>
      </c>
      <c r="BH139" s="154">
        <f t="shared" ref="BH139:BH150" si="6">IF(N139="zníž. prenesená",J139,0)</f>
        <v>0</v>
      </c>
      <c r="BI139" s="154">
        <f t="shared" ref="BI139:BI150" si="7">IF(N139="nulová",J139,0)</f>
        <v>0</v>
      </c>
      <c r="BJ139" s="13" t="s">
        <v>86</v>
      </c>
      <c r="BK139" s="154">
        <f t="shared" ref="BK139:BK150" si="8">ROUND(I139*H139,2)</f>
        <v>65.290000000000006</v>
      </c>
      <c r="BL139" s="13" t="s">
        <v>107</v>
      </c>
      <c r="BM139" s="153" t="s">
        <v>86</v>
      </c>
    </row>
    <row r="140" spans="2:65" s="1" customFormat="1" ht="37.9" customHeight="1">
      <c r="B140" s="142"/>
      <c r="C140" s="143" t="s">
        <v>86</v>
      </c>
      <c r="D140" s="143" t="s">
        <v>174</v>
      </c>
      <c r="E140" s="144" t="s">
        <v>508</v>
      </c>
      <c r="F140" s="145" t="s">
        <v>509</v>
      </c>
      <c r="G140" s="146" t="s">
        <v>177</v>
      </c>
      <c r="H140" s="147">
        <v>30.51</v>
      </c>
      <c r="I140" s="148">
        <v>2.37</v>
      </c>
      <c r="J140" s="148"/>
      <c r="K140" s="149"/>
      <c r="L140" s="27"/>
      <c r="M140" s="150" t="s">
        <v>1</v>
      </c>
      <c r="N140" s="121" t="s">
        <v>40</v>
      </c>
      <c r="O140" s="151">
        <v>0.11203</v>
      </c>
      <c r="P140" s="151">
        <f t="shared" si="0"/>
        <v>3.4180353000000001</v>
      </c>
      <c r="Q140" s="151">
        <v>1.4999999999999999E-4</v>
      </c>
      <c r="R140" s="151">
        <f t="shared" si="1"/>
        <v>4.5764999999999998E-3</v>
      </c>
      <c r="S140" s="151">
        <v>0</v>
      </c>
      <c r="T140" s="152">
        <f t="shared" si="2"/>
        <v>0</v>
      </c>
      <c r="AR140" s="153" t="s">
        <v>107</v>
      </c>
      <c r="AT140" s="153" t="s">
        <v>174</v>
      </c>
      <c r="AU140" s="153" t="s">
        <v>86</v>
      </c>
      <c r="AY140" s="13" t="s">
        <v>171</v>
      </c>
      <c r="BE140" s="154">
        <f t="shared" si="3"/>
        <v>0</v>
      </c>
      <c r="BF140" s="154">
        <f t="shared" si="4"/>
        <v>0</v>
      </c>
      <c r="BG140" s="154">
        <f t="shared" si="5"/>
        <v>0</v>
      </c>
      <c r="BH140" s="154">
        <f t="shared" si="6"/>
        <v>0</v>
      </c>
      <c r="BI140" s="154">
        <f t="shared" si="7"/>
        <v>0</v>
      </c>
      <c r="BJ140" s="13" t="s">
        <v>86</v>
      </c>
      <c r="BK140" s="154">
        <f t="shared" si="8"/>
        <v>72.31</v>
      </c>
      <c r="BL140" s="13" t="s">
        <v>107</v>
      </c>
      <c r="BM140" s="153" t="s">
        <v>107</v>
      </c>
    </row>
    <row r="141" spans="2:65" s="1" customFormat="1" ht="44.25" customHeight="1">
      <c r="B141" s="142"/>
      <c r="C141" s="143" t="s">
        <v>91</v>
      </c>
      <c r="D141" s="143" t="s">
        <v>174</v>
      </c>
      <c r="E141" s="144" t="s">
        <v>510</v>
      </c>
      <c r="F141" s="145" t="s">
        <v>511</v>
      </c>
      <c r="G141" s="146" t="s">
        <v>177</v>
      </c>
      <c r="H141" s="147">
        <v>9.1530000000000005</v>
      </c>
      <c r="I141" s="148">
        <v>108.89</v>
      </c>
      <c r="J141" s="148"/>
      <c r="K141" s="149"/>
      <c r="L141" s="27"/>
      <c r="M141" s="150" t="s">
        <v>1</v>
      </c>
      <c r="N141" s="121" t="s">
        <v>40</v>
      </c>
      <c r="O141" s="151">
        <v>1.11528</v>
      </c>
      <c r="P141" s="151">
        <f t="shared" si="0"/>
        <v>10.20815784</v>
      </c>
      <c r="Q141" s="151">
        <v>2.7692000000000001E-2</v>
      </c>
      <c r="R141" s="151">
        <f t="shared" si="1"/>
        <v>0.25346487600000001</v>
      </c>
      <c r="S141" s="151">
        <v>0</v>
      </c>
      <c r="T141" s="152">
        <f t="shared" si="2"/>
        <v>0</v>
      </c>
      <c r="AR141" s="153" t="s">
        <v>107</v>
      </c>
      <c r="AT141" s="153" t="s">
        <v>174</v>
      </c>
      <c r="AU141" s="153" t="s">
        <v>86</v>
      </c>
      <c r="AY141" s="13" t="s">
        <v>171</v>
      </c>
      <c r="BE141" s="154">
        <f t="shared" si="3"/>
        <v>0</v>
      </c>
      <c r="BF141" s="154">
        <f t="shared" si="4"/>
        <v>0</v>
      </c>
      <c r="BG141" s="154">
        <f t="shared" si="5"/>
        <v>0</v>
      </c>
      <c r="BH141" s="154">
        <f t="shared" si="6"/>
        <v>0</v>
      </c>
      <c r="BI141" s="154">
        <f t="shared" si="7"/>
        <v>0</v>
      </c>
      <c r="BJ141" s="13" t="s">
        <v>86</v>
      </c>
      <c r="BK141" s="154">
        <f t="shared" si="8"/>
        <v>996.67</v>
      </c>
      <c r="BL141" s="13" t="s">
        <v>107</v>
      </c>
      <c r="BM141" s="153" t="s">
        <v>172</v>
      </c>
    </row>
    <row r="142" spans="2:65" s="1" customFormat="1" ht="24.2" customHeight="1">
      <c r="B142" s="142"/>
      <c r="C142" s="143" t="s">
        <v>107</v>
      </c>
      <c r="D142" s="143" t="s">
        <v>174</v>
      </c>
      <c r="E142" s="144" t="s">
        <v>512</v>
      </c>
      <c r="F142" s="145" t="s">
        <v>513</v>
      </c>
      <c r="G142" s="146" t="s">
        <v>177</v>
      </c>
      <c r="H142" s="147">
        <v>30.51</v>
      </c>
      <c r="I142" s="148">
        <v>13.46</v>
      </c>
      <c r="J142" s="148"/>
      <c r="K142" s="149"/>
      <c r="L142" s="27"/>
      <c r="M142" s="150" t="s">
        <v>1</v>
      </c>
      <c r="N142" s="121" t="s">
        <v>40</v>
      </c>
      <c r="O142" s="151">
        <v>0.4486</v>
      </c>
      <c r="P142" s="151">
        <f t="shared" si="0"/>
        <v>13.686786000000001</v>
      </c>
      <c r="Q142" s="151">
        <v>2.8999999999999998E-3</v>
      </c>
      <c r="R142" s="151">
        <f t="shared" si="1"/>
        <v>8.8479000000000002E-2</v>
      </c>
      <c r="S142" s="151">
        <v>0</v>
      </c>
      <c r="T142" s="152">
        <f t="shared" si="2"/>
        <v>0</v>
      </c>
      <c r="AR142" s="153" t="s">
        <v>107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410.66</v>
      </c>
      <c r="BL142" s="13" t="s">
        <v>107</v>
      </c>
      <c r="BM142" s="153" t="s">
        <v>184</v>
      </c>
    </row>
    <row r="143" spans="2:65" s="1" customFormat="1" ht="24.2" customHeight="1">
      <c r="B143" s="142"/>
      <c r="C143" s="143" t="s">
        <v>185</v>
      </c>
      <c r="D143" s="143" t="s">
        <v>174</v>
      </c>
      <c r="E143" s="144" t="s">
        <v>216</v>
      </c>
      <c r="F143" s="145" t="s">
        <v>217</v>
      </c>
      <c r="G143" s="146" t="s">
        <v>177</v>
      </c>
      <c r="H143" s="147">
        <v>14.26</v>
      </c>
      <c r="I143" s="148">
        <v>41.06</v>
      </c>
      <c r="J143" s="148"/>
      <c r="K143" s="149"/>
      <c r="L143" s="27"/>
      <c r="M143" s="150" t="s">
        <v>1</v>
      </c>
      <c r="N143" s="121" t="s">
        <v>40</v>
      </c>
      <c r="O143" s="151">
        <v>0.91832000000000003</v>
      </c>
      <c r="P143" s="151">
        <f t="shared" si="0"/>
        <v>13.095243200000001</v>
      </c>
      <c r="Q143" s="151">
        <v>2.7588999999999999E-2</v>
      </c>
      <c r="R143" s="151">
        <f t="shared" si="1"/>
        <v>0.39341914</v>
      </c>
      <c r="S143" s="151">
        <v>0</v>
      </c>
      <c r="T143" s="152">
        <f t="shared" si="2"/>
        <v>0</v>
      </c>
      <c r="AR143" s="153" t="s">
        <v>107</v>
      </c>
      <c r="AT143" s="153" t="s">
        <v>174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585.52</v>
      </c>
      <c r="BL143" s="13" t="s">
        <v>107</v>
      </c>
      <c r="BM143" s="153" t="s">
        <v>188</v>
      </c>
    </row>
    <row r="144" spans="2:65" s="1" customFormat="1" ht="24.2" customHeight="1">
      <c r="B144" s="142"/>
      <c r="C144" s="143" t="s">
        <v>172</v>
      </c>
      <c r="D144" s="143" t="s">
        <v>174</v>
      </c>
      <c r="E144" s="144" t="s">
        <v>514</v>
      </c>
      <c r="F144" s="145" t="s">
        <v>515</v>
      </c>
      <c r="G144" s="146" t="s">
        <v>177</v>
      </c>
      <c r="H144" s="147">
        <v>16.25</v>
      </c>
      <c r="I144" s="148">
        <v>44.68</v>
      </c>
      <c r="J144" s="148"/>
      <c r="K144" s="149"/>
      <c r="L144" s="27"/>
      <c r="M144" s="150" t="s">
        <v>1</v>
      </c>
      <c r="N144" s="121" t="s">
        <v>40</v>
      </c>
      <c r="O144" s="151">
        <v>0.91951000000000005</v>
      </c>
      <c r="P144" s="151">
        <f t="shared" si="0"/>
        <v>14.942037500000001</v>
      </c>
      <c r="Q144" s="151">
        <v>3.0064E-2</v>
      </c>
      <c r="R144" s="151">
        <f t="shared" si="1"/>
        <v>0.48854000000000003</v>
      </c>
      <c r="S144" s="151">
        <v>0</v>
      </c>
      <c r="T144" s="152">
        <f t="shared" si="2"/>
        <v>0</v>
      </c>
      <c r="AR144" s="153" t="s">
        <v>107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726.05</v>
      </c>
      <c r="BL144" s="13" t="s">
        <v>107</v>
      </c>
      <c r="BM144" s="153" t="s">
        <v>191</v>
      </c>
    </row>
    <row r="145" spans="2:65" s="1" customFormat="1" ht="24.2" customHeight="1">
      <c r="B145" s="142"/>
      <c r="C145" s="143" t="s">
        <v>192</v>
      </c>
      <c r="D145" s="143" t="s">
        <v>174</v>
      </c>
      <c r="E145" s="144" t="s">
        <v>516</v>
      </c>
      <c r="F145" s="145" t="s">
        <v>517</v>
      </c>
      <c r="G145" s="146" t="s">
        <v>488</v>
      </c>
      <c r="H145" s="147">
        <v>1.5980000000000001</v>
      </c>
      <c r="I145" s="148">
        <v>128.75</v>
      </c>
      <c r="J145" s="148"/>
      <c r="K145" s="149"/>
      <c r="L145" s="27"/>
      <c r="M145" s="150" t="s">
        <v>1</v>
      </c>
      <c r="N145" s="121" t="s">
        <v>40</v>
      </c>
      <c r="O145" s="151">
        <v>3.1671</v>
      </c>
      <c r="P145" s="151">
        <f t="shared" si="0"/>
        <v>5.0610258000000004</v>
      </c>
      <c r="Q145" s="151">
        <v>2.1940735</v>
      </c>
      <c r="R145" s="151">
        <f t="shared" si="1"/>
        <v>3.5061294530000002</v>
      </c>
      <c r="S145" s="151">
        <v>0</v>
      </c>
      <c r="T145" s="152">
        <f t="shared" si="2"/>
        <v>0</v>
      </c>
      <c r="AR145" s="153" t="s">
        <v>107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205.74</v>
      </c>
      <c r="BL145" s="13" t="s">
        <v>107</v>
      </c>
      <c r="BM145" s="153" t="s">
        <v>195</v>
      </c>
    </row>
    <row r="146" spans="2:65" s="1" customFormat="1" ht="24.2" customHeight="1">
      <c r="B146" s="142"/>
      <c r="C146" s="143" t="s">
        <v>184</v>
      </c>
      <c r="D146" s="143" t="s">
        <v>174</v>
      </c>
      <c r="E146" s="144" t="s">
        <v>518</v>
      </c>
      <c r="F146" s="145" t="s">
        <v>519</v>
      </c>
      <c r="G146" s="146" t="s">
        <v>488</v>
      </c>
      <c r="H146" s="147">
        <v>1.5980000000000001</v>
      </c>
      <c r="I146" s="148">
        <v>51.4</v>
      </c>
      <c r="J146" s="148"/>
      <c r="K146" s="149"/>
      <c r="L146" s="27"/>
      <c r="M146" s="150" t="s">
        <v>1</v>
      </c>
      <c r="N146" s="121" t="s">
        <v>40</v>
      </c>
      <c r="O146" s="151">
        <v>2.7853500000000002</v>
      </c>
      <c r="P146" s="151">
        <f t="shared" si="0"/>
        <v>4.4509893000000007</v>
      </c>
      <c r="Q146" s="151">
        <v>0.04</v>
      </c>
      <c r="R146" s="151">
        <f t="shared" si="1"/>
        <v>6.3920000000000005E-2</v>
      </c>
      <c r="S146" s="151">
        <v>0</v>
      </c>
      <c r="T146" s="152">
        <f t="shared" si="2"/>
        <v>0</v>
      </c>
      <c r="AR146" s="153" t="s">
        <v>107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82.14</v>
      </c>
      <c r="BL146" s="13" t="s">
        <v>107</v>
      </c>
      <c r="BM146" s="153" t="s">
        <v>198</v>
      </c>
    </row>
    <row r="147" spans="2:65" s="1" customFormat="1" ht="33" customHeight="1">
      <c r="B147" s="142"/>
      <c r="C147" s="143" t="s">
        <v>199</v>
      </c>
      <c r="D147" s="143" t="s">
        <v>174</v>
      </c>
      <c r="E147" s="144" t="s">
        <v>520</v>
      </c>
      <c r="F147" s="145" t="s">
        <v>521</v>
      </c>
      <c r="G147" s="146" t="s">
        <v>488</v>
      </c>
      <c r="H147" s="147">
        <v>1.5980000000000001</v>
      </c>
      <c r="I147" s="148">
        <v>13.84</v>
      </c>
      <c r="J147" s="148"/>
      <c r="K147" s="149"/>
      <c r="L147" s="27"/>
      <c r="M147" s="150" t="s">
        <v>1</v>
      </c>
      <c r="N147" s="121" t="s">
        <v>40</v>
      </c>
      <c r="O147" s="151">
        <v>0.84599999999999997</v>
      </c>
      <c r="P147" s="151">
        <f t="shared" si="0"/>
        <v>1.3519080000000001</v>
      </c>
      <c r="Q147" s="151">
        <v>0</v>
      </c>
      <c r="R147" s="151">
        <f t="shared" si="1"/>
        <v>0</v>
      </c>
      <c r="S147" s="151">
        <v>0</v>
      </c>
      <c r="T147" s="152">
        <f t="shared" si="2"/>
        <v>0</v>
      </c>
      <c r="AR147" s="153" t="s">
        <v>107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22.12</v>
      </c>
      <c r="BL147" s="13" t="s">
        <v>107</v>
      </c>
      <c r="BM147" s="153" t="s">
        <v>202</v>
      </c>
    </row>
    <row r="148" spans="2:65" s="1" customFormat="1" ht="37.9" customHeight="1">
      <c r="B148" s="142"/>
      <c r="C148" s="143" t="s">
        <v>188</v>
      </c>
      <c r="D148" s="143" t="s">
        <v>174</v>
      </c>
      <c r="E148" s="144" t="s">
        <v>522</v>
      </c>
      <c r="F148" s="145" t="s">
        <v>523</v>
      </c>
      <c r="G148" s="146" t="s">
        <v>177</v>
      </c>
      <c r="H148" s="147">
        <v>89.183999999999997</v>
      </c>
      <c r="I148" s="148">
        <v>2.56</v>
      </c>
      <c r="J148" s="148"/>
      <c r="K148" s="149"/>
      <c r="L148" s="27"/>
      <c r="M148" s="150" t="s">
        <v>1</v>
      </c>
      <c r="N148" s="121" t="s">
        <v>40</v>
      </c>
      <c r="O148" s="151">
        <v>4.0460000000000003E-2</v>
      </c>
      <c r="P148" s="151">
        <f t="shared" si="0"/>
        <v>3.6083846400000001</v>
      </c>
      <c r="Q148" s="151">
        <v>2.2074099999999999E-3</v>
      </c>
      <c r="R148" s="151">
        <f t="shared" si="1"/>
        <v>0.19686565343999998</v>
      </c>
      <c r="S148" s="151">
        <v>0</v>
      </c>
      <c r="T148" s="152">
        <f t="shared" si="2"/>
        <v>0</v>
      </c>
      <c r="AR148" s="153" t="s">
        <v>107</v>
      </c>
      <c r="AT148" s="153" t="s">
        <v>174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228.31</v>
      </c>
      <c r="BL148" s="13" t="s">
        <v>107</v>
      </c>
      <c r="BM148" s="153" t="s">
        <v>7</v>
      </c>
    </row>
    <row r="149" spans="2:65" s="1" customFormat="1" ht="33" customHeight="1">
      <c r="B149" s="142"/>
      <c r="C149" s="143" t="s">
        <v>205</v>
      </c>
      <c r="D149" s="143" t="s">
        <v>174</v>
      </c>
      <c r="E149" s="144" t="s">
        <v>524</v>
      </c>
      <c r="F149" s="145" t="s">
        <v>525</v>
      </c>
      <c r="G149" s="146" t="s">
        <v>177</v>
      </c>
      <c r="H149" s="147">
        <v>37.159999999999997</v>
      </c>
      <c r="I149" s="148">
        <v>16.97</v>
      </c>
      <c r="J149" s="148"/>
      <c r="K149" s="149"/>
      <c r="L149" s="27"/>
      <c r="M149" s="150" t="s">
        <v>1</v>
      </c>
      <c r="N149" s="121" t="s">
        <v>40</v>
      </c>
      <c r="O149" s="151">
        <v>0.191</v>
      </c>
      <c r="P149" s="151">
        <f t="shared" si="0"/>
        <v>7.0975599999999996</v>
      </c>
      <c r="Q149" s="151">
        <v>1.7000000000000001E-2</v>
      </c>
      <c r="R149" s="151">
        <f t="shared" si="1"/>
        <v>0.63171999999999995</v>
      </c>
      <c r="S149" s="151">
        <v>0</v>
      </c>
      <c r="T149" s="152">
        <f t="shared" si="2"/>
        <v>0</v>
      </c>
      <c r="AR149" s="153" t="s">
        <v>107</v>
      </c>
      <c r="AT149" s="153" t="s">
        <v>174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630.61</v>
      </c>
      <c r="BL149" s="13" t="s">
        <v>107</v>
      </c>
      <c r="BM149" s="153" t="s">
        <v>208</v>
      </c>
    </row>
    <row r="150" spans="2:65" s="1" customFormat="1" ht="24.2" customHeight="1">
      <c r="B150" s="142"/>
      <c r="C150" s="143" t="s">
        <v>191</v>
      </c>
      <c r="D150" s="143" t="s">
        <v>174</v>
      </c>
      <c r="E150" s="144" t="s">
        <v>526</v>
      </c>
      <c r="F150" s="145" t="s">
        <v>527</v>
      </c>
      <c r="G150" s="146" t="s">
        <v>177</v>
      </c>
      <c r="H150" s="147">
        <v>37.159999999999997</v>
      </c>
      <c r="I150" s="148">
        <v>10.61</v>
      </c>
      <c r="J150" s="148"/>
      <c r="K150" s="149"/>
      <c r="L150" s="27"/>
      <c r="M150" s="150" t="s">
        <v>1</v>
      </c>
      <c r="N150" s="121" t="s">
        <v>40</v>
      </c>
      <c r="O150" s="151">
        <v>0.21331</v>
      </c>
      <c r="P150" s="151">
        <f t="shared" si="0"/>
        <v>7.9265995999999994</v>
      </c>
      <c r="Q150" s="151">
        <v>8.6700000000000006E-3</v>
      </c>
      <c r="R150" s="151">
        <f t="shared" si="1"/>
        <v>0.3221772</v>
      </c>
      <c r="S150" s="151">
        <v>0</v>
      </c>
      <c r="T150" s="152">
        <f t="shared" si="2"/>
        <v>0</v>
      </c>
      <c r="AR150" s="153" t="s">
        <v>107</v>
      </c>
      <c r="AT150" s="153" t="s">
        <v>174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394.27</v>
      </c>
      <c r="BL150" s="13" t="s">
        <v>107</v>
      </c>
      <c r="BM150" s="153" t="s">
        <v>211</v>
      </c>
    </row>
    <row r="151" spans="2:65" s="11" customFormat="1" ht="22.9" customHeight="1">
      <c r="B151" s="131"/>
      <c r="D151" s="132" t="s">
        <v>73</v>
      </c>
      <c r="E151" s="140" t="s">
        <v>199</v>
      </c>
      <c r="F151" s="140" t="s">
        <v>262</v>
      </c>
      <c r="J151" s="141"/>
      <c r="L151" s="131"/>
      <c r="M151" s="135"/>
      <c r="P151" s="136">
        <f>SUM(P152:P159)</f>
        <v>18.635921800000002</v>
      </c>
      <c r="R151" s="136">
        <f>SUM(R152:R159)</f>
        <v>1.2874802013000002</v>
      </c>
      <c r="T151" s="137">
        <f>SUM(T152:T159)</f>
        <v>1.5255000000000001</v>
      </c>
      <c r="AR151" s="132" t="s">
        <v>81</v>
      </c>
      <c r="AT151" s="138" t="s">
        <v>73</v>
      </c>
      <c r="AU151" s="138" t="s">
        <v>81</v>
      </c>
      <c r="AY151" s="132" t="s">
        <v>171</v>
      </c>
      <c r="BK151" s="139">
        <f>SUM(BK152:BK159)</f>
        <v>385.32000000000005</v>
      </c>
    </row>
    <row r="152" spans="2:65" s="1" customFormat="1" ht="24.2" customHeight="1">
      <c r="B152" s="142"/>
      <c r="C152" s="143" t="s">
        <v>212</v>
      </c>
      <c r="D152" s="143" t="s">
        <v>174</v>
      </c>
      <c r="E152" s="144" t="s">
        <v>528</v>
      </c>
      <c r="F152" s="145" t="s">
        <v>529</v>
      </c>
      <c r="G152" s="146" t="s">
        <v>177</v>
      </c>
      <c r="H152" s="147">
        <v>30.51</v>
      </c>
      <c r="I152" s="148">
        <v>2.2400000000000002</v>
      </c>
      <c r="J152" s="148"/>
      <c r="K152" s="149"/>
      <c r="L152" s="27"/>
      <c r="M152" s="150" t="s">
        <v>1</v>
      </c>
      <c r="N152" s="121" t="s">
        <v>40</v>
      </c>
      <c r="O152" s="151">
        <v>8.6999999999999994E-2</v>
      </c>
      <c r="P152" s="151">
        <f t="shared" ref="P152:P159" si="9">O152*H152</f>
        <v>2.6543700000000001</v>
      </c>
      <c r="Q152" s="151">
        <v>0</v>
      </c>
      <c r="R152" s="151">
        <f t="shared" ref="R152:R159" si="10">Q152*H152</f>
        <v>0</v>
      </c>
      <c r="S152" s="151">
        <v>0</v>
      </c>
      <c r="T152" s="152">
        <f t="shared" ref="T152:T159" si="11">S152*H152</f>
        <v>0</v>
      </c>
      <c r="AR152" s="153" t="s">
        <v>107</v>
      </c>
      <c r="AT152" s="153" t="s">
        <v>174</v>
      </c>
      <c r="AU152" s="153" t="s">
        <v>86</v>
      </c>
      <c r="AY152" s="13" t="s">
        <v>171</v>
      </c>
      <c r="BE152" s="154">
        <f t="shared" ref="BE152:BE159" si="12">IF(N152="základná",J152,0)</f>
        <v>0</v>
      </c>
      <c r="BF152" s="154">
        <f t="shared" ref="BF152:BF159" si="13">IF(N152="znížená",J152,0)</f>
        <v>0</v>
      </c>
      <c r="BG152" s="154">
        <f t="shared" ref="BG152:BG159" si="14">IF(N152="zákl. prenesená",J152,0)</f>
        <v>0</v>
      </c>
      <c r="BH152" s="154">
        <f t="shared" ref="BH152:BH159" si="15">IF(N152="zníž. prenesená",J152,0)</f>
        <v>0</v>
      </c>
      <c r="BI152" s="154">
        <f t="shared" ref="BI152:BI159" si="16">IF(N152="nulová",J152,0)</f>
        <v>0</v>
      </c>
      <c r="BJ152" s="13" t="s">
        <v>86</v>
      </c>
      <c r="BK152" s="154">
        <f t="shared" ref="BK152:BK159" si="17">ROUND(I152*H152,2)</f>
        <v>68.34</v>
      </c>
      <c r="BL152" s="13" t="s">
        <v>107</v>
      </c>
      <c r="BM152" s="153" t="s">
        <v>215</v>
      </c>
    </row>
    <row r="153" spans="2:65" s="1" customFormat="1" ht="24.2" customHeight="1">
      <c r="B153" s="142"/>
      <c r="C153" s="143" t="s">
        <v>195</v>
      </c>
      <c r="D153" s="143" t="s">
        <v>174</v>
      </c>
      <c r="E153" s="144" t="s">
        <v>530</v>
      </c>
      <c r="F153" s="145" t="s">
        <v>531</v>
      </c>
      <c r="G153" s="146" t="s">
        <v>177</v>
      </c>
      <c r="H153" s="147">
        <v>30.51</v>
      </c>
      <c r="I153" s="148">
        <v>3.02</v>
      </c>
      <c r="J153" s="148"/>
      <c r="K153" s="149"/>
      <c r="L153" s="27"/>
      <c r="M153" s="150" t="s">
        <v>1</v>
      </c>
      <c r="N153" s="121" t="s">
        <v>40</v>
      </c>
      <c r="O153" s="151">
        <v>9.9210000000000007E-2</v>
      </c>
      <c r="P153" s="151">
        <f t="shared" si="9"/>
        <v>3.0268971000000002</v>
      </c>
      <c r="Q153" s="151">
        <v>4.2198630000000001E-2</v>
      </c>
      <c r="R153" s="151">
        <f t="shared" si="10"/>
        <v>1.2874802013000002</v>
      </c>
      <c r="S153" s="151">
        <v>0</v>
      </c>
      <c r="T153" s="152">
        <f t="shared" si="11"/>
        <v>0</v>
      </c>
      <c r="AR153" s="153" t="s">
        <v>107</v>
      </c>
      <c r="AT153" s="153" t="s">
        <v>174</v>
      </c>
      <c r="AU153" s="153" t="s">
        <v>86</v>
      </c>
      <c r="AY153" s="13" t="s">
        <v>171</v>
      </c>
      <c r="BE153" s="154">
        <f t="shared" si="12"/>
        <v>0</v>
      </c>
      <c r="BF153" s="154">
        <f t="shared" si="13"/>
        <v>0</v>
      </c>
      <c r="BG153" s="154">
        <f t="shared" si="14"/>
        <v>0</v>
      </c>
      <c r="BH153" s="154">
        <f t="shared" si="15"/>
        <v>0</v>
      </c>
      <c r="BI153" s="154">
        <f t="shared" si="16"/>
        <v>0</v>
      </c>
      <c r="BJ153" s="13" t="s">
        <v>86</v>
      </c>
      <c r="BK153" s="154">
        <f t="shared" si="17"/>
        <v>92.14</v>
      </c>
      <c r="BL153" s="13" t="s">
        <v>107</v>
      </c>
      <c r="BM153" s="153" t="s">
        <v>218</v>
      </c>
    </row>
    <row r="154" spans="2:65" s="1" customFormat="1" ht="33" customHeight="1">
      <c r="B154" s="142"/>
      <c r="C154" s="143" t="s">
        <v>219</v>
      </c>
      <c r="D154" s="143" t="s">
        <v>174</v>
      </c>
      <c r="E154" s="144" t="s">
        <v>532</v>
      </c>
      <c r="F154" s="145" t="s">
        <v>533</v>
      </c>
      <c r="G154" s="146" t="s">
        <v>177</v>
      </c>
      <c r="H154" s="147">
        <v>30.51</v>
      </c>
      <c r="I154" s="148">
        <v>3.74</v>
      </c>
      <c r="J154" s="148"/>
      <c r="K154" s="149"/>
      <c r="L154" s="27"/>
      <c r="M154" s="150" t="s">
        <v>1</v>
      </c>
      <c r="N154" s="121" t="s">
        <v>40</v>
      </c>
      <c r="O154" s="151">
        <v>0.32217000000000001</v>
      </c>
      <c r="P154" s="151">
        <f t="shared" si="9"/>
        <v>9.8294067000000016</v>
      </c>
      <c r="Q154" s="151">
        <v>0</v>
      </c>
      <c r="R154" s="151">
        <f t="shared" si="10"/>
        <v>0</v>
      </c>
      <c r="S154" s="151">
        <v>0.05</v>
      </c>
      <c r="T154" s="152">
        <f t="shared" si="11"/>
        <v>1.5255000000000001</v>
      </c>
      <c r="AR154" s="153" t="s">
        <v>107</v>
      </c>
      <c r="AT154" s="153" t="s">
        <v>174</v>
      </c>
      <c r="AU154" s="153" t="s">
        <v>86</v>
      </c>
      <c r="AY154" s="13" t="s">
        <v>171</v>
      </c>
      <c r="BE154" s="154">
        <f t="shared" si="12"/>
        <v>0</v>
      </c>
      <c r="BF154" s="154">
        <f t="shared" si="13"/>
        <v>0</v>
      </c>
      <c r="BG154" s="154">
        <f t="shared" si="14"/>
        <v>0</v>
      </c>
      <c r="BH154" s="154">
        <f t="shared" si="15"/>
        <v>0</v>
      </c>
      <c r="BI154" s="154">
        <f t="shared" si="16"/>
        <v>0</v>
      </c>
      <c r="BJ154" s="13" t="s">
        <v>86</v>
      </c>
      <c r="BK154" s="154">
        <f t="shared" si="17"/>
        <v>114.11</v>
      </c>
      <c r="BL154" s="13" t="s">
        <v>107</v>
      </c>
      <c r="BM154" s="153" t="s">
        <v>222</v>
      </c>
    </row>
    <row r="155" spans="2:65" s="1" customFormat="1" ht="24.2" customHeight="1">
      <c r="B155" s="142"/>
      <c r="C155" s="143" t="s">
        <v>198</v>
      </c>
      <c r="D155" s="143" t="s">
        <v>174</v>
      </c>
      <c r="E155" s="144" t="s">
        <v>360</v>
      </c>
      <c r="F155" s="145" t="s">
        <v>361</v>
      </c>
      <c r="G155" s="146" t="s">
        <v>362</v>
      </c>
      <c r="H155" s="147">
        <v>1.526</v>
      </c>
      <c r="I155" s="148">
        <v>10.25</v>
      </c>
      <c r="J155" s="148"/>
      <c r="K155" s="149"/>
      <c r="L155" s="27"/>
      <c r="M155" s="150" t="s">
        <v>1</v>
      </c>
      <c r="N155" s="121" t="s">
        <v>40</v>
      </c>
      <c r="O155" s="151">
        <v>0.88200000000000001</v>
      </c>
      <c r="P155" s="151">
        <f t="shared" si="9"/>
        <v>1.3459320000000001</v>
      </c>
      <c r="Q155" s="151">
        <v>0</v>
      </c>
      <c r="R155" s="151">
        <f t="shared" si="10"/>
        <v>0</v>
      </c>
      <c r="S155" s="151">
        <v>0</v>
      </c>
      <c r="T155" s="152">
        <f t="shared" si="11"/>
        <v>0</v>
      </c>
      <c r="AR155" s="153" t="s">
        <v>107</v>
      </c>
      <c r="AT155" s="153" t="s">
        <v>174</v>
      </c>
      <c r="AU155" s="153" t="s">
        <v>86</v>
      </c>
      <c r="AY155" s="13" t="s">
        <v>171</v>
      </c>
      <c r="BE155" s="154">
        <f t="shared" si="12"/>
        <v>0</v>
      </c>
      <c r="BF155" s="154">
        <f t="shared" si="13"/>
        <v>0</v>
      </c>
      <c r="BG155" s="154">
        <f t="shared" si="14"/>
        <v>0</v>
      </c>
      <c r="BH155" s="154">
        <f t="shared" si="15"/>
        <v>0</v>
      </c>
      <c r="BI155" s="154">
        <f t="shared" si="16"/>
        <v>0</v>
      </c>
      <c r="BJ155" s="13" t="s">
        <v>86</v>
      </c>
      <c r="BK155" s="154">
        <f t="shared" si="17"/>
        <v>15.64</v>
      </c>
      <c r="BL155" s="13" t="s">
        <v>107</v>
      </c>
      <c r="BM155" s="153" t="s">
        <v>225</v>
      </c>
    </row>
    <row r="156" spans="2:65" s="1" customFormat="1" ht="21.75" customHeight="1">
      <c r="B156" s="142"/>
      <c r="C156" s="143" t="s">
        <v>226</v>
      </c>
      <c r="D156" s="143" t="s">
        <v>174</v>
      </c>
      <c r="E156" s="144" t="s">
        <v>365</v>
      </c>
      <c r="F156" s="145" t="s">
        <v>366</v>
      </c>
      <c r="G156" s="146" t="s">
        <v>362</v>
      </c>
      <c r="H156" s="147">
        <v>1.526</v>
      </c>
      <c r="I156" s="148">
        <v>10.029999999999999</v>
      </c>
      <c r="J156" s="148"/>
      <c r="K156" s="149"/>
      <c r="L156" s="27"/>
      <c r="M156" s="150" t="s">
        <v>1</v>
      </c>
      <c r="N156" s="121" t="s">
        <v>40</v>
      </c>
      <c r="O156" s="151">
        <v>0.59799999999999998</v>
      </c>
      <c r="P156" s="151">
        <f t="shared" si="9"/>
        <v>0.91254800000000003</v>
      </c>
      <c r="Q156" s="151">
        <v>0</v>
      </c>
      <c r="R156" s="151">
        <f t="shared" si="10"/>
        <v>0</v>
      </c>
      <c r="S156" s="151">
        <v>0</v>
      </c>
      <c r="T156" s="152">
        <f t="shared" si="11"/>
        <v>0</v>
      </c>
      <c r="AR156" s="153" t="s">
        <v>107</v>
      </c>
      <c r="AT156" s="153" t="s">
        <v>174</v>
      </c>
      <c r="AU156" s="153" t="s">
        <v>86</v>
      </c>
      <c r="AY156" s="13" t="s">
        <v>171</v>
      </c>
      <c r="BE156" s="154">
        <f t="shared" si="12"/>
        <v>0</v>
      </c>
      <c r="BF156" s="154">
        <f t="shared" si="13"/>
        <v>0</v>
      </c>
      <c r="BG156" s="154">
        <f t="shared" si="14"/>
        <v>0</v>
      </c>
      <c r="BH156" s="154">
        <f t="shared" si="15"/>
        <v>0</v>
      </c>
      <c r="BI156" s="154">
        <f t="shared" si="16"/>
        <v>0</v>
      </c>
      <c r="BJ156" s="13" t="s">
        <v>86</v>
      </c>
      <c r="BK156" s="154">
        <f t="shared" si="17"/>
        <v>15.31</v>
      </c>
      <c r="BL156" s="13" t="s">
        <v>107</v>
      </c>
      <c r="BM156" s="153" t="s">
        <v>229</v>
      </c>
    </row>
    <row r="157" spans="2:65" s="1" customFormat="1" ht="24.2" customHeight="1">
      <c r="B157" s="142"/>
      <c r="C157" s="143" t="s">
        <v>202</v>
      </c>
      <c r="D157" s="143" t="s">
        <v>174</v>
      </c>
      <c r="E157" s="144" t="s">
        <v>368</v>
      </c>
      <c r="F157" s="145" t="s">
        <v>369</v>
      </c>
      <c r="G157" s="146" t="s">
        <v>362</v>
      </c>
      <c r="H157" s="147">
        <v>36.624000000000002</v>
      </c>
      <c r="I157" s="148">
        <v>0.31</v>
      </c>
      <c r="J157" s="148"/>
      <c r="K157" s="149"/>
      <c r="L157" s="27"/>
      <c r="M157" s="150" t="s">
        <v>1</v>
      </c>
      <c r="N157" s="121" t="s">
        <v>40</v>
      </c>
      <c r="O157" s="151">
        <v>7.0000000000000001E-3</v>
      </c>
      <c r="P157" s="151">
        <f t="shared" si="9"/>
        <v>0.25636800000000004</v>
      </c>
      <c r="Q157" s="151">
        <v>0</v>
      </c>
      <c r="R157" s="151">
        <f t="shared" si="10"/>
        <v>0</v>
      </c>
      <c r="S157" s="151">
        <v>0</v>
      </c>
      <c r="T157" s="152">
        <f t="shared" si="11"/>
        <v>0</v>
      </c>
      <c r="AR157" s="153" t="s">
        <v>107</v>
      </c>
      <c r="AT157" s="153" t="s">
        <v>174</v>
      </c>
      <c r="AU157" s="153" t="s">
        <v>86</v>
      </c>
      <c r="AY157" s="13" t="s">
        <v>171</v>
      </c>
      <c r="BE157" s="154">
        <f t="shared" si="12"/>
        <v>0</v>
      </c>
      <c r="BF157" s="154">
        <f t="shared" si="13"/>
        <v>0</v>
      </c>
      <c r="BG157" s="154">
        <f t="shared" si="14"/>
        <v>0</v>
      </c>
      <c r="BH157" s="154">
        <f t="shared" si="15"/>
        <v>0</v>
      </c>
      <c r="BI157" s="154">
        <f t="shared" si="16"/>
        <v>0</v>
      </c>
      <c r="BJ157" s="13" t="s">
        <v>86</v>
      </c>
      <c r="BK157" s="154">
        <f t="shared" si="17"/>
        <v>11.35</v>
      </c>
      <c r="BL157" s="13" t="s">
        <v>107</v>
      </c>
      <c r="BM157" s="153" t="s">
        <v>232</v>
      </c>
    </row>
    <row r="158" spans="2:65" s="1" customFormat="1" ht="24.2" customHeight="1">
      <c r="B158" s="142"/>
      <c r="C158" s="143" t="s">
        <v>233</v>
      </c>
      <c r="D158" s="143" t="s">
        <v>174</v>
      </c>
      <c r="E158" s="144" t="s">
        <v>372</v>
      </c>
      <c r="F158" s="145" t="s">
        <v>373</v>
      </c>
      <c r="G158" s="146" t="s">
        <v>362</v>
      </c>
      <c r="H158" s="147">
        <v>6.1040000000000001</v>
      </c>
      <c r="I158" s="148">
        <v>1.1599999999999999</v>
      </c>
      <c r="J158" s="148"/>
      <c r="K158" s="149"/>
      <c r="L158" s="27"/>
      <c r="M158" s="150" t="s">
        <v>1</v>
      </c>
      <c r="N158" s="121" t="s">
        <v>40</v>
      </c>
      <c r="O158" s="151">
        <v>0.1</v>
      </c>
      <c r="P158" s="151">
        <f t="shared" si="9"/>
        <v>0.61040000000000005</v>
      </c>
      <c r="Q158" s="151">
        <v>0</v>
      </c>
      <c r="R158" s="151">
        <f t="shared" si="10"/>
        <v>0</v>
      </c>
      <c r="S158" s="151">
        <v>0</v>
      </c>
      <c r="T158" s="152">
        <f t="shared" si="11"/>
        <v>0</v>
      </c>
      <c r="AR158" s="153" t="s">
        <v>107</v>
      </c>
      <c r="AT158" s="153" t="s">
        <v>174</v>
      </c>
      <c r="AU158" s="153" t="s">
        <v>86</v>
      </c>
      <c r="AY158" s="13" t="s">
        <v>171</v>
      </c>
      <c r="BE158" s="154">
        <f t="shared" si="12"/>
        <v>0</v>
      </c>
      <c r="BF158" s="154">
        <f t="shared" si="13"/>
        <v>0</v>
      </c>
      <c r="BG158" s="154">
        <f t="shared" si="14"/>
        <v>0</v>
      </c>
      <c r="BH158" s="154">
        <f t="shared" si="15"/>
        <v>0</v>
      </c>
      <c r="BI158" s="154">
        <f t="shared" si="16"/>
        <v>0</v>
      </c>
      <c r="BJ158" s="13" t="s">
        <v>86</v>
      </c>
      <c r="BK158" s="154">
        <f t="shared" si="17"/>
        <v>7.08</v>
      </c>
      <c r="BL158" s="13" t="s">
        <v>107</v>
      </c>
      <c r="BM158" s="153" t="s">
        <v>236</v>
      </c>
    </row>
    <row r="159" spans="2:65" s="1" customFormat="1" ht="24.2" customHeight="1">
      <c r="B159" s="142"/>
      <c r="C159" s="143" t="s">
        <v>7</v>
      </c>
      <c r="D159" s="143" t="s">
        <v>174</v>
      </c>
      <c r="E159" s="144" t="s">
        <v>375</v>
      </c>
      <c r="F159" s="145" t="s">
        <v>376</v>
      </c>
      <c r="G159" s="146" t="s">
        <v>362</v>
      </c>
      <c r="H159" s="147">
        <v>1.526</v>
      </c>
      <c r="I159" s="148">
        <v>40.200000000000003</v>
      </c>
      <c r="J159" s="148"/>
      <c r="K159" s="149"/>
      <c r="L159" s="27"/>
      <c r="M159" s="150" t="s">
        <v>1</v>
      </c>
      <c r="N159" s="121" t="s">
        <v>40</v>
      </c>
      <c r="O159" s="151">
        <v>0</v>
      </c>
      <c r="P159" s="151">
        <f t="shared" si="9"/>
        <v>0</v>
      </c>
      <c r="Q159" s="151">
        <v>0</v>
      </c>
      <c r="R159" s="151">
        <f t="shared" si="10"/>
        <v>0</v>
      </c>
      <c r="S159" s="151">
        <v>0</v>
      </c>
      <c r="T159" s="152">
        <f t="shared" si="11"/>
        <v>0</v>
      </c>
      <c r="AR159" s="153" t="s">
        <v>107</v>
      </c>
      <c r="AT159" s="153" t="s">
        <v>174</v>
      </c>
      <c r="AU159" s="153" t="s">
        <v>86</v>
      </c>
      <c r="AY159" s="13" t="s">
        <v>171</v>
      </c>
      <c r="BE159" s="154">
        <f t="shared" si="12"/>
        <v>0</v>
      </c>
      <c r="BF159" s="154">
        <f t="shared" si="13"/>
        <v>0</v>
      </c>
      <c r="BG159" s="154">
        <f t="shared" si="14"/>
        <v>0</v>
      </c>
      <c r="BH159" s="154">
        <f t="shared" si="15"/>
        <v>0</v>
      </c>
      <c r="BI159" s="154">
        <f t="shared" si="16"/>
        <v>0</v>
      </c>
      <c r="BJ159" s="13" t="s">
        <v>86</v>
      </c>
      <c r="BK159" s="154">
        <f t="shared" si="17"/>
        <v>61.35</v>
      </c>
      <c r="BL159" s="13" t="s">
        <v>107</v>
      </c>
      <c r="BM159" s="153" t="s">
        <v>239</v>
      </c>
    </row>
    <row r="160" spans="2:65" s="11" customFormat="1" ht="22.9" customHeight="1">
      <c r="B160" s="131"/>
      <c r="D160" s="132" t="s">
        <v>73</v>
      </c>
      <c r="E160" s="140" t="s">
        <v>378</v>
      </c>
      <c r="F160" s="140" t="s">
        <v>379</v>
      </c>
      <c r="J160" s="141"/>
      <c r="L160" s="131"/>
      <c r="M160" s="135"/>
      <c r="P160" s="136">
        <f>P161</f>
        <v>15.236118000000001</v>
      </c>
      <c r="R160" s="136">
        <f>R161</f>
        <v>0</v>
      </c>
      <c r="T160" s="137">
        <f>T161</f>
        <v>0</v>
      </c>
      <c r="AR160" s="132" t="s">
        <v>81</v>
      </c>
      <c r="AT160" s="138" t="s">
        <v>73</v>
      </c>
      <c r="AU160" s="138" t="s">
        <v>81</v>
      </c>
      <c r="AY160" s="132" t="s">
        <v>171</v>
      </c>
      <c r="BK160" s="139">
        <f>BK161</f>
        <v>221.15</v>
      </c>
    </row>
    <row r="161" spans="2:65" s="1" customFormat="1" ht="24.2" customHeight="1">
      <c r="B161" s="142"/>
      <c r="C161" s="143" t="s">
        <v>240</v>
      </c>
      <c r="D161" s="143" t="s">
        <v>174</v>
      </c>
      <c r="E161" s="144" t="s">
        <v>381</v>
      </c>
      <c r="F161" s="145" t="s">
        <v>382</v>
      </c>
      <c r="G161" s="146" t="s">
        <v>362</v>
      </c>
      <c r="H161" s="147">
        <v>6.1859999999999999</v>
      </c>
      <c r="I161" s="148">
        <v>35.75</v>
      </c>
      <c r="J161" s="148"/>
      <c r="K161" s="149"/>
      <c r="L161" s="27"/>
      <c r="M161" s="150" t="s">
        <v>1</v>
      </c>
      <c r="N161" s="121" t="s">
        <v>40</v>
      </c>
      <c r="O161" s="151">
        <v>2.4630000000000001</v>
      </c>
      <c r="P161" s="151">
        <f>O161*H161</f>
        <v>15.236118000000001</v>
      </c>
      <c r="Q161" s="151">
        <v>0</v>
      </c>
      <c r="R161" s="151">
        <f>Q161*H161</f>
        <v>0</v>
      </c>
      <c r="S161" s="151">
        <v>0</v>
      </c>
      <c r="T161" s="152">
        <f>S161*H161</f>
        <v>0</v>
      </c>
      <c r="AR161" s="153" t="s">
        <v>107</v>
      </c>
      <c r="AT161" s="153" t="s">
        <v>174</v>
      </c>
      <c r="AU161" s="153" t="s">
        <v>86</v>
      </c>
      <c r="AY161" s="13" t="s">
        <v>171</v>
      </c>
      <c r="BE161" s="154">
        <f>IF(N161="základná",J161,0)</f>
        <v>0</v>
      </c>
      <c r="BF161" s="154">
        <f>IF(N161="znížená",J161,0)</f>
        <v>0</v>
      </c>
      <c r="BG161" s="154">
        <f>IF(N161="zákl. prenesená",J161,0)</f>
        <v>0</v>
      </c>
      <c r="BH161" s="154">
        <f>IF(N161="zníž. prenesená",J161,0)</f>
        <v>0</v>
      </c>
      <c r="BI161" s="154">
        <f>IF(N161="nulová",J161,0)</f>
        <v>0</v>
      </c>
      <c r="BJ161" s="13" t="s">
        <v>86</v>
      </c>
      <c r="BK161" s="154">
        <f>ROUND(I161*H161,2)</f>
        <v>221.15</v>
      </c>
      <c r="BL161" s="13" t="s">
        <v>107</v>
      </c>
      <c r="BM161" s="153" t="s">
        <v>243</v>
      </c>
    </row>
    <row r="162" spans="2:65" s="11" customFormat="1" ht="25.9" customHeight="1">
      <c r="B162" s="131"/>
      <c r="D162" s="132" t="s">
        <v>73</v>
      </c>
      <c r="E162" s="133" t="s">
        <v>384</v>
      </c>
      <c r="F162" s="133" t="s">
        <v>385</v>
      </c>
      <c r="J162" s="134"/>
      <c r="L162" s="131"/>
      <c r="M162" s="135"/>
      <c r="P162" s="136">
        <f>P163+P169+P177</f>
        <v>34.192095479999999</v>
      </c>
      <c r="R162" s="136">
        <f>R163+R169+R177</f>
        <v>0.26815824779999997</v>
      </c>
      <c r="T162" s="137">
        <f>T163+T169+T177</f>
        <v>0</v>
      </c>
      <c r="AR162" s="132" t="s">
        <v>86</v>
      </c>
      <c r="AT162" s="138" t="s">
        <v>73</v>
      </c>
      <c r="AU162" s="138" t="s">
        <v>74</v>
      </c>
      <c r="AY162" s="132" t="s">
        <v>171</v>
      </c>
      <c r="BK162" s="139">
        <f>BK163+BK169+BK177</f>
        <v>2729.8100000000004</v>
      </c>
    </row>
    <row r="163" spans="2:65" s="11" customFormat="1" ht="22.9" customHeight="1">
      <c r="B163" s="131"/>
      <c r="D163" s="132" t="s">
        <v>73</v>
      </c>
      <c r="E163" s="140" t="s">
        <v>427</v>
      </c>
      <c r="F163" s="140" t="s">
        <v>428</v>
      </c>
      <c r="J163" s="141"/>
      <c r="L163" s="131"/>
      <c r="M163" s="135"/>
      <c r="P163" s="136">
        <f>SUM(P164:P168)</f>
        <v>4.0752628799999995</v>
      </c>
      <c r="R163" s="136">
        <f>SUM(R164:R168)</f>
        <v>7.9395659999999993E-2</v>
      </c>
      <c r="T163" s="137">
        <f>SUM(T164:T168)</f>
        <v>0</v>
      </c>
      <c r="AR163" s="132" t="s">
        <v>86</v>
      </c>
      <c r="AT163" s="138" t="s">
        <v>73</v>
      </c>
      <c r="AU163" s="138" t="s">
        <v>81</v>
      </c>
      <c r="AY163" s="132" t="s">
        <v>171</v>
      </c>
      <c r="BK163" s="139">
        <f>SUM(BK164:BK168)</f>
        <v>1081.22</v>
      </c>
    </row>
    <row r="164" spans="2:65" s="1" customFormat="1" ht="16.5" customHeight="1">
      <c r="B164" s="142"/>
      <c r="C164" s="143" t="s">
        <v>208</v>
      </c>
      <c r="D164" s="143" t="s">
        <v>174</v>
      </c>
      <c r="E164" s="144" t="s">
        <v>534</v>
      </c>
      <c r="F164" s="145" t="s">
        <v>535</v>
      </c>
      <c r="G164" s="146" t="s">
        <v>177</v>
      </c>
      <c r="H164" s="147">
        <v>37.159999999999997</v>
      </c>
      <c r="I164" s="148">
        <v>0.83</v>
      </c>
      <c r="J164" s="148"/>
      <c r="K164" s="149"/>
      <c r="L164" s="27"/>
      <c r="M164" s="150" t="s">
        <v>1</v>
      </c>
      <c r="N164" s="121" t="s">
        <v>40</v>
      </c>
      <c r="O164" s="151">
        <v>4.5010000000000001E-2</v>
      </c>
      <c r="P164" s="151">
        <f>O164*H164</f>
        <v>1.6725715999999999</v>
      </c>
      <c r="Q164" s="151">
        <v>1.9999999999999999E-6</v>
      </c>
      <c r="R164" s="151">
        <f>Q164*H164</f>
        <v>7.4319999999999993E-5</v>
      </c>
      <c r="S164" s="151">
        <v>0</v>
      </c>
      <c r="T164" s="152">
        <f>S164*H164</f>
        <v>0</v>
      </c>
      <c r="AR164" s="153" t="s">
        <v>198</v>
      </c>
      <c r="AT164" s="153" t="s">
        <v>174</v>
      </c>
      <c r="AU164" s="153" t="s">
        <v>86</v>
      </c>
      <c r="AY164" s="13" t="s">
        <v>171</v>
      </c>
      <c r="BE164" s="154">
        <f>IF(N164="základná",J164,0)</f>
        <v>0</v>
      </c>
      <c r="BF164" s="154">
        <f>IF(N164="znížená",J164,0)</f>
        <v>0</v>
      </c>
      <c r="BG164" s="154">
        <f>IF(N164="zákl. prenesená",J164,0)</f>
        <v>0</v>
      </c>
      <c r="BH164" s="154">
        <f>IF(N164="zníž. prenesená",J164,0)</f>
        <v>0</v>
      </c>
      <c r="BI164" s="154">
        <f>IF(N164="nulová",J164,0)</f>
        <v>0</v>
      </c>
      <c r="BJ164" s="13" t="s">
        <v>86</v>
      </c>
      <c r="BK164" s="154">
        <f>ROUND(I164*H164,2)</f>
        <v>30.84</v>
      </c>
      <c r="BL164" s="13" t="s">
        <v>198</v>
      </c>
      <c r="BM164" s="153" t="s">
        <v>246</v>
      </c>
    </row>
    <row r="165" spans="2:65" s="1" customFormat="1" ht="16.5" customHeight="1">
      <c r="B165" s="142"/>
      <c r="C165" s="155" t="s">
        <v>247</v>
      </c>
      <c r="D165" s="155" t="s">
        <v>282</v>
      </c>
      <c r="E165" s="156" t="s">
        <v>536</v>
      </c>
      <c r="F165" s="157" t="s">
        <v>537</v>
      </c>
      <c r="G165" s="158" t="s">
        <v>177</v>
      </c>
      <c r="H165" s="159">
        <v>42.734000000000002</v>
      </c>
      <c r="I165" s="160">
        <v>0.48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>O165*H165</f>
        <v>0</v>
      </c>
      <c r="Q165" s="151">
        <v>1E-4</v>
      </c>
      <c r="R165" s="151">
        <f>Q165*H165</f>
        <v>4.2734000000000001E-3</v>
      </c>
      <c r="S165" s="151">
        <v>0</v>
      </c>
      <c r="T165" s="152">
        <f>S165*H165</f>
        <v>0</v>
      </c>
      <c r="AR165" s="153" t="s">
        <v>225</v>
      </c>
      <c r="AT165" s="153" t="s">
        <v>282</v>
      </c>
      <c r="AU165" s="153" t="s">
        <v>86</v>
      </c>
      <c r="AY165" s="13" t="s">
        <v>171</v>
      </c>
      <c r="BE165" s="154">
        <f>IF(N165="základná",J165,0)</f>
        <v>0</v>
      </c>
      <c r="BF165" s="154">
        <f>IF(N165="znížená",J165,0)</f>
        <v>0</v>
      </c>
      <c r="BG165" s="154">
        <f>IF(N165="zákl. prenesená",J165,0)</f>
        <v>0</v>
      </c>
      <c r="BH165" s="154">
        <f>IF(N165="zníž. prenesená",J165,0)</f>
        <v>0</v>
      </c>
      <c r="BI165" s="154">
        <f>IF(N165="nulová",J165,0)</f>
        <v>0</v>
      </c>
      <c r="BJ165" s="13" t="s">
        <v>86</v>
      </c>
      <c r="BK165" s="154">
        <f>ROUND(I165*H165,2)</f>
        <v>20.51</v>
      </c>
      <c r="BL165" s="13" t="s">
        <v>198</v>
      </c>
      <c r="BM165" s="153" t="s">
        <v>250</v>
      </c>
    </row>
    <row r="166" spans="2:65" s="1" customFormat="1" ht="24.2" customHeight="1">
      <c r="B166" s="142"/>
      <c r="C166" s="143" t="s">
        <v>211</v>
      </c>
      <c r="D166" s="143" t="s">
        <v>174</v>
      </c>
      <c r="E166" s="144" t="s">
        <v>538</v>
      </c>
      <c r="F166" s="145" t="s">
        <v>539</v>
      </c>
      <c r="G166" s="146" t="s">
        <v>177</v>
      </c>
      <c r="H166" s="147">
        <v>37.159999999999997</v>
      </c>
      <c r="I166" s="148">
        <v>1</v>
      </c>
      <c r="J166" s="148"/>
      <c r="K166" s="149"/>
      <c r="L166" s="27"/>
      <c r="M166" s="150" t="s">
        <v>1</v>
      </c>
      <c r="N166" s="121" t="s">
        <v>40</v>
      </c>
      <c r="O166" s="151">
        <v>6.4657999999999993E-2</v>
      </c>
      <c r="P166" s="151">
        <f>O166*H166</f>
        <v>2.4026912799999995</v>
      </c>
      <c r="Q166" s="151">
        <v>0</v>
      </c>
      <c r="R166" s="151">
        <f>Q166*H166</f>
        <v>0</v>
      </c>
      <c r="S166" s="151">
        <v>0</v>
      </c>
      <c r="T166" s="152">
        <f>S166*H166</f>
        <v>0</v>
      </c>
      <c r="AR166" s="153" t="s">
        <v>198</v>
      </c>
      <c r="AT166" s="153" t="s">
        <v>174</v>
      </c>
      <c r="AU166" s="153" t="s">
        <v>86</v>
      </c>
      <c r="AY166" s="13" t="s">
        <v>171</v>
      </c>
      <c r="BE166" s="154">
        <f>IF(N166="základná",J166,0)</f>
        <v>0</v>
      </c>
      <c r="BF166" s="154">
        <f>IF(N166="znížená",J166,0)</f>
        <v>0</v>
      </c>
      <c r="BG166" s="154">
        <f>IF(N166="zákl. prenesená",J166,0)</f>
        <v>0</v>
      </c>
      <c r="BH166" s="154">
        <f>IF(N166="zníž. prenesená",J166,0)</f>
        <v>0</v>
      </c>
      <c r="BI166" s="154">
        <f>IF(N166="nulová",J166,0)</f>
        <v>0</v>
      </c>
      <c r="BJ166" s="13" t="s">
        <v>86</v>
      </c>
      <c r="BK166" s="154">
        <f>ROUND(I166*H166,2)</f>
        <v>37.159999999999997</v>
      </c>
      <c r="BL166" s="13" t="s">
        <v>198</v>
      </c>
      <c r="BM166" s="153" t="s">
        <v>254</v>
      </c>
    </row>
    <row r="167" spans="2:65" s="1" customFormat="1" ht="24.2" customHeight="1">
      <c r="B167" s="142"/>
      <c r="C167" s="155" t="s">
        <v>255</v>
      </c>
      <c r="D167" s="155" t="s">
        <v>282</v>
      </c>
      <c r="E167" s="156" t="s">
        <v>540</v>
      </c>
      <c r="F167" s="157" t="s">
        <v>541</v>
      </c>
      <c r="G167" s="158" t="s">
        <v>177</v>
      </c>
      <c r="H167" s="159">
        <v>37.902999999999999</v>
      </c>
      <c r="I167" s="160">
        <v>25.88</v>
      </c>
      <c r="J167" s="160"/>
      <c r="K167" s="161"/>
      <c r="L167" s="162"/>
      <c r="M167" s="163" t="s">
        <v>1</v>
      </c>
      <c r="N167" s="164" t="s">
        <v>40</v>
      </c>
      <c r="O167" s="151">
        <v>0</v>
      </c>
      <c r="P167" s="151">
        <f>O167*H167</f>
        <v>0</v>
      </c>
      <c r="Q167" s="151">
        <v>1.98E-3</v>
      </c>
      <c r="R167" s="151">
        <f>Q167*H167</f>
        <v>7.5047939999999994E-2</v>
      </c>
      <c r="S167" s="151">
        <v>0</v>
      </c>
      <c r="T167" s="152">
        <f>S167*H167</f>
        <v>0</v>
      </c>
      <c r="AR167" s="153" t="s">
        <v>225</v>
      </c>
      <c r="AT167" s="153" t="s">
        <v>282</v>
      </c>
      <c r="AU167" s="153" t="s">
        <v>86</v>
      </c>
      <c r="AY167" s="13" t="s">
        <v>171</v>
      </c>
      <c r="BE167" s="154">
        <f>IF(N167="základná",J167,0)</f>
        <v>0</v>
      </c>
      <c r="BF167" s="154">
        <f>IF(N167="znížená",J167,0)</f>
        <v>0</v>
      </c>
      <c r="BG167" s="154">
        <f>IF(N167="zákl. prenesená",J167,0)</f>
        <v>0</v>
      </c>
      <c r="BH167" s="154">
        <f>IF(N167="zníž. prenesená",J167,0)</f>
        <v>0</v>
      </c>
      <c r="BI167" s="154">
        <f>IF(N167="nulová",J167,0)</f>
        <v>0</v>
      </c>
      <c r="BJ167" s="13" t="s">
        <v>86</v>
      </c>
      <c r="BK167" s="154">
        <f>ROUND(I167*H167,2)</f>
        <v>980.93</v>
      </c>
      <c r="BL167" s="13" t="s">
        <v>198</v>
      </c>
      <c r="BM167" s="153" t="s">
        <v>258</v>
      </c>
    </row>
    <row r="168" spans="2:65" s="1" customFormat="1" ht="24.2" customHeight="1">
      <c r="B168" s="142"/>
      <c r="C168" s="143" t="s">
        <v>215</v>
      </c>
      <c r="D168" s="143" t="s">
        <v>174</v>
      </c>
      <c r="E168" s="144" t="s">
        <v>437</v>
      </c>
      <c r="F168" s="145" t="s">
        <v>438</v>
      </c>
      <c r="G168" s="146" t="s">
        <v>425</v>
      </c>
      <c r="H168" s="147">
        <v>11.223000000000001</v>
      </c>
      <c r="I168" s="148">
        <v>1.05</v>
      </c>
      <c r="J168" s="148"/>
      <c r="K168" s="149"/>
      <c r="L168" s="27"/>
      <c r="M168" s="150" t="s">
        <v>1</v>
      </c>
      <c r="N168" s="121" t="s">
        <v>40</v>
      </c>
      <c r="O168" s="151">
        <v>0</v>
      </c>
      <c r="P168" s="151">
        <f>O168*H168</f>
        <v>0</v>
      </c>
      <c r="Q168" s="151">
        <v>0</v>
      </c>
      <c r="R168" s="151">
        <f>Q168*H168</f>
        <v>0</v>
      </c>
      <c r="S168" s="151">
        <v>0</v>
      </c>
      <c r="T168" s="152">
        <f>S168*H168</f>
        <v>0</v>
      </c>
      <c r="AR168" s="153" t="s">
        <v>198</v>
      </c>
      <c r="AT168" s="153" t="s">
        <v>174</v>
      </c>
      <c r="AU168" s="153" t="s">
        <v>86</v>
      </c>
      <c r="AY168" s="13" t="s">
        <v>171</v>
      </c>
      <c r="BE168" s="154">
        <f>IF(N168="základná",J168,0)</f>
        <v>0</v>
      </c>
      <c r="BF168" s="154">
        <f>IF(N168="znížená",J168,0)</f>
        <v>0</v>
      </c>
      <c r="BG168" s="154">
        <f>IF(N168="zákl. prenesená",J168,0)</f>
        <v>0</v>
      </c>
      <c r="BH168" s="154">
        <f>IF(N168="zníž. prenesená",J168,0)</f>
        <v>0</v>
      </c>
      <c r="BI168" s="154">
        <f>IF(N168="nulová",J168,0)</f>
        <v>0</v>
      </c>
      <c r="BJ168" s="13" t="s">
        <v>86</v>
      </c>
      <c r="BK168" s="154">
        <f>ROUND(I168*H168,2)</f>
        <v>11.78</v>
      </c>
      <c r="BL168" s="13" t="s">
        <v>198</v>
      </c>
      <c r="BM168" s="153" t="s">
        <v>261</v>
      </c>
    </row>
    <row r="169" spans="2:65" s="11" customFormat="1" ht="22.9" customHeight="1">
      <c r="B169" s="131"/>
      <c r="D169" s="132" t="s">
        <v>73</v>
      </c>
      <c r="E169" s="140" t="s">
        <v>542</v>
      </c>
      <c r="F169" s="140" t="s">
        <v>543</v>
      </c>
      <c r="J169" s="141"/>
      <c r="L169" s="131"/>
      <c r="M169" s="135"/>
      <c r="P169" s="136">
        <f>SUM(P170:P176)</f>
        <v>27.344693999999997</v>
      </c>
      <c r="R169" s="136">
        <f>SUM(R170:R176)</f>
        <v>0.17418551999999998</v>
      </c>
      <c r="T169" s="137">
        <f>SUM(T170:T176)</f>
        <v>0</v>
      </c>
      <c r="AR169" s="132" t="s">
        <v>86</v>
      </c>
      <c r="AT169" s="138" t="s">
        <v>73</v>
      </c>
      <c r="AU169" s="138" t="s">
        <v>81</v>
      </c>
      <c r="AY169" s="132" t="s">
        <v>171</v>
      </c>
      <c r="BK169" s="139">
        <f>SUM(BK170:BK176)</f>
        <v>1552.4800000000002</v>
      </c>
    </row>
    <row r="170" spans="2:65" s="1" customFormat="1" ht="16.5" customHeight="1">
      <c r="B170" s="142"/>
      <c r="C170" s="143" t="s">
        <v>263</v>
      </c>
      <c r="D170" s="143" t="s">
        <v>174</v>
      </c>
      <c r="E170" s="144" t="s">
        <v>544</v>
      </c>
      <c r="F170" s="145" t="s">
        <v>545</v>
      </c>
      <c r="G170" s="146" t="s">
        <v>253</v>
      </c>
      <c r="H170" s="147">
        <v>35.4</v>
      </c>
      <c r="I170" s="148">
        <v>3.76</v>
      </c>
      <c r="J170" s="148"/>
      <c r="K170" s="149"/>
      <c r="L170" s="27"/>
      <c r="M170" s="150" t="s">
        <v>1</v>
      </c>
      <c r="N170" s="121" t="s">
        <v>40</v>
      </c>
      <c r="O170" s="151">
        <v>0.11837</v>
      </c>
      <c r="P170" s="151">
        <f t="shared" ref="P170:P176" si="18">O170*H170</f>
        <v>4.1902980000000003</v>
      </c>
      <c r="Q170" s="151">
        <v>4.0000000000000003E-5</v>
      </c>
      <c r="R170" s="151">
        <f t="shared" ref="R170:R176" si="19">Q170*H170</f>
        <v>1.4160000000000002E-3</v>
      </c>
      <c r="S170" s="151">
        <v>0</v>
      </c>
      <c r="T170" s="152">
        <f t="shared" ref="T170:T176" si="20">S170*H170</f>
        <v>0</v>
      </c>
      <c r="AR170" s="153" t="s">
        <v>198</v>
      </c>
      <c r="AT170" s="153" t="s">
        <v>174</v>
      </c>
      <c r="AU170" s="153" t="s">
        <v>86</v>
      </c>
      <c r="AY170" s="13" t="s">
        <v>171</v>
      </c>
      <c r="BE170" s="154">
        <f t="shared" ref="BE170:BE176" si="21">IF(N170="základná",J170,0)</f>
        <v>0</v>
      </c>
      <c r="BF170" s="154">
        <f t="shared" ref="BF170:BF176" si="22">IF(N170="znížená",J170,0)</f>
        <v>0</v>
      </c>
      <c r="BG170" s="154">
        <f t="shared" ref="BG170:BG176" si="23">IF(N170="zákl. prenesená",J170,0)</f>
        <v>0</v>
      </c>
      <c r="BH170" s="154">
        <f t="shared" ref="BH170:BH176" si="24">IF(N170="zníž. prenesená",J170,0)</f>
        <v>0</v>
      </c>
      <c r="BI170" s="154">
        <f t="shared" ref="BI170:BI176" si="25">IF(N170="nulová",J170,0)</f>
        <v>0</v>
      </c>
      <c r="BJ170" s="13" t="s">
        <v>86</v>
      </c>
      <c r="BK170" s="154">
        <f t="shared" ref="BK170:BK176" si="26">ROUND(I170*H170,2)</f>
        <v>133.1</v>
      </c>
      <c r="BL170" s="13" t="s">
        <v>198</v>
      </c>
      <c r="BM170" s="153" t="s">
        <v>266</v>
      </c>
    </row>
    <row r="171" spans="2:65" s="1" customFormat="1" ht="24.2" customHeight="1">
      <c r="B171" s="142"/>
      <c r="C171" s="155" t="s">
        <v>218</v>
      </c>
      <c r="D171" s="155" t="s">
        <v>282</v>
      </c>
      <c r="E171" s="156" t="s">
        <v>546</v>
      </c>
      <c r="F171" s="157" t="s">
        <v>547</v>
      </c>
      <c r="G171" s="158" t="s">
        <v>253</v>
      </c>
      <c r="H171" s="159">
        <v>35.753999999999998</v>
      </c>
      <c r="I171" s="160">
        <v>1.31</v>
      </c>
      <c r="J171" s="160"/>
      <c r="K171" s="161"/>
      <c r="L171" s="162"/>
      <c r="M171" s="163" t="s">
        <v>1</v>
      </c>
      <c r="N171" s="164" t="s">
        <v>40</v>
      </c>
      <c r="O171" s="151">
        <v>0</v>
      </c>
      <c r="P171" s="151">
        <f t="shared" si="18"/>
        <v>0</v>
      </c>
      <c r="Q171" s="151">
        <v>1.6299999999999999E-3</v>
      </c>
      <c r="R171" s="151">
        <f t="shared" si="19"/>
        <v>5.8279019999999994E-2</v>
      </c>
      <c r="S171" s="151">
        <v>0</v>
      </c>
      <c r="T171" s="152">
        <f t="shared" si="20"/>
        <v>0</v>
      </c>
      <c r="AR171" s="153" t="s">
        <v>225</v>
      </c>
      <c r="AT171" s="153" t="s">
        <v>282</v>
      </c>
      <c r="AU171" s="153" t="s">
        <v>86</v>
      </c>
      <c r="AY171" s="13" t="s">
        <v>171</v>
      </c>
      <c r="BE171" s="154">
        <f t="shared" si="21"/>
        <v>0</v>
      </c>
      <c r="BF171" s="154">
        <f t="shared" si="22"/>
        <v>0</v>
      </c>
      <c r="BG171" s="154">
        <f t="shared" si="23"/>
        <v>0</v>
      </c>
      <c r="BH171" s="154">
        <f t="shared" si="24"/>
        <v>0</v>
      </c>
      <c r="BI171" s="154">
        <f t="shared" si="25"/>
        <v>0</v>
      </c>
      <c r="BJ171" s="13" t="s">
        <v>86</v>
      </c>
      <c r="BK171" s="154">
        <f t="shared" si="26"/>
        <v>46.84</v>
      </c>
      <c r="BL171" s="13" t="s">
        <v>198</v>
      </c>
      <c r="BM171" s="153" t="s">
        <v>269</v>
      </c>
    </row>
    <row r="172" spans="2:65" s="1" customFormat="1" ht="24.2" customHeight="1">
      <c r="B172" s="142"/>
      <c r="C172" s="143" t="s">
        <v>270</v>
      </c>
      <c r="D172" s="143" t="s">
        <v>174</v>
      </c>
      <c r="E172" s="144" t="s">
        <v>548</v>
      </c>
      <c r="F172" s="145" t="s">
        <v>549</v>
      </c>
      <c r="G172" s="146" t="s">
        <v>177</v>
      </c>
      <c r="H172" s="147">
        <v>37.159999999999997</v>
      </c>
      <c r="I172" s="148">
        <v>10.78</v>
      </c>
      <c r="J172" s="148"/>
      <c r="K172" s="149"/>
      <c r="L172" s="27"/>
      <c r="M172" s="150" t="s">
        <v>1</v>
      </c>
      <c r="N172" s="121" t="s">
        <v>40</v>
      </c>
      <c r="O172" s="151">
        <v>0.30909999999999999</v>
      </c>
      <c r="P172" s="151">
        <f t="shared" si="18"/>
        <v>11.486155999999998</v>
      </c>
      <c r="Q172" s="151">
        <v>2.9999999999999997E-4</v>
      </c>
      <c r="R172" s="151">
        <f t="shared" si="19"/>
        <v>1.1147999999999998E-2</v>
      </c>
      <c r="S172" s="151">
        <v>0</v>
      </c>
      <c r="T172" s="152">
        <f t="shared" si="20"/>
        <v>0</v>
      </c>
      <c r="AR172" s="153" t="s">
        <v>198</v>
      </c>
      <c r="AT172" s="153" t="s">
        <v>174</v>
      </c>
      <c r="AU172" s="153" t="s">
        <v>86</v>
      </c>
      <c r="AY172" s="13" t="s">
        <v>171</v>
      </c>
      <c r="BE172" s="154">
        <f t="shared" si="21"/>
        <v>0</v>
      </c>
      <c r="BF172" s="154">
        <f t="shared" si="22"/>
        <v>0</v>
      </c>
      <c r="BG172" s="154">
        <f t="shared" si="23"/>
        <v>0</v>
      </c>
      <c r="BH172" s="154">
        <f t="shared" si="24"/>
        <v>0</v>
      </c>
      <c r="BI172" s="154">
        <f t="shared" si="25"/>
        <v>0</v>
      </c>
      <c r="BJ172" s="13" t="s">
        <v>86</v>
      </c>
      <c r="BK172" s="154">
        <f t="shared" si="26"/>
        <v>400.58</v>
      </c>
      <c r="BL172" s="13" t="s">
        <v>198</v>
      </c>
      <c r="BM172" s="153" t="s">
        <v>273</v>
      </c>
    </row>
    <row r="173" spans="2:65" s="1" customFormat="1" ht="33" customHeight="1">
      <c r="B173" s="142"/>
      <c r="C173" s="155" t="s">
        <v>222</v>
      </c>
      <c r="D173" s="155" t="s">
        <v>282</v>
      </c>
      <c r="E173" s="156" t="s">
        <v>550</v>
      </c>
      <c r="F173" s="157" t="s">
        <v>551</v>
      </c>
      <c r="G173" s="158" t="s">
        <v>177</v>
      </c>
      <c r="H173" s="159">
        <v>38.274999999999999</v>
      </c>
      <c r="I173" s="160">
        <v>20.45</v>
      </c>
      <c r="J173" s="160"/>
      <c r="K173" s="161"/>
      <c r="L173" s="162"/>
      <c r="M173" s="163" t="s">
        <v>1</v>
      </c>
      <c r="N173" s="164" t="s">
        <v>40</v>
      </c>
      <c r="O173" s="151">
        <v>0</v>
      </c>
      <c r="P173" s="151">
        <f t="shared" si="18"/>
        <v>0</v>
      </c>
      <c r="Q173" s="151">
        <v>2.7000000000000001E-3</v>
      </c>
      <c r="R173" s="151">
        <f t="shared" si="19"/>
        <v>0.1033425</v>
      </c>
      <c r="S173" s="151">
        <v>0</v>
      </c>
      <c r="T173" s="152">
        <f t="shared" si="20"/>
        <v>0</v>
      </c>
      <c r="AR173" s="153" t="s">
        <v>225</v>
      </c>
      <c r="AT173" s="153" t="s">
        <v>282</v>
      </c>
      <c r="AU173" s="153" t="s">
        <v>86</v>
      </c>
      <c r="AY173" s="13" t="s">
        <v>171</v>
      </c>
      <c r="BE173" s="154">
        <f t="shared" si="21"/>
        <v>0</v>
      </c>
      <c r="BF173" s="154">
        <f t="shared" si="22"/>
        <v>0</v>
      </c>
      <c r="BG173" s="154">
        <f t="shared" si="23"/>
        <v>0</v>
      </c>
      <c r="BH173" s="154">
        <f t="shared" si="24"/>
        <v>0</v>
      </c>
      <c r="BI173" s="154">
        <f t="shared" si="25"/>
        <v>0</v>
      </c>
      <c r="BJ173" s="13" t="s">
        <v>86</v>
      </c>
      <c r="BK173" s="154">
        <f t="shared" si="26"/>
        <v>782.72</v>
      </c>
      <c r="BL173" s="13" t="s">
        <v>198</v>
      </c>
      <c r="BM173" s="153" t="s">
        <v>276</v>
      </c>
    </row>
    <row r="174" spans="2:65" s="1" customFormat="1" ht="24.2" customHeight="1">
      <c r="B174" s="142"/>
      <c r="C174" s="143" t="s">
        <v>277</v>
      </c>
      <c r="D174" s="143" t="s">
        <v>174</v>
      </c>
      <c r="E174" s="144" t="s">
        <v>552</v>
      </c>
      <c r="F174" s="145" t="s">
        <v>553</v>
      </c>
      <c r="G174" s="146" t="s">
        <v>177</v>
      </c>
      <c r="H174" s="147">
        <v>37.159999999999997</v>
      </c>
      <c r="I174" s="148">
        <v>0.53</v>
      </c>
      <c r="J174" s="148"/>
      <c r="K174" s="149"/>
      <c r="L174" s="27"/>
      <c r="M174" s="150" t="s">
        <v>1</v>
      </c>
      <c r="N174" s="121" t="s">
        <v>40</v>
      </c>
      <c r="O174" s="151">
        <v>3.9E-2</v>
      </c>
      <c r="P174" s="151">
        <f t="shared" si="18"/>
        <v>1.4492399999999999</v>
      </c>
      <c r="Q174" s="151">
        <v>0</v>
      </c>
      <c r="R174" s="151">
        <f t="shared" si="19"/>
        <v>0</v>
      </c>
      <c r="S174" s="151">
        <v>0</v>
      </c>
      <c r="T174" s="152">
        <f t="shared" si="20"/>
        <v>0</v>
      </c>
      <c r="AR174" s="153" t="s">
        <v>198</v>
      </c>
      <c r="AT174" s="153" t="s">
        <v>174</v>
      </c>
      <c r="AU174" s="153" t="s">
        <v>86</v>
      </c>
      <c r="AY174" s="13" t="s">
        <v>171</v>
      </c>
      <c r="BE174" s="154">
        <f t="shared" si="21"/>
        <v>0</v>
      </c>
      <c r="BF174" s="154">
        <f t="shared" si="22"/>
        <v>0</v>
      </c>
      <c r="BG174" s="154">
        <f t="shared" si="23"/>
        <v>0</v>
      </c>
      <c r="BH174" s="154">
        <f t="shared" si="24"/>
        <v>0</v>
      </c>
      <c r="BI174" s="154">
        <f t="shared" si="25"/>
        <v>0</v>
      </c>
      <c r="BJ174" s="13" t="s">
        <v>86</v>
      </c>
      <c r="BK174" s="154">
        <f t="shared" si="26"/>
        <v>19.690000000000001</v>
      </c>
      <c r="BL174" s="13" t="s">
        <v>198</v>
      </c>
      <c r="BM174" s="153" t="s">
        <v>281</v>
      </c>
    </row>
    <row r="175" spans="2:65" s="1" customFormat="1" ht="24.2" customHeight="1">
      <c r="B175" s="142"/>
      <c r="C175" s="143" t="s">
        <v>225</v>
      </c>
      <c r="D175" s="143" t="s">
        <v>174</v>
      </c>
      <c r="E175" s="144" t="s">
        <v>554</v>
      </c>
      <c r="F175" s="145" t="s">
        <v>555</v>
      </c>
      <c r="G175" s="146" t="s">
        <v>177</v>
      </c>
      <c r="H175" s="147">
        <v>37.159999999999997</v>
      </c>
      <c r="I175" s="148">
        <v>4.43</v>
      </c>
      <c r="J175" s="148"/>
      <c r="K175" s="149"/>
      <c r="L175" s="27"/>
      <c r="M175" s="150" t="s">
        <v>1</v>
      </c>
      <c r="N175" s="121" t="s">
        <v>40</v>
      </c>
      <c r="O175" s="151">
        <v>0.27500000000000002</v>
      </c>
      <c r="P175" s="151">
        <f t="shared" si="18"/>
        <v>10.218999999999999</v>
      </c>
      <c r="Q175" s="151">
        <v>0</v>
      </c>
      <c r="R175" s="151">
        <f t="shared" si="19"/>
        <v>0</v>
      </c>
      <c r="S175" s="151">
        <v>0</v>
      </c>
      <c r="T175" s="152">
        <f t="shared" si="20"/>
        <v>0</v>
      </c>
      <c r="AR175" s="153" t="s">
        <v>198</v>
      </c>
      <c r="AT175" s="153" t="s">
        <v>174</v>
      </c>
      <c r="AU175" s="153" t="s">
        <v>86</v>
      </c>
      <c r="AY175" s="13" t="s">
        <v>171</v>
      </c>
      <c r="BE175" s="154">
        <f t="shared" si="21"/>
        <v>0</v>
      </c>
      <c r="BF175" s="154">
        <f t="shared" si="22"/>
        <v>0</v>
      </c>
      <c r="BG175" s="154">
        <f t="shared" si="23"/>
        <v>0</v>
      </c>
      <c r="BH175" s="154">
        <f t="shared" si="24"/>
        <v>0</v>
      </c>
      <c r="BI175" s="154">
        <f t="shared" si="25"/>
        <v>0</v>
      </c>
      <c r="BJ175" s="13" t="s">
        <v>86</v>
      </c>
      <c r="BK175" s="154">
        <f t="shared" si="26"/>
        <v>164.62</v>
      </c>
      <c r="BL175" s="13" t="s">
        <v>198</v>
      </c>
      <c r="BM175" s="153" t="s">
        <v>285</v>
      </c>
    </row>
    <row r="176" spans="2:65" s="1" customFormat="1" ht="24.2" customHeight="1">
      <c r="B176" s="142"/>
      <c r="C176" s="143" t="s">
        <v>286</v>
      </c>
      <c r="D176" s="143" t="s">
        <v>174</v>
      </c>
      <c r="E176" s="144" t="s">
        <v>556</v>
      </c>
      <c r="F176" s="145" t="s">
        <v>557</v>
      </c>
      <c r="G176" s="146" t="s">
        <v>425</v>
      </c>
      <c r="H176" s="147">
        <v>18.766999999999999</v>
      </c>
      <c r="I176" s="148">
        <v>0.26250000000000001</v>
      </c>
      <c r="J176" s="148"/>
      <c r="K176" s="149"/>
      <c r="L176" s="27"/>
      <c r="M176" s="150" t="s">
        <v>1</v>
      </c>
      <c r="N176" s="121" t="s">
        <v>40</v>
      </c>
      <c r="O176" s="151">
        <v>0</v>
      </c>
      <c r="P176" s="151">
        <f t="shared" si="18"/>
        <v>0</v>
      </c>
      <c r="Q176" s="151">
        <v>0</v>
      </c>
      <c r="R176" s="151">
        <f t="shared" si="19"/>
        <v>0</v>
      </c>
      <c r="S176" s="151">
        <v>0</v>
      </c>
      <c r="T176" s="152">
        <f t="shared" si="20"/>
        <v>0</v>
      </c>
      <c r="AR176" s="153" t="s">
        <v>198</v>
      </c>
      <c r="AT176" s="153" t="s">
        <v>174</v>
      </c>
      <c r="AU176" s="153" t="s">
        <v>86</v>
      </c>
      <c r="AY176" s="13" t="s">
        <v>171</v>
      </c>
      <c r="BE176" s="154">
        <f t="shared" si="21"/>
        <v>0</v>
      </c>
      <c r="BF176" s="154">
        <f t="shared" si="22"/>
        <v>0</v>
      </c>
      <c r="BG176" s="154">
        <f t="shared" si="23"/>
        <v>0</v>
      </c>
      <c r="BH176" s="154">
        <f t="shared" si="24"/>
        <v>0</v>
      </c>
      <c r="BI176" s="154">
        <f t="shared" si="25"/>
        <v>0</v>
      </c>
      <c r="BJ176" s="13" t="s">
        <v>86</v>
      </c>
      <c r="BK176" s="154">
        <f t="shared" si="26"/>
        <v>4.93</v>
      </c>
      <c r="BL176" s="13" t="s">
        <v>198</v>
      </c>
      <c r="BM176" s="153" t="s">
        <v>289</v>
      </c>
    </row>
    <row r="177" spans="2:65" s="11" customFormat="1" ht="22.9" customHeight="1">
      <c r="B177" s="131"/>
      <c r="D177" s="132" t="s">
        <v>73</v>
      </c>
      <c r="E177" s="140" t="s">
        <v>558</v>
      </c>
      <c r="F177" s="140" t="s">
        <v>559</v>
      </c>
      <c r="J177" s="141"/>
      <c r="L177" s="131"/>
      <c r="M177" s="135"/>
      <c r="P177" s="136">
        <f>SUM(P178:P179)</f>
        <v>2.7721385999999999</v>
      </c>
      <c r="R177" s="136">
        <f>SUM(R178:R179)</f>
        <v>1.4577067800000001E-2</v>
      </c>
      <c r="T177" s="137">
        <f>SUM(T178:T179)</f>
        <v>0</v>
      </c>
      <c r="AR177" s="132" t="s">
        <v>86</v>
      </c>
      <c r="AT177" s="138" t="s">
        <v>73</v>
      </c>
      <c r="AU177" s="138" t="s">
        <v>81</v>
      </c>
      <c r="AY177" s="132" t="s">
        <v>171</v>
      </c>
      <c r="BK177" s="139">
        <f>SUM(BK178:BK179)</f>
        <v>96.110000000000014</v>
      </c>
    </row>
    <row r="178" spans="2:65" s="1" customFormat="1" ht="24.2" customHeight="1">
      <c r="B178" s="142"/>
      <c r="C178" s="143" t="s">
        <v>229</v>
      </c>
      <c r="D178" s="143" t="s">
        <v>174</v>
      </c>
      <c r="E178" s="144" t="s">
        <v>560</v>
      </c>
      <c r="F178" s="145" t="s">
        <v>561</v>
      </c>
      <c r="G178" s="146" t="s">
        <v>177</v>
      </c>
      <c r="H178" s="147">
        <v>30.51</v>
      </c>
      <c r="I178" s="148">
        <v>1.06</v>
      </c>
      <c r="J178" s="148"/>
      <c r="K178" s="149"/>
      <c r="L178" s="27"/>
      <c r="M178" s="150" t="s">
        <v>1</v>
      </c>
      <c r="N178" s="121" t="s">
        <v>40</v>
      </c>
      <c r="O178" s="151">
        <v>3.023E-2</v>
      </c>
      <c r="P178" s="151">
        <f>O178*H178</f>
        <v>0.92231730000000001</v>
      </c>
      <c r="Q178" s="151">
        <v>1.2750000000000001E-4</v>
      </c>
      <c r="R178" s="151">
        <f>Q178*H178</f>
        <v>3.8900250000000005E-3</v>
      </c>
      <c r="S178" s="151">
        <v>0</v>
      </c>
      <c r="T178" s="152">
        <f>S178*H178</f>
        <v>0</v>
      </c>
      <c r="AR178" s="153" t="s">
        <v>198</v>
      </c>
      <c r="AT178" s="153" t="s">
        <v>174</v>
      </c>
      <c r="AU178" s="153" t="s">
        <v>86</v>
      </c>
      <c r="AY178" s="13" t="s">
        <v>171</v>
      </c>
      <c r="BE178" s="154">
        <f>IF(N178="základná",J178,0)</f>
        <v>0</v>
      </c>
      <c r="BF178" s="154">
        <f>IF(N178="znížená",J178,0)</f>
        <v>0</v>
      </c>
      <c r="BG178" s="154">
        <f>IF(N178="zákl. prenesená",J178,0)</f>
        <v>0</v>
      </c>
      <c r="BH178" s="154">
        <f>IF(N178="zníž. prenesená",J178,0)</f>
        <v>0</v>
      </c>
      <c r="BI178" s="154">
        <f>IF(N178="nulová",J178,0)</f>
        <v>0</v>
      </c>
      <c r="BJ178" s="13" t="s">
        <v>86</v>
      </c>
      <c r="BK178" s="154">
        <f>ROUND(I178*H178,2)</f>
        <v>32.340000000000003</v>
      </c>
      <c r="BL178" s="13" t="s">
        <v>198</v>
      </c>
      <c r="BM178" s="153" t="s">
        <v>292</v>
      </c>
    </row>
    <row r="179" spans="2:65" s="1" customFormat="1" ht="37.9" customHeight="1">
      <c r="B179" s="142"/>
      <c r="C179" s="143" t="s">
        <v>293</v>
      </c>
      <c r="D179" s="143" t="s">
        <v>174</v>
      </c>
      <c r="E179" s="144" t="s">
        <v>562</v>
      </c>
      <c r="F179" s="145" t="s">
        <v>563</v>
      </c>
      <c r="G179" s="146" t="s">
        <v>177</v>
      </c>
      <c r="H179" s="147">
        <v>30.51</v>
      </c>
      <c r="I179" s="148">
        <v>2.09</v>
      </c>
      <c r="J179" s="148"/>
      <c r="K179" s="149"/>
      <c r="L179" s="27"/>
      <c r="M179" s="165" t="s">
        <v>1</v>
      </c>
      <c r="N179" s="166" t="s">
        <v>40</v>
      </c>
      <c r="O179" s="167">
        <v>6.0630000000000003E-2</v>
      </c>
      <c r="P179" s="167">
        <f>O179*H179</f>
        <v>1.8498213000000001</v>
      </c>
      <c r="Q179" s="167">
        <v>3.5028000000000001E-4</v>
      </c>
      <c r="R179" s="167">
        <f>Q179*H179</f>
        <v>1.0687042800000001E-2</v>
      </c>
      <c r="S179" s="167">
        <v>0</v>
      </c>
      <c r="T179" s="168">
        <f>S179*H179</f>
        <v>0</v>
      </c>
      <c r="AR179" s="153" t="s">
        <v>198</v>
      </c>
      <c r="AT179" s="153" t="s">
        <v>174</v>
      </c>
      <c r="AU179" s="153" t="s">
        <v>86</v>
      </c>
      <c r="AY179" s="13" t="s">
        <v>171</v>
      </c>
      <c r="BE179" s="154">
        <f>IF(N179="základná",J179,0)</f>
        <v>0</v>
      </c>
      <c r="BF179" s="154">
        <f>IF(N179="znížená",J179,0)</f>
        <v>0</v>
      </c>
      <c r="BG179" s="154">
        <f>IF(N179="zákl. prenesená",J179,0)</f>
        <v>0</v>
      </c>
      <c r="BH179" s="154">
        <f>IF(N179="zníž. prenesená",J179,0)</f>
        <v>0</v>
      </c>
      <c r="BI179" s="154">
        <f>IF(N179="nulová",J179,0)</f>
        <v>0</v>
      </c>
      <c r="BJ179" s="13" t="s">
        <v>86</v>
      </c>
      <c r="BK179" s="154">
        <f>ROUND(I179*H179,2)</f>
        <v>63.77</v>
      </c>
      <c r="BL179" s="13" t="s">
        <v>198</v>
      </c>
      <c r="BM179" s="153" t="s">
        <v>296</v>
      </c>
    </row>
    <row r="180" spans="2:65" s="1" customFormat="1" ht="6.95" customHeight="1"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27"/>
    </row>
  </sheetData>
  <autoFilter ref="C135:K179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4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137</v>
      </c>
      <c r="L12" s="27"/>
    </row>
    <row r="13" spans="2:46" s="1" customFormat="1" ht="16.5" customHeight="1">
      <c r="B13" s="27"/>
      <c r="E13" s="176" t="s">
        <v>564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J111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ROUND((SUM(BE111:BE112) + SUM(BE136:BE173)),  2)</f>
        <v>0</v>
      </c>
      <c r="G39" s="99"/>
      <c r="H39" s="99"/>
      <c r="I39" s="100">
        <v>0.2</v>
      </c>
      <c r="J39" s="98">
        <f>ROUND(((SUM(BE111:BE112) + SUM(BE136:BE173))*I39),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ROUND((SUM(BF111:BF112) + SUM(BF136:BF173)),  2)</f>
        <v>0</v>
      </c>
      <c r="I40" s="101">
        <v>0.2</v>
      </c>
      <c r="J40" s="83">
        <f>ROUND(((SUM(BF111:BF112) + SUM(BF136:BF173))*I40),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ROUND((SUM(BG111:BG112) + SUM(BG136:BG173)),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ROUND((SUM(BH111:BH112) + SUM(BH136:BH173)),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ROUND((SUM(BI111:BI112) + SUM(BI136:BI173)),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137</v>
      </c>
      <c r="L90" s="27"/>
    </row>
    <row r="91" spans="2:12" s="1" customFormat="1" ht="16.5" customHeight="1">
      <c r="B91" s="27"/>
      <c r="E91" s="176" t="str">
        <f>E13</f>
        <v>E1.1.d) 01.1 - Výmena otvorových konštrukcií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/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/>
      <c r="L101" s="112"/>
    </row>
    <row r="102" spans="2:47" s="9" customFormat="1" ht="19.899999999999999" customHeight="1">
      <c r="B102" s="116"/>
      <c r="D102" s="117" t="s">
        <v>147</v>
      </c>
      <c r="E102" s="118"/>
      <c r="F102" s="118"/>
      <c r="G102" s="118"/>
      <c r="H102" s="118"/>
      <c r="I102" s="118"/>
      <c r="J102" s="119"/>
      <c r="L102" s="116"/>
    </row>
    <row r="103" spans="2:47" s="9" customFormat="1" ht="19.899999999999999" customHeight="1">
      <c r="B103" s="116"/>
      <c r="D103" s="117" t="s">
        <v>148</v>
      </c>
      <c r="E103" s="118"/>
      <c r="F103" s="118"/>
      <c r="G103" s="118"/>
      <c r="H103" s="118"/>
      <c r="I103" s="118"/>
      <c r="J103" s="119"/>
      <c r="L103" s="116"/>
    </row>
    <row r="104" spans="2:47" s="9" customFormat="1" ht="19.899999999999999" customHeight="1">
      <c r="B104" s="116"/>
      <c r="D104" s="117" t="s">
        <v>149</v>
      </c>
      <c r="E104" s="118"/>
      <c r="F104" s="118"/>
      <c r="G104" s="118"/>
      <c r="H104" s="118"/>
      <c r="I104" s="118"/>
      <c r="J104" s="119"/>
      <c r="L104" s="116"/>
    </row>
    <row r="105" spans="2:47" s="8" customFormat="1" ht="24.95" customHeight="1">
      <c r="B105" s="112"/>
      <c r="D105" s="113" t="s">
        <v>150</v>
      </c>
      <c r="E105" s="114"/>
      <c r="F105" s="114"/>
      <c r="G105" s="114"/>
      <c r="H105" s="114"/>
      <c r="I105" s="114"/>
      <c r="J105" s="115"/>
      <c r="L105" s="112"/>
    </row>
    <row r="106" spans="2:47" s="9" customFormat="1" ht="19.899999999999999" customHeight="1">
      <c r="B106" s="116"/>
      <c r="D106" s="117" t="s">
        <v>565</v>
      </c>
      <c r="E106" s="118"/>
      <c r="F106" s="118"/>
      <c r="G106" s="118"/>
      <c r="H106" s="118"/>
      <c r="I106" s="118"/>
      <c r="J106" s="119"/>
      <c r="L106" s="116"/>
    </row>
    <row r="107" spans="2:47" s="9" customFormat="1" ht="19.899999999999999" customHeight="1">
      <c r="B107" s="116"/>
      <c r="D107" s="117" t="s">
        <v>566</v>
      </c>
      <c r="E107" s="118"/>
      <c r="F107" s="118"/>
      <c r="G107" s="118"/>
      <c r="H107" s="118"/>
      <c r="I107" s="118"/>
      <c r="J107" s="119"/>
      <c r="L107" s="116"/>
    </row>
    <row r="108" spans="2:47" s="9" customFormat="1" ht="19.899999999999999" customHeight="1">
      <c r="B108" s="116"/>
      <c r="D108" s="117" t="s">
        <v>465</v>
      </c>
      <c r="E108" s="118"/>
      <c r="F108" s="118"/>
      <c r="G108" s="118"/>
      <c r="H108" s="118"/>
      <c r="I108" s="118"/>
      <c r="J108" s="119"/>
      <c r="L108" s="116"/>
    </row>
    <row r="109" spans="2:47" s="1" customFormat="1" ht="21.75" customHeight="1">
      <c r="B109" s="27"/>
      <c r="L109" s="27"/>
    </row>
    <row r="110" spans="2:47" s="1" customFormat="1" ht="6.95" customHeight="1">
      <c r="B110" s="27"/>
      <c r="L110" s="27"/>
    </row>
    <row r="111" spans="2:47" s="1" customFormat="1" ht="29.25" customHeight="1">
      <c r="B111" s="27"/>
      <c r="C111" s="111" t="s">
        <v>156</v>
      </c>
      <c r="J111" s="120"/>
      <c r="L111" s="27"/>
      <c r="N111" s="121" t="s">
        <v>38</v>
      </c>
    </row>
    <row r="112" spans="2:47" s="1" customFormat="1" ht="18" customHeight="1">
      <c r="B112" s="27"/>
      <c r="L112" s="27"/>
    </row>
    <row r="113" spans="2:12" s="1" customFormat="1" ht="29.25" customHeight="1">
      <c r="B113" s="27"/>
      <c r="C113" s="92" t="s">
        <v>131</v>
      </c>
      <c r="D113" s="93"/>
      <c r="E113" s="93"/>
      <c r="F113" s="93"/>
      <c r="G113" s="93"/>
      <c r="H113" s="93"/>
      <c r="I113" s="93"/>
      <c r="J113" s="94"/>
      <c r="K113" s="93"/>
      <c r="L113" s="27"/>
    </row>
    <row r="114" spans="2:12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7"/>
    </row>
    <row r="118" spans="2:12" s="1" customFormat="1" ht="6.95" customHeight="1"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27"/>
    </row>
    <row r="119" spans="2:12" s="1" customFormat="1" ht="24.95" customHeight="1">
      <c r="B119" s="27"/>
      <c r="C119" s="17" t="s">
        <v>157</v>
      </c>
      <c r="L119" s="27"/>
    </row>
    <row r="120" spans="2:12" s="1" customFormat="1" ht="6.95" customHeight="1">
      <c r="B120" s="27"/>
      <c r="L120" s="27"/>
    </row>
    <row r="121" spans="2:12" s="1" customFormat="1" ht="12" customHeight="1">
      <c r="B121" s="27"/>
      <c r="C121" s="22" t="s">
        <v>12</v>
      </c>
      <c r="L121" s="27"/>
    </row>
    <row r="122" spans="2:12" s="1" customFormat="1" ht="16.5" customHeight="1">
      <c r="B122" s="27"/>
      <c r="E122" s="215" t="str">
        <f>E7</f>
        <v>Bratislava II OO PZ, Mojmírova 20- rekonštrukcia objektu</v>
      </c>
      <c r="F122" s="216"/>
      <c r="G122" s="216"/>
      <c r="H122" s="216"/>
      <c r="L122" s="27"/>
    </row>
    <row r="123" spans="2:12" ht="12" customHeight="1">
      <c r="B123" s="16"/>
      <c r="C123" s="22" t="s">
        <v>133</v>
      </c>
      <c r="L123" s="16"/>
    </row>
    <row r="124" spans="2:12" ht="16.5" customHeight="1">
      <c r="B124" s="16"/>
      <c r="E124" s="215" t="s">
        <v>134</v>
      </c>
      <c r="F124" s="195"/>
      <c r="G124" s="195"/>
      <c r="H124" s="195"/>
      <c r="L124" s="16"/>
    </row>
    <row r="125" spans="2:12" ht="12" customHeight="1">
      <c r="B125" s="16"/>
      <c r="C125" s="22" t="s">
        <v>135</v>
      </c>
      <c r="L125" s="16"/>
    </row>
    <row r="126" spans="2:12" s="1" customFormat="1" ht="16.5" customHeight="1">
      <c r="B126" s="27"/>
      <c r="E126" s="208" t="s">
        <v>136</v>
      </c>
      <c r="F126" s="214"/>
      <c r="G126" s="214"/>
      <c r="H126" s="214"/>
      <c r="L126" s="27"/>
    </row>
    <row r="127" spans="2:12" s="1" customFormat="1" ht="12" customHeight="1">
      <c r="B127" s="27"/>
      <c r="C127" s="22" t="s">
        <v>137</v>
      </c>
      <c r="L127" s="27"/>
    </row>
    <row r="128" spans="2:12" s="1" customFormat="1" ht="16.5" customHeight="1">
      <c r="B128" s="27"/>
      <c r="E128" s="176" t="str">
        <f>E13</f>
        <v>E1.1.d) 01.1 - Výmena otvorových konštrukcií</v>
      </c>
      <c r="F128" s="214"/>
      <c r="G128" s="214"/>
      <c r="H128" s="214"/>
      <c r="L128" s="27"/>
    </row>
    <row r="129" spans="2:65" s="1" customFormat="1" ht="6.95" customHeight="1">
      <c r="B129" s="27"/>
      <c r="L129" s="27"/>
    </row>
    <row r="130" spans="2:65" s="1" customFormat="1" ht="12" customHeight="1">
      <c r="B130" s="27"/>
      <c r="C130" s="22" t="s">
        <v>16</v>
      </c>
      <c r="F130" s="20" t="str">
        <f>F16</f>
        <v>Mojmírova 20, Bratislava II</v>
      </c>
      <c r="I130" s="22" t="s">
        <v>18</v>
      </c>
      <c r="J130" s="50"/>
      <c r="L130" s="27"/>
    </row>
    <row r="131" spans="2:65" s="1" customFormat="1" ht="6.95" customHeight="1">
      <c r="B131" s="27"/>
      <c r="L131" s="27"/>
    </row>
    <row r="132" spans="2:65" s="1" customFormat="1" ht="40.15" customHeight="1">
      <c r="B132" s="27"/>
      <c r="C132" s="22" t="s">
        <v>19</v>
      </c>
      <c r="F132" s="20" t="str">
        <f>E19</f>
        <v>MV SR,Pribinova 2,812 72 Bratislava 2</v>
      </c>
      <c r="I132" s="22" t="s">
        <v>26</v>
      </c>
      <c r="J132" s="23"/>
      <c r="L132" s="27"/>
    </row>
    <row r="133" spans="2:65" s="1" customFormat="1" ht="15.2" customHeight="1">
      <c r="B133" s="27"/>
      <c r="C133" s="22" t="s">
        <v>23</v>
      </c>
      <c r="F133" s="20" t="str">
        <f>IF(E22="","",E22)</f>
        <v/>
      </c>
      <c r="I133" s="22" t="s">
        <v>29</v>
      </c>
      <c r="J133" s="23"/>
      <c r="L133" s="27"/>
    </row>
    <row r="134" spans="2:65" s="1" customFormat="1" ht="10.35" customHeight="1">
      <c r="B134" s="27"/>
      <c r="L134" s="27"/>
    </row>
    <row r="135" spans="2:65" s="10" customFormat="1" ht="29.25" customHeight="1">
      <c r="B135" s="122"/>
      <c r="C135" s="123" t="s">
        <v>158</v>
      </c>
      <c r="D135" s="124" t="s">
        <v>59</v>
      </c>
      <c r="E135" s="124" t="s">
        <v>55</v>
      </c>
      <c r="F135" s="124" t="s">
        <v>56</v>
      </c>
      <c r="G135" s="124" t="s">
        <v>159</v>
      </c>
      <c r="H135" s="124" t="s">
        <v>160</v>
      </c>
      <c r="I135" s="124" t="s">
        <v>161</v>
      </c>
      <c r="J135" s="125"/>
      <c r="K135" s="126" t="s">
        <v>162</v>
      </c>
      <c r="L135" s="122"/>
      <c r="M135" s="57" t="s">
        <v>1</v>
      </c>
      <c r="N135" s="58" t="s">
        <v>38</v>
      </c>
      <c r="O135" s="58" t="s">
        <v>163</v>
      </c>
      <c r="P135" s="58" t="s">
        <v>164</v>
      </c>
      <c r="Q135" s="58" t="s">
        <v>165</v>
      </c>
      <c r="R135" s="58" t="s">
        <v>166</v>
      </c>
      <c r="S135" s="58" t="s">
        <v>167</v>
      </c>
      <c r="T135" s="59" t="s">
        <v>168</v>
      </c>
    </row>
    <row r="136" spans="2:65" s="1" customFormat="1" ht="22.9" customHeight="1">
      <c r="B136" s="27"/>
      <c r="C136" s="62" t="s">
        <v>139</v>
      </c>
      <c r="J136" s="127"/>
      <c r="L136" s="27"/>
      <c r="M136" s="60"/>
      <c r="N136" s="51"/>
      <c r="O136" s="51"/>
      <c r="P136" s="128">
        <f>P137+P146</f>
        <v>51.259429720000014</v>
      </c>
      <c r="Q136" s="51"/>
      <c r="R136" s="128">
        <f>R137+R146</f>
        <v>6.287301696E-2</v>
      </c>
      <c r="S136" s="51"/>
      <c r="T136" s="129">
        <f>T137+T146</f>
        <v>0</v>
      </c>
      <c r="AT136" s="13" t="s">
        <v>73</v>
      </c>
      <c r="AU136" s="13" t="s">
        <v>145</v>
      </c>
      <c r="BK136" s="130">
        <f>BK137+BK146</f>
        <v>9055.380000000001</v>
      </c>
    </row>
    <row r="137" spans="2:65" s="11" customFormat="1" ht="25.9" customHeight="1">
      <c r="B137" s="131"/>
      <c r="D137" s="132" t="s">
        <v>73</v>
      </c>
      <c r="E137" s="133" t="s">
        <v>169</v>
      </c>
      <c r="F137" s="133" t="s">
        <v>170</v>
      </c>
      <c r="J137" s="134"/>
      <c r="L137" s="131"/>
      <c r="M137" s="135"/>
      <c r="P137" s="136">
        <f>P138+P141+P144</f>
        <v>4.2663310000000001</v>
      </c>
      <c r="R137" s="136">
        <f>R138+R141+R144</f>
        <v>4.5516000000000001E-2</v>
      </c>
      <c r="T137" s="137">
        <f>T138+T141+T144</f>
        <v>0</v>
      </c>
      <c r="AR137" s="132" t="s">
        <v>81</v>
      </c>
      <c r="AT137" s="138" t="s">
        <v>73</v>
      </c>
      <c r="AU137" s="138" t="s">
        <v>74</v>
      </c>
      <c r="AY137" s="132" t="s">
        <v>171</v>
      </c>
      <c r="BK137" s="139">
        <f>BK138+BK141+BK144</f>
        <v>169.67999999999998</v>
      </c>
    </row>
    <row r="138" spans="2:65" s="11" customFormat="1" ht="22.9" customHeight="1">
      <c r="B138" s="131"/>
      <c r="D138" s="132" t="s">
        <v>73</v>
      </c>
      <c r="E138" s="140" t="s">
        <v>172</v>
      </c>
      <c r="F138" s="140" t="s">
        <v>173</v>
      </c>
      <c r="J138" s="141"/>
      <c r="L138" s="131"/>
      <c r="M138" s="135"/>
      <c r="P138" s="136">
        <f>SUM(P139:P140)</f>
        <v>4.0673599999999999</v>
      </c>
      <c r="R138" s="136">
        <f>SUM(R139:R140)</f>
        <v>4.5481000000000001E-2</v>
      </c>
      <c r="T138" s="137">
        <f>SUM(T139:T140)</f>
        <v>0</v>
      </c>
      <c r="AR138" s="132" t="s">
        <v>81</v>
      </c>
      <c r="AT138" s="138" t="s">
        <v>73</v>
      </c>
      <c r="AU138" s="138" t="s">
        <v>81</v>
      </c>
      <c r="AY138" s="132" t="s">
        <v>171</v>
      </c>
      <c r="BK138" s="139">
        <f>SUM(BK139:BK140)</f>
        <v>153.20999999999998</v>
      </c>
    </row>
    <row r="139" spans="2:65" s="1" customFormat="1" ht="24.2" customHeight="1">
      <c r="B139" s="142"/>
      <c r="C139" s="143" t="s">
        <v>81</v>
      </c>
      <c r="D139" s="143" t="s">
        <v>174</v>
      </c>
      <c r="E139" s="144" t="s">
        <v>567</v>
      </c>
      <c r="F139" s="145" t="s">
        <v>568</v>
      </c>
      <c r="G139" s="146" t="s">
        <v>280</v>
      </c>
      <c r="H139" s="147">
        <v>1</v>
      </c>
      <c r="I139" s="148">
        <v>78.5</v>
      </c>
      <c r="J139" s="148"/>
      <c r="K139" s="149"/>
      <c r="L139" s="27"/>
      <c r="M139" s="150" t="s">
        <v>1</v>
      </c>
      <c r="N139" s="121" t="s">
        <v>40</v>
      </c>
      <c r="O139" s="151">
        <v>4.0673599999999999</v>
      </c>
      <c r="P139" s="151">
        <f>O139*H139</f>
        <v>4.0673599999999999</v>
      </c>
      <c r="Q139" s="151">
        <v>4.5481000000000001E-2</v>
      </c>
      <c r="R139" s="151">
        <f>Q139*H139</f>
        <v>4.5481000000000001E-2</v>
      </c>
      <c r="S139" s="151">
        <v>0</v>
      </c>
      <c r="T139" s="152">
        <f>S139*H139</f>
        <v>0</v>
      </c>
      <c r="AR139" s="153" t="s">
        <v>107</v>
      </c>
      <c r="AT139" s="153" t="s">
        <v>174</v>
      </c>
      <c r="AU139" s="153" t="s">
        <v>86</v>
      </c>
      <c r="AY139" s="13" t="s">
        <v>171</v>
      </c>
      <c r="BE139" s="154">
        <f>IF(N139="základná",J139,0)</f>
        <v>0</v>
      </c>
      <c r="BF139" s="154">
        <f>IF(N139="znížená",J139,0)</f>
        <v>0</v>
      </c>
      <c r="BG139" s="154">
        <f>IF(N139="zákl. prenesená",J139,0)</f>
        <v>0</v>
      </c>
      <c r="BH139" s="154">
        <f>IF(N139="zníž. prenesená",J139,0)</f>
        <v>0</v>
      </c>
      <c r="BI139" s="154">
        <f>IF(N139="nulová",J139,0)</f>
        <v>0</v>
      </c>
      <c r="BJ139" s="13" t="s">
        <v>86</v>
      </c>
      <c r="BK139" s="154">
        <f>ROUND(I139*H139,2)</f>
        <v>78.5</v>
      </c>
      <c r="BL139" s="13" t="s">
        <v>107</v>
      </c>
      <c r="BM139" s="153" t="s">
        <v>86</v>
      </c>
    </row>
    <row r="140" spans="2:65" s="1" customFormat="1" ht="33" customHeight="1">
      <c r="B140" s="142"/>
      <c r="C140" s="155" t="s">
        <v>86</v>
      </c>
      <c r="D140" s="155" t="s">
        <v>282</v>
      </c>
      <c r="E140" s="156" t="s">
        <v>569</v>
      </c>
      <c r="F140" s="157" t="s">
        <v>570</v>
      </c>
      <c r="G140" s="158" t="s">
        <v>280</v>
      </c>
      <c r="H140" s="159">
        <v>1</v>
      </c>
      <c r="I140" s="160">
        <v>74.709999999999994</v>
      </c>
      <c r="J140" s="160"/>
      <c r="K140" s="161"/>
      <c r="L140" s="162"/>
      <c r="M140" s="163" t="s">
        <v>1</v>
      </c>
      <c r="N140" s="164" t="s">
        <v>40</v>
      </c>
      <c r="O140" s="151">
        <v>0</v>
      </c>
      <c r="P140" s="151">
        <f>O140*H140</f>
        <v>0</v>
      </c>
      <c r="Q140" s="151">
        <v>0</v>
      </c>
      <c r="R140" s="151">
        <f>Q140*H140</f>
        <v>0</v>
      </c>
      <c r="S140" s="151">
        <v>0</v>
      </c>
      <c r="T140" s="152">
        <f>S140*H140</f>
        <v>0</v>
      </c>
      <c r="AR140" s="153" t="s">
        <v>184</v>
      </c>
      <c r="AT140" s="153" t="s">
        <v>282</v>
      </c>
      <c r="AU140" s="153" t="s">
        <v>86</v>
      </c>
      <c r="AY140" s="13" t="s">
        <v>171</v>
      </c>
      <c r="BE140" s="154">
        <f>IF(N140="základná",J140,0)</f>
        <v>0</v>
      </c>
      <c r="BF140" s="154">
        <f>IF(N140="znížená",J140,0)</f>
        <v>0</v>
      </c>
      <c r="BG140" s="154">
        <f>IF(N140="zákl. prenesená",J140,0)</f>
        <v>0</v>
      </c>
      <c r="BH140" s="154">
        <f>IF(N140="zníž. prenesená",J140,0)</f>
        <v>0</v>
      </c>
      <c r="BI140" s="154">
        <f>IF(N140="nulová",J140,0)</f>
        <v>0</v>
      </c>
      <c r="BJ140" s="13" t="s">
        <v>86</v>
      </c>
      <c r="BK140" s="154">
        <f>ROUND(I140*H140,2)</f>
        <v>74.709999999999994</v>
      </c>
      <c r="BL140" s="13" t="s">
        <v>107</v>
      </c>
      <c r="BM140" s="153" t="s">
        <v>107</v>
      </c>
    </row>
    <row r="141" spans="2:65" s="11" customFormat="1" ht="22.9" customHeight="1">
      <c r="B141" s="131"/>
      <c r="D141" s="132" t="s">
        <v>73</v>
      </c>
      <c r="E141" s="140" t="s">
        <v>199</v>
      </c>
      <c r="F141" s="140" t="s">
        <v>262</v>
      </c>
      <c r="J141" s="141"/>
      <c r="L141" s="131"/>
      <c r="M141" s="135"/>
      <c r="P141" s="136">
        <f>SUM(P142:P143)</f>
        <v>8.3210000000000006E-2</v>
      </c>
      <c r="R141" s="136">
        <f>SUM(R142:R143)</f>
        <v>3.4999999999999997E-5</v>
      </c>
      <c r="T141" s="137">
        <f>SUM(T142:T143)</f>
        <v>0</v>
      </c>
      <c r="AR141" s="132" t="s">
        <v>81</v>
      </c>
      <c r="AT141" s="138" t="s">
        <v>73</v>
      </c>
      <c r="AU141" s="138" t="s">
        <v>81</v>
      </c>
      <c r="AY141" s="132" t="s">
        <v>171</v>
      </c>
      <c r="BK141" s="139">
        <f>SUM(BK142:BK143)</f>
        <v>14.68</v>
      </c>
    </row>
    <row r="142" spans="2:65" s="1" customFormat="1" ht="24.2" customHeight="1">
      <c r="B142" s="142"/>
      <c r="C142" s="143" t="s">
        <v>91</v>
      </c>
      <c r="D142" s="143" t="s">
        <v>174</v>
      </c>
      <c r="E142" s="144" t="s">
        <v>571</v>
      </c>
      <c r="F142" s="145" t="s">
        <v>572</v>
      </c>
      <c r="G142" s="146" t="s">
        <v>280</v>
      </c>
      <c r="H142" s="147">
        <v>1</v>
      </c>
      <c r="I142" s="148">
        <v>2.44</v>
      </c>
      <c r="J142" s="148"/>
      <c r="K142" s="149"/>
      <c r="L142" s="27"/>
      <c r="M142" s="150" t="s">
        <v>1</v>
      </c>
      <c r="N142" s="121" t="s">
        <v>40</v>
      </c>
      <c r="O142" s="151">
        <v>8.3210000000000006E-2</v>
      </c>
      <c r="P142" s="151">
        <f>O142*H142</f>
        <v>8.3210000000000006E-2</v>
      </c>
      <c r="Q142" s="151">
        <v>3.4999999999999997E-5</v>
      </c>
      <c r="R142" s="151">
        <f>Q142*H142</f>
        <v>3.4999999999999997E-5</v>
      </c>
      <c r="S142" s="151">
        <v>0</v>
      </c>
      <c r="T142" s="152">
        <f>S142*H142</f>
        <v>0</v>
      </c>
      <c r="AR142" s="153" t="s">
        <v>107</v>
      </c>
      <c r="AT142" s="153" t="s">
        <v>174</v>
      </c>
      <c r="AU142" s="153" t="s">
        <v>86</v>
      </c>
      <c r="AY142" s="13" t="s">
        <v>171</v>
      </c>
      <c r="BE142" s="154">
        <f>IF(N142="základná",J142,0)</f>
        <v>0</v>
      </c>
      <c r="BF142" s="154">
        <f>IF(N142="znížená",J142,0)</f>
        <v>0</v>
      </c>
      <c r="BG142" s="154">
        <f>IF(N142="zákl. prenesená",J142,0)</f>
        <v>0</v>
      </c>
      <c r="BH142" s="154">
        <f>IF(N142="zníž. prenesená",J142,0)</f>
        <v>0</v>
      </c>
      <c r="BI142" s="154">
        <f>IF(N142="nulová",J142,0)</f>
        <v>0</v>
      </c>
      <c r="BJ142" s="13" t="s">
        <v>86</v>
      </c>
      <c r="BK142" s="154">
        <f>ROUND(I142*H142,2)</f>
        <v>2.44</v>
      </c>
      <c r="BL142" s="13" t="s">
        <v>107</v>
      </c>
      <c r="BM142" s="153" t="s">
        <v>172</v>
      </c>
    </row>
    <row r="143" spans="2:65" s="1" customFormat="1" ht="37.9" customHeight="1">
      <c r="B143" s="142"/>
      <c r="C143" s="155" t="s">
        <v>107</v>
      </c>
      <c r="D143" s="155" t="s">
        <v>282</v>
      </c>
      <c r="E143" s="156" t="s">
        <v>573</v>
      </c>
      <c r="F143" s="157" t="s">
        <v>574</v>
      </c>
      <c r="G143" s="158" t="s">
        <v>280</v>
      </c>
      <c r="H143" s="159">
        <v>1</v>
      </c>
      <c r="I143" s="160">
        <v>12.24</v>
      </c>
      <c r="J143" s="160"/>
      <c r="K143" s="161"/>
      <c r="L143" s="162"/>
      <c r="M143" s="163" t="s">
        <v>1</v>
      </c>
      <c r="N143" s="164" t="s">
        <v>40</v>
      </c>
      <c r="O143" s="151">
        <v>0</v>
      </c>
      <c r="P143" s="151">
        <f>O143*H143</f>
        <v>0</v>
      </c>
      <c r="Q143" s="151">
        <v>0</v>
      </c>
      <c r="R143" s="151">
        <f>Q143*H143</f>
        <v>0</v>
      </c>
      <c r="S143" s="151">
        <v>0</v>
      </c>
      <c r="T143" s="152">
        <f>S143*H143</f>
        <v>0</v>
      </c>
      <c r="AR143" s="153" t="s">
        <v>184</v>
      </c>
      <c r="AT143" s="153" t="s">
        <v>282</v>
      </c>
      <c r="AU143" s="153" t="s">
        <v>86</v>
      </c>
      <c r="AY143" s="13" t="s">
        <v>171</v>
      </c>
      <c r="BE143" s="154">
        <f>IF(N143="základná",J143,0)</f>
        <v>0</v>
      </c>
      <c r="BF143" s="154">
        <f>IF(N143="znížená",J143,0)</f>
        <v>0</v>
      </c>
      <c r="BG143" s="154">
        <f>IF(N143="zákl. prenesená",J143,0)</f>
        <v>0</v>
      </c>
      <c r="BH143" s="154">
        <f>IF(N143="zníž. prenesená",J143,0)</f>
        <v>0</v>
      </c>
      <c r="BI143" s="154">
        <f>IF(N143="nulová",J143,0)</f>
        <v>0</v>
      </c>
      <c r="BJ143" s="13" t="s">
        <v>86</v>
      </c>
      <c r="BK143" s="154">
        <f>ROUND(I143*H143,2)</f>
        <v>12.24</v>
      </c>
      <c r="BL143" s="13" t="s">
        <v>107</v>
      </c>
      <c r="BM143" s="153" t="s">
        <v>184</v>
      </c>
    </row>
    <row r="144" spans="2:65" s="11" customFormat="1" ht="22.9" customHeight="1">
      <c r="B144" s="131"/>
      <c r="D144" s="132" t="s">
        <v>73</v>
      </c>
      <c r="E144" s="140" t="s">
        <v>378</v>
      </c>
      <c r="F144" s="140" t="s">
        <v>379</v>
      </c>
      <c r="J144" s="141"/>
      <c r="L144" s="131"/>
      <c r="M144" s="135"/>
      <c r="P144" s="136">
        <f>P145</f>
        <v>0.115761</v>
      </c>
      <c r="R144" s="136">
        <f>R145</f>
        <v>0</v>
      </c>
      <c r="T144" s="137">
        <f>T145</f>
        <v>0</v>
      </c>
      <c r="AR144" s="132" t="s">
        <v>81</v>
      </c>
      <c r="AT144" s="138" t="s">
        <v>73</v>
      </c>
      <c r="AU144" s="138" t="s">
        <v>81</v>
      </c>
      <c r="AY144" s="132" t="s">
        <v>171</v>
      </c>
      <c r="BK144" s="139">
        <f>BK145</f>
        <v>1.79</v>
      </c>
    </row>
    <row r="145" spans="2:65" s="1" customFormat="1" ht="24.2" customHeight="1">
      <c r="B145" s="142"/>
      <c r="C145" s="143" t="s">
        <v>185</v>
      </c>
      <c r="D145" s="143" t="s">
        <v>174</v>
      </c>
      <c r="E145" s="144" t="s">
        <v>381</v>
      </c>
      <c r="F145" s="145" t="s">
        <v>382</v>
      </c>
      <c r="G145" s="146" t="s">
        <v>362</v>
      </c>
      <c r="H145" s="147">
        <v>4.7E-2</v>
      </c>
      <c r="I145" s="148">
        <v>38.130000000000003</v>
      </c>
      <c r="J145" s="148"/>
      <c r="K145" s="149"/>
      <c r="L145" s="27"/>
      <c r="M145" s="150" t="s">
        <v>1</v>
      </c>
      <c r="N145" s="121" t="s">
        <v>40</v>
      </c>
      <c r="O145" s="151">
        <v>2.4630000000000001</v>
      </c>
      <c r="P145" s="151">
        <f>O145*H145</f>
        <v>0.115761</v>
      </c>
      <c r="Q145" s="151">
        <v>0</v>
      </c>
      <c r="R145" s="151">
        <f>Q145*H145</f>
        <v>0</v>
      </c>
      <c r="S145" s="151">
        <v>0</v>
      </c>
      <c r="T145" s="152">
        <f>S145*H145</f>
        <v>0</v>
      </c>
      <c r="AR145" s="153" t="s">
        <v>107</v>
      </c>
      <c r="AT145" s="153" t="s">
        <v>174</v>
      </c>
      <c r="AU145" s="153" t="s">
        <v>86</v>
      </c>
      <c r="AY145" s="13" t="s">
        <v>171</v>
      </c>
      <c r="BE145" s="154">
        <f>IF(N145="základná",J145,0)</f>
        <v>0</v>
      </c>
      <c r="BF145" s="154">
        <f>IF(N145="znížená",J145,0)</f>
        <v>0</v>
      </c>
      <c r="BG145" s="154">
        <f>IF(N145="zákl. prenesená",J145,0)</f>
        <v>0</v>
      </c>
      <c r="BH145" s="154">
        <f>IF(N145="zníž. prenesená",J145,0)</f>
        <v>0</v>
      </c>
      <c r="BI145" s="154">
        <f>IF(N145="nulová",J145,0)</f>
        <v>0</v>
      </c>
      <c r="BJ145" s="13" t="s">
        <v>86</v>
      </c>
      <c r="BK145" s="154">
        <f>ROUND(I145*H145,2)</f>
        <v>1.79</v>
      </c>
      <c r="BL145" s="13" t="s">
        <v>107</v>
      </c>
      <c r="BM145" s="153" t="s">
        <v>188</v>
      </c>
    </row>
    <row r="146" spans="2:65" s="11" customFormat="1" ht="25.9" customHeight="1">
      <c r="B146" s="131"/>
      <c r="D146" s="132" t="s">
        <v>73</v>
      </c>
      <c r="E146" s="133" t="s">
        <v>384</v>
      </c>
      <c r="F146" s="133" t="s">
        <v>385</v>
      </c>
      <c r="J146" s="134"/>
      <c r="L146" s="131"/>
      <c r="M146" s="135"/>
      <c r="P146" s="136">
        <f>P147+P159+P172</f>
        <v>46.993098720000013</v>
      </c>
      <c r="R146" s="136">
        <f>R147+R159+R172</f>
        <v>1.7357016959999999E-2</v>
      </c>
      <c r="T146" s="137">
        <f>T147+T159+T172</f>
        <v>0</v>
      </c>
      <c r="AR146" s="132" t="s">
        <v>86</v>
      </c>
      <c r="AT146" s="138" t="s">
        <v>73</v>
      </c>
      <c r="AU146" s="138" t="s">
        <v>74</v>
      </c>
      <c r="AY146" s="132" t="s">
        <v>171</v>
      </c>
      <c r="BK146" s="139">
        <f>BK147+BK159+BK172</f>
        <v>8885.7000000000007</v>
      </c>
    </row>
    <row r="147" spans="2:65" s="11" customFormat="1" ht="22.9" customHeight="1">
      <c r="B147" s="131"/>
      <c r="D147" s="132" t="s">
        <v>73</v>
      </c>
      <c r="E147" s="140" t="s">
        <v>575</v>
      </c>
      <c r="F147" s="140" t="s">
        <v>576</v>
      </c>
      <c r="J147" s="141"/>
      <c r="L147" s="131"/>
      <c r="M147" s="135"/>
      <c r="P147" s="136">
        <f>SUM(P148:P158)</f>
        <v>8.8126960000000008</v>
      </c>
      <c r="R147" s="136">
        <f>SUM(R148:R158)</f>
        <v>7.0724999999999998E-3</v>
      </c>
      <c r="T147" s="137">
        <f>SUM(T148:T158)</f>
        <v>0</v>
      </c>
      <c r="AR147" s="132" t="s">
        <v>86</v>
      </c>
      <c r="AT147" s="138" t="s">
        <v>73</v>
      </c>
      <c r="AU147" s="138" t="s">
        <v>81</v>
      </c>
      <c r="AY147" s="132" t="s">
        <v>171</v>
      </c>
      <c r="BK147" s="139">
        <f>SUM(BK148:BK158)</f>
        <v>1238.27</v>
      </c>
    </row>
    <row r="148" spans="2:65" s="1" customFormat="1" ht="24.2" customHeight="1">
      <c r="B148" s="142"/>
      <c r="C148" s="143" t="s">
        <v>172</v>
      </c>
      <c r="D148" s="143" t="s">
        <v>174</v>
      </c>
      <c r="E148" s="144" t="s">
        <v>577</v>
      </c>
      <c r="F148" s="145" t="s">
        <v>578</v>
      </c>
      <c r="G148" s="146" t="s">
        <v>253</v>
      </c>
      <c r="H148" s="147">
        <v>10.3</v>
      </c>
      <c r="I148" s="148">
        <v>16.100000000000001</v>
      </c>
      <c r="J148" s="148"/>
      <c r="K148" s="149"/>
      <c r="L148" s="27"/>
      <c r="M148" s="150" t="s">
        <v>1</v>
      </c>
      <c r="N148" s="121" t="s">
        <v>40</v>
      </c>
      <c r="O148" s="151">
        <v>0.60292000000000001</v>
      </c>
      <c r="P148" s="151">
        <f t="shared" ref="P148:P158" si="0">O148*H148</f>
        <v>6.2100760000000008</v>
      </c>
      <c r="Q148" s="151">
        <v>2.1499999999999999E-4</v>
      </c>
      <c r="R148" s="151">
        <f t="shared" ref="R148:R158" si="1">Q148*H148</f>
        <v>2.2144999999999999E-3</v>
      </c>
      <c r="S148" s="151">
        <v>0</v>
      </c>
      <c r="T148" s="152">
        <f t="shared" ref="T148:T158" si="2">S148*H148</f>
        <v>0</v>
      </c>
      <c r="AR148" s="153" t="s">
        <v>198</v>
      </c>
      <c r="AT148" s="153" t="s">
        <v>174</v>
      </c>
      <c r="AU148" s="153" t="s">
        <v>86</v>
      </c>
      <c r="AY148" s="13" t="s">
        <v>171</v>
      </c>
      <c r="BE148" s="154">
        <f t="shared" ref="BE148:BE158" si="3">IF(N148="základná",J148,0)</f>
        <v>0</v>
      </c>
      <c r="BF148" s="154">
        <f t="shared" ref="BF148:BF158" si="4">IF(N148="znížená",J148,0)</f>
        <v>0</v>
      </c>
      <c r="BG148" s="154">
        <f t="shared" ref="BG148:BG158" si="5">IF(N148="zákl. prenesená",J148,0)</f>
        <v>0</v>
      </c>
      <c r="BH148" s="154">
        <f t="shared" ref="BH148:BH158" si="6">IF(N148="zníž. prenesená",J148,0)</f>
        <v>0</v>
      </c>
      <c r="BI148" s="154">
        <f t="shared" ref="BI148:BI158" si="7">IF(N148="nulová",J148,0)</f>
        <v>0</v>
      </c>
      <c r="BJ148" s="13" t="s">
        <v>86</v>
      </c>
      <c r="BK148" s="154">
        <f t="shared" ref="BK148:BK158" si="8">ROUND(I148*H148,2)</f>
        <v>165.83</v>
      </c>
      <c r="BL148" s="13" t="s">
        <v>198</v>
      </c>
      <c r="BM148" s="153" t="s">
        <v>191</v>
      </c>
    </row>
    <row r="149" spans="2:65" s="1" customFormat="1" ht="37.9" customHeight="1">
      <c r="B149" s="142"/>
      <c r="C149" s="155" t="s">
        <v>192</v>
      </c>
      <c r="D149" s="155" t="s">
        <v>282</v>
      </c>
      <c r="E149" s="156" t="s">
        <v>579</v>
      </c>
      <c r="F149" s="157" t="s">
        <v>580</v>
      </c>
      <c r="G149" s="158" t="s">
        <v>253</v>
      </c>
      <c r="H149" s="159">
        <v>10.815</v>
      </c>
      <c r="I149" s="160">
        <v>1.91</v>
      </c>
      <c r="J149" s="160"/>
      <c r="K149" s="161"/>
      <c r="L149" s="162"/>
      <c r="M149" s="163" t="s">
        <v>1</v>
      </c>
      <c r="N149" s="164" t="s">
        <v>40</v>
      </c>
      <c r="O149" s="151">
        <v>0</v>
      </c>
      <c r="P149" s="151">
        <f t="shared" si="0"/>
        <v>0</v>
      </c>
      <c r="Q149" s="151">
        <v>1E-4</v>
      </c>
      <c r="R149" s="151">
        <f t="shared" si="1"/>
        <v>1.0815E-3</v>
      </c>
      <c r="S149" s="151">
        <v>0</v>
      </c>
      <c r="T149" s="152">
        <f t="shared" si="2"/>
        <v>0</v>
      </c>
      <c r="AR149" s="153" t="s">
        <v>225</v>
      </c>
      <c r="AT149" s="153" t="s">
        <v>282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20.66</v>
      </c>
      <c r="BL149" s="13" t="s">
        <v>198</v>
      </c>
      <c r="BM149" s="153" t="s">
        <v>195</v>
      </c>
    </row>
    <row r="150" spans="2:65" s="1" customFormat="1" ht="37.9" customHeight="1">
      <c r="B150" s="142"/>
      <c r="C150" s="155" t="s">
        <v>184</v>
      </c>
      <c r="D150" s="155" t="s">
        <v>282</v>
      </c>
      <c r="E150" s="156" t="s">
        <v>581</v>
      </c>
      <c r="F150" s="157" t="s">
        <v>582</v>
      </c>
      <c r="G150" s="158" t="s">
        <v>253</v>
      </c>
      <c r="H150" s="159">
        <v>10.815</v>
      </c>
      <c r="I150" s="160">
        <v>0.71</v>
      </c>
      <c r="J150" s="160"/>
      <c r="K150" s="161"/>
      <c r="L150" s="162"/>
      <c r="M150" s="163" t="s">
        <v>1</v>
      </c>
      <c r="N150" s="164" t="s">
        <v>40</v>
      </c>
      <c r="O150" s="151">
        <v>0</v>
      </c>
      <c r="P150" s="151">
        <f t="shared" si="0"/>
        <v>0</v>
      </c>
      <c r="Q150" s="151">
        <v>1E-4</v>
      </c>
      <c r="R150" s="151">
        <f t="shared" si="1"/>
        <v>1.0815E-3</v>
      </c>
      <c r="S150" s="151">
        <v>0</v>
      </c>
      <c r="T150" s="152">
        <f t="shared" si="2"/>
        <v>0</v>
      </c>
      <c r="AR150" s="153" t="s">
        <v>225</v>
      </c>
      <c r="AT150" s="153" t="s">
        <v>282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7.68</v>
      </c>
      <c r="BL150" s="13" t="s">
        <v>198</v>
      </c>
      <c r="BM150" s="153" t="s">
        <v>198</v>
      </c>
    </row>
    <row r="151" spans="2:65" s="1" customFormat="1" ht="37.9" customHeight="1">
      <c r="B151" s="142"/>
      <c r="C151" s="155" t="s">
        <v>199</v>
      </c>
      <c r="D151" s="155" t="s">
        <v>282</v>
      </c>
      <c r="E151" s="156" t="s">
        <v>583</v>
      </c>
      <c r="F151" s="157" t="s">
        <v>584</v>
      </c>
      <c r="G151" s="158" t="s">
        <v>280</v>
      </c>
      <c r="H151" s="159">
        <v>1</v>
      </c>
      <c r="I151" s="160">
        <v>392</v>
      </c>
      <c r="J151" s="160"/>
      <c r="K151" s="161"/>
      <c r="L151" s="162"/>
      <c r="M151" s="163" t="s">
        <v>1</v>
      </c>
      <c r="N151" s="164" t="s">
        <v>40</v>
      </c>
      <c r="O151" s="151">
        <v>0</v>
      </c>
      <c r="P151" s="151">
        <f t="shared" si="0"/>
        <v>0</v>
      </c>
      <c r="Q151" s="151">
        <v>0</v>
      </c>
      <c r="R151" s="151">
        <f t="shared" si="1"/>
        <v>0</v>
      </c>
      <c r="S151" s="151">
        <v>0</v>
      </c>
      <c r="T151" s="152">
        <f t="shared" si="2"/>
        <v>0</v>
      </c>
      <c r="AR151" s="153" t="s">
        <v>225</v>
      </c>
      <c r="AT151" s="153" t="s">
        <v>282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392</v>
      </c>
      <c r="BL151" s="13" t="s">
        <v>198</v>
      </c>
      <c r="BM151" s="153" t="s">
        <v>202</v>
      </c>
    </row>
    <row r="152" spans="2:65" s="1" customFormat="1" ht="37.9" customHeight="1">
      <c r="B152" s="142"/>
      <c r="C152" s="155" t="s">
        <v>188</v>
      </c>
      <c r="D152" s="155" t="s">
        <v>282</v>
      </c>
      <c r="E152" s="156" t="s">
        <v>585</v>
      </c>
      <c r="F152" s="157" t="s">
        <v>586</v>
      </c>
      <c r="G152" s="158" t="s">
        <v>280</v>
      </c>
      <c r="H152" s="159">
        <v>1</v>
      </c>
      <c r="I152" s="160">
        <v>160</v>
      </c>
      <c r="J152" s="160"/>
      <c r="K152" s="161"/>
      <c r="L152" s="162"/>
      <c r="M152" s="163" t="s">
        <v>1</v>
      </c>
      <c r="N152" s="164" t="s">
        <v>40</v>
      </c>
      <c r="O152" s="151">
        <v>0</v>
      </c>
      <c r="P152" s="151">
        <f t="shared" si="0"/>
        <v>0</v>
      </c>
      <c r="Q152" s="151">
        <v>0</v>
      </c>
      <c r="R152" s="151">
        <f t="shared" si="1"/>
        <v>0</v>
      </c>
      <c r="S152" s="151">
        <v>0</v>
      </c>
      <c r="T152" s="152">
        <f t="shared" si="2"/>
        <v>0</v>
      </c>
      <c r="AR152" s="153" t="s">
        <v>225</v>
      </c>
      <c r="AT152" s="153" t="s">
        <v>282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160</v>
      </c>
      <c r="BL152" s="13" t="s">
        <v>198</v>
      </c>
      <c r="BM152" s="153" t="s">
        <v>7</v>
      </c>
    </row>
    <row r="153" spans="2:65" s="1" customFormat="1" ht="24.2" customHeight="1">
      <c r="B153" s="142"/>
      <c r="C153" s="143" t="s">
        <v>205</v>
      </c>
      <c r="D153" s="143" t="s">
        <v>174</v>
      </c>
      <c r="E153" s="144" t="s">
        <v>587</v>
      </c>
      <c r="F153" s="145" t="s">
        <v>588</v>
      </c>
      <c r="G153" s="146" t="s">
        <v>280</v>
      </c>
      <c r="H153" s="147">
        <v>4</v>
      </c>
      <c r="I153" s="148">
        <v>10.65</v>
      </c>
      <c r="J153" s="148"/>
      <c r="K153" s="149"/>
      <c r="L153" s="27"/>
      <c r="M153" s="150" t="s">
        <v>1</v>
      </c>
      <c r="N153" s="121" t="s">
        <v>40</v>
      </c>
      <c r="O153" s="151">
        <v>0.53519000000000005</v>
      </c>
      <c r="P153" s="151">
        <f t="shared" si="0"/>
        <v>2.1407600000000002</v>
      </c>
      <c r="Q153" s="151">
        <v>0</v>
      </c>
      <c r="R153" s="151">
        <f t="shared" si="1"/>
        <v>0</v>
      </c>
      <c r="S153" s="151">
        <v>0</v>
      </c>
      <c r="T153" s="152">
        <f t="shared" si="2"/>
        <v>0</v>
      </c>
      <c r="AR153" s="153" t="s">
        <v>198</v>
      </c>
      <c r="AT153" s="153" t="s">
        <v>174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42.6</v>
      </c>
      <c r="BL153" s="13" t="s">
        <v>198</v>
      </c>
      <c r="BM153" s="153" t="s">
        <v>208</v>
      </c>
    </row>
    <row r="154" spans="2:65" s="1" customFormat="1" ht="24.2" customHeight="1">
      <c r="B154" s="142"/>
      <c r="C154" s="155" t="s">
        <v>191</v>
      </c>
      <c r="D154" s="155" t="s">
        <v>282</v>
      </c>
      <c r="E154" s="156" t="s">
        <v>589</v>
      </c>
      <c r="F154" s="157" t="s">
        <v>590</v>
      </c>
      <c r="G154" s="158" t="s">
        <v>280</v>
      </c>
      <c r="H154" s="159">
        <v>4</v>
      </c>
      <c r="I154" s="160">
        <v>100</v>
      </c>
      <c r="J154" s="160"/>
      <c r="K154" s="161"/>
      <c r="L154" s="162"/>
      <c r="M154" s="163" t="s">
        <v>1</v>
      </c>
      <c r="N154" s="164" t="s">
        <v>40</v>
      </c>
      <c r="O154" s="151">
        <v>0</v>
      </c>
      <c r="P154" s="151">
        <f t="shared" si="0"/>
        <v>0</v>
      </c>
      <c r="Q154" s="151">
        <v>0</v>
      </c>
      <c r="R154" s="151">
        <f t="shared" si="1"/>
        <v>0</v>
      </c>
      <c r="S154" s="151">
        <v>0</v>
      </c>
      <c r="T154" s="152">
        <f t="shared" si="2"/>
        <v>0</v>
      </c>
      <c r="AR154" s="153" t="s">
        <v>225</v>
      </c>
      <c r="AT154" s="153" t="s">
        <v>282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400</v>
      </c>
      <c r="BL154" s="13" t="s">
        <v>198</v>
      </c>
      <c r="BM154" s="153" t="s">
        <v>211</v>
      </c>
    </row>
    <row r="155" spans="2:65" s="1" customFormat="1" ht="24.2" customHeight="1">
      <c r="B155" s="142"/>
      <c r="C155" s="143" t="s">
        <v>212</v>
      </c>
      <c r="D155" s="143" t="s">
        <v>174</v>
      </c>
      <c r="E155" s="144" t="s">
        <v>591</v>
      </c>
      <c r="F155" s="145" t="s">
        <v>592</v>
      </c>
      <c r="G155" s="146" t="s">
        <v>280</v>
      </c>
      <c r="H155" s="147">
        <v>1</v>
      </c>
      <c r="I155" s="148">
        <v>9.11</v>
      </c>
      <c r="J155" s="148"/>
      <c r="K155" s="149"/>
      <c r="L155" s="27"/>
      <c r="M155" s="150" t="s">
        <v>1</v>
      </c>
      <c r="N155" s="121" t="s">
        <v>40</v>
      </c>
      <c r="O155" s="151">
        <v>0.46185999999999999</v>
      </c>
      <c r="P155" s="151">
        <f t="shared" si="0"/>
        <v>0.46185999999999999</v>
      </c>
      <c r="Q155" s="151">
        <v>2.6400000000000002E-4</v>
      </c>
      <c r="R155" s="151">
        <f t="shared" si="1"/>
        <v>2.6400000000000002E-4</v>
      </c>
      <c r="S155" s="151">
        <v>0</v>
      </c>
      <c r="T155" s="152">
        <f t="shared" si="2"/>
        <v>0</v>
      </c>
      <c r="AR155" s="153" t="s">
        <v>198</v>
      </c>
      <c r="AT155" s="153" t="s">
        <v>174</v>
      </c>
      <c r="AU155" s="153" t="s">
        <v>86</v>
      </c>
      <c r="AY155" s="13" t="s">
        <v>171</v>
      </c>
      <c r="BE155" s="154">
        <f t="shared" si="3"/>
        <v>0</v>
      </c>
      <c r="BF155" s="154">
        <f t="shared" si="4"/>
        <v>0</v>
      </c>
      <c r="BG155" s="154">
        <f t="shared" si="5"/>
        <v>0</v>
      </c>
      <c r="BH155" s="154">
        <f t="shared" si="6"/>
        <v>0</v>
      </c>
      <c r="BI155" s="154">
        <f t="shared" si="7"/>
        <v>0</v>
      </c>
      <c r="BJ155" s="13" t="s">
        <v>86</v>
      </c>
      <c r="BK155" s="154">
        <f t="shared" si="8"/>
        <v>9.11</v>
      </c>
      <c r="BL155" s="13" t="s">
        <v>198</v>
      </c>
      <c r="BM155" s="153" t="s">
        <v>215</v>
      </c>
    </row>
    <row r="156" spans="2:65" s="1" customFormat="1" ht="24.2" customHeight="1">
      <c r="B156" s="142"/>
      <c r="C156" s="155" t="s">
        <v>195</v>
      </c>
      <c r="D156" s="155" t="s">
        <v>282</v>
      </c>
      <c r="E156" s="156" t="s">
        <v>593</v>
      </c>
      <c r="F156" s="157" t="s">
        <v>594</v>
      </c>
      <c r="G156" s="158" t="s">
        <v>253</v>
      </c>
      <c r="H156" s="159">
        <v>1.575</v>
      </c>
      <c r="I156" s="160">
        <v>19.14</v>
      </c>
      <c r="J156" s="160"/>
      <c r="K156" s="161"/>
      <c r="L156" s="162"/>
      <c r="M156" s="163" t="s">
        <v>1</v>
      </c>
      <c r="N156" s="164" t="s">
        <v>40</v>
      </c>
      <c r="O156" s="151">
        <v>0</v>
      </c>
      <c r="P156" s="151">
        <f t="shared" si="0"/>
        <v>0</v>
      </c>
      <c r="Q156" s="151">
        <v>1.48E-3</v>
      </c>
      <c r="R156" s="151">
        <f t="shared" si="1"/>
        <v>2.3309999999999997E-3</v>
      </c>
      <c r="S156" s="151">
        <v>0</v>
      </c>
      <c r="T156" s="152">
        <f t="shared" si="2"/>
        <v>0</v>
      </c>
      <c r="AR156" s="153" t="s">
        <v>225</v>
      </c>
      <c r="AT156" s="153" t="s">
        <v>282</v>
      </c>
      <c r="AU156" s="153" t="s">
        <v>86</v>
      </c>
      <c r="AY156" s="13" t="s">
        <v>171</v>
      </c>
      <c r="BE156" s="154">
        <f t="shared" si="3"/>
        <v>0</v>
      </c>
      <c r="BF156" s="154">
        <f t="shared" si="4"/>
        <v>0</v>
      </c>
      <c r="BG156" s="154">
        <f t="shared" si="5"/>
        <v>0</v>
      </c>
      <c r="BH156" s="154">
        <f t="shared" si="6"/>
        <v>0</v>
      </c>
      <c r="BI156" s="154">
        <f t="shared" si="7"/>
        <v>0</v>
      </c>
      <c r="BJ156" s="13" t="s">
        <v>86</v>
      </c>
      <c r="BK156" s="154">
        <f t="shared" si="8"/>
        <v>30.15</v>
      </c>
      <c r="BL156" s="13" t="s">
        <v>198</v>
      </c>
      <c r="BM156" s="153" t="s">
        <v>218</v>
      </c>
    </row>
    <row r="157" spans="2:65" s="1" customFormat="1" ht="37.9" customHeight="1">
      <c r="B157" s="142"/>
      <c r="C157" s="155" t="s">
        <v>219</v>
      </c>
      <c r="D157" s="155" t="s">
        <v>282</v>
      </c>
      <c r="E157" s="156" t="s">
        <v>595</v>
      </c>
      <c r="F157" s="157" t="s">
        <v>596</v>
      </c>
      <c r="G157" s="158" t="s">
        <v>280</v>
      </c>
      <c r="H157" s="159">
        <v>1</v>
      </c>
      <c r="I157" s="160">
        <v>0.41</v>
      </c>
      <c r="J157" s="160"/>
      <c r="K157" s="161"/>
      <c r="L157" s="162"/>
      <c r="M157" s="163" t="s">
        <v>1</v>
      </c>
      <c r="N157" s="164" t="s">
        <v>40</v>
      </c>
      <c r="O157" s="151">
        <v>0</v>
      </c>
      <c r="P157" s="151">
        <f t="shared" si="0"/>
        <v>0</v>
      </c>
      <c r="Q157" s="151">
        <v>1E-4</v>
      </c>
      <c r="R157" s="151">
        <f t="shared" si="1"/>
        <v>1E-4</v>
      </c>
      <c r="S157" s="151">
        <v>0</v>
      </c>
      <c r="T157" s="152">
        <f t="shared" si="2"/>
        <v>0</v>
      </c>
      <c r="AR157" s="153" t="s">
        <v>225</v>
      </c>
      <c r="AT157" s="153" t="s">
        <v>282</v>
      </c>
      <c r="AU157" s="153" t="s">
        <v>86</v>
      </c>
      <c r="AY157" s="13" t="s">
        <v>171</v>
      </c>
      <c r="BE157" s="154">
        <f t="shared" si="3"/>
        <v>0</v>
      </c>
      <c r="BF157" s="154">
        <f t="shared" si="4"/>
        <v>0</v>
      </c>
      <c r="BG157" s="154">
        <f t="shared" si="5"/>
        <v>0</v>
      </c>
      <c r="BH157" s="154">
        <f t="shared" si="6"/>
        <v>0</v>
      </c>
      <c r="BI157" s="154">
        <f t="shared" si="7"/>
        <v>0</v>
      </c>
      <c r="BJ157" s="13" t="s">
        <v>86</v>
      </c>
      <c r="BK157" s="154">
        <f t="shared" si="8"/>
        <v>0.41</v>
      </c>
      <c r="BL157" s="13" t="s">
        <v>198</v>
      </c>
      <c r="BM157" s="153" t="s">
        <v>222</v>
      </c>
    </row>
    <row r="158" spans="2:65" s="1" customFormat="1" ht="24.2" customHeight="1">
      <c r="B158" s="142"/>
      <c r="C158" s="143" t="s">
        <v>198</v>
      </c>
      <c r="D158" s="143" t="s">
        <v>174</v>
      </c>
      <c r="E158" s="144" t="s">
        <v>597</v>
      </c>
      <c r="F158" s="145" t="s">
        <v>598</v>
      </c>
      <c r="G158" s="146" t="s">
        <v>425</v>
      </c>
      <c r="H158" s="147">
        <v>15.36</v>
      </c>
      <c r="I158" s="148">
        <v>0.64</v>
      </c>
      <c r="J158" s="148"/>
      <c r="K158" s="149"/>
      <c r="L158" s="27"/>
      <c r="M158" s="150" t="s">
        <v>1</v>
      </c>
      <c r="N158" s="121" t="s">
        <v>40</v>
      </c>
      <c r="O158" s="151">
        <v>0</v>
      </c>
      <c r="P158" s="151">
        <f t="shared" si="0"/>
        <v>0</v>
      </c>
      <c r="Q158" s="151">
        <v>0</v>
      </c>
      <c r="R158" s="151">
        <f t="shared" si="1"/>
        <v>0</v>
      </c>
      <c r="S158" s="151">
        <v>0</v>
      </c>
      <c r="T158" s="152">
        <f t="shared" si="2"/>
        <v>0</v>
      </c>
      <c r="AR158" s="153" t="s">
        <v>198</v>
      </c>
      <c r="AT158" s="153" t="s">
        <v>174</v>
      </c>
      <c r="AU158" s="153" t="s">
        <v>86</v>
      </c>
      <c r="AY158" s="13" t="s">
        <v>171</v>
      </c>
      <c r="BE158" s="154">
        <f t="shared" si="3"/>
        <v>0</v>
      </c>
      <c r="BF158" s="154">
        <f t="shared" si="4"/>
        <v>0</v>
      </c>
      <c r="BG158" s="154">
        <f t="shared" si="5"/>
        <v>0</v>
      </c>
      <c r="BH158" s="154">
        <f t="shared" si="6"/>
        <v>0</v>
      </c>
      <c r="BI158" s="154">
        <f t="shared" si="7"/>
        <v>0</v>
      </c>
      <c r="BJ158" s="13" t="s">
        <v>86</v>
      </c>
      <c r="BK158" s="154">
        <f t="shared" si="8"/>
        <v>9.83</v>
      </c>
      <c r="BL158" s="13" t="s">
        <v>198</v>
      </c>
      <c r="BM158" s="153" t="s">
        <v>225</v>
      </c>
    </row>
    <row r="159" spans="2:65" s="11" customFormat="1" ht="22.9" customHeight="1">
      <c r="B159" s="131"/>
      <c r="D159" s="132" t="s">
        <v>73</v>
      </c>
      <c r="E159" s="140" t="s">
        <v>599</v>
      </c>
      <c r="F159" s="140" t="s">
        <v>600</v>
      </c>
      <c r="J159" s="141"/>
      <c r="L159" s="131"/>
      <c r="M159" s="135"/>
      <c r="P159" s="136">
        <f>SUM(P160:P171)</f>
        <v>37.675657600000008</v>
      </c>
      <c r="R159" s="136">
        <f>SUM(R160:R171)</f>
        <v>9.9575999999999987E-3</v>
      </c>
      <c r="T159" s="137">
        <f>SUM(T160:T171)</f>
        <v>0</v>
      </c>
      <c r="AR159" s="132" t="s">
        <v>86</v>
      </c>
      <c r="AT159" s="138" t="s">
        <v>73</v>
      </c>
      <c r="AU159" s="138" t="s">
        <v>81</v>
      </c>
      <c r="AY159" s="132" t="s">
        <v>171</v>
      </c>
      <c r="BK159" s="139">
        <f>SUM(BK160:BK171)</f>
        <v>7635.43</v>
      </c>
    </row>
    <row r="160" spans="2:65" s="1" customFormat="1" ht="16.5" customHeight="1">
      <c r="B160" s="142"/>
      <c r="C160" s="143" t="s">
        <v>226</v>
      </c>
      <c r="D160" s="143" t="s">
        <v>174</v>
      </c>
      <c r="E160" s="144" t="s">
        <v>601</v>
      </c>
      <c r="F160" s="145" t="s">
        <v>602</v>
      </c>
      <c r="G160" s="146" t="s">
        <v>280</v>
      </c>
      <c r="H160" s="147">
        <v>1</v>
      </c>
      <c r="I160" s="148">
        <v>210.77</v>
      </c>
      <c r="J160" s="148"/>
      <c r="K160" s="149"/>
      <c r="L160" s="27"/>
      <c r="M160" s="150" t="s">
        <v>1</v>
      </c>
      <c r="N160" s="121" t="s">
        <v>40</v>
      </c>
      <c r="O160" s="151">
        <v>11.41095</v>
      </c>
      <c r="P160" s="151">
        <f t="shared" ref="P160:P171" si="9">O160*H160</f>
        <v>11.41095</v>
      </c>
      <c r="Q160" s="151">
        <v>4.6600000000000001E-5</v>
      </c>
      <c r="R160" s="151">
        <f t="shared" ref="R160:R171" si="10">Q160*H160</f>
        <v>4.6600000000000001E-5</v>
      </c>
      <c r="S160" s="151">
        <v>0</v>
      </c>
      <c r="T160" s="152">
        <f t="shared" ref="T160:T171" si="11">S160*H160</f>
        <v>0</v>
      </c>
      <c r="AR160" s="153" t="s">
        <v>198</v>
      </c>
      <c r="AT160" s="153" t="s">
        <v>174</v>
      </c>
      <c r="AU160" s="153" t="s">
        <v>86</v>
      </c>
      <c r="AY160" s="13" t="s">
        <v>171</v>
      </c>
      <c r="BE160" s="154">
        <f t="shared" ref="BE160:BE171" si="12">IF(N160="základná",J160,0)</f>
        <v>0</v>
      </c>
      <c r="BF160" s="154">
        <f t="shared" ref="BF160:BF171" si="13">IF(N160="znížená",J160,0)</f>
        <v>0</v>
      </c>
      <c r="BG160" s="154">
        <f t="shared" ref="BG160:BG171" si="14">IF(N160="zákl. prenesená",J160,0)</f>
        <v>0</v>
      </c>
      <c r="BH160" s="154">
        <f t="shared" ref="BH160:BH171" si="15">IF(N160="zníž. prenesená",J160,0)</f>
        <v>0</v>
      </c>
      <c r="BI160" s="154">
        <f t="shared" ref="BI160:BI171" si="16">IF(N160="nulová",J160,0)</f>
        <v>0</v>
      </c>
      <c r="BJ160" s="13" t="s">
        <v>86</v>
      </c>
      <c r="BK160" s="154">
        <f t="shared" ref="BK160:BK171" si="17">ROUND(I160*H160,2)</f>
        <v>210.77</v>
      </c>
      <c r="BL160" s="13" t="s">
        <v>198</v>
      </c>
      <c r="BM160" s="153" t="s">
        <v>229</v>
      </c>
    </row>
    <row r="161" spans="2:65" s="1" customFormat="1" ht="33" customHeight="1">
      <c r="B161" s="142"/>
      <c r="C161" s="155" t="s">
        <v>202</v>
      </c>
      <c r="D161" s="155" t="s">
        <v>282</v>
      </c>
      <c r="E161" s="156" t="s">
        <v>603</v>
      </c>
      <c r="F161" s="157" t="s">
        <v>604</v>
      </c>
      <c r="G161" s="158" t="s">
        <v>280</v>
      </c>
      <c r="H161" s="159">
        <v>1</v>
      </c>
      <c r="I161" s="160">
        <v>504</v>
      </c>
      <c r="J161" s="160"/>
      <c r="K161" s="161"/>
      <c r="L161" s="162"/>
      <c r="M161" s="163" t="s">
        <v>1</v>
      </c>
      <c r="N161" s="164" t="s">
        <v>40</v>
      </c>
      <c r="O161" s="151">
        <v>0</v>
      </c>
      <c r="P161" s="151">
        <f t="shared" si="9"/>
        <v>0</v>
      </c>
      <c r="Q161" s="151">
        <v>0</v>
      </c>
      <c r="R161" s="151">
        <f t="shared" si="10"/>
        <v>0</v>
      </c>
      <c r="S161" s="151">
        <v>0</v>
      </c>
      <c r="T161" s="152">
        <f t="shared" si="11"/>
        <v>0</v>
      </c>
      <c r="AR161" s="153" t="s">
        <v>225</v>
      </c>
      <c r="AT161" s="153" t="s">
        <v>282</v>
      </c>
      <c r="AU161" s="153" t="s">
        <v>86</v>
      </c>
      <c r="AY161" s="13" t="s">
        <v>171</v>
      </c>
      <c r="BE161" s="154">
        <f t="shared" si="12"/>
        <v>0</v>
      </c>
      <c r="BF161" s="154">
        <f t="shared" si="13"/>
        <v>0</v>
      </c>
      <c r="BG161" s="154">
        <f t="shared" si="14"/>
        <v>0</v>
      </c>
      <c r="BH161" s="154">
        <f t="shared" si="15"/>
        <v>0</v>
      </c>
      <c r="BI161" s="154">
        <f t="shared" si="16"/>
        <v>0</v>
      </c>
      <c r="BJ161" s="13" t="s">
        <v>86</v>
      </c>
      <c r="BK161" s="154">
        <f t="shared" si="17"/>
        <v>504</v>
      </c>
      <c r="BL161" s="13" t="s">
        <v>198</v>
      </c>
      <c r="BM161" s="153" t="s">
        <v>232</v>
      </c>
    </row>
    <row r="162" spans="2:65" s="1" customFormat="1" ht="24.2" customHeight="1">
      <c r="B162" s="142"/>
      <c r="C162" s="143" t="s">
        <v>233</v>
      </c>
      <c r="D162" s="143" t="s">
        <v>174</v>
      </c>
      <c r="E162" s="144" t="s">
        <v>605</v>
      </c>
      <c r="F162" s="145" t="s">
        <v>606</v>
      </c>
      <c r="G162" s="146" t="s">
        <v>253</v>
      </c>
      <c r="H162" s="147">
        <v>15.42</v>
      </c>
      <c r="I162" s="148">
        <v>20.190000000000001</v>
      </c>
      <c r="J162" s="148"/>
      <c r="K162" s="149"/>
      <c r="L162" s="27"/>
      <c r="M162" s="150" t="s">
        <v>1</v>
      </c>
      <c r="N162" s="121" t="s">
        <v>40</v>
      </c>
      <c r="O162" s="151">
        <v>1.0734300000000001</v>
      </c>
      <c r="P162" s="151">
        <f t="shared" si="9"/>
        <v>16.552290600000003</v>
      </c>
      <c r="Q162" s="151">
        <v>2.1499999999999999E-4</v>
      </c>
      <c r="R162" s="151">
        <f t="shared" si="10"/>
        <v>3.3152999999999998E-3</v>
      </c>
      <c r="S162" s="151">
        <v>0</v>
      </c>
      <c r="T162" s="152">
        <f t="shared" si="11"/>
        <v>0</v>
      </c>
      <c r="AR162" s="153" t="s">
        <v>198</v>
      </c>
      <c r="AT162" s="153" t="s">
        <v>174</v>
      </c>
      <c r="AU162" s="153" t="s">
        <v>86</v>
      </c>
      <c r="AY162" s="13" t="s">
        <v>171</v>
      </c>
      <c r="BE162" s="154">
        <f t="shared" si="12"/>
        <v>0</v>
      </c>
      <c r="BF162" s="154">
        <f t="shared" si="13"/>
        <v>0</v>
      </c>
      <c r="BG162" s="154">
        <f t="shared" si="14"/>
        <v>0</v>
      </c>
      <c r="BH162" s="154">
        <f t="shared" si="15"/>
        <v>0</v>
      </c>
      <c r="BI162" s="154">
        <f t="shared" si="16"/>
        <v>0</v>
      </c>
      <c r="BJ162" s="13" t="s">
        <v>86</v>
      </c>
      <c r="BK162" s="154">
        <f t="shared" si="17"/>
        <v>311.33</v>
      </c>
      <c r="BL162" s="13" t="s">
        <v>198</v>
      </c>
      <c r="BM162" s="153" t="s">
        <v>236</v>
      </c>
    </row>
    <row r="163" spans="2:65" s="1" customFormat="1" ht="37.9" customHeight="1">
      <c r="B163" s="142"/>
      <c r="C163" s="155" t="s">
        <v>7</v>
      </c>
      <c r="D163" s="155" t="s">
        <v>282</v>
      </c>
      <c r="E163" s="156" t="s">
        <v>579</v>
      </c>
      <c r="F163" s="157" t="s">
        <v>580</v>
      </c>
      <c r="G163" s="158" t="s">
        <v>253</v>
      </c>
      <c r="H163" s="159">
        <v>16.190999999999999</v>
      </c>
      <c r="I163" s="160">
        <v>1.91</v>
      </c>
      <c r="J163" s="160"/>
      <c r="K163" s="161"/>
      <c r="L163" s="162"/>
      <c r="M163" s="163" t="s">
        <v>1</v>
      </c>
      <c r="N163" s="164" t="s">
        <v>40</v>
      </c>
      <c r="O163" s="151">
        <v>0</v>
      </c>
      <c r="P163" s="151">
        <f t="shared" si="9"/>
        <v>0</v>
      </c>
      <c r="Q163" s="151">
        <v>1E-4</v>
      </c>
      <c r="R163" s="151">
        <f t="shared" si="10"/>
        <v>1.6191000000000001E-3</v>
      </c>
      <c r="S163" s="151">
        <v>0</v>
      </c>
      <c r="T163" s="152">
        <f t="shared" si="11"/>
        <v>0</v>
      </c>
      <c r="AR163" s="153" t="s">
        <v>225</v>
      </c>
      <c r="AT163" s="153" t="s">
        <v>282</v>
      </c>
      <c r="AU163" s="153" t="s">
        <v>86</v>
      </c>
      <c r="AY163" s="13" t="s">
        <v>171</v>
      </c>
      <c r="BE163" s="154">
        <f t="shared" si="12"/>
        <v>0</v>
      </c>
      <c r="BF163" s="154">
        <f t="shared" si="13"/>
        <v>0</v>
      </c>
      <c r="BG163" s="154">
        <f t="shared" si="14"/>
        <v>0</v>
      </c>
      <c r="BH163" s="154">
        <f t="shared" si="15"/>
        <v>0</v>
      </c>
      <c r="BI163" s="154">
        <f t="shared" si="16"/>
        <v>0</v>
      </c>
      <c r="BJ163" s="13" t="s">
        <v>86</v>
      </c>
      <c r="BK163" s="154">
        <f t="shared" si="17"/>
        <v>30.92</v>
      </c>
      <c r="BL163" s="13" t="s">
        <v>198</v>
      </c>
      <c r="BM163" s="153" t="s">
        <v>239</v>
      </c>
    </row>
    <row r="164" spans="2:65" s="1" customFormat="1" ht="37.9" customHeight="1">
      <c r="B164" s="142"/>
      <c r="C164" s="155" t="s">
        <v>240</v>
      </c>
      <c r="D164" s="155" t="s">
        <v>282</v>
      </c>
      <c r="E164" s="156" t="s">
        <v>581</v>
      </c>
      <c r="F164" s="157" t="s">
        <v>582</v>
      </c>
      <c r="G164" s="158" t="s">
        <v>253</v>
      </c>
      <c r="H164" s="159">
        <v>16.190999999999999</v>
      </c>
      <c r="I164" s="160">
        <v>0.71</v>
      </c>
      <c r="J164" s="160"/>
      <c r="K164" s="161"/>
      <c r="L164" s="162"/>
      <c r="M164" s="163" t="s">
        <v>1</v>
      </c>
      <c r="N164" s="164" t="s">
        <v>40</v>
      </c>
      <c r="O164" s="151">
        <v>0</v>
      </c>
      <c r="P164" s="151">
        <f t="shared" si="9"/>
        <v>0</v>
      </c>
      <c r="Q164" s="151">
        <v>1E-4</v>
      </c>
      <c r="R164" s="151">
        <f t="shared" si="10"/>
        <v>1.6191000000000001E-3</v>
      </c>
      <c r="S164" s="151">
        <v>0</v>
      </c>
      <c r="T164" s="152">
        <f t="shared" si="11"/>
        <v>0</v>
      </c>
      <c r="AR164" s="153" t="s">
        <v>225</v>
      </c>
      <c r="AT164" s="153" t="s">
        <v>282</v>
      </c>
      <c r="AU164" s="153" t="s">
        <v>86</v>
      </c>
      <c r="AY164" s="13" t="s">
        <v>171</v>
      </c>
      <c r="BE164" s="154">
        <f t="shared" si="12"/>
        <v>0</v>
      </c>
      <c r="BF164" s="154">
        <f t="shared" si="13"/>
        <v>0</v>
      </c>
      <c r="BG164" s="154">
        <f t="shared" si="14"/>
        <v>0</v>
      </c>
      <c r="BH164" s="154">
        <f t="shared" si="15"/>
        <v>0</v>
      </c>
      <c r="BI164" s="154">
        <f t="shared" si="16"/>
        <v>0</v>
      </c>
      <c r="BJ164" s="13" t="s">
        <v>86</v>
      </c>
      <c r="BK164" s="154">
        <f t="shared" si="17"/>
        <v>11.5</v>
      </c>
      <c r="BL164" s="13" t="s">
        <v>198</v>
      </c>
      <c r="BM164" s="153" t="s">
        <v>243</v>
      </c>
    </row>
    <row r="165" spans="2:65" s="1" customFormat="1" ht="44.25" customHeight="1">
      <c r="B165" s="142"/>
      <c r="C165" s="155" t="s">
        <v>208</v>
      </c>
      <c r="D165" s="155" t="s">
        <v>282</v>
      </c>
      <c r="E165" s="156" t="s">
        <v>607</v>
      </c>
      <c r="F165" s="157" t="s">
        <v>608</v>
      </c>
      <c r="G165" s="158" t="s">
        <v>280</v>
      </c>
      <c r="H165" s="159">
        <v>1</v>
      </c>
      <c r="I165" s="160">
        <v>2120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 t="shared" si="9"/>
        <v>0</v>
      </c>
      <c r="Q165" s="151">
        <v>0</v>
      </c>
      <c r="R165" s="151">
        <f t="shared" si="10"/>
        <v>0</v>
      </c>
      <c r="S165" s="151">
        <v>0</v>
      </c>
      <c r="T165" s="152">
        <f t="shared" si="11"/>
        <v>0</v>
      </c>
      <c r="AR165" s="153" t="s">
        <v>225</v>
      </c>
      <c r="AT165" s="153" t="s">
        <v>282</v>
      </c>
      <c r="AU165" s="153" t="s">
        <v>86</v>
      </c>
      <c r="AY165" s="13" t="s">
        <v>171</v>
      </c>
      <c r="BE165" s="154">
        <f t="shared" si="12"/>
        <v>0</v>
      </c>
      <c r="BF165" s="154">
        <f t="shared" si="13"/>
        <v>0</v>
      </c>
      <c r="BG165" s="154">
        <f t="shared" si="14"/>
        <v>0</v>
      </c>
      <c r="BH165" s="154">
        <f t="shared" si="15"/>
        <v>0</v>
      </c>
      <c r="BI165" s="154">
        <f t="shared" si="16"/>
        <v>0</v>
      </c>
      <c r="BJ165" s="13" t="s">
        <v>86</v>
      </c>
      <c r="BK165" s="154">
        <f t="shared" si="17"/>
        <v>2120</v>
      </c>
      <c r="BL165" s="13" t="s">
        <v>198</v>
      </c>
      <c r="BM165" s="153" t="s">
        <v>246</v>
      </c>
    </row>
    <row r="166" spans="2:65" s="1" customFormat="1" ht="44.25" customHeight="1">
      <c r="B166" s="142"/>
      <c r="C166" s="155" t="s">
        <v>247</v>
      </c>
      <c r="D166" s="155" t="s">
        <v>282</v>
      </c>
      <c r="E166" s="156" t="s">
        <v>609</v>
      </c>
      <c r="F166" s="157" t="s">
        <v>610</v>
      </c>
      <c r="G166" s="158" t="s">
        <v>280</v>
      </c>
      <c r="H166" s="159">
        <v>1</v>
      </c>
      <c r="I166" s="160">
        <v>1760</v>
      </c>
      <c r="J166" s="160"/>
      <c r="K166" s="161"/>
      <c r="L166" s="162"/>
      <c r="M166" s="163" t="s">
        <v>1</v>
      </c>
      <c r="N166" s="164" t="s">
        <v>40</v>
      </c>
      <c r="O166" s="151">
        <v>0</v>
      </c>
      <c r="P166" s="151">
        <f t="shared" si="9"/>
        <v>0</v>
      </c>
      <c r="Q166" s="151">
        <v>0</v>
      </c>
      <c r="R166" s="151">
        <f t="shared" si="10"/>
        <v>0</v>
      </c>
      <c r="S166" s="151">
        <v>0</v>
      </c>
      <c r="T166" s="152">
        <f t="shared" si="11"/>
        <v>0</v>
      </c>
      <c r="AR166" s="153" t="s">
        <v>225</v>
      </c>
      <c r="AT166" s="153" t="s">
        <v>282</v>
      </c>
      <c r="AU166" s="153" t="s">
        <v>86</v>
      </c>
      <c r="AY166" s="13" t="s">
        <v>171</v>
      </c>
      <c r="BE166" s="154">
        <f t="shared" si="12"/>
        <v>0</v>
      </c>
      <c r="BF166" s="154">
        <f t="shared" si="13"/>
        <v>0</v>
      </c>
      <c r="BG166" s="154">
        <f t="shared" si="14"/>
        <v>0</v>
      </c>
      <c r="BH166" s="154">
        <f t="shared" si="15"/>
        <v>0</v>
      </c>
      <c r="BI166" s="154">
        <f t="shared" si="16"/>
        <v>0</v>
      </c>
      <c r="BJ166" s="13" t="s">
        <v>86</v>
      </c>
      <c r="BK166" s="154">
        <f t="shared" si="17"/>
        <v>1760</v>
      </c>
      <c r="BL166" s="13" t="s">
        <v>198</v>
      </c>
      <c r="BM166" s="153" t="s">
        <v>250</v>
      </c>
    </row>
    <row r="167" spans="2:65" s="1" customFormat="1" ht="33" customHeight="1">
      <c r="B167" s="142"/>
      <c r="C167" s="143" t="s">
        <v>211</v>
      </c>
      <c r="D167" s="143" t="s">
        <v>174</v>
      </c>
      <c r="E167" s="144" t="s">
        <v>611</v>
      </c>
      <c r="F167" s="145" t="s">
        <v>612</v>
      </c>
      <c r="G167" s="146" t="s">
        <v>280</v>
      </c>
      <c r="H167" s="147">
        <v>1</v>
      </c>
      <c r="I167" s="148">
        <v>77.13</v>
      </c>
      <c r="J167" s="148"/>
      <c r="K167" s="149"/>
      <c r="L167" s="27"/>
      <c r="M167" s="150" t="s">
        <v>1</v>
      </c>
      <c r="N167" s="121" t="s">
        <v>40</v>
      </c>
      <c r="O167" s="151">
        <v>4.4926500000000003</v>
      </c>
      <c r="P167" s="151">
        <f t="shared" si="9"/>
        <v>4.4926500000000003</v>
      </c>
      <c r="Q167" s="151">
        <v>0</v>
      </c>
      <c r="R167" s="151">
        <f t="shared" si="10"/>
        <v>0</v>
      </c>
      <c r="S167" s="151">
        <v>0</v>
      </c>
      <c r="T167" s="152">
        <f t="shared" si="11"/>
        <v>0</v>
      </c>
      <c r="AR167" s="153" t="s">
        <v>198</v>
      </c>
      <c r="AT167" s="153" t="s">
        <v>174</v>
      </c>
      <c r="AU167" s="153" t="s">
        <v>86</v>
      </c>
      <c r="AY167" s="13" t="s">
        <v>171</v>
      </c>
      <c r="BE167" s="154">
        <f t="shared" si="12"/>
        <v>0</v>
      </c>
      <c r="BF167" s="154">
        <f t="shared" si="13"/>
        <v>0</v>
      </c>
      <c r="BG167" s="154">
        <f t="shared" si="14"/>
        <v>0</v>
      </c>
      <c r="BH167" s="154">
        <f t="shared" si="15"/>
        <v>0</v>
      </c>
      <c r="BI167" s="154">
        <f t="shared" si="16"/>
        <v>0</v>
      </c>
      <c r="BJ167" s="13" t="s">
        <v>86</v>
      </c>
      <c r="BK167" s="154">
        <f t="shared" si="17"/>
        <v>77.13</v>
      </c>
      <c r="BL167" s="13" t="s">
        <v>198</v>
      </c>
      <c r="BM167" s="153" t="s">
        <v>254</v>
      </c>
    </row>
    <row r="168" spans="2:65" s="1" customFormat="1" ht="55.5" customHeight="1">
      <c r="B168" s="142"/>
      <c r="C168" s="155" t="s">
        <v>255</v>
      </c>
      <c r="D168" s="155" t="s">
        <v>282</v>
      </c>
      <c r="E168" s="156" t="s">
        <v>613</v>
      </c>
      <c r="F168" s="157" t="s">
        <v>614</v>
      </c>
      <c r="G168" s="158" t="s">
        <v>280</v>
      </c>
      <c r="H168" s="159">
        <v>1</v>
      </c>
      <c r="I168" s="160">
        <v>1060</v>
      </c>
      <c r="J168" s="160"/>
      <c r="K168" s="161"/>
      <c r="L168" s="162"/>
      <c r="M168" s="163" t="s">
        <v>1</v>
      </c>
      <c r="N168" s="164" t="s">
        <v>40</v>
      </c>
      <c r="O168" s="151">
        <v>0</v>
      </c>
      <c r="P168" s="151">
        <f t="shared" si="9"/>
        <v>0</v>
      </c>
      <c r="Q168" s="151">
        <v>0</v>
      </c>
      <c r="R168" s="151">
        <f t="shared" si="10"/>
        <v>0</v>
      </c>
      <c r="S168" s="151">
        <v>0</v>
      </c>
      <c r="T168" s="152">
        <f t="shared" si="11"/>
        <v>0</v>
      </c>
      <c r="AR168" s="153" t="s">
        <v>225</v>
      </c>
      <c r="AT168" s="153" t="s">
        <v>282</v>
      </c>
      <c r="AU168" s="153" t="s">
        <v>86</v>
      </c>
      <c r="AY168" s="13" t="s">
        <v>171</v>
      </c>
      <c r="BE168" s="154">
        <f t="shared" si="12"/>
        <v>0</v>
      </c>
      <c r="BF168" s="154">
        <f t="shared" si="13"/>
        <v>0</v>
      </c>
      <c r="BG168" s="154">
        <f t="shared" si="14"/>
        <v>0</v>
      </c>
      <c r="BH168" s="154">
        <f t="shared" si="15"/>
        <v>0</v>
      </c>
      <c r="BI168" s="154">
        <f t="shared" si="16"/>
        <v>0</v>
      </c>
      <c r="BJ168" s="13" t="s">
        <v>86</v>
      </c>
      <c r="BK168" s="154">
        <f t="shared" si="17"/>
        <v>1060</v>
      </c>
      <c r="BL168" s="13" t="s">
        <v>198</v>
      </c>
      <c r="BM168" s="153" t="s">
        <v>258</v>
      </c>
    </row>
    <row r="169" spans="2:65" s="1" customFormat="1" ht="21.75" customHeight="1">
      <c r="B169" s="142"/>
      <c r="C169" s="143" t="s">
        <v>215</v>
      </c>
      <c r="D169" s="143" t="s">
        <v>174</v>
      </c>
      <c r="E169" s="144" t="s">
        <v>615</v>
      </c>
      <c r="F169" s="145" t="s">
        <v>616</v>
      </c>
      <c r="G169" s="146" t="s">
        <v>253</v>
      </c>
      <c r="H169" s="147">
        <v>7.9</v>
      </c>
      <c r="I169" s="148">
        <v>16.18</v>
      </c>
      <c r="J169" s="148"/>
      <c r="K169" s="149"/>
      <c r="L169" s="27"/>
      <c r="M169" s="150" t="s">
        <v>1</v>
      </c>
      <c r="N169" s="121" t="s">
        <v>40</v>
      </c>
      <c r="O169" s="151">
        <v>0.66073000000000004</v>
      </c>
      <c r="P169" s="151">
        <f t="shared" si="9"/>
        <v>5.2197670000000009</v>
      </c>
      <c r="Q169" s="151">
        <v>4.2499999999999998E-4</v>
      </c>
      <c r="R169" s="151">
        <f t="shared" si="10"/>
        <v>3.3574999999999998E-3</v>
      </c>
      <c r="S169" s="151">
        <v>0</v>
      </c>
      <c r="T169" s="152">
        <f t="shared" si="11"/>
        <v>0</v>
      </c>
      <c r="AR169" s="153" t="s">
        <v>198</v>
      </c>
      <c r="AT169" s="153" t="s">
        <v>174</v>
      </c>
      <c r="AU169" s="153" t="s">
        <v>86</v>
      </c>
      <c r="AY169" s="13" t="s">
        <v>171</v>
      </c>
      <c r="BE169" s="154">
        <f t="shared" si="12"/>
        <v>0</v>
      </c>
      <c r="BF169" s="154">
        <f t="shared" si="13"/>
        <v>0</v>
      </c>
      <c r="BG169" s="154">
        <f t="shared" si="14"/>
        <v>0</v>
      </c>
      <c r="BH169" s="154">
        <f t="shared" si="15"/>
        <v>0</v>
      </c>
      <c r="BI169" s="154">
        <f t="shared" si="16"/>
        <v>0</v>
      </c>
      <c r="BJ169" s="13" t="s">
        <v>86</v>
      </c>
      <c r="BK169" s="154">
        <f t="shared" si="17"/>
        <v>127.82</v>
      </c>
      <c r="BL169" s="13" t="s">
        <v>198</v>
      </c>
      <c r="BM169" s="153" t="s">
        <v>261</v>
      </c>
    </row>
    <row r="170" spans="2:65" s="1" customFormat="1" ht="55.5" customHeight="1">
      <c r="B170" s="142"/>
      <c r="C170" s="155" t="s">
        <v>263</v>
      </c>
      <c r="D170" s="155" t="s">
        <v>282</v>
      </c>
      <c r="E170" s="156" t="s">
        <v>617</v>
      </c>
      <c r="F170" s="157" t="s">
        <v>618</v>
      </c>
      <c r="G170" s="158" t="s">
        <v>280</v>
      </c>
      <c r="H170" s="159">
        <v>1</v>
      </c>
      <c r="I170" s="160">
        <v>1328</v>
      </c>
      <c r="J170" s="160"/>
      <c r="K170" s="161"/>
      <c r="L170" s="162"/>
      <c r="M170" s="163" t="s">
        <v>1</v>
      </c>
      <c r="N170" s="164" t="s">
        <v>40</v>
      </c>
      <c r="O170" s="151">
        <v>0</v>
      </c>
      <c r="P170" s="151">
        <f t="shared" si="9"/>
        <v>0</v>
      </c>
      <c r="Q170" s="151">
        <v>0</v>
      </c>
      <c r="R170" s="151">
        <f t="shared" si="10"/>
        <v>0</v>
      </c>
      <c r="S170" s="151">
        <v>0</v>
      </c>
      <c r="T170" s="152">
        <f t="shared" si="11"/>
        <v>0</v>
      </c>
      <c r="AR170" s="153" t="s">
        <v>225</v>
      </c>
      <c r="AT170" s="153" t="s">
        <v>282</v>
      </c>
      <c r="AU170" s="153" t="s">
        <v>86</v>
      </c>
      <c r="AY170" s="13" t="s">
        <v>171</v>
      </c>
      <c r="BE170" s="154">
        <f t="shared" si="12"/>
        <v>0</v>
      </c>
      <c r="BF170" s="154">
        <f t="shared" si="13"/>
        <v>0</v>
      </c>
      <c r="BG170" s="154">
        <f t="shared" si="14"/>
        <v>0</v>
      </c>
      <c r="BH170" s="154">
        <f t="shared" si="15"/>
        <v>0</v>
      </c>
      <c r="BI170" s="154">
        <f t="shared" si="16"/>
        <v>0</v>
      </c>
      <c r="BJ170" s="13" t="s">
        <v>86</v>
      </c>
      <c r="BK170" s="154">
        <f t="shared" si="17"/>
        <v>1328</v>
      </c>
      <c r="BL170" s="13" t="s">
        <v>198</v>
      </c>
      <c r="BM170" s="153" t="s">
        <v>266</v>
      </c>
    </row>
    <row r="171" spans="2:65" s="1" customFormat="1" ht="24.2" customHeight="1">
      <c r="B171" s="142"/>
      <c r="C171" s="143" t="s">
        <v>218</v>
      </c>
      <c r="D171" s="143" t="s">
        <v>174</v>
      </c>
      <c r="E171" s="144" t="s">
        <v>619</v>
      </c>
      <c r="F171" s="145" t="s">
        <v>620</v>
      </c>
      <c r="G171" s="146" t="s">
        <v>425</v>
      </c>
      <c r="H171" s="147">
        <v>106.77</v>
      </c>
      <c r="I171" s="148">
        <v>0.88</v>
      </c>
      <c r="J171" s="148"/>
      <c r="K171" s="149"/>
      <c r="L171" s="27"/>
      <c r="M171" s="150" t="s">
        <v>1</v>
      </c>
      <c r="N171" s="121" t="s">
        <v>40</v>
      </c>
      <c r="O171" s="151">
        <v>0</v>
      </c>
      <c r="P171" s="151">
        <f t="shared" si="9"/>
        <v>0</v>
      </c>
      <c r="Q171" s="151">
        <v>0</v>
      </c>
      <c r="R171" s="151">
        <f t="shared" si="10"/>
        <v>0</v>
      </c>
      <c r="S171" s="151">
        <v>0</v>
      </c>
      <c r="T171" s="152">
        <f t="shared" si="11"/>
        <v>0</v>
      </c>
      <c r="AR171" s="153" t="s">
        <v>198</v>
      </c>
      <c r="AT171" s="153" t="s">
        <v>174</v>
      </c>
      <c r="AU171" s="153" t="s">
        <v>86</v>
      </c>
      <c r="AY171" s="13" t="s">
        <v>171</v>
      </c>
      <c r="BE171" s="154">
        <f t="shared" si="12"/>
        <v>0</v>
      </c>
      <c r="BF171" s="154">
        <f t="shared" si="13"/>
        <v>0</v>
      </c>
      <c r="BG171" s="154">
        <f t="shared" si="14"/>
        <v>0</v>
      </c>
      <c r="BH171" s="154">
        <f t="shared" si="15"/>
        <v>0</v>
      </c>
      <c r="BI171" s="154">
        <f t="shared" si="16"/>
        <v>0</v>
      </c>
      <c r="BJ171" s="13" t="s">
        <v>86</v>
      </c>
      <c r="BK171" s="154">
        <f t="shared" si="17"/>
        <v>93.96</v>
      </c>
      <c r="BL171" s="13" t="s">
        <v>198</v>
      </c>
      <c r="BM171" s="153" t="s">
        <v>269</v>
      </c>
    </row>
    <row r="172" spans="2:65" s="11" customFormat="1" ht="22.9" customHeight="1">
      <c r="B172" s="131"/>
      <c r="D172" s="132" t="s">
        <v>73</v>
      </c>
      <c r="E172" s="140" t="s">
        <v>499</v>
      </c>
      <c r="F172" s="140" t="s">
        <v>500</v>
      </c>
      <c r="J172" s="141"/>
      <c r="L172" s="131"/>
      <c r="M172" s="135"/>
      <c r="P172" s="136">
        <f>P173</f>
        <v>0.50474512000000005</v>
      </c>
      <c r="R172" s="136">
        <f>R173</f>
        <v>3.2691696000000003E-4</v>
      </c>
      <c r="T172" s="137">
        <f>T173</f>
        <v>0</v>
      </c>
      <c r="AR172" s="132" t="s">
        <v>86</v>
      </c>
      <c r="AT172" s="138" t="s">
        <v>73</v>
      </c>
      <c r="AU172" s="138" t="s">
        <v>81</v>
      </c>
      <c r="AY172" s="132" t="s">
        <v>171</v>
      </c>
      <c r="BK172" s="139">
        <f>BK173</f>
        <v>12</v>
      </c>
    </row>
    <row r="173" spans="2:65" s="1" customFormat="1" ht="33" customHeight="1">
      <c r="B173" s="142"/>
      <c r="C173" s="143" t="s">
        <v>270</v>
      </c>
      <c r="D173" s="143" t="s">
        <v>174</v>
      </c>
      <c r="E173" s="144" t="s">
        <v>621</v>
      </c>
      <c r="F173" s="145" t="s">
        <v>622</v>
      </c>
      <c r="G173" s="146" t="s">
        <v>177</v>
      </c>
      <c r="H173" s="147">
        <v>1.3480000000000001</v>
      </c>
      <c r="I173" s="148">
        <v>8.9</v>
      </c>
      <c r="J173" s="148"/>
      <c r="K173" s="149"/>
      <c r="L173" s="27"/>
      <c r="M173" s="165" t="s">
        <v>1</v>
      </c>
      <c r="N173" s="166" t="s">
        <v>40</v>
      </c>
      <c r="O173" s="167">
        <v>0.37444</v>
      </c>
      <c r="P173" s="167">
        <f>O173*H173</f>
        <v>0.50474512000000005</v>
      </c>
      <c r="Q173" s="167">
        <v>2.4252E-4</v>
      </c>
      <c r="R173" s="167">
        <f>Q173*H173</f>
        <v>3.2691696000000003E-4</v>
      </c>
      <c r="S173" s="167">
        <v>0</v>
      </c>
      <c r="T173" s="168">
        <f>S173*H173</f>
        <v>0</v>
      </c>
      <c r="AR173" s="153" t="s">
        <v>198</v>
      </c>
      <c r="AT173" s="153" t="s">
        <v>174</v>
      </c>
      <c r="AU173" s="153" t="s">
        <v>86</v>
      </c>
      <c r="AY173" s="13" t="s">
        <v>171</v>
      </c>
      <c r="BE173" s="154">
        <f>IF(N173="základná",J173,0)</f>
        <v>0</v>
      </c>
      <c r="BF173" s="154">
        <f>IF(N173="znížená",J173,0)</f>
        <v>0</v>
      </c>
      <c r="BG173" s="154">
        <f>IF(N173="zákl. prenesená",J173,0)</f>
        <v>0</v>
      </c>
      <c r="BH173" s="154">
        <f>IF(N173="zníž. prenesená",J173,0)</f>
        <v>0</v>
      </c>
      <c r="BI173" s="154">
        <f>IF(N173="nulová",J173,0)</f>
        <v>0</v>
      </c>
      <c r="BJ173" s="13" t="s">
        <v>86</v>
      </c>
      <c r="BK173" s="154">
        <f>ROUND(I173*H173,2)</f>
        <v>12</v>
      </c>
      <c r="BL173" s="13" t="s">
        <v>198</v>
      </c>
      <c r="BM173" s="153" t="s">
        <v>273</v>
      </c>
    </row>
    <row r="174" spans="2:65" s="1" customFormat="1" ht="6.95" customHeight="1">
      <c r="B174" s="42"/>
      <c r="C174" s="43"/>
      <c r="D174" s="43"/>
      <c r="E174" s="43"/>
      <c r="F174" s="43"/>
      <c r="G174" s="43"/>
      <c r="H174" s="43"/>
      <c r="I174" s="43"/>
      <c r="J174" s="43"/>
      <c r="K174" s="43"/>
      <c r="L174" s="27"/>
    </row>
  </sheetData>
  <autoFilter ref="C135:K173"/>
  <mergeCells count="14">
    <mergeCell ref="E126:H126"/>
    <mergeCell ref="E124:H124"/>
    <mergeCell ref="E128:H128"/>
    <mergeCell ref="L2:V2"/>
    <mergeCell ref="E85:H85"/>
    <mergeCell ref="E89:H89"/>
    <mergeCell ref="E87:H87"/>
    <mergeCell ref="E91:H91"/>
    <mergeCell ref="E122:H122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335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108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623</v>
      </c>
      <c r="L12" s="27"/>
    </row>
    <row r="13" spans="2:46" s="1" customFormat="1" ht="16.5" customHeight="1">
      <c r="B13" s="27"/>
      <c r="E13" s="176" t="s">
        <v>624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J125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ROUND((SUM(BE125:BE126) + SUM(BE150:BE334)),  2)</f>
        <v>0</v>
      </c>
      <c r="G39" s="99"/>
      <c r="H39" s="99"/>
      <c r="I39" s="100">
        <v>0.2</v>
      </c>
      <c r="J39" s="98">
        <f>ROUND(((SUM(BE125:BE126) + SUM(BE150:BE334))*I39),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ROUND((SUM(BF125:BF126) + SUM(BF150:BF334)),  2)</f>
        <v>0</v>
      </c>
      <c r="I40" s="101">
        <v>0.2</v>
      </c>
      <c r="J40" s="83">
        <f>ROUND(((SUM(BF125:BF126) + SUM(BF150:BF334))*I40),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ROUND((SUM(BG125:BG126) + SUM(BG150:BG334)),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ROUND((SUM(BH125:BH126) + SUM(BH150:BH334)),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ROUND((SUM(BI125:BI126) + SUM(BI150:BI334)),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623</v>
      </c>
      <c r="L90" s="27"/>
    </row>
    <row r="91" spans="2:12" s="1" customFormat="1" ht="16.5" customHeight="1">
      <c r="B91" s="27"/>
      <c r="E91" s="176" t="str">
        <f>E13</f>
        <v>E1.2. 01.1 - Stavebná časť a statika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J150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J151</f>
        <v>0</v>
      </c>
      <c r="L101" s="112"/>
    </row>
    <row r="102" spans="2:47" s="9" customFormat="1" ht="19.899999999999999" customHeight="1">
      <c r="B102" s="116"/>
      <c r="D102" s="117" t="s">
        <v>625</v>
      </c>
      <c r="E102" s="118"/>
      <c r="F102" s="118"/>
      <c r="G102" s="118"/>
      <c r="H102" s="118"/>
      <c r="I102" s="118"/>
      <c r="J102" s="119">
        <f>J152</f>
        <v>0</v>
      </c>
      <c r="L102" s="116"/>
    </row>
    <row r="103" spans="2:47" s="9" customFormat="1" ht="19.899999999999999" customHeight="1">
      <c r="B103" s="116"/>
      <c r="D103" s="117" t="s">
        <v>626</v>
      </c>
      <c r="E103" s="118"/>
      <c r="F103" s="118"/>
      <c r="G103" s="118"/>
      <c r="H103" s="118"/>
      <c r="I103" s="118"/>
      <c r="J103" s="119">
        <f>J170</f>
        <v>0</v>
      </c>
      <c r="L103" s="116"/>
    </row>
    <row r="104" spans="2:47" s="9" customFormat="1" ht="19.899999999999999" customHeight="1">
      <c r="B104" s="116"/>
      <c r="D104" s="117" t="s">
        <v>627</v>
      </c>
      <c r="E104" s="118"/>
      <c r="F104" s="118"/>
      <c r="G104" s="118"/>
      <c r="H104" s="118"/>
      <c r="I104" s="118"/>
      <c r="J104" s="119">
        <f>J178</f>
        <v>0</v>
      </c>
      <c r="L104" s="116"/>
    </row>
    <row r="105" spans="2:47" s="9" customFormat="1" ht="19.899999999999999" customHeight="1">
      <c r="B105" s="116"/>
      <c r="D105" s="117" t="s">
        <v>628</v>
      </c>
      <c r="E105" s="118"/>
      <c r="F105" s="118"/>
      <c r="G105" s="118"/>
      <c r="H105" s="118"/>
      <c r="I105" s="118"/>
      <c r="J105" s="119">
        <f>J199</f>
        <v>0</v>
      </c>
      <c r="L105" s="116"/>
    </row>
    <row r="106" spans="2:47" s="9" customFormat="1" ht="19.899999999999999" customHeight="1">
      <c r="B106" s="116"/>
      <c r="D106" s="117" t="s">
        <v>629</v>
      </c>
      <c r="E106" s="118"/>
      <c r="F106" s="118"/>
      <c r="G106" s="118"/>
      <c r="H106" s="118"/>
      <c r="I106" s="118"/>
      <c r="J106" s="119">
        <f>J207</f>
        <v>0</v>
      </c>
      <c r="L106" s="116"/>
    </row>
    <row r="107" spans="2:47" s="9" customFormat="1" ht="19.899999999999999" customHeight="1">
      <c r="B107" s="116"/>
      <c r="D107" s="117" t="s">
        <v>630</v>
      </c>
      <c r="E107" s="118"/>
      <c r="F107" s="118"/>
      <c r="G107" s="118"/>
      <c r="H107" s="118"/>
      <c r="I107" s="118"/>
      <c r="J107" s="119">
        <f>J210</f>
        <v>0</v>
      </c>
      <c r="L107" s="116"/>
    </row>
    <row r="108" spans="2:47" s="9" customFormat="1" ht="19.899999999999999" customHeight="1">
      <c r="B108" s="116"/>
      <c r="D108" s="117" t="s">
        <v>147</v>
      </c>
      <c r="E108" s="118"/>
      <c r="F108" s="118"/>
      <c r="G108" s="118"/>
      <c r="H108" s="118"/>
      <c r="I108" s="118"/>
      <c r="J108" s="119">
        <f>J215</f>
        <v>0</v>
      </c>
      <c r="L108" s="116"/>
    </row>
    <row r="109" spans="2:47" s="9" customFormat="1" ht="19.899999999999999" customHeight="1">
      <c r="B109" s="116"/>
      <c r="D109" s="117" t="s">
        <v>148</v>
      </c>
      <c r="E109" s="118"/>
      <c r="F109" s="118"/>
      <c r="G109" s="118"/>
      <c r="H109" s="118"/>
      <c r="I109" s="118"/>
      <c r="J109" s="119">
        <f>J226</f>
        <v>0</v>
      </c>
      <c r="L109" s="116"/>
    </row>
    <row r="110" spans="2:47" s="9" customFormat="1" ht="19.899999999999999" customHeight="1">
      <c r="B110" s="116"/>
      <c r="D110" s="117" t="s">
        <v>149</v>
      </c>
      <c r="E110" s="118"/>
      <c r="F110" s="118"/>
      <c r="G110" s="118"/>
      <c r="H110" s="118"/>
      <c r="I110" s="118"/>
      <c r="J110" s="119">
        <f>J267</f>
        <v>0</v>
      </c>
      <c r="L110" s="116"/>
    </row>
    <row r="111" spans="2:47" s="8" customFormat="1" ht="24.95" customHeight="1">
      <c r="B111" s="112"/>
      <c r="D111" s="113" t="s">
        <v>150</v>
      </c>
      <c r="E111" s="114"/>
      <c r="F111" s="114"/>
      <c r="G111" s="114"/>
      <c r="H111" s="114"/>
      <c r="I111" s="114"/>
      <c r="J111" s="115">
        <f>J269</f>
        <v>0</v>
      </c>
      <c r="L111" s="112"/>
    </row>
    <row r="112" spans="2:47" s="9" customFormat="1" ht="19.899999999999999" customHeight="1">
      <c r="B112" s="116"/>
      <c r="D112" s="117" t="s">
        <v>151</v>
      </c>
      <c r="E112" s="118"/>
      <c r="F112" s="118"/>
      <c r="G112" s="118"/>
      <c r="H112" s="118"/>
      <c r="I112" s="118"/>
      <c r="J112" s="119">
        <f>J270</f>
        <v>0</v>
      </c>
      <c r="L112" s="116"/>
    </row>
    <row r="113" spans="2:14" s="9" customFormat="1" ht="19.899999999999999" customHeight="1">
      <c r="B113" s="116"/>
      <c r="D113" s="117" t="s">
        <v>631</v>
      </c>
      <c r="E113" s="118"/>
      <c r="F113" s="118"/>
      <c r="G113" s="118"/>
      <c r="H113" s="118"/>
      <c r="I113" s="118"/>
      <c r="J113" s="119">
        <f>J283</f>
        <v>0</v>
      </c>
      <c r="L113" s="116"/>
    </row>
    <row r="114" spans="2:14" s="9" customFormat="1" ht="19.899999999999999" customHeight="1">
      <c r="B114" s="116"/>
      <c r="D114" s="117" t="s">
        <v>632</v>
      </c>
      <c r="E114" s="118"/>
      <c r="F114" s="118"/>
      <c r="G114" s="118"/>
      <c r="H114" s="118"/>
      <c r="I114" s="118"/>
      <c r="J114" s="119">
        <f>J286</f>
        <v>0</v>
      </c>
      <c r="L114" s="116"/>
    </row>
    <row r="115" spans="2:14" s="9" customFormat="1" ht="19.899999999999999" customHeight="1">
      <c r="B115" s="116"/>
      <c r="D115" s="117" t="s">
        <v>633</v>
      </c>
      <c r="E115" s="118"/>
      <c r="F115" s="118"/>
      <c r="G115" s="118"/>
      <c r="H115" s="118"/>
      <c r="I115" s="118"/>
      <c r="J115" s="119">
        <f>J292</f>
        <v>0</v>
      </c>
      <c r="L115" s="116"/>
    </row>
    <row r="116" spans="2:14" s="9" customFormat="1" ht="19.899999999999999" customHeight="1">
      <c r="B116" s="116"/>
      <c r="D116" s="117" t="s">
        <v>566</v>
      </c>
      <c r="E116" s="118"/>
      <c r="F116" s="118"/>
      <c r="G116" s="118"/>
      <c r="H116" s="118"/>
      <c r="I116" s="118"/>
      <c r="J116" s="119">
        <f>J305</f>
        <v>0</v>
      </c>
      <c r="L116" s="116"/>
    </row>
    <row r="117" spans="2:14" s="9" customFormat="1" ht="19.899999999999999" customHeight="1">
      <c r="B117" s="116"/>
      <c r="D117" s="117" t="s">
        <v>504</v>
      </c>
      <c r="E117" s="118"/>
      <c r="F117" s="118"/>
      <c r="G117" s="118"/>
      <c r="H117" s="118"/>
      <c r="I117" s="118"/>
      <c r="J117" s="119">
        <f>J311</f>
        <v>0</v>
      </c>
      <c r="L117" s="116"/>
    </row>
    <row r="118" spans="2:14" s="9" customFormat="1" ht="19.899999999999999" customHeight="1">
      <c r="B118" s="116"/>
      <c r="D118" s="117" t="s">
        <v>634</v>
      </c>
      <c r="E118" s="118"/>
      <c r="F118" s="118"/>
      <c r="G118" s="118"/>
      <c r="H118" s="118"/>
      <c r="I118" s="118"/>
      <c r="J118" s="119">
        <f>J321</f>
        <v>0</v>
      </c>
      <c r="L118" s="116"/>
    </row>
    <row r="119" spans="2:14" s="9" customFormat="1" ht="19.899999999999999" customHeight="1">
      <c r="B119" s="116"/>
      <c r="D119" s="117" t="s">
        <v>635</v>
      </c>
      <c r="E119" s="118"/>
      <c r="F119" s="118"/>
      <c r="G119" s="118"/>
      <c r="H119" s="118"/>
      <c r="I119" s="118"/>
      <c r="J119" s="119">
        <f>J324</f>
        <v>0</v>
      </c>
      <c r="L119" s="116"/>
    </row>
    <row r="120" spans="2:14" s="9" customFormat="1" ht="19.899999999999999" customHeight="1">
      <c r="B120" s="116"/>
      <c r="D120" s="117" t="s">
        <v>465</v>
      </c>
      <c r="E120" s="118"/>
      <c r="F120" s="118"/>
      <c r="G120" s="118"/>
      <c r="H120" s="118"/>
      <c r="I120" s="118"/>
      <c r="J120" s="119">
        <f>J328</f>
        <v>0</v>
      </c>
      <c r="L120" s="116"/>
    </row>
    <row r="121" spans="2:14" s="9" customFormat="1" ht="19.899999999999999" customHeight="1">
      <c r="B121" s="116"/>
      <c r="D121" s="117" t="s">
        <v>505</v>
      </c>
      <c r="E121" s="118"/>
      <c r="F121" s="118"/>
      <c r="G121" s="118"/>
      <c r="H121" s="118"/>
      <c r="I121" s="118"/>
      <c r="J121" s="119">
        <f>J330</f>
        <v>0</v>
      </c>
      <c r="L121" s="116"/>
    </row>
    <row r="122" spans="2:14" s="8" customFormat="1" ht="24.95" customHeight="1">
      <c r="B122" s="112"/>
      <c r="D122" s="113" t="s">
        <v>636</v>
      </c>
      <c r="E122" s="114"/>
      <c r="F122" s="114"/>
      <c r="G122" s="114"/>
      <c r="H122" s="114"/>
      <c r="I122" s="114"/>
      <c r="J122" s="115">
        <f>J333</f>
        <v>0</v>
      </c>
      <c r="L122" s="112"/>
    </row>
    <row r="123" spans="2:14" s="1" customFormat="1" ht="21.75" customHeight="1">
      <c r="B123" s="27"/>
      <c r="L123" s="27"/>
    </row>
    <row r="124" spans="2:14" s="1" customFormat="1" ht="6.95" customHeight="1">
      <c r="B124" s="27"/>
      <c r="L124" s="27"/>
    </row>
    <row r="125" spans="2:14" s="1" customFormat="1" ht="29.25" customHeight="1">
      <c r="B125" s="27"/>
      <c r="C125" s="111" t="s">
        <v>156</v>
      </c>
      <c r="J125" s="120">
        <v>0</v>
      </c>
      <c r="L125" s="27"/>
      <c r="N125" s="121" t="s">
        <v>38</v>
      </c>
    </row>
    <row r="126" spans="2:14" s="1" customFormat="1" ht="18" customHeight="1">
      <c r="B126" s="27"/>
      <c r="L126" s="27"/>
    </row>
    <row r="127" spans="2:14" s="1" customFormat="1" ht="29.25" customHeight="1">
      <c r="B127" s="27"/>
      <c r="C127" s="92" t="s">
        <v>131</v>
      </c>
      <c r="D127" s="93"/>
      <c r="E127" s="93"/>
      <c r="F127" s="93"/>
      <c r="G127" s="93"/>
      <c r="H127" s="93"/>
      <c r="I127" s="93"/>
      <c r="J127" s="94">
        <f>ROUND(J100+J125,2)</f>
        <v>0</v>
      </c>
      <c r="K127" s="93"/>
      <c r="L127" s="27"/>
    </row>
    <row r="128" spans="2:14" s="1" customFormat="1" ht="6.95" customHeight="1">
      <c r="B128" s="42"/>
      <c r="C128" s="43"/>
      <c r="D128" s="43"/>
      <c r="E128" s="43"/>
      <c r="F128" s="43"/>
      <c r="G128" s="43"/>
      <c r="H128" s="43"/>
      <c r="I128" s="43"/>
      <c r="J128" s="43"/>
      <c r="K128" s="43"/>
      <c r="L128" s="27"/>
    </row>
    <row r="132" spans="2:12" s="1" customFormat="1" ht="6.95" customHeight="1"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27"/>
    </row>
    <row r="133" spans="2:12" s="1" customFormat="1" ht="24.95" customHeight="1">
      <c r="B133" s="27"/>
      <c r="C133" s="17" t="s">
        <v>157</v>
      </c>
      <c r="L133" s="27"/>
    </row>
    <row r="134" spans="2:12" s="1" customFormat="1" ht="6.95" customHeight="1">
      <c r="B134" s="27"/>
      <c r="L134" s="27"/>
    </row>
    <row r="135" spans="2:12" s="1" customFormat="1" ht="12" customHeight="1">
      <c r="B135" s="27"/>
      <c r="C135" s="22" t="s">
        <v>12</v>
      </c>
      <c r="L135" s="27"/>
    </row>
    <row r="136" spans="2:12" s="1" customFormat="1" ht="16.5" customHeight="1">
      <c r="B136" s="27"/>
      <c r="E136" s="215" t="str">
        <f>E7</f>
        <v>Bratislava II OO PZ, Mojmírova 20- rekonštrukcia objektu</v>
      </c>
      <c r="F136" s="216"/>
      <c r="G136" s="216"/>
      <c r="H136" s="216"/>
      <c r="L136" s="27"/>
    </row>
    <row r="137" spans="2:12" ht="12" customHeight="1">
      <c r="B137" s="16"/>
      <c r="C137" s="22" t="s">
        <v>133</v>
      </c>
      <c r="L137" s="16"/>
    </row>
    <row r="138" spans="2:12" ht="16.5" customHeight="1">
      <c r="B138" s="16"/>
      <c r="E138" s="215" t="s">
        <v>134</v>
      </c>
      <c r="F138" s="195"/>
      <c r="G138" s="195"/>
      <c r="H138" s="195"/>
      <c r="L138" s="16"/>
    </row>
    <row r="139" spans="2:12" ht="12" customHeight="1">
      <c r="B139" s="16"/>
      <c r="C139" s="22" t="s">
        <v>135</v>
      </c>
      <c r="L139" s="16"/>
    </row>
    <row r="140" spans="2:12" s="1" customFormat="1" ht="16.5" customHeight="1">
      <c r="B140" s="27"/>
      <c r="E140" s="208" t="s">
        <v>136</v>
      </c>
      <c r="F140" s="214"/>
      <c r="G140" s="214"/>
      <c r="H140" s="214"/>
      <c r="L140" s="27"/>
    </row>
    <row r="141" spans="2:12" s="1" customFormat="1" ht="12" customHeight="1">
      <c r="B141" s="27"/>
      <c r="C141" s="22" t="s">
        <v>623</v>
      </c>
      <c r="L141" s="27"/>
    </row>
    <row r="142" spans="2:12" s="1" customFormat="1" ht="16.5" customHeight="1">
      <c r="B142" s="27"/>
      <c r="E142" s="176" t="str">
        <f>E13</f>
        <v>E1.2. 01.1 - Stavebná časť a statika</v>
      </c>
      <c r="F142" s="214"/>
      <c r="G142" s="214"/>
      <c r="H142" s="214"/>
      <c r="L142" s="27"/>
    </row>
    <row r="143" spans="2:12" s="1" customFormat="1" ht="6.95" customHeight="1">
      <c r="B143" s="27"/>
      <c r="L143" s="27"/>
    </row>
    <row r="144" spans="2:12" s="1" customFormat="1" ht="12" customHeight="1">
      <c r="B144" s="27"/>
      <c r="C144" s="22" t="s">
        <v>16</v>
      </c>
      <c r="F144" s="20" t="str">
        <f>F16</f>
        <v>Mojmírova 20, Bratislava II</v>
      </c>
      <c r="I144" s="22" t="s">
        <v>18</v>
      </c>
      <c r="J144" s="50">
        <f>IF(J16="","",J16)</f>
        <v>45417</v>
      </c>
      <c r="L144" s="27"/>
    </row>
    <row r="145" spans="2:65" s="1" customFormat="1" ht="6.95" customHeight="1">
      <c r="B145" s="27"/>
      <c r="L145" s="27"/>
    </row>
    <row r="146" spans="2:65" s="1" customFormat="1" ht="40.15" customHeight="1">
      <c r="B146" s="27"/>
      <c r="C146" s="22" t="s">
        <v>19</v>
      </c>
      <c r="F146" s="20" t="str">
        <f>E19</f>
        <v>MV SR,Pribinova 2,812 72 Bratislava 2</v>
      </c>
      <c r="I146" s="22" t="s">
        <v>26</v>
      </c>
      <c r="J146" s="23" t="str">
        <f>E25</f>
        <v>A+D Projekta s.r.o., Pod Orešinou 226/2 Nitra</v>
      </c>
      <c r="L146" s="27"/>
    </row>
    <row r="147" spans="2:65" s="1" customFormat="1" ht="15.2" customHeight="1">
      <c r="B147" s="27"/>
      <c r="C147" s="22" t="s">
        <v>23</v>
      </c>
      <c r="F147" s="20"/>
      <c r="I147" s="22" t="s">
        <v>29</v>
      </c>
      <c r="J147" s="23" t="str">
        <f>E28</f>
        <v xml:space="preserve"> </v>
      </c>
      <c r="L147" s="27"/>
    </row>
    <row r="148" spans="2:65" s="1" customFormat="1" ht="10.35" customHeight="1">
      <c r="B148" s="27"/>
      <c r="L148" s="27"/>
    </row>
    <row r="149" spans="2:65" s="10" customFormat="1" ht="29.25" customHeight="1">
      <c r="B149" s="122"/>
      <c r="C149" s="123" t="s">
        <v>158</v>
      </c>
      <c r="D149" s="124" t="s">
        <v>59</v>
      </c>
      <c r="E149" s="124" t="s">
        <v>55</v>
      </c>
      <c r="F149" s="124" t="s">
        <v>56</v>
      </c>
      <c r="G149" s="124" t="s">
        <v>159</v>
      </c>
      <c r="H149" s="124" t="s">
        <v>160</v>
      </c>
      <c r="I149" s="124" t="s">
        <v>161</v>
      </c>
      <c r="J149" s="125" t="s">
        <v>143</v>
      </c>
      <c r="K149" s="126" t="s">
        <v>162</v>
      </c>
      <c r="L149" s="122"/>
      <c r="M149" s="57" t="s">
        <v>1</v>
      </c>
      <c r="N149" s="58" t="s">
        <v>38</v>
      </c>
      <c r="O149" s="58" t="s">
        <v>163</v>
      </c>
      <c r="P149" s="58" t="s">
        <v>164</v>
      </c>
      <c r="Q149" s="58" t="s">
        <v>165</v>
      </c>
      <c r="R149" s="58" t="s">
        <v>166</v>
      </c>
      <c r="S149" s="58" t="s">
        <v>167</v>
      </c>
      <c r="T149" s="59" t="s">
        <v>168</v>
      </c>
    </row>
    <row r="150" spans="2:65" s="1" customFormat="1" ht="22.9" customHeight="1">
      <c r="B150" s="27"/>
      <c r="C150" s="62" t="s">
        <v>139</v>
      </c>
      <c r="J150" s="127"/>
      <c r="L150" s="27"/>
      <c r="M150" s="60"/>
      <c r="N150" s="51"/>
      <c r="O150" s="51"/>
      <c r="P150" s="128">
        <f>P151+P269+P333</f>
        <v>25739.171499629996</v>
      </c>
      <c r="Q150" s="51"/>
      <c r="R150" s="128">
        <f>R151+R269+R333</f>
        <v>94.243887237126998</v>
      </c>
      <c r="S150" s="51"/>
      <c r="T150" s="129">
        <f>T151+T269+T333</f>
        <v>45.140258600000003</v>
      </c>
      <c r="AT150" s="13" t="s">
        <v>73</v>
      </c>
      <c r="AU150" s="13" t="s">
        <v>145</v>
      </c>
      <c r="BK150" s="130">
        <f>BK151+BK269+BK333</f>
        <v>103894.73000000001</v>
      </c>
    </row>
    <row r="151" spans="2:65" s="11" customFormat="1" ht="25.9" customHeight="1">
      <c r="B151" s="131"/>
      <c r="D151" s="132" t="s">
        <v>73</v>
      </c>
      <c r="E151" s="133" t="s">
        <v>169</v>
      </c>
      <c r="F151" s="133" t="s">
        <v>170</v>
      </c>
      <c r="J151" s="134"/>
      <c r="L151" s="131"/>
      <c r="M151" s="135"/>
      <c r="P151" s="136">
        <f>P152+P170+P178+P199+P207+P210+P215+P226+P267</f>
        <v>25399.220455119997</v>
      </c>
      <c r="R151" s="136">
        <f>R152+R170+R178+R199+R207+R210+R215+R226+R267</f>
        <v>92.799876472327</v>
      </c>
      <c r="T151" s="137">
        <f>T152+T170+T178+T199+T207+T210+T215+T226+T267</f>
        <v>44.519624</v>
      </c>
      <c r="AR151" s="132" t="s">
        <v>81</v>
      </c>
      <c r="AT151" s="138" t="s">
        <v>73</v>
      </c>
      <c r="AU151" s="138" t="s">
        <v>74</v>
      </c>
      <c r="AY151" s="132" t="s">
        <v>171</v>
      </c>
      <c r="BK151" s="139">
        <f>BK152+BK170+BK178+BK199+BK207+BK210+BK215+BK226+BK267</f>
        <v>88960.55</v>
      </c>
    </row>
    <row r="152" spans="2:65" s="11" customFormat="1" ht="22.9" customHeight="1">
      <c r="B152" s="131"/>
      <c r="D152" s="132" t="s">
        <v>73</v>
      </c>
      <c r="E152" s="140" t="s">
        <v>81</v>
      </c>
      <c r="F152" s="140" t="s">
        <v>637</v>
      </c>
      <c r="J152" s="141"/>
      <c r="L152" s="131"/>
      <c r="M152" s="135"/>
      <c r="P152" s="136">
        <f>SUM(P153:P169)</f>
        <v>22479.842066139994</v>
      </c>
      <c r="R152" s="136">
        <f>SUM(R153:R169)</f>
        <v>13.757900000000001</v>
      </c>
      <c r="T152" s="137">
        <f>SUM(T153:T169)</f>
        <v>26.948</v>
      </c>
      <c r="AR152" s="132" t="s">
        <v>81</v>
      </c>
      <c r="AT152" s="138" t="s">
        <v>73</v>
      </c>
      <c r="AU152" s="138" t="s">
        <v>81</v>
      </c>
      <c r="AY152" s="132" t="s">
        <v>171</v>
      </c>
      <c r="BK152" s="139">
        <f>SUM(BK153:BK169)</f>
        <v>3037.12</v>
      </c>
    </row>
    <row r="153" spans="2:65" s="1" customFormat="1" ht="21.75" customHeight="1">
      <c r="B153" s="142"/>
      <c r="C153" s="143" t="s">
        <v>81</v>
      </c>
      <c r="D153" s="143" t="s">
        <v>174</v>
      </c>
      <c r="E153" s="144" t="s">
        <v>638</v>
      </c>
      <c r="F153" s="145" t="s">
        <v>639</v>
      </c>
      <c r="G153" s="146" t="s">
        <v>177</v>
      </c>
      <c r="H153" s="147">
        <v>55.7</v>
      </c>
      <c r="I153" s="148">
        <v>5.25</v>
      </c>
      <c r="J153" s="148"/>
      <c r="K153" s="149"/>
      <c r="L153" s="27"/>
      <c r="M153" s="150" t="s">
        <v>1</v>
      </c>
      <c r="N153" s="121" t="s">
        <v>40</v>
      </c>
      <c r="O153" s="151">
        <v>401</v>
      </c>
      <c r="P153" s="151">
        <f t="shared" ref="P153:P169" si="0">O153*H153</f>
        <v>22335.7</v>
      </c>
      <c r="Q153" s="151">
        <v>0.247</v>
      </c>
      <c r="R153" s="151">
        <f t="shared" ref="R153:R169" si="1">Q153*H153</f>
        <v>13.757900000000001</v>
      </c>
      <c r="S153" s="151">
        <v>0</v>
      </c>
      <c r="T153" s="152">
        <f t="shared" ref="T153:T169" si="2">S153*H153</f>
        <v>0</v>
      </c>
      <c r="AR153" s="153" t="s">
        <v>107</v>
      </c>
      <c r="AT153" s="153" t="s">
        <v>174</v>
      </c>
      <c r="AU153" s="153" t="s">
        <v>86</v>
      </c>
      <c r="AY153" s="13" t="s">
        <v>171</v>
      </c>
      <c r="BE153" s="154">
        <f t="shared" ref="BE153:BE169" si="3">IF(N153="základná",J153,0)</f>
        <v>0</v>
      </c>
      <c r="BF153" s="154">
        <f t="shared" ref="BF153:BF169" si="4">IF(N153="znížená",J153,0)</f>
        <v>0</v>
      </c>
      <c r="BG153" s="154">
        <f t="shared" ref="BG153:BG169" si="5">IF(N153="zákl. prenesená",J153,0)</f>
        <v>0</v>
      </c>
      <c r="BH153" s="154">
        <f t="shared" ref="BH153:BH169" si="6">IF(N153="zníž. prenesená",J153,0)</f>
        <v>0</v>
      </c>
      <c r="BI153" s="154">
        <f t="shared" ref="BI153:BI169" si="7">IF(N153="nulová",J153,0)</f>
        <v>0</v>
      </c>
      <c r="BJ153" s="13" t="s">
        <v>86</v>
      </c>
      <c r="BK153" s="154">
        <f t="shared" ref="BK153:BK169" si="8">ROUND(I153*H153,2)</f>
        <v>292.43</v>
      </c>
      <c r="BL153" s="13" t="s">
        <v>107</v>
      </c>
      <c r="BM153" s="153" t="s">
        <v>86</v>
      </c>
    </row>
    <row r="154" spans="2:65" s="1" customFormat="1" ht="24.2" customHeight="1">
      <c r="B154" s="142"/>
      <c r="C154" s="143" t="s">
        <v>86</v>
      </c>
      <c r="D154" s="143" t="s">
        <v>174</v>
      </c>
      <c r="E154" s="144" t="s">
        <v>640</v>
      </c>
      <c r="F154" s="145" t="s">
        <v>641</v>
      </c>
      <c r="G154" s="146" t="s">
        <v>177</v>
      </c>
      <c r="H154" s="147">
        <v>85.1</v>
      </c>
      <c r="I154" s="148">
        <v>2.92</v>
      </c>
      <c r="J154" s="148"/>
      <c r="K154" s="149"/>
      <c r="L154" s="27"/>
      <c r="M154" s="150" t="s">
        <v>1</v>
      </c>
      <c r="N154" s="121" t="s">
        <v>40</v>
      </c>
      <c r="O154" s="151">
        <v>0.19</v>
      </c>
      <c r="P154" s="151">
        <f t="shared" si="0"/>
        <v>16.169</v>
      </c>
      <c r="Q154" s="151">
        <v>0</v>
      </c>
      <c r="R154" s="151">
        <f t="shared" si="1"/>
        <v>0</v>
      </c>
      <c r="S154" s="151">
        <v>0.125</v>
      </c>
      <c r="T154" s="152">
        <f t="shared" si="2"/>
        <v>10.637499999999999</v>
      </c>
      <c r="AR154" s="153" t="s">
        <v>107</v>
      </c>
      <c r="AT154" s="153" t="s">
        <v>174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248.49</v>
      </c>
      <c r="BL154" s="13" t="s">
        <v>107</v>
      </c>
      <c r="BM154" s="153" t="s">
        <v>107</v>
      </c>
    </row>
    <row r="155" spans="2:65" s="1" customFormat="1" ht="33" customHeight="1">
      <c r="B155" s="142"/>
      <c r="C155" s="143" t="s">
        <v>91</v>
      </c>
      <c r="D155" s="143" t="s">
        <v>174</v>
      </c>
      <c r="E155" s="144" t="s">
        <v>642</v>
      </c>
      <c r="F155" s="145" t="s">
        <v>643</v>
      </c>
      <c r="G155" s="146" t="s">
        <v>177</v>
      </c>
      <c r="H155" s="147">
        <v>18.600000000000001</v>
      </c>
      <c r="I155" s="148">
        <v>19.8</v>
      </c>
      <c r="J155" s="148"/>
      <c r="K155" s="149"/>
      <c r="L155" s="27"/>
      <c r="M155" s="150" t="s">
        <v>1</v>
      </c>
      <c r="N155" s="121" t="s">
        <v>40</v>
      </c>
      <c r="O155" s="151">
        <v>1.169</v>
      </c>
      <c r="P155" s="151">
        <f t="shared" si="0"/>
        <v>21.743400000000001</v>
      </c>
      <c r="Q155" s="151">
        <v>0</v>
      </c>
      <c r="R155" s="151">
        <f t="shared" si="1"/>
        <v>0</v>
      </c>
      <c r="S155" s="151">
        <v>0.22500000000000001</v>
      </c>
      <c r="T155" s="152">
        <f t="shared" si="2"/>
        <v>4.1850000000000005</v>
      </c>
      <c r="AR155" s="153" t="s">
        <v>107</v>
      </c>
      <c r="AT155" s="153" t="s">
        <v>174</v>
      </c>
      <c r="AU155" s="153" t="s">
        <v>86</v>
      </c>
      <c r="AY155" s="13" t="s">
        <v>171</v>
      </c>
      <c r="BE155" s="154">
        <f t="shared" si="3"/>
        <v>0</v>
      </c>
      <c r="BF155" s="154">
        <f t="shared" si="4"/>
        <v>0</v>
      </c>
      <c r="BG155" s="154">
        <f t="shared" si="5"/>
        <v>0</v>
      </c>
      <c r="BH155" s="154">
        <f t="shared" si="6"/>
        <v>0</v>
      </c>
      <c r="BI155" s="154">
        <f t="shared" si="7"/>
        <v>0</v>
      </c>
      <c r="BJ155" s="13" t="s">
        <v>86</v>
      </c>
      <c r="BK155" s="154">
        <f t="shared" si="8"/>
        <v>368.28</v>
      </c>
      <c r="BL155" s="13" t="s">
        <v>107</v>
      </c>
      <c r="BM155" s="153" t="s">
        <v>172</v>
      </c>
    </row>
    <row r="156" spans="2:65" s="1" customFormat="1" ht="24.2" customHeight="1">
      <c r="B156" s="142"/>
      <c r="C156" s="143" t="s">
        <v>107</v>
      </c>
      <c r="D156" s="143" t="s">
        <v>174</v>
      </c>
      <c r="E156" s="144" t="s">
        <v>644</v>
      </c>
      <c r="F156" s="145" t="s">
        <v>645</v>
      </c>
      <c r="G156" s="146" t="s">
        <v>253</v>
      </c>
      <c r="H156" s="147">
        <v>1.3</v>
      </c>
      <c r="I156" s="148">
        <v>2.37</v>
      </c>
      <c r="J156" s="148"/>
      <c r="K156" s="149"/>
      <c r="L156" s="27"/>
      <c r="M156" s="150" t="s">
        <v>1</v>
      </c>
      <c r="N156" s="121" t="s">
        <v>40</v>
      </c>
      <c r="O156" s="151">
        <v>0.14000000000000001</v>
      </c>
      <c r="P156" s="151">
        <f t="shared" si="0"/>
        <v>0.18200000000000002</v>
      </c>
      <c r="Q156" s="151">
        <v>0</v>
      </c>
      <c r="R156" s="151">
        <f t="shared" si="1"/>
        <v>0</v>
      </c>
      <c r="S156" s="151">
        <v>0.115</v>
      </c>
      <c r="T156" s="152">
        <f t="shared" si="2"/>
        <v>0.14950000000000002</v>
      </c>
      <c r="AR156" s="153" t="s">
        <v>107</v>
      </c>
      <c r="AT156" s="153" t="s">
        <v>174</v>
      </c>
      <c r="AU156" s="153" t="s">
        <v>86</v>
      </c>
      <c r="AY156" s="13" t="s">
        <v>171</v>
      </c>
      <c r="BE156" s="154">
        <f t="shared" si="3"/>
        <v>0</v>
      </c>
      <c r="BF156" s="154">
        <f t="shared" si="4"/>
        <v>0</v>
      </c>
      <c r="BG156" s="154">
        <f t="shared" si="5"/>
        <v>0</v>
      </c>
      <c r="BH156" s="154">
        <f t="shared" si="6"/>
        <v>0</v>
      </c>
      <c r="BI156" s="154">
        <f t="shared" si="7"/>
        <v>0</v>
      </c>
      <c r="BJ156" s="13" t="s">
        <v>86</v>
      </c>
      <c r="BK156" s="154">
        <f t="shared" si="8"/>
        <v>3.08</v>
      </c>
      <c r="BL156" s="13" t="s">
        <v>107</v>
      </c>
      <c r="BM156" s="153" t="s">
        <v>184</v>
      </c>
    </row>
    <row r="157" spans="2:65" s="1" customFormat="1" ht="24.2" customHeight="1">
      <c r="B157" s="142"/>
      <c r="C157" s="143" t="s">
        <v>185</v>
      </c>
      <c r="D157" s="143" t="s">
        <v>174</v>
      </c>
      <c r="E157" s="144" t="s">
        <v>646</v>
      </c>
      <c r="F157" s="145" t="s">
        <v>647</v>
      </c>
      <c r="G157" s="146" t="s">
        <v>177</v>
      </c>
      <c r="H157" s="147">
        <v>18.600000000000001</v>
      </c>
      <c r="I157" s="148">
        <v>2.65</v>
      </c>
      <c r="J157" s="148"/>
      <c r="K157" s="149"/>
      <c r="L157" s="27"/>
      <c r="M157" s="150" t="s">
        <v>1</v>
      </c>
      <c r="N157" s="121" t="s">
        <v>40</v>
      </c>
      <c r="O157" s="151">
        <v>0.23699999999999999</v>
      </c>
      <c r="P157" s="151">
        <f t="shared" si="0"/>
        <v>4.4081999999999999</v>
      </c>
      <c r="Q157" s="151">
        <v>0</v>
      </c>
      <c r="R157" s="151">
        <f t="shared" si="1"/>
        <v>0</v>
      </c>
      <c r="S157" s="151">
        <v>0.16</v>
      </c>
      <c r="T157" s="152">
        <f t="shared" si="2"/>
        <v>2.9760000000000004</v>
      </c>
      <c r="AR157" s="153" t="s">
        <v>107</v>
      </c>
      <c r="AT157" s="153" t="s">
        <v>174</v>
      </c>
      <c r="AU157" s="153" t="s">
        <v>86</v>
      </c>
      <c r="AY157" s="13" t="s">
        <v>171</v>
      </c>
      <c r="BE157" s="154">
        <f t="shared" si="3"/>
        <v>0</v>
      </c>
      <c r="BF157" s="154">
        <f t="shared" si="4"/>
        <v>0</v>
      </c>
      <c r="BG157" s="154">
        <f t="shared" si="5"/>
        <v>0</v>
      </c>
      <c r="BH157" s="154">
        <f t="shared" si="6"/>
        <v>0</v>
      </c>
      <c r="BI157" s="154">
        <f t="shared" si="7"/>
        <v>0</v>
      </c>
      <c r="BJ157" s="13" t="s">
        <v>86</v>
      </c>
      <c r="BK157" s="154">
        <f t="shared" si="8"/>
        <v>49.29</v>
      </c>
      <c r="BL157" s="13" t="s">
        <v>107</v>
      </c>
      <c r="BM157" s="153" t="s">
        <v>188</v>
      </c>
    </row>
    <row r="158" spans="2:65" s="1" customFormat="1" ht="33" customHeight="1">
      <c r="B158" s="142"/>
      <c r="C158" s="143" t="s">
        <v>172</v>
      </c>
      <c r="D158" s="143" t="s">
        <v>174</v>
      </c>
      <c r="E158" s="144" t="s">
        <v>648</v>
      </c>
      <c r="F158" s="145" t="s">
        <v>649</v>
      </c>
      <c r="G158" s="146" t="s">
        <v>177</v>
      </c>
      <c r="H158" s="147">
        <v>40</v>
      </c>
      <c r="I158" s="148">
        <v>19.8</v>
      </c>
      <c r="J158" s="148"/>
      <c r="K158" s="149"/>
      <c r="L158" s="27"/>
      <c r="M158" s="150" t="s">
        <v>1</v>
      </c>
      <c r="N158" s="121" t="s">
        <v>40</v>
      </c>
      <c r="O158" s="151">
        <v>1.169</v>
      </c>
      <c r="P158" s="151">
        <f t="shared" si="0"/>
        <v>46.760000000000005</v>
      </c>
      <c r="Q158" s="151">
        <v>0</v>
      </c>
      <c r="R158" s="151">
        <f t="shared" si="1"/>
        <v>0</v>
      </c>
      <c r="S158" s="151">
        <v>0.22500000000000001</v>
      </c>
      <c r="T158" s="152">
        <f t="shared" si="2"/>
        <v>9</v>
      </c>
      <c r="AR158" s="153" t="s">
        <v>107</v>
      </c>
      <c r="AT158" s="153" t="s">
        <v>174</v>
      </c>
      <c r="AU158" s="153" t="s">
        <v>86</v>
      </c>
      <c r="AY158" s="13" t="s">
        <v>171</v>
      </c>
      <c r="BE158" s="154">
        <f t="shared" si="3"/>
        <v>0</v>
      </c>
      <c r="BF158" s="154">
        <f t="shared" si="4"/>
        <v>0</v>
      </c>
      <c r="BG158" s="154">
        <f t="shared" si="5"/>
        <v>0</v>
      </c>
      <c r="BH158" s="154">
        <f t="shared" si="6"/>
        <v>0</v>
      </c>
      <c r="BI158" s="154">
        <f t="shared" si="7"/>
        <v>0</v>
      </c>
      <c r="BJ158" s="13" t="s">
        <v>86</v>
      </c>
      <c r="BK158" s="154">
        <f t="shared" si="8"/>
        <v>792</v>
      </c>
      <c r="BL158" s="13" t="s">
        <v>107</v>
      </c>
      <c r="BM158" s="153" t="s">
        <v>191</v>
      </c>
    </row>
    <row r="159" spans="2:65" s="1" customFormat="1" ht="24.2" customHeight="1">
      <c r="B159" s="142"/>
      <c r="C159" s="143" t="s">
        <v>192</v>
      </c>
      <c r="D159" s="143" t="s">
        <v>174</v>
      </c>
      <c r="E159" s="144" t="s">
        <v>650</v>
      </c>
      <c r="F159" s="145" t="s">
        <v>651</v>
      </c>
      <c r="G159" s="146" t="s">
        <v>488</v>
      </c>
      <c r="H159" s="147">
        <v>9.7479999999999993</v>
      </c>
      <c r="I159" s="148">
        <v>6.15</v>
      </c>
      <c r="J159" s="148"/>
      <c r="K159" s="149"/>
      <c r="L159" s="27"/>
      <c r="M159" s="150" t="s">
        <v>1</v>
      </c>
      <c r="N159" s="121" t="s">
        <v>40</v>
      </c>
      <c r="O159" s="151">
        <v>0.46</v>
      </c>
      <c r="P159" s="151">
        <f t="shared" si="0"/>
        <v>4.4840799999999996</v>
      </c>
      <c r="Q159" s="151">
        <v>0</v>
      </c>
      <c r="R159" s="151">
        <f t="shared" si="1"/>
        <v>0</v>
      </c>
      <c r="S159" s="151">
        <v>0</v>
      </c>
      <c r="T159" s="152">
        <f t="shared" si="2"/>
        <v>0</v>
      </c>
      <c r="AR159" s="153" t="s">
        <v>107</v>
      </c>
      <c r="AT159" s="153" t="s">
        <v>174</v>
      </c>
      <c r="AU159" s="153" t="s">
        <v>86</v>
      </c>
      <c r="AY159" s="13" t="s">
        <v>171</v>
      </c>
      <c r="BE159" s="154">
        <f t="shared" si="3"/>
        <v>0</v>
      </c>
      <c r="BF159" s="154">
        <f t="shared" si="4"/>
        <v>0</v>
      </c>
      <c r="BG159" s="154">
        <f t="shared" si="5"/>
        <v>0</v>
      </c>
      <c r="BH159" s="154">
        <f t="shared" si="6"/>
        <v>0</v>
      </c>
      <c r="BI159" s="154">
        <f t="shared" si="7"/>
        <v>0</v>
      </c>
      <c r="BJ159" s="13" t="s">
        <v>86</v>
      </c>
      <c r="BK159" s="154">
        <f t="shared" si="8"/>
        <v>59.95</v>
      </c>
      <c r="BL159" s="13" t="s">
        <v>107</v>
      </c>
      <c r="BM159" s="153" t="s">
        <v>195</v>
      </c>
    </row>
    <row r="160" spans="2:65" s="1" customFormat="1" ht="16.5" customHeight="1">
      <c r="B160" s="142"/>
      <c r="C160" s="143" t="s">
        <v>184</v>
      </c>
      <c r="D160" s="143" t="s">
        <v>174</v>
      </c>
      <c r="E160" s="144" t="s">
        <v>652</v>
      </c>
      <c r="F160" s="145" t="s">
        <v>653</v>
      </c>
      <c r="G160" s="146" t="s">
        <v>488</v>
      </c>
      <c r="H160" s="147">
        <v>10.17</v>
      </c>
      <c r="I160" s="148">
        <v>18.12</v>
      </c>
      <c r="J160" s="148"/>
      <c r="K160" s="149"/>
      <c r="L160" s="27"/>
      <c r="M160" s="150" t="s">
        <v>1</v>
      </c>
      <c r="N160" s="121" t="s">
        <v>40</v>
      </c>
      <c r="O160" s="151">
        <v>1.5089999999999999</v>
      </c>
      <c r="P160" s="151">
        <f t="shared" si="0"/>
        <v>15.34653</v>
      </c>
      <c r="Q160" s="151">
        <v>0</v>
      </c>
      <c r="R160" s="151">
        <f t="shared" si="1"/>
        <v>0</v>
      </c>
      <c r="S160" s="151">
        <v>0</v>
      </c>
      <c r="T160" s="152">
        <f t="shared" si="2"/>
        <v>0</v>
      </c>
      <c r="AR160" s="153" t="s">
        <v>107</v>
      </c>
      <c r="AT160" s="153" t="s">
        <v>174</v>
      </c>
      <c r="AU160" s="153" t="s">
        <v>86</v>
      </c>
      <c r="AY160" s="13" t="s">
        <v>171</v>
      </c>
      <c r="BE160" s="154">
        <f t="shared" si="3"/>
        <v>0</v>
      </c>
      <c r="BF160" s="154">
        <f t="shared" si="4"/>
        <v>0</v>
      </c>
      <c r="BG160" s="154">
        <f t="shared" si="5"/>
        <v>0</v>
      </c>
      <c r="BH160" s="154">
        <f t="shared" si="6"/>
        <v>0</v>
      </c>
      <c r="BI160" s="154">
        <f t="shared" si="7"/>
        <v>0</v>
      </c>
      <c r="BJ160" s="13" t="s">
        <v>86</v>
      </c>
      <c r="BK160" s="154">
        <f t="shared" si="8"/>
        <v>184.28</v>
      </c>
      <c r="BL160" s="13" t="s">
        <v>107</v>
      </c>
      <c r="BM160" s="153" t="s">
        <v>198</v>
      </c>
    </row>
    <row r="161" spans="2:65" s="1" customFormat="1" ht="24.2" customHeight="1">
      <c r="B161" s="142"/>
      <c r="C161" s="143" t="s">
        <v>199</v>
      </c>
      <c r="D161" s="143" t="s">
        <v>174</v>
      </c>
      <c r="E161" s="144" t="s">
        <v>654</v>
      </c>
      <c r="F161" s="145" t="s">
        <v>655</v>
      </c>
      <c r="G161" s="146" t="s">
        <v>488</v>
      </c>
      <c r="H161" s="147">
        <v>3.27</v>
      </c>
      <c r="I161" s="148">
        <v>67.819999999999993</v>
      </c>
      <c r="J161" s="148"/>
      <c r="K161" s="149"/>
      <c r="L161" s="27"/>
      <c r="M161" s="150" t="s">
        <v>1</v>
      </c>
      <c r="N161" s="121" t="s">
        <v>40</v>
      </c>
      <c r="O161" s="151">
        <v>4.9479499999999996</v>
      </c>
      <c r="P161" s="151">
        <f t="shared" si="0"/>
        <v>16.179796499999998</v>
      </c>
      <c r="Q161" s="151">
        <v>0</v>
      </c>
      <c r="R161" s="151">
        <f t="shared" si="1"/>
        <v>0</v>
      </c>
      <c r="S161" s="151">
        <v>0</v>
      </c>
      <c r="T161" s="152">
        <f t="shared" si="2"/>
        <v>0</v>
      </c>
      <c r="AR161" s="153" t="s">
        <v>107</v>
      </c>
      <c r="AT161" s="153" t="s">
        <v>174</v>
      </c>
      <c r="AU161" s="153" t="s">
        <v>86</v>
      </c>
      <c r="AY161" s="13" t="s">
        <v>171</v>
      </c>
      <c r="BE161" s="154">
        <f t="shared" si="3"/>
        <v>0</v>
      </c>
      <c r="BF161" s="154">
        <f t="shared" si="4"/>
        <v>0</v>
      </c>
      <c r="BG161" s="154">
        <f t="shared" si="5"/>
        <v>0</v>
      </c>
      <c r="BH161" s="154">
        <f t="shared" si="6"/>
        <v>0</v>
      </c>
      <c r="BI161" s="154">
        <f t="shared" si="7"/>
        <v>0</v>
      </c>
      <c r="BJ161" s="13" t="s">
        <v>86</v>
      </c>
      <c r="BK161" s="154">
        <f t="shared" si="8"/>
        <v>221.77</v>
      </c>
      <c r="BL161" s="13" t="s">
        <v>107</v>
      </c>
      <c r="BM161" s="153" t="s">
        <v>202</v>
      </c>
    </row>
    <row r="162" spans="2:65" s="1" customFormat="1" ht="24.2" customHeight="1">
      <c r="B162" s="142"/>
      <c r="C162" s="143" t="s">
        <v>188</v>
      </c>
      <c r="D162" s="143" t="s">
        <v>174</v>
      </c>
      <c r="E162" s="144" t="s">
        <v>656</v>
      </c>
      <c r="F162" s="145" t="s">
        <v>657</v>
      </c>
      <c r="G162" s="146" t="s">
        <v>488</v>
      </c>
      <c r="H162" s="147">
        <v>33.200000000000003</v>
      </c>
      <c r="I162" s="148">
        <v>1.43</v>
      </c>
      <c r="J162" s="148"/>
      <c r="K162" s="149"/>
      <c r="L162" s="27"/>
      <c r="M162" s="150" t="s">
        <v>1</v>
      </c>
      <c r="N162" s="121" t="s">
        <v>40</v>
      </c>
      <c r="O162" s="151">
        <v>6.9000000000000006E-2</v>
      </c>
      <c r="P162" s="151">
        <f t="shared" si="0"/>
        <v>2.2908000000000004</v>
      </c>
      <c r="Q162" s="151">
        <v>0</v>
      </c>
      <c r="R162" s="151">
        <f t="shared" si="1"/>
        <v>0</v>
      </c>
      <c r="S162" s="151">
        <v>0</v>
      </c>
      <c r="T162" s="152">
        <f t="shared" si="2"/>
        <v>0</v>
      </c>
      <c r="AR162" s="153" t="s">
        <v>107</v>
      </c>
      <c r="AT162" s="153" t="s">
        <v>174</v>
      </c>
      <c r="AU162" s="153" t="s">
        <v>86</v>
      </c>
      <c r="AY162" s="13" t="s">
        <v>171</v>
      </c>
      <c r="BE162" s="154">
        <f t="shared" si="3"/>
        <v>0</v>
      </c>
      <c r="BF162" s="154">
        <f t="shared" si="4"/>
        <v>0</v>
      </c>
      <c r="BG162" s="154">
        <f t="shared" si="5"/>
        <v>0</v>
      </c>
      <c r="BH162" s="154">
        <f t="shared" si="6"/>
        <v>0</v>
      </c>
      <c r="BI162" s="154">
        <f t="shared" si="7"/>
        <v>0</v>
      </c>
      <c r="BJ162" s="13" t="s">
        <v>86</v>
      </c>
      <c r="BK162" s="154">
        <f t="shared" si="8"/>
        <v>47.48</v>
      </c>
      <c r="BL162" s="13" t="s">
        <v>107</v>
      </c>
      <c r="BM162" s="153" t="s">
        <v>7</v>
      </c>
    </row>
    <row r="163" spans="2:65" s="1" customFormat="1" ht="33" customHeight="1">
      <c r="B163" s="142"/>
      <c r="C163" s="143" t="s">
        <v>205</v>
      </c>
      <c r="D163" s="143" t="s">
        <v>174</v>
      </c>
      <c r="E163" s="144" t="s">
        <v>658</v>
      </c>
      <c r="F163" s="145" t="s">
        <v>659</v>
      </c>
      <c r="G163" s="146" t="s">
        <v>488</v>
      </c>
      <c r="H163" s="147">
        <v>13.176</v>
      </c>
      <c r="I163" s="148">
        <v>3.6</v>
      </c>
      <c r="J163" s="148"/>
      <c r="K163" s="149"/>
      <c r="L163" s="27"/>
      <c r="M163" s="150" t="s">
        <v>1</v>
      </c>
      <c r="N163" s="121" t="s">
        <v>40</v>
      </c>
      <c r="O163" s="151">
        <v>7.0999999999999994E-2</v>
      </c>
      <c r="P163" s="151">
        <f t="shared" si="0"/>
        <v>0.93549599999999988</v>
      </c>
      <c r="Q163" s="151">
        <v>0</v>
      </c>
      <c r="R163" s="151">
        <f t="shared" si="1"/>
        <v>0</v>
      </c>
      <c r="S163" s="151">
        <v>0</v>
      </c>
      <c r="T163" s="152">
        <f t="shared" si="2"/>
        <v>0</v>
      </c>
      <c r="AR163" s="153" t="s">
        <v>107</v>
      </c>
      <c r="AT163" s="153" t="s">
        <v>174</v>
      </c>
      <c r="AU163" s="153" t="s">
        <v>86</v>
      </c>
      <c r="AY163" s="13" t="s">
        <v>171</v>
      </c>
      <c r="BE163" s="154">
        <f t="shared" si="3"/>
        <v>0</v>
      </c>
      <c r="BF163" s="154">
        <f t="shared" si="4"/>
        <v>0</v>
      </c>
      <c r="BG163" s="154">
        <f t="shared" si="5"/>
        <v>0</v>
      </c>
      <c r="BH163" s="154">
        <f t="shared" si="6"/>
        <v>0</v>
      </c>
      <c r="BI163" s="154">
        <f t="shared" si="7"/>
        <v>0</v>
      </c>
      <c r="BJ163" s="13" t="s">
        <v>86</v>
      </c>
      <c r="BK163" s="154">
        <f t="shared" si="8"/>
        <v>47.43</v>
      </c>
      <c r="BL163" s="13" t="s">
        <v>107</v>
      </c>
      <c r="BM163" s="153" t="s">
        <v>208</v>
      </c>
    </row>
    <row r="164" spans="2:65" s="1" customFormat="1" ht="44.25" customHeight="1">
      <c r="B164" s="142"/>
      <c r="C164" s="143" t="s">
        <v>191</v>
      </c>
      <c r="D164" s="143" t="s">
        <v>174</v>
      </c>
      <c r="E164" s="144" t="s">
        <v>660</v>
      </c>
      <c r="F164" s="145" t="s">
        <v>661</v>
      </c>
      <c r="G164" s="146" t="s">
        <v>488</v>
      </c>
      <c r="H164" s="147">
        <v>289.87200000000001</v>
      </c>
      <c r="I164" s="148">
        <v>0.36</v>
      </c>
      <c r="J164" s="148"/>
      <c r="K164" s="149"/>
      <c r="L164" s="27"/>
      <c r="M164" s="150" t="s">
        <v>1</v>
      </c>
      <c r="N164" s="121" t="s">
        <v>40</v>
      </c>
      <c r="O164" s="151">
        <v>7.3699999999999998E-3</v>
      </c>
      <c r="P164" s="151">
        <f t="shared" si="0"/>
        <v>2.1363566400000003</v>
      </c>
      <c r="Q164" s="151">
        <v>0</v>
      </c>
      <c r="R164" s="151">
        <f t="shared" si="1"/>
        <v>0</v>
      </c>
      <c r="S164" s="151">
        <v>0</v>
      </c>
      <c r="T164" s="152">
        <f t="shared" si="2"/>
        <v>0</v>
      </c>
      <c r="AR164" s="153" t="s">
        <v>107</v>
      </c>
      <c r="AT164" s="153" t="s">
        <v>174</v>
      </c>
      <c r="AU164" s="153" t="s">
        <v>86</v>
      </c>
      <c r="AY164" s="13" t="s">
        <v>171</v>
      </c>
      <c r="BE164" s="154">
        <f t="shared" si="3"/>
        <v>0</v>
      </c>
      <c r="BF164" s="154">
        <f t="shared" si="4"/>
        <v>0</v>
      </c>
      <c r="BG164" s="154">
        <f t="shared" si="5"/>
        <v>0</v>
      </c>
      <c r="BH164" s="154">
        <f t="shared" si="6"/>
        <v>0</v>
      </c>
      <c r="BI164" s="154">
        <f t="shared" si="7"/>
        <v>0</v>
      </c>
      <c r="BJ164" s="13" t="s">
        <v>86</v>
      </c>
      <c r="BK164" s="154">
        <f t="shared" si="8"/>
        <v>104.35</v>
      </c>
      <c r="BL164" s="13" t="s">
        <v>107</v>
      </c>
      <c r="BM164" s="153" t="s">
        <v>211</v>
      </c>
    </row>
    <row r="165" spans="2:65" s="1" customFormat="1" ht="24.2" customHeight="1">
      <c r="B165" s="142"/>
      <c r="C165" s="143" t="s">
        <v>212</v>
      </c>
      <c r="D165" s="143" t="s">
        <v>174</v>
      </c>
      <c r="E165" s="144" t="s">
        <v>662</v>
      </c>
      <c r="F165" s="145" t="s">
        <v>663</v>
      </c>
      <c r="G165" s="146" t="s">
        <v>488</v>
      </c>
      <c r="H165" s="147">
        <v>10.012</v>
      </c>
      <c r="I165" s="148">
        <v>6.97</v>
      </c>
      <c r="J165" s="148"/>
      <c r="K165" s="149"/>
      <c r="L165" s="27"/>
      <c r="M165" s="150" t="s">
        <v>1</v>
      </c>
      <c r="N165" s="121" t="s">
        <v>40</v>
      </c>
      <c r="O165" s="151">
        <v>0.61699999999999999</v>
      </c>
      <c r="P165" s="151">
        <f t="shared" si="0"/>
        <v>6.1774040000000001</v>
      </c>
      <c r="Q165" s="151">
        <v>0</v>
      </c>
      <c r="R165" s="151">
        <f t="shared" si="1"/>
        <v>0</v>
      </c>
      <c r="S165" s="151">
        <v>0</v>
      </c>
      <c r="T165" s="152">
        <f t="shared" si="2"/>
        <v>0</v>
      </c>
      <c r="AR165" s="153" t="s">
        <v>107</v>
      </c>
      <c r="AT165" s="153" t="s">
        <v>174</v>
      </c>
      <c r="AU165" s="153" t="s">
        <v>86</v>
      </c>
      <c r="AY165" s="13" t="s">
        <v>171</v>
      </c>
      <c r="BE165" s="154">
        <f t="shared" si="3"/>
        <v>0</v>
      </c>
      <c r="BF165" s="154">
        <f t="shared" si="4"/>
        <v>0</v>
      </c>
      <c r="BG165" s="154">
        <f t="shared" si="5"/>
        <v>0</v>
      </c>
      <c r="BH165" s="154">
        <f t="shared" si="6"/>
        <v>0</v>
      </c>
      <c r="BI165" s="154">
        <f t="shared" si="7"/>
        <v>0</v>
      </c>
      <c r="BJ165" s="13" t="s">
        <v>86</v>
      </c>
      <c r="BK165" s="154">
        <f t="shared" si="8"/>
        <v>69.78</v>
      </c>
      <c r="BL165" s="13" t="s">
        <v>107</v>
      </c>
      <c r="BM165" s="153" t="s">
        <v>215</v>
      </c>
    </row>
    <row r="166" spans="2:65" s="1" customFormat="1" ht="24.2" customHeight="1">
      <c r="B166" s="142"/>
      <c r="C166" s="143" t="s">
        <v>195</v>
      </c>
      <c r="D166" s="143" t="s">
        <v>174</v>
      </c>
      <c r="E166" s="144" t="s">
        <v>664</v>
      </c>
      <c r="F166" s="145" t="s">
        <v>665</v>
      </c>
      <c r="G166" s="146" t="s">
        <v>362</v>
      </c>
      <c r="H166" s="147">
        <v>21.74</v>
      </c>
      <c r="I166" s="148">
        <v>21</v>
      </c>
      <c r="J166" s="148"/>
      <c r="K166" s="149"/>
      <c r="L166" s="27"/>
      <c r="M166" s="150" t="s">
        <v>1</v>
      </c>
      <c r="N166" s="121" t="s">
        <v>40</v>
      </c>
      <c r="O166" s="151">
        <v>0</v>
      </c>
      <c r="P166" s="151">
        <f t="shared" si="0"/>
        <v>0</v>
      </c>
      <c r="Q166" s="151">
        <v>0</v>
      </c>
      <c r="R166" s="151">
        <f t="shared" si="1"/>
        <v>0</v>
      </c>
      <c r="S166" s="151">
        <v>0</v>
      </c>
      <c r="T166" s="152">
        <f t="shared" si="2"/>
        <v>0</v>
      </c>
      <c r="AR166" s="153" t="s">
        <v>107</v>
      </c>
      <c r="AT166" s="153" t="s">
        <v>174</v>
      </c>
      <c r="AU166" s="153" t="s">
        <v>86</v>
      </c>
      <c r="AY166" s="13" t="s">
        <v>171</v>
      </c>
      <c r="BE166" s="154">
        <f t="shared" si="3"/>
        <v>0</v>
      </c>
      <c r="BF166" s="154">
        <f t="shared" si="4"/>
        <v>0</v>
      </c>
      <c r="BG166" s="154">
        <f t="shared" si="5"/>
        <v>0</v>
      </c>
      <c r="BH166" s="154">
        <f t="shared" si="6"/>
        <v>0</v>
      </c>
      <c r="BI166" s="154">
        <f t="shared" si="7"/>
        <v>0</v>
      </c>
      <c r="BJ166" s="13" t="s">
        <v>86</v>
      </c>
      <c r="BK166" s="154">
        <f t="shared" si="8"/>
        <v>456.54</v>
      </c>
      <c r="BL166" s="13" t="s">
        <v>107</v>
      </c>
      <c r="BM166" s="153" t="s">
        <v>218</v>
      </c>
    </row>
    <row r="167" spans="2:65" s="1" customFormat="1" ht="24.2" customHeight="1">
      <c r="B167" s="142"/>
      <c r="C167" s="143" t="s">
        <v>219</v>
      </c>
      <c r="D167" s="143" t="s">
        <v>174</v>
      </c>
      <c r="E167" s="144" t="s">
        <v>666</v>
      </c>
      <c r="F167" s="145" t="s">
        <v>667</v>
      </c>
      <c r="G167" s="146" t="s">
        <v>488</v>
      </c>
      <c r="H167" s="147">
        <v>10.012</v>
      </c>
      <c r="I167" s="148">
        <v>3.3</v>
      </c>
      <c r="J167" s="148"/>
      <c r="K167" s="149"/>
      <c r="L167" s="27"/>
      <c r="M167" s="150" t="s">
        <v>1</v>
      </c>
      <c r="N167" s="121" t="s">
        <v>40</v>
      </c>
      <c r="O167" s="151">
        <v>0.24199999999999999</v>
      </c>
      <c r="P167" s="151">
        <f t="shared" si="0"/>
        <v>2.4229039999999999</v>
      </c>
      <c r="Q167" s="151">
        <v>0</v>
      </c>
      <c r="R167" s="151">
        <f t="shared" si="1"/>
        <v>0</v>
      </c>
      <c r="S167" s="151">
        <v>0</v>
      </c>
      <c r="T167" s="152">
        <f t="shared" si="2"/>
        <v>0</v>
      </c>
      <c r="AR167" s="153" t="s">
        <v>107</v>
      </c>
      <c r="AT167" s="153" t="s">
        <v>174</v>
      </c>
      <c r="AU167" s="153" t="s">
        <v>86</v>
      </c>
      <c r="AY167" s="13" t="s">
        <v>171</v>
      </c>
      <c r="BE167" s="154">
        <f t="shared" si="3"/>
        <v>0</v>
      </c>
      <c r="BF167" s="154">
        <f t="shared" si="4"/>
        <v>0</v>
      </c>
      <c r="BG167" s="154">
        <f t="shared" si="5"/>
        <v>0</v>
      </c>
      <c r="BH167" s="154">
        <f t="shared" si="6"/>
        <v>0</v>
      </c>
      <c r="BI167" s="154">
        <f t="shared" si="7"/>
        <v>0</v>
      </c>
      <c r="BJ167" s="13" t="s">
        <v>86</v>
      </c>
      <c r="BK167" s="154">
        <f t="shared" si="8"/>
        <v>33.04</v>
      </c>
      <c r="BL167" s="13" t="s">
        <v>107</v>
      </c>
      <c r="BM167" s="153" t="s">
        <v>222</v>
      </c>
    </row>
    <row r="168" spans="2:65" s="1" customFormat="1" ht="21.75" customHeight="1">
      <c r="B168" s="142"/>
      <c r="C168" s="143" t="s">
        <v>198</v>
      </c>
      <c r="D168" s="143" t="s">
        <v>174</v>
      </c>
      <c r="E168" s="144" t="s">
        <v>668</v>
      </c>
      <c r="F168" s="145" t="s">
        <v>669</v>
      </c>
      <c r="G168" s="146" t="s">
        <v>177</v>
      </c>
      <c r="H168" s="147">
        <v>32.799999999999997</v>
      </c>
      <c r="I168" s="148">
        <v>0.37</v>
      </c>
      <c r="J168" s="148"/>
      <c r="K168" s="149"/>
      <c r="L168" s="27"/>
      <c r="M168" s="150" t="s">
        <v>1</v>
      </c>
      <c r="N168" s="121" t="s">
        <v>40</v>
      </c>
      <c r="O168" s="151">
        <v>1.7000000000000001E-2</v>
      </c>
      <c r="P168" s="151">
        <f t="shared" si="0"/>
        <v>0.55759999999999998</v>
      </c>
      <c r="Q168" s="151">
        <v>0</v>
      </c>
      <c r="R168" s="151">
        <f t="shared" si="1"/>
        <v>0</v>
      </c>
      <c r="S168" s="151">
        <v>0</v>
      </c>
      <c r="T168" s="152">
        <f t="shared" si="2"/>
        <v>0</v>
      </c>
      <c r="AR168" s="153" t="s">
        <v>107</v>
      </c>
      <c r="AT168" s="153" t="s">
        <v>174</v>
      </c>
      <c r="AU168" s="153" t="s">
        <v>86</v>
      </c>
      <c r="AY168" s="13" t="s">
        <v>171</v>
      </c>
      <c r="BE168" s="154">
        <f t="shared" si="3"/>
        <v>0</v>
      </c>
      <c r="BF168" s="154">
        <f t="shared" si="4"/>
        <v>0</v>
      </c>
      <c r="BG168" s="154">
        <f t="shared" si="5"/>
        <v>0</v>
      </c>
      <c r="BH168" s="154">
        <f t="shared" si="6"/>
        <v>0</v>
      </c>
      <c r="BI168" s="154">
        <f t="shared" si="7"/>
        <v>0</v>
      </c>
      <c r="BJ168" s="13" t="s">
        <v>86</v>
      </c>
      <c r="BK168" s="154">
        <f t="shared" si="8"/>
        <v>12.14</v>
      </c>
      <c r="BL168" s="13" t="s">
        <v>107</v>
      </c>
      <c r="BM168" s="153" t="s">
        <v>225</v>
      </c>
    </row>
    <row r="169" spans="2:65" s="1" customFormat="1" ht="33" customHeight="1">
      <c r="B169" s="142"/>
      <c r="C169" s="143" t="s">
        <v>226</v>
      </c>
      <c r="D169" s="143" t="s">
        <v>174</v>
      </c>
      <c r="E169" s="144" t="s">
        <v>670</v>
      </c>
      <c r="F169" s="145" t="s">
        <v>671</v>
      </c>
      <c r="G169" s="146" t="s">
        <v>177</v>
      </c>
      <c r="H169" s="147">
        <v>55.7</v>
      </c>
      <c r="I169" s="148">
        <v>0.84</v>
      </c>
      <c r="J169" s="148"/>
      <c r="K169" s="149"/>
      <c r="L169" s="27"/>
      <c r="M169" s="150" t="s">
        <v>1</v>
      </c>
      <c r="N169" s="121" t="s">
        <v>40</v>
      </c>
      <c r="O169" s="151">
        <v>7.8070000000000001E-2</v>
      </c>
      <c r="P169" s="151">
        <f t="shared" si="0"/>
        <v>4.3484990000000003</v>
      </c>
      <c r="Q169" s="151">
        <v>0</v>
      </c>
      <c r="R169" s="151">
        <f t="shared" si="1"/>
        <v>0</v>
      </c>
      <c r="S169" s="151">
        <v>0</v>
      </c>
      <c r="T169" s="152">
        <f t="shared" si="2"/>
        <v>0</v>
      </c>
      <c r="AR169" s="153" t="s">
        <v>107</v>
      </c>
      <c r="AT169" s="153" t="s">
        <v>174</v>
      </c>
      <c r="AU169" s="153" t="s">
        <v>86</v>
      </c>
      <c r="AY169" s="13" t="s">
        <v>171</v>
      </c>
      <c r="BE169" s="154">
        <f t="shared" si="3"/>
        <v>0</v>
      </c>
      <c r="BF169" s="154">
        <f t="shared" si="4"/>
        <v>0</v>
      </c>
      <c r="BG169" s="154">
        <f t="shared" si="5"/>
        <v>0</v>
      </c>
      <c r="BH169" s="154">
        <f t="shared" si="6"/>
        <v>0</v>
      </c>
      <c r="BI169" s="154">
        <f t="shared" si="7"/>
        <v>0</v>
      </c>
      <c r="BJ169" s="13" t="s">
        <v>86</v>
      </c>
      <c r="BK169" s="154">
        <f t="shared" si="8"/>
        <v>46.79</v>
      </c>
      <c r="BL169" s="13" t="s">
        <v>107</v>
      </c>
      <c r="BM169" s="153" t="s">
        <v>229</v>
      </c>
    </row>
    <row r="170" spans="2:65" s="11" customFormat="1" ht="22.9" customHeight="1">
      <c r="B170" s="131"/>
      <c r="D170" s="132" t="s">
        <v>73</v>
      </c>
      <c r="E170" s="140" t="s">
        <v>86</v>
      </c>
      <c r="F170" s="140" t="s">
        <v>672</v>
      </c>
      <c r="J170" s="141"/>
      <c r="L170" s="131"/>
      <c r="M170" s="135"/>
      <c r="P170" s="136">
        <f>SUM(P171:P177)</f>
        <v>2330.83036975</v>
      </c>
      <c r="R170" s="136">
        <f>SUM(R171:R177)</f>
        <v>29.361549548280003</v>
      </c>
      <c r="T170" s="137">
        <f>SUM(T171:T177)</f>
        <v>0</v>
      </c>
      <c r="AR170" s="132" t="s">
        <v>81</v>
      </c>
      <c r="AT170" s="138" t="s">
        <v>73</v>
      </c>
      <c r="AU170" s="138" t="s">
        <v>81</v>
      </c>
      <c r="AY170" s="132" t="s">
        <v>171</v>
      </c>
      <c r="BK170" s="139">
        <f>SUM(BK171:BK177)</f>
        <v>62393.68</v>
      </c>
    </row>
    <row r="171" spans="2:65" s="1" customFormat="1" ht="33" customHeight="1">
      <c r="B171" s="142"/>
      <c r="C171" s="143" t="s">
        <v>202</v>
      </c>
      <c r="D171" s="143" t="s">
        <v>174</v>
      </c>
      <c r="E171" s="144" t="s">
        <v>673</v>
      </c>
      <c r="F171" s="145" t="s">
        <v>674</v>
      </c>
      <c r="G171" s="146" t="s">
        <v>253</v>
      </c>
      <c r="H171" s="147">
        <v>392</v>
      </c>
      <c r="I171" s="148">
        <v>108.5</v>
      </c>
      <c r="J171" s="148"/>
      <c r="K171" s="149"/>
      <c r="L171" s="27"/>
      <c r="M171" s="150" t="s">
        <v>1</v>
      </c>
      <c r="N171" s="121" t="s">
        <v>40</v>
      </c>
      <c r="O171" s="151">
        <v>2.8490000000000002</v>
      </c>
      <c r="P171" s="151">
        <f t="shared" ref="P171:P177" si="9">O171*H171</f>
        <v>1116.808</v>
      </c>
      <c r="Q171" s="151">
        <v>6.207157E-2</v>
      </c>
      <c r="R171" s="151">
        <f t="shared" ref="R171:R177" si="10">Q171*H171</f>
        <v>24.332055440000001</v>
      </c>
      <c r="S171" s="151">
        <v>0</v>
      </c>
      <c r="T171" s="152">
        <f t="shared" ref="T171:T177" si="11">S171*H171</f>
        <v>0</v>
      </c>
      <c r="AR171" s="153" t="s">
        <v>107</v>
      </c>
      <c r="AT171" s="153" t="s">
        <v>174</v>
      </c>
      <c r="AU171" s="153" t="s">
        <v>86</v>
      </c>
      <c r="AY171" s="13" t="s">
        <v>171</v>
      </c>
      <c r="BE171" s="154">
        <f t="shared" ref="BE171:BE177" si="12">IF(N171="základná",J171,0)</f>
        <v>0</v>
      </c>
      <c r="BF171" s="154">
        <f t="shared" ref="BF171:BF177" si="13">IF(N171="znížená",J171,0)</f>
        <v>0</v>
      </c>
      <c r="BG171" s="154">
        <f t="shared" ref="BG171:BG177" si="14">IF(N171="zákl. prenesená",J171,0)</f>
        <v>0</v>
      </c>
      <c r="BH171" s="154">
        <f t="shared" ref="BH171:BH177" si="15">IF(N171="zníž. prenesená",J171,0)</f>
        <v>0</v>
      </c>
      <c r="BI171" s="154">
        <f t="shared" ref="BI171:BI177" si="16">IF(N171="nulová",J171,0)</f>
        <v>0</v>
      </c>
      <c r="BJ171" s="13" t="s">
        <v>86</v>
      </c>
      <c r="BK171" s="154">
        <f t="shared" ref="BK171:BK177" si="17">ROUND(I171*H171,2)</f>
        <v>42532</v>
      </c>
      <c r="BL171" s="13" t="s">
        <v>107</v>
      </c>
      <c r="BM171" s="153" t="s">
        <v>232</v>
      </c>
    </row>
    <row r="172" spans="2:65" s="1" customFormat="1" ht="24.2" customHeight="1">
      <c r="B172" s="142"/>
      <c r="C172" s="143" t="s">
        <v>233</v>
      </c>
      <c r="D172" s="143" t="s">
        <v>174</v>
      </c>
      <c r="E172" s="144" t="s">
        <v>675</v>
      </c>
      <c r="F172" s="145" t="s">
        <v>676</v>
      </c>
      <c r="G172" s="146" t="s">
        <v>280</v>
      </c>
      <c r="H172" s="147">
        <v>56</v>
      </c>
      <c r="I172" s="148">
        <v>41.69</v>
      </c>
      <c r="J172" s="148"/>
      <c r="K172" s="149"/>
      <c r="L172" s="27"/>
      <c r="M172" s="150" t="s">
        <v>1</v>
      </c>
      <c r="N172" s="121" t="s">
        <v>40</v>
      </c>
      <c r="O172" s="151">
        <v>0.67200000000000004</v>
      </c>
      <c r="P172" s="151">
        <f t="shared" si="9"/>
        <v>37.632000000000005</v>
      </c>
      <c r="Q172" s="151">
        <v>8.6103499999999993E-3</v>
      </c>
      <c r="R172" s="151">
        <f t="shared" si="10"/>
        <v>0.48217959999999993</v>
      </c>
      <c r="S172" s="151">
        <v>0</v>
      </c>
      <c r="T172" s="152">
        <f t="shared" si="11"/>
        <v>0</v>
      </c>
      <c r="AR172" s="153" t="s">
        <v>107</v>
      </c>
      <c r="AT172" s="153" t="s">
        <v>174</v>
      </c>
      <c r="AU172" s="153" t="s">
        <v>86</v>
      </c>
      <c r="AY172" s="13" t="s">
        <v>171</v>
      </c>
      <c r="BE172" s="154">
        <f t="shared" si="12"/>
        <v>0</v>
      </c>
      <c r="BF172" s="154">
        <f t="shared" si="13"/>
        <v>0</v>
      </c>
      <c r="BG172" s="154">
        <f t="shared" si="14"/>
        <v>0</v>
      </c>
      <c r="BH172" s="154">
        <f t="shared" si="15"/>
        <v>0</v>
      </c>
      <c r="BI172" s="154">
        <f t="shared" si="16"/>
        <v>0</v>
      </c>
      <c r="BJ172" s="13" t="s">
        <v>86</v>
      </c>
      <c r="BK172" s="154">
        <f t="shared" si="17"/>
        <v>2334.64</v>
      </c>
      <c r="BL172" s="13" t="s">
        <v>107</v>
      </c>
      <c r="BM172" s="153" t="s">
        <v>236</v>
      </c>
    </row>
    <row r="173" spans="2:65" s="1" customFormat="1" ht="24.2" customHeight="1">
      <c r="B173" s="142"/>
      <c r="C173" s="143" t="s">
        <v>7</v>
      </c>
      <c r="D173" s="143" t="s">
        <v>174</v>
      </c>
      <c r="E173" s="144" t="s">
        <v>677</v>
      </c>
      <c r="F173" s="145" t="s">
        <v>678</v>
      </c>
      <c r="G173" s="146" t="s">
        <v>253</v>
      </c>
      <c r="H173" s="147">
        <v>392</v>
      </c>
      <c r="I173" s="148">
        <v>32.01</v>
      </c>
      <c r="J173" s="148"/>
      <c r="K173" s="149"/>
      <c r="L173" s="27"/>
      <c r="M173" s="150" t="s">
        <v>1</v>
      </c>
      <c r="N173" s="121" t="s">
        <v>40</v>
      </c>
      <c r="O173" s="151">
        <v>1.2969999999999999</v>
      </c>
      <c r="P173" s="151">
        <f t="shared" si="9"/>
        <v>508.42399999999998</v>
      </c>
      <c r="Q173" s="151">
        <v>3.9364000000000001E-4</v>
      </c>
      <c r="R173" s="151">
        <f t="shared" si="10"/>
        <v>0.15430688000000001</v>
      </c>
      <c r="S173" s="151">
        <v>0</v>
      </c>
      <c r="T173" s="152">
        <f t="shared" si="11"/>
        <v>0</v>
      </c>
      <c r="AR173" s="153" t="s">
        <v>107</v>
      </c>
      <c r="AT173" s="153" t="s">
        <v>174</v>
      </c>
      <c r="AU173" s="153" t="s">
        <v>86</v>
      </c>
      <c r="AY173" s="13" t="s">
        <v>171</v>
      </c>
      <c r="BE173" s="154">
        <f t="shared" si="12"/>
        <v>0</v>
      </c>
      <c r="BF173" s="154">
        <f t="shared" si="13"/>
        <v>0</v>
      </c>
      <c r="BG173" s="154">
        <f t="shared" si="14"/>
        <v>0</v>
      </c>
      <c r="BH173" s="154">
        <f t="shared" si="15"/>
        <v>0</v>
      </c>
      <c r="BI173" s="154">
        <f t="shared" si="16"/>
        <v>0</v>
      </c>
      <c r="BJ173" s="13" t="s">
        <v>86</v>
      </c>
      <c r="BK173" s="154">
        <f t="shared" si="17"/>
        <v>12547.92</v>
      </c>
      <c r="BL173" s="13" t="s">
        <v>107</v>
      </c>
      <c r="BM173" s="153" t="s">
        <v>239</v>
      </c>
    </row>
    <row r="174" spans="2:65" s="1" customFormat="1" ht="16.5" customHeight="1">
      <c r="B174" s="142"/>
      <c r="C174" s="143" t="s">
        <v>240</v>
      </c>
      <c r="D174" s="143" t="s">
        <v>174</v>
      </c>
      <c r="E174" s="144" t="s">
        <v>679</v>
      </c>
      <c r="F174" s="145" t="s">
        <v>680</v>
      </c>
      <c r="G174" s="146" t="s">
        <v>488</v>
      </c>
      <c r="H174" s="147">
        <v>1.9450000000000001</v>
      </c>
      <c r="I174" s="148">
        <v>91.54</v>
      </c>
      <c r="J174" s="148"/>
      <c r="K174" s="149"/>
      <c r="L174" s="27"/>
      <c r="M174" s="150" t="s">
        <v>1</v>
      </c>
      <c r="N174" s="121" t="s">
        <v>40</v>
      </c>
      <c r="O174" s="151">
        <v>0.58055000000000001</v>
      </c>
      <c r="P174" s="151">
        <f t="shared" si="9"/>
        <v>1.12916975</v>
      </c>
      <c r="Q174" s="151">
        <v>2.1940757039999998</v>
      </c>
      <c r="R174" s="151">
        <f t="shared" si="10"/>
        <v>4.2674772442800002</v>
      </c>
      <c r="S174" s="151">
        <v>0</v>
      </c>
      <c r="T174" s="152">
        <f t="shared" si="11"/>
        <v>0</v>
      </c>
      <c r="AR174" s="153" t="s">
        <v>107</v>
      </c>
      <c r="AT174" s="153" t="s">
        <v>174</v>
      </c>
      <c r="AU174" s="153" t="s">
        <v>86</v>
      </c>
      <c r="AY174" s="13" t="s">
        <v>171</v>
      </c>
      <c r="BE174" s="154">
        <f t="shared" si="12"/>
        <v>0</v>
      </c>
      <c r="BF174" s="154">
        <f t="shared" si="13"/>
        <v>0</v>
      </c>
      <c r="BG174" s="154">
        <f t="shared" si="14"/>
        <v>0</v>
      </c>
      <c r="BH174" s="154">
        <f t="shared" si="15"/>
        <v>0</v>
      </c>
      <c r="BI174" s="154">
        <f t="shared" si="16"/>
        <v>0</v>
      </c>
      <c r="BJ174" s="13" t="s">
        <v>86</v>
      </c>
      <c r="BK174" s="154">
        <f t="shared" si="17"/>
        <v>178.05</v>
      </c>
      <c r="BL174" s="13" t="s">
        <v>107</v>
      </c>
      <c r="BM174" s="153" t="s">
        <v>243</v>
      </c>
    </row>
    <row r="175" spans="2:65" s="1" customFormat="1" ht="24.2" customHeight="1">
      <c r="B175" s="142"/>
      <c r="C175" s="143" t="s">
        <v>208</v>
      </c>
      <c r="D175" s="143" t="s">
        <v>174</v>
      </c>
      <c r="E175" s="144" t="s">
        <v>681</v>
      </c>
      <c r="F175" s="145" t="s">
        <v>682</v>
      </c>
      <c r="G175" s="146" t="s">
        <v>177</v>
      </c>
      <c r="H175" s="147">
        <v>109.16500000000001</v>
      </c>
      <c r="I175" s="148">
        <v>43.55</v>
      </c>
      <c r="J175" s="148"/>
      <c r="K175" s="149"/>
      <c r="L175" s="27"/>
      <c r="M175" s="150" t="s">
        <v>1</v>
      </c>
      <c r="N175" s="121" t="s">
        <v>40</v>
      </c>
      <c r="O175" s="151">
        <v>6.1</v>
      </c>
      <c r="P175" s="151">
        <f t="shared" si="9"/>
        <v>665.90650000000005</v>
      </c>
      <c r="Q175" s="151">
        <v>1.1176000000000001E-3</v>
      </c>
      <c r="R175" s="151">
        <f t="shared" si="10"/>
        <v>0.12200280400000002</v>
      </c>
      <c r="S175" s="151">
        <v>0</v>
      </c>
      <c r="T175" s="152">
        <f t="shared" si="11"/>
        <v>0</v>
      </c>
      <c r="AR175" s="153" t="s">
        <v>107</v>
      </c>
      <c r="AT175" s="153" t="s">
        <v>174</v>
      </c>
      <c r="AU175" s="153" t="s">
        <v>86</v>
      </c>
      <c r="AY175" s="13" t="s">
        <v>171</v>
      </c>
      <c r="BE175" s="154">
        <f t="shared" si="12"/>
        <v>0</v>
      </c>
      <c r="BF175" s="154">
        <f t="shared" si="13"/>
        <v>0</v>
      </c>
      <c r="BG175" s="154">
        <f t="shared" si="14"/>
        <v>0</v>
      </c>
      <c r="BH175" s="154">
        <f t="shared" si="15"/>
        <v>0</v>
      </c>
      <c r="BI175" s="154">
        <f t="shared" si="16"/>
        <v>0</v>
      </c>
      <c r="BJ175" s="13" t="s">
        <v>86</v>
      </c>
      <c r="BK175" s="154">
        <f t="shared" si="17"/>
        <v>4754.1400000000003</v>
      </c>
      <c r="BL175" s="13" t="s">
        <v>107</v>
      </c>
      <c r="BM175" s="153" t="s">
        <v>246</v>
      </c>
    </row>
    <row r="176" spans="2:65" s="1" customFormat="1" ht="24.2" customHeight="1">
      <c r="B176" s="142"/>
      <c r="C176" s="143" t="s">
        <v>247</v>
      </c>
      <c r="D176" s="143" t="s">
        <v>174</v>
      </c>
      <c r="E176" s="144" t="s">
        <v>683</v>
      </c>
      <c r="F176" s="145" t="s">
        <v>684</v>
      </c>
      <c r="G176" s="146" t="s">
        <v>177</v>
      </c>
      <c r="H176" s="147">
        <v>22.7</v>
      </c>
      <c r="I176" s="148">
        <v>0.68</v>
      </c>
      <c r="J176" s="148"/>
      <c r="K176" s="149"/>
      <c r="L176" s="27"/>
      <c r="M176" s="150" t="s">
        <v>1</v>
      </c>
      <c r="N176" s="121" t="s">
        <v>40</v>
      </c>
      <c r="O176" s="151">
        <v>4.1000000000000002E-2</v>
      </c>
      <c r="P176" s="151">
        <f t="shared" si="9"/>
        <v>0.93069999999999997</v>
      </c>
      <c r="Q176" s="151">
        <v>3.3000000000000003E-5</v>
      </c>
      <c r="R176" s="151">
        <f t="shared" si="10"/>
        <v>7.4910000000000005E-4</v>
      </c>
      <c r="S176" s="151">
        <v>0</v>
      </c>
      <c r="T176" s="152">
        <f t="shared" si="11"/>
        <v>0</v>
      </c>
      <c r="AR176" s="153" t="s">
        <v>107</v>
      </c>
      <c r="AT176" s="153" t="s">
        <v>174</v>
      </c>
      <c r="AU176" s="153" t="s">
        <v>86</v>
      </c>
      <c r="AY176" s="13" t="s">
        <v>171</v>
      </c>
      <c r="BE176" s="154">
        <f t="shared" si="12"/>
        <v>0</v>
      </c>
      <c r="BF176" s="154">
        <f t="shared" si="13"/>
        <v>0</v>
      </c>
      <c r="BG176" s="154">
        <f t="shared" si="14"/>
        <v>0</v>
      </c>
      <c r="BH176" s="154">
        <f t="shared" si="15"/>
        <v>0</v>
      </c>
      <c r="BI176" s="154">
        <f t="shared" si="16"/>
        <v>0</v>
      </c>
      <c r="BJ176" s="13" t="s">
        <v>86</v>
      </c>
      <c r="BK176" s="154">
        <f t="shared" si="17"/>
        <v>15.44</v>
      </c>
      <c r="BL176" s="13" t="s">
        <v>107</v>
      </c>
      <c r="BM176" s="153" t="s">
        <v>250</v>
      </c>
    </row>
    <row r="177" spans="2:65" s="1" customFormat="1" ht="16.5" customHeight="1">
      <c r="B177" s="142"/>
      <c r="C177" s="155" t="s">
        <v>211</v>
      </c>
      <c r="D177" s="155" t="s">
        <v>282</v>
      </c>
      <c r="E177" s="156" t="s">
        <v>409</v>
      </c>
      <c r="F177" s="157" t="s">
        <v>410</v>
      </c>
      <c r="G177" s="158" t="s">
        <v>177</v>
      </c>
      <c r="H177" s="159">
        <v>23.154</v>
      </c>
      <c r="I177" s="160">
        <v>1.36</v>
      </c>
      <c r="J177" s="160"/>
      <c r="K177" s="161"/>
      <c r="L177" s="162"/>
      <c r="M177" s="163" t="s">
        <v>1</v>
      </c>
      <c r="N177" s="164" t="s">
        <v>40</v>
      </c>
      <c r="O177" s="151">
        <v>0</v>
      </c>
      <c r="P177" s="151">
        <f t="shared" si="9"/>
        <v>0</v>
      </c>
      <c r="Q177" s="151">
        <v>1.2E-4</v>
      </c>
      <c r="R177" s="151">
        <f t="shared" si="10"/>
        <v>2.7784800000000003E-3</v>
      </c>
      <c r="S177" s="151">
        <v>0</v>
      </c>
      <c r="T177" s="152">
        <f t="shared" si="11"/>
        <v>0</v>
      </c>
      <c r="AR177" s="153" t="s">
        <v>184</v>
      </c>
      <c r="AT177" s="153" t="s">
        <v>282</v>
      </c>
      <c r="AU177" s="153" t="s">
        <v>86</v>
      </c>
      <c r="AY177" s="13" t="s">
        <v>171</v>
      </c>
      <c r="BE177" s="154">
        <f t="shared" si="12"/>
        <v>0</v>
      </c>
      <c r="BF177" s="154">
        <f t="shared" si="13"/>
        <v>0</v>
      </c>
      <c r="BG177" s="154">
        <f t="shared" si="14"/>
        <v>0</v>
      </c>
      <c r="BH177" s="154">
        <f t="shared" si="15"/>
        <v>0</v>
      </c>
      <c r="BI177" s="154">
        <f t="shared" si="16"/>
        <v>0</v>
      </c>
      <c r="BJ177" s="13" t="s">
        <v>86</v>
      </c>
      <c r="BK177" s="154">
        <f t="shared" si="17"/>
        <v>31.49</v>
      </c>
      <c r="BL177" s="13" t="s">
        <v>107</v>
      </c>
      <c r="BM177" s="153" t="s">
        <v>254</v>
      </c>
    </row>
    <row r="178" spans="2:65" s="11" customFormat="1" ht="22.9" customHeight="1">
      <c r="B178" s="131"/>
      <c r="D178" s="132" t="s">
        <v>73</v>
      </c>
      <c r="E178" s="140" t="s">
        <v>91</v>
      </c>
      <c r="F178" s="140" t="s">
        <v>685</v>
      </c>
      <c r="J178" s="141"/>
      <c r="L178" s="131"/>
      <c r="M178" s="135"/>
      <c r="P178" s="136">
        <f>SUM(P179:P198)</f>
        <v>16.629556830000002</v>
      </c>
      <c r="R178" s="136">
        <f>SUM(R179:R198)</f>
        <v>4.9170551862069987</v>
      </c>
      <c r="T178" s="137">
        <f>SUM(T179:T198)</f>
        <v>0</v>
      </c>
      <c r="AR178" s="132" t="s">
        <v>81</v>
      </c>
      <c r="AT178" s="138" t="s">
        <v>73</v>
      </c>
      <c r="AU178" s="138" t="s">
        <v>81</v>
      </c>
      <c r="AY178" s="132" t="s">
        <v>171</v>
      </c>
      <c r="BK178" s="139">
        <f>SUM(BK179:BK198)</f>
        <v>7674.0900000000011</v>
      </c>
    </row>
    <row r="179" spans="2:65" s="1" customFormat="1" ht="33" customHeight="1">
      <c r="B179" s="142"/>
      <c r="C179" s="143" t="s">
        <v>255</v>
      </c>
      <c r="D179" s="143" t="s">
        <v>174</v>
      </c>
      <c r="E179" s="144" t="s">
        <v>686</v>
      </c>
      <c r="F179" s="145" t="s">
        <v>687</v>
      </c>
      <c r="G179" s="146" t="s">
        <v>280</v>
      </c>
      <c r="H179" s="147">
        <v>16</v>
      </c>
      <c r="I179" s="148">
        <v>12.69</v>
      </c>
      <c r="J179" s="148"/>
      <c r="K179" s="149"/>
      <c r="L179" s="27"/>
      <c r="M179" s="150" t="s">
        <v>1</v>
      </c>
      <c r="N179" s="121" t="s">
        <v>40</v>
      </c>
      <c r="O179" s="151">
        <v>0.21870999999999999</v>
      </c>
      <c r="P179" s="151">
        <f t="shared" ref="P179:P198" si="18">O179*H179</f>
        <v>3.4993599999999998</v>
      </c>
      <c r="Q179" s="151">
        <v>8.0743999999999996E-2</v>
      </c>
      <c r="R179" s="151">
        <f t="shared" ref="R179:R198" si="19">Q179*H179</f>
        <v>1.2919039999999999</v>
      </c>
      <c r="S179" s="151">
        <v>0</v>
      </c>
      <c r="T179" s="152">
        <f t="shared" ref="T179:T198" si="20">S179*H179</f>
        <v>0</v>
      </c>
      <c r="AR179" s="153" t="s">
        <v>107</v>
      </c>
      <c r="AT179" s="153" t="s">
        <v>174</v>
      </c>
      <c r="AU179" s="153" t="s">
        <v>86</v>
      </c>
      <c r="AY179" s="13" t="s">
        <v>171</v>
      </c>
      <c r="BE179" s="154">
        <f t="shared" ref="BE179:BE198" si="21">IF(N179="základná",J179,0)</f>
        <v>0</v>
      </c>
      <c r="BF179" s="154">
        <f t="shared" ref="BF179:BF198" si="22">IF(N179="znížená",J179,0)</f>
        <v>0</v>
      </c>
      <c r="BG179" s="154">
        <f t="shared" ref="BG179:BG198" si="23">IF(N179="zákl. prenesená",J179,0)</f>
        <v>0</v>
      </c>
      <c r="BH179" s="154">
        <f t="shared" ref="BH179:BH198" si="24">IF(N179="zníž. prenesená",J179,0)</f>
        <v>0</v>
      </c>
      <c r="BI179" s="154">
        <f t="shared" ref="BI179:BI198" si="25">IF(N179="nulová",J179,0)</f>
        <v>0</v>
      </c>
      <c r="BJ179" s="13" t="s">
        <v>86</v>
      </c>
      <c r="BK179" s="154">
        <f t="shared" ref="BK179:BK198" si="26">ROUND(I179*H179,2)</f>
        <v>203.04</v>
      </c>
      <c r="BL179" s="13" t="s">
        <v>107</v>
      </c>
      <c r="BM179" s="153" t="s">
        <v>258</v>
      </c>
    </row>
    <row r="180" spans="2:65" s="1" customFormat="1" ht="37.9" customHeight="1">
      <c r="B180" s="142"/>
      <c r="C180" s="143" t="s">
        <v>215</v>
      </c>
      <c r="D180" s="143" t="s">
        <v>174</v>
      </c>
      <c r="E180" s="144" t="s">
        <v>688</v>
      </c>
      <c r="F180" s="145" t="s">
        <v>689</v>
      </c>
      <c r="G180" s="146" t="s">
        <v>488</v>
      </c>
      <c r="H180" s="147">
        <v>0.32</v>
      </c>
      <c r="I180" s="148">
        <v>295.11</v>
      </c>
      <c r="J180" s="148"/>
      <c r="K180" s="149"/>
      <c r="L180" s="27"/>
      <c r="M180" s="150" t="s">
        <v>1</v>
      </c>
      <c r="N180" s="121" t="s">
        <v>40</v>
      </c>
      <c r="O180" s="151">
        <v>4.6695399999999996</v>
      </c>
      <c r="P180" s="151">
        <f t="shared" si="18"/>
        <v>1.4942527999999999</v>
      </c>
      <c r="Q180" s="151">
        <v>1.92736</v>
      </c>
      <c r="R180" s="151">
        <f t="shared" si="19"/>
        <v>0.61675519999999995</v>
      </c>
      <c r="S180" s="151">
        <v>0</v>
      </c>
      <c r="T180" s="152">
        <f t="shared" si="20"/>
        <v>0</v>
      </c>
      <c r="AR180" s="153" t="s">
        <v>107</v>
      </c>
      <c r="AT180" s="153" t="s">
        <v>174</v>
      </c>
      <c r="AU180" s="153" t="s">
        <v>86</v>
      </c>
      <c r="AY180" s="13" t="s">
        <v>171</v>
      </c>
      <c r="BE180" s="154">
        <f t="shared" si="21"/>
        <v>0</v>
      </c>
      <c r="BF180" s="154">
        <f t="shared" si="22"/>
        <v>0</v>
      </c>
      <c r="BG180" s="154">
        <f t="shared" si="23"/>
        <v>0</v>
      </c>
      <c r="BH180" s="154">
        <f t="shared" si="24"/>
        <v>0</v>
      </c>
      <c r="BI180" s="154">
        <f t="shared" si="25"/>
        <v>0</v>
      </c>
      <c r="BJ180" s="13" t="s">
        <v>86</v>
      </c>
      <c r="BK180" s="154">
        <f t="shared" si="26"/>
        <v>94.44</v>
      </c>
      <c r="BL180" s="13" t="s">
        <v>107</v>
      </c>
      <c r="BM180" s="153" t="s">
        <v>261</v>
      </c>
    </row>
    <row r="181" spans="2:65" s="1" customFormat="1" ht="33" customHeight="1">
      <c r="B181" s="142"/>
      <c r="C181" s="143" t="s">
        <v>263</v>
      </c>
      <c r="D181" s="143" t="s">
        <v>174</v>
      </c>
      <c r="E181" s="144" t="s">
        <v>690</v>
      </c>
      <c r="F181" s="145" t="s">
        <v>691</v>
      </c>
      <c r="G181" s="146" t="s">
        <v>488</v>
      </c>
      <c r="H181" s="147">
        <v>0.252</v>
      </c>
      <c r="I181" s="148">
        <v>297.32</v>
      </c>
      <c r="J181" s="148"/>
      <c r="K181" s="149"/>
      <c r="L181" s="27"/>
      <c r="M181" s="150" t="s">
        <v>1</v>
      </c>
      <c r="N181" s="121" t="s">
        <v>40</v>
      </c>
      <c r="O181" s="151">
        <v>4.6719099999999996</v>
      </c>
      <c r="P181" s="151">
        <f t="shared" si="18"/>
        <v>1.1773213199999999</v>
      </c>
      <c r="Q181" s="151">
        <v>1.9452799999999999</v>
      </c>
      <c r="R181" s="151">
        <f t="shared" si="19"/>
        <v>0.49021055999999996</v>
      </c>
      <c r="S181" s="151">
        <v>0</v>
      </c>
      <c r="T181" s="152">
        <f t="shared" si="20"/>
        <v>0</v>
      </c>
      <c r="AR181" s="153" t="s">
        <v>107</v>
      </c>
      <c r="AT181" s="153" t="s">
        <v>174</v>
      </c>
      <c r="AU181" s="153" t="s">
        <v>86</v>
      </c>
      <c r="AY181" s="13" t="s">
        <v>171</v>
      </c>
      <c r="BE181" s="154">
        <f t="shared" si="21"/>
        <v>0</v>
      </c>
      <c r="BF181" s="154">
        <f t="shared" si="22"/>
        <v>0</v>
      </c>
      <c r="BG181" s="154">
        <f t="shared" si="23"/>
        <v>0</v>
      </c>
      <c r="BH181" s="154">
        <f t="shared" si="24"/>
        <v>0</v>
      </c>
      <c r="BI181" s="154">
        <f t="shared" si="25"/>
        <v>0</v>
      </c>
      <c r="BJ181" s="13" t="s">
        <v>86</v>
      </c>
      <c r="BK181" s="154">
        <f t="shared" si="26"/>
        <v>74.92</v>
      </c>
      <c r="BL181" s="13" t="s">
        <v>107</v>
      </c>
      <c r="BM181" s="153" t="s">
        <v>266</v>
      </c>
    </row>
    <row r="182" spans="2:65" s="1" customFormat="1" ht="49.15" customHeight="1">
      <c r="B182" s="142"/>
      <c r="C182" s="143" t="s">
        <v>218</v>
      </c>
      <c r="D182" s="143" t="s">
        <v>174</v>
      </c>
      <c r="E182" s="144" t="s">
        <v>692</v>
      </c>
      <c r="F182" s="145" t="s">
        <v>693</v>
      </c>
      <c r="G182" s="146" t="s">
        <v>280</v>
      </c>
      <c r="H182" s="147">
        <v>3</v>
      </c>
      <c r="I182" s="148">
        <v>41.25</v>
      </c>
      <c r="J182" s="148"/>
      <c r="K182" s="149"/>
      <c r="L182" s="27"/>
      <c r="M182" s="150" t="s">
        <v>1</v>
      </c>
      <c r="N182" s="121" t="s">
        <v>40</v>
      </c>
      <c r="O182" s="151">
        <v>0</v>
      </c>
      <c r="P182" s="151">
        <f t="shared" si="18"/>
        <v>0</v>
      </c>
      <c r="Q182" s="151">
        <v>0</v>
      </c>
      <c r="R182" s="151">
        <f t="shared" si="19"/>
        <v>0</v>
      </c>
      <c r="S182" s="151">
        <v>0</v>
      </c>
      <c r="T182" s="152">
        <f t="shared" si="20"/>
        <v>0</v>
      </c>
      <c r="AR182" s="153" t="s">
        <v>107</v>
      </c>
      <c r="AT182" s="153" t="s">
        <v>174</v>
      </c>
      <c r="AU182" s="153" t="s">
        <v>86</v>
      </c>
      <c r="AY182" s="13" t="s">
        <v>171</v>
      </c>
      <c r="BE182" s="154">
        <f t="shared" si="21"/>
        <v>0</v>
      </c>
      <c r="BF182" s="154">
        <f t="shared" si="22"/>
        <v>0</v>
      </c>
      <c r="BG182" s="154">
        <f t="shared" si="23"/>
        <v>0</v>
      </c>
      <c r="BH182" s="154">
        <f t="shared" si="24"/>
        <v>0</v>
      </c>
      <c r="BI182" s="154">
        <f t="shared" si="25"/>
        <v>0</v>
      </c>
      <c r="BJ182" s="13" t="s">
        <v>86</v>
      </c>
      <c r="BK182" s="154">
        <f t="shared" si="26"/>
        <v>123.75</v>
      </c>
      <c r="BL182" s="13" t="s">
        <v>107</v>
      </c>
      <c r="BM182" s="153" t="s">
        <v>269</v>
      </c>
    </row>
    <row r="183" spans="2:65" s="1" customFormat="1" ht="24.2" customHeight="1">
      <c r="B183" s="142"/>
      <c r="C183" s="143" t="s">
        <v>270</v>
      </c>
      <c r="D183" s="143" t="s">
        <v>174</v>
      </c>
      <c r="E183" s="144" t="s">
        <v>694</v>
      </c>
      <c r="F183" s="145" t="s">
        <v>695</v>
      </c>
      <c r="G183" s="146" t="s">
        <v>280</v>
      </c>
      <c r="H183" s="147">
        <v>4</v>
      </c>
      <c r="I183" s="148">
        <v>26.25</v>
      </c>
      <c r="J183" s="148"/>
      <c r="K183" s="149"/>
      <c r="L183" s="27"/>
      <c r="M183" s="150" t="s">
        <v>1</v>
      </c>
      <c r="N183" s="121" t="s">
        <v>40</v>
      </c>
      <c r="O183" s="151">
        <v>0</v>
      </c>
      <c r="P183" s="151">
        <f t="shared" si="18"/>
        <v>0</v>
      </c>
      <c r="Q183" s="151">
        <v>0</v>
      </c>
      <c r="R183" s="151">
        <f t="shared" si="19"/>
        <v>0</v>
      </c>
      <c r="S183" s="151">
        <v>0</v>
      </c>
      <c r="T183" s="152">
        <f t="shared" si="20"/>
        <v>0</v>
      </c>
      <c r="AR183" s="153" t="s">
        <v>107</v>
      </c>
      <c r="AT183" s="153" t="s">
        <v>174</v>
      </c>
      <c r="AU183" s="153" t="s">
        <v>86</v>
      </c>
      <c r="AY183" s="13" t="s">
        <v>171</v>
      </c>
      <c r="BE183" s="154">
        <f t="shared" si="21"/>
        <v>0</v>
      </c>
      <c r="BF183" s="154">
        <f t="shared" si="22"/>
        <v>0</v>
      </c>
      <c r="BG183" s="154">
        <f t="shared" si="23"/>
        <v>0</v>
      </c>
      <c r="BH183" s="154">
        <f t="shared" si="24"/>
        <v>0</v>
      </c>
      <c r="BI183" s="154">
        <f t="shared" si="25"/>
        <v>0</v>
      </c>
      <c r="BJ183" s="13" t="s">
        <v>86</v>
      </c>
      <c r="BK183" s="154">
        <f t="shared" si="26"/>
        <v>105</v>
      </c>
      <c r="BL183" s="13" t="s">
        <v>107</v>
      </c>
      <c r="BM183" s="153" t="s">
        <v>273</v>
      </c>
    </row>
    <row r="184" spans="2:65" s="1" customFormat="1" ht="49.15" customHeight="1">
      <c r="B184" s="142"/>
      <c r="C184" s="143" t="s">
        <v>222</v>
      </c>
      <c r="D184" s="143" t="s">
        <v>174</v>
      </c>
      <c r="E184" s="144" t="s">
        <v>696</v>
      </c>
      <c r="F184" s="145" t="s">
        <v>697</v>
      </c>
      <c r="G184" s="146" t="s">
        <v>280</v>
      </c>
      <c r="H184" s="147">
        <v>16</v>
      </c>
      <c r="I184" s="148">
        <v>33.75</v>
      </c>
      <c r="J184" s="148"/>
      <c r="K184" s="149"/>
      <c r="L184" s="27"/>
      <c r="M184" s="150" t="s">
        <v>1</v>
      </c>
      <c r="N184" s="121" t="s">
        <v>40</v>
      </c>
      <c r="O184" s="151">
        <v>0</v>
      </c>
      <c r="P184" s="151">
        <f t="shared" si="18"/>
        <v>0</v>
      </c>
      <c r="Q184" s="151">
        <v>0</v>
      </c>
      <c r="R184" s="151">
        <f t="shared" si="19"/>
        <v>0</v>
      </c>
      <c r="S184" s="151">
        <v>0</v>
      </c>
      <c r="T184" s="152">
        <f t="shared" si="20"/>
        <v>0</v>
      </c>
      <c r="AR184" s="153" t="s">
        <v>107</v>
      </c>
      <c r="AT184" s="153" t="s">
        <v>174</v>
      </c>
      <c r="AU184" s="153" t="s">
        <v>86</v>
      </c>
      <c r="AY184" s="13" t="s">
        <v>171</v>
      </c>
      <c r="BE184" s="154">
        <f t="shared" si="21"/>
        <v>0</v>
      </c>
      <c r="BF184" s="154">
        <f t="shared" si="22"/>
        <v>0</v>
      </c>
      <c r="BG184" s="154">
        <f t="shared" si="23"/>
        <v>0</v>
      </c>
      <c r="BH184" s="154">
        <f t="shared" si="24"/>
        <v>0</v>
      </c>
      <c r="BI184" s="154">
        <f t="shared" si="25"/>
        <v>0</v>
      </c>
      <c r="BJ184" s="13" t="s">
        <v>86</v>
      </c>
      <c r="BK184" s="154">
        <f t="shared" si="26"/>
        <v>540</v>
      </c>
      <c r="BL184" s="13" t="s">
        <v>107</v>
      </c>
      <c r="BM184" s="153" t="s">
        <v>276</v>
      </c>
    </row>
    <row r="185" spans="2:65" s="1" customFormat="1" ht="24.2" customHeight="1">
      <c r="B185" s="142"/>
      <c r="C185" s="143" t="s">
        <v>277</v>
      </c>
      <c r="D185" s="143" t="s">
        <v>174</v>
      </c>
      <c r="E185" s="144" t="s">
        <v>698</v>
      </c>
      <c r="F185" s="145" t="s">
        <v>699</v>
      </c>
      <c r="G185" s="146" t="s">
        <v>280</v>
      </c>
      <c r="H185" s="147">
        <v>16</v>
      </c>
      <c r="I185" s="148">
        <v>18.75</v>
      </c>
      <c r="J185" s="148"/>
      <c r="K185" s="149"/>
      <c r="L185" s="27"/>
      <c r="M185" s="150" t="s">
        <v>1</v>
      </c>
      <c r="N185" s="121" t="s">
        <v>40</v>
      </c>
      <c r="O185" s="151">
        <v>0</v>
      </c>
      <c r="P185" s="151">
        <f t="shared" si="18"/>
        <v>0</v>
      </c>
      <c r="Q185" s="151">
        <v>0</v>
      </c>
      <c r="R185" s="151">
        <f t="shared" si="19"/>
        <v>0</v>
      </c>
      <c r="S185" s="151">
        <v>0</v>
      </c>
      <c r="T185" s="152">
        <f t="shared" si="20"/>
        <v>0</v>
      </c>
      <c r="AR185" s="153" t="s">
        <v>107</v>
      </c>
      <c r="AT185" s="153" t="s">
        <v>174</v>
      </c>
      <c r="AU185" s="153" t="s">
        <v>86</v>
      </c>
      <c r="AY185" s="13" t="s">
        <v>171</v>
      </c>
      <c r="BE185" s="154">
        <f t="shared" si="21"/>
        <v>0</v>
      </c>
      <c r="BF185" s="154">
        <f t="shared" si="22"/>
        <v>0</v>
      </c>
      <c r="BG185" s="154">
        <f t="shared" si="23"/>
        <v>0</v>
      </c>
      <c r="BH185" s="154">
        <f t="shared" si="24"/>
        <v>0</v>
      </c>
      <c r="BI185" s="154">
        <f t="shared" si="25"/>
        <v>0</v>
      </c>
      <c r="BJ185" s="13" t="s">
        <v>86</v>
      </c>
      <c r="BK185" s="154">
        <f t="shared" si="26"/>
        <v>300</v>
      </c>
      <c r="BL185" s="13" t="s">
        <v>107</v>
      </c>
      <c r="BM185" s="153" t="s">
        <v>281</v>
      </c>
    </row>
    <row r="186" spans="2:65" s="1" customFormat="1" ht="66.75" customHeight="1">
      <c r="B186" s="142"/>
      <c r="C186" s="143" t="s">
        <v>225</v>
      </c>
      <c r="D186" s="143" t="s">
        <v>174</v>
      </c>
      <c r="E186" s="144" t="s">
        <v>700</v>
      </c>
      <c r="F186" s="145" t="s">
        <v>701</v>
      </c>
      <c r="G186" s="146" t="s">
        <v>253</v>
      </c>
      <c r="H186" s="147">
        <v>13</v>
      </c>
      <c r="I186" s="148">
        <v>24.75</v>
      </c>
      <c r="J186" s="148"/>
      <c r="K186" s="149"/>
      <c r="L186" s="27"/>
      <c r="M186" s="150" t="s">
        <v>1</v>
      </c>
      <c r="N186" s="121" t="s">
        <v>40</v>
      </c>
      <c r="O186" s="151">
        <v>0</v>
      </c>
      <c r="P186" s="151">
        <f t="shared" si="18"/>
        <v>0</v>
      </c>
      <c r="Q186" s="151">
        <v>0</v>
      </c>
      <c r="R186" s="151">
        <f t="shared" si="19"/>
        <v>0</v>
      </c>
      <c r="S186" s="151">
        <v>0</v>
      </c>
      <c r="T186" s="152">
        <f t="shared" si="20"/>
        <v>0</v>
      </c>
      <c r="AR186" s="153" t="s">
        <v>107</v>
      </c>
      <c r="AT186" s="153" t="s">
        <v>174</v>
      </c>
      <c r="AU186" s="153" t="s">
        <v>86</v>
      </c>
      <c r="AY186" s="13" t="s">
        <v>171</v>
      </c>
      <c r="BE186" s="154">
        <f t="shared" si="21"/>
        <v>0</v>
      </c>
      <c r="BF186" s="154">
        <f t="shared" si="22"/>
        <v>0</v>
      </c>
      <c r="BG186" s="154">
        <f t="shared" si="23"/>
        <v>0</v>
      </c>
      <c r="BH186" s="154">
        <f t="shared" si="24"/>
        <v>0</v>
      </c>
      <c r="BI186" s="154">
        <f t="shared" si="25"/>
        <v>0</v>
      </c>
      <c r="BJ186" s="13" t="s">
        <v>86</v>
      </c>
      <c r="BK186" s="154">
        <f t="shared" si="26"/>
        <v>321.75</v>
      </c>
      <c r="BL186" s="13" t="s">
        <v>107</v>
      </c>
      <c r="BM186" s="153" t="s">
        <v>285</v>
      </c>
    </row>
    <row r="187" spans="2:65" s="1" customFormat="1" ht="55.5" customHeight="1">
      <c r="B187" s="142"/>
      <c r="C187" s="143" t="s">
        <v>286</v>
      </c>
      <c r="D187" s="143" t="s">
        <v>174</v>
      </c>
      <c r="E187" s="144" t="s">
        <v>702</v>
      </c>
      <c r="F187" s="145" t="s">
        <v>703</v>
      </c>
      <c r="G187" s="146" t="s">
        <v>280</v>
      </c>
      <c r="H187" s="147">
        <v>16</v>
      </c>
      <c r="I187" s="148">
        <v>28.5</v>
      </c>
      <c r="J187" s="148"/>
      <c r="K187" s="149"/>
      <c r="L187" s="27"/>
      <c r="M187" s="150" t="s">
        <v>1</v>
      </c>
      <c r="N187" s="121" t="s">
        <v>40</v>
      </c>
      <c r="O187" s="151">
        <v>0</v>
      </c>
      <c r="P187" s="151">
        <f t="shared" si="18"/>
        <v>0</v>
      </c>
      <c r="Q187" s="151">
        <v>0</v>
      </c>
      <c r="R187" s="151">
        <f t="shared" si="19"/>
        <v>0</v>
      </c>
      <c r="S187" s="151">
        <v>0</v>
      </c>
      <c r="T187" s="152">
        <f t="shared" si="20"/>
        <v>0</v>
      </c>
      <c r="AR187" s="153" t="s">
        <v>107</v>
      </c>
      <c r="AT187" s="153" t="s">
        <v>174</v>
      </c>
      <c r="AU187" s="153" t="s">
        <v>86</v>
      </c>
      <c r="AY187" s="13" t="s">
        <v>171</v>
      </c>
      <c r="BE187" s="154">
        <f t="shared" si="21"/>
        <v>0</v>
      </c>
      <c r="BF187" s="154">
        <f t="shared" si="22"/>
        <v>0</v>
      </c>
      <c r="BG187" s="154">
        <f t="shared" si="23"/>
        <v>0</v>
      </c>
      <c r="BH187" s="154">
        <f t="shared" si="24"/>
        <v>0</v>
      </c>
      <c r="BI187" s="154">
        <f t="shared" si="25"/>
        <v>0</v>
      </c>
      <c r="BJ187" s="13" t="s">
        <v>86</v>
      </c>
      <c r="BK187" s="154">
        <f t="shared" si="26"/>
        <v>456</v>
      </c>
      <c r="BL187" s="13" t="s">
        <v>107</v>
      </c>
      <c r="BM187" s="153" t="s">
        <v>289</v>
      </c>
    </row>
    <row r="188" spans="2:65" s="1" customFormat="1" ht="24.2" customHeight="1">
      <c r="B188" s="142"/>
      <c r="C188" s="143" t="s">
        <v>229</v>
      </c>
      <c r="D188" s="143" t="s">
        <v>174</v>
      </c>
      <c r="E188" s="144" t="s">
        <v>704</v>
      </c>
      <c r="F188" s="145" t="s">
        <v>705</v>
      </c>
      <c r="G188" s="146" t="s">
        <v>280</v>
      </c>
      <c r="H188" s="147">
        <v>1</v>
      </c>
      <c r="I188" s="148">
        <v>13.82</v>
      </c>
      <c r="J188" s="148"/>
      <c r="K188" s="149"/>
      <c r="L188" s="27"/>
      <c r="M188" s="150" t="s">
        <v>1</v>
      </c>
      <c r="N188" s="121" t="s">
        <v>40</v>
      </c>
      <c r="O188" s="151">
        <v>0.24606</v>
      </c>
      <c r="P188" s="151">
        <f t="shared" si="18"/>
        <v>0.24606</v>
      </c>
      <c r="Q188" s="151">
        <v>2.30631E-2</v>
      </c>
      <c r="R188" s="151">
        <f t="shared" si="19"/>
        <v>2.30631E-2</v>
      </c>
      <c r="S188" s="151">
        <v>0</v>
      </c>
      <c r="T188" s="152">
        <f t="shared" si="20"/>
        <v>0</v>
      </c>
      <c r="AR188" s="153" t="s">
        <v>107</v>
      </c>
      <c r="AT188" s="153" t="s">
        <v>174</v>
      </c>
      <c r="AU188" s="153" t="s">
        <v>86</v>
      </c>
      <c r="AY188" s="13" t="s">
        <v>171</v>
      </c>
      <c r="BE188" s="154">
        <f t="shared" si="21"/>
        <v>0</v>
      </c>
      <c r="BF188" s="154">
        <f t="shared" si="22"/>
        <v>0</v>
      </c>
      <c r="BG188" s="154">
        <f t="shared" si="23"/>
        <v>0</v>
      </c>
      <c r="BH188" s="154">
        <f t="shared" si="24"/>
        <v>0</v>
      </c>
      <c r="BI188" s="154">
        <f t="shared" si="25"/>
        <v>0</v>
      </c>
      <c r="BJ188" s="13" t="s">
        <v>86</v>
      </c>
      <c r="BK188" s="154">
        <f t="shared" si="26"/>
        <v>13.82</v>
      </c>
      <c r="BL188" s="13" t="s">
        <v>107</v>
      </c>
      <c r="BM188" s="153" t="s">
        <v>292</v>
      </c>
    </row>
    <row r="189" spans="2:65" s="1" customFormat="1" ht="24.2" customHeight="1">
      <c r="B189" s="142"/>
      <c r="C189" s="143" t="s">
        <v>293</v>
      </c>
      <c r="D189" s="143" t="s">
        <v>174</v>
      </c>
      <c r="E189" s="144" t="s">
        <v>706</v>
      </c>
      <c r="F189" s="145" t="s">
        <v>707</v>
      </c>
      <c r="G189" s="146" t="s">
        <v>253</v>
      </c>
      <c r="H189" s="147">
        <v>21.6</v>
      </c>
      <c r="I189" s="148">
        <v>236.25</v>
      </c>
      <c r="J189" s="148"/>
      <c r="K189" s="149"/>
      <c r="L189" s="27"/>
      <c r="M189" s="150" t="s">
        <v>1</v>
      </c>
      <c r="N189" s="121" t="s">
        <v>40</v>
      </c>
      <c r="O189" s="151">
        <v>0</v>
      </c>
      <c r="P189" s="151">
        <f t="shared" si="18"/>
        <v>0</v>
      </c>
      <c r="Q189" s="151">
        <v>0</v>
      </c>
      <c r="R189" s="151">
        <f t="shared" si="19"/>
        <v>0</v>
      </c>
      <c r="S189" s="151">
        <v>0</v>
      </c>
      <c r="T189" s="152">
        <f t="shared" si="20"/>
        <v>0</v>
      </c>
      <c r="AR189" s="153" t="s">
        <v>107</v>
      </c>
      <c r="AT189" s="153" t="s">
        <v>174</v>
      </c>
      <c r="AU189" s="153" t="s">
        <v>86</v>
      </c>
      <c r="AY189" s="13" t="s">
        <v>171</v>
      </c>
      <c r="BE189" s="154">
        <f t="shared" si="21"/>
        <v>0</v>
      </c>
      <c r="BF189" s="154">
        <f t="shared" si="22"/>
        <v>0</v>
      </c>
      <c r="BG189" s="154">
        <f t="shared" si="23"/>
        <v>0</v>
      </c>
      <c r="BH189" s="154">
        <f t="shared" si="24"/>
        <v>0</v>
      </c>
      <c r="BI189" s="154">
        <f t="shared" si="25"/>
        <v>0</v>
      </c>
      <c r="BJ189" s="13" t="s">
        <v>86</v>
      </c>
      <c r="BK189" s="154">
        <f t="shared" si="26"/>
        <v>5103</v>
      </c>
      <c r="BL189" s="13" t="s">
        <v>107</v>
      </c>
      <c r="BM189" s="153" t="s">
        <v>296</v>
      </c>
    </row>
    <row r="190" spans="2:65" s="1" customFormat="1" ht="33" customHeight="1">
      <c r="B190" s="142"/>
      <c r="C190" s="143" t="s">
        <v>232</v>
      </c>
      <c r="D190" s="143" t="s">
        <v>174</v>
      </c>
      <c r="E190" s="144" t="s">
        <v>708</v>
      </c>
      <c r="F190" s="145" t="s">
        <v>709</v>
      </c>
      <c r="G190" s="146" t="s">
        <v>362</v>
      </c>
      <c r="H190" s="147">
        <v>8.9999999999999993E-3</v>
      </c>
      <c r="I190" s="148">
        <v>349.27</v>
      </c>
      <c r="J190" s="148"/>
      <c r="K190" s="149"/>
      <c r="L190" s="27"/>
      <c r="M190" s="150" t="s">
        <v>1</v>
      </c>
      <c r="N190" s="121" t="s">
        <v>40</v>
      </c>
      <c r="O190" s="151">
        <v>17.32385</v>
      </c>
      <c r="P190" s="151">
        <f t="shared" si="18"/>
        <v>0.15591464999999999</v>
      </c>
      <c r="Q190" s="151">
        <v>1.7104000000000001E-2</v>
      </c>
      <c r="R190" s="151">
        <f t="shared" si="19"/>
        <v>1.53936E-4</v>
      </c>
      <c r="S190" s="151">
        <v>0</v>
      </c>
      <c r="T190" s="152">
        <f t="shared" si="20"/>
        <v>0</v>
      </c>
      <c r="AR190" s="153" t="s">
        <v>107</v>
      </c>
      <c r="AT190" s="153" t="s">
        <v>174</v>
      </c>
      <c r="AU190" s="153" t="s">
        <v>86</v>
      </c>
      <c r="AY190" s="13" t="s">
        <v>171</v>
      </c>
      <c r="BE190" s="154">
        <f t="shared" si="21"/>
        <v>0</v>
      </c>
      <c r="BF190" s="154">
        <f t="shared" si="22"/>
        <v>0</v>
      </c>
      <c r="BG190" s="154">
        <f t="shared" si="23"/>
        <v>0</v>
      </c>
      <c r="BH190" s="154">
        <f t="shared" si="24"/>
        <v>0</v>
      </c>
      <c r="BI190" s="154">
        <f t="shared" si="25"/>
        <v>0</v>
      </c>
      <c r="BJ190" s="13" t="s">
        <v>86</v>
      </c>
      <c r="BK190" s="154">
        <f t="shared" si="26"/>
        <v>3.14</v>
      </c>
      <c r="BL190" s="13" t="s">
        <v>107</v>
      </c>
      <c r="BM190" s="153" t="s">
        <v>299</v>
      </c>
    </row>
    <row r="191" spans="2:65" s="1" customFormat="1" ht="24.2" customHeight="1">
      <c r="B191" s="142"/>
      <c r="C191" s="155" t="s">
        <v>300</v>
      </c>
      <c r="D191" s="155" t="s">
        <v>282</v>
      </c>
      <c r="E191" s="156" t="s">
        <v>710</v>
      </c>
      <c r="F191" s="157" t="s">
        <v>711</v>
      </c>
      <c r="G191" s="158" t="s">
        <v>362</v>
      </c>
      <c r="H191" s="159">
        <v>0.01</v>
      </c>
      <c r="I191" s="160">
        <v>1352.39</v>
      </c>
      <c r="J191" s="160"/>
      <c r="K191" s="161"/>
      <c r="L191" s="162"/>
      <c r="M191" s="163" t="s">
        <v>1</v>
      </c>
      <c r="N191" s="164" t="s">
        <v>40</v>
      </c>
      <c r="O191" s="151">
        <v>0</v>
      </c>
      <c r="P191" s="151">
        <f t="shared" si="18"/>
        <v>0</v>
      </c>
      <c r="Q191" s="151">
        <v>1</v>
      </c>
      <c r="R191" s="151">
        <f t="shared" si="19"/>
        <v>0.01</v>
      </c>
      <c r="S191" s="151">
        <v>0</v>
      </c>
      <c r="T191" s="152">
        <f t="shared" si="20"/>
        <v>0</v>
      </c>
      <c r="AR191" s="153" t="s">
        <v>184</v>
      </c>
      <c r="AT191" s="153" t="s">
        <v>282</v>
      </c>
      <c r="AU191" s="153" t="s">
        <v>86</v>
      </c>
      <c r="AY191" s="13" t="s">
        <v>171</v>
      </c>
      <c r="BE191" s="154">
        <f t="shared" si="21"/>
        <v>0</v>
      </c>
      <c r="BF191" s="154">
        <f t="shared" si="22"/>
        <v>0</v>
      </c>
      <c r="BG191" s="154">
        <f t="shared" si="23"/>
        <v>0</v>
      </c>
      <c r="BH191" s="154">
        <f t="shared" si="24"/>
        <v>0</v>
      </c>
      <c r="BI191" s="154">
        <f t="shared" si="25"/>
        <v>0</v>
      </c>
      <c r="BJ191" s="13" t="s">
        <v>86</v>
      </c>
      <c r="BK191" s="154">
        <f t="shared" si="26"/>
        <v>13.52</v>
      </c>
      <c r="BL191" s="13" t="s">
        <v>107</v>
      </c>
      <c r="BM191" s="153" t="s">
        <v>303</v>
      </c>
    </row>
    <row r="192" spans="2:65" s="1" customFormat="1" ht="21.75" customHeight="1">
      <c r="B192" s="142"/>
      <c r="C192" s="143" t="s">
        <v>236</v>
      </c>
      <c r="D192" s="143" t="s">
        <v>174</v>
      </c>
      <c r="E192" s="144" t="s">
        <v>712</v>
      </c>
      <c r="F192" s="145" t="s">
        <v>713</v>
      </c>
      <c r="G192" s="146" t="s">
        <v>488</v>
      </c>
      <c r="H192" s="147">
        <v>0.21</v>
      </c>
      <c r="I192" s="148">
        <v>105.6</v>
      </c>
      <c r="J192" s="148"/>
      <c r="K192" s="149"/>
      <c r="L192" s="27"/>
      <c r="M192" s="150" t="s">
        <v>1</v>
      </c>
      <c r="N192" s="121" t="s">
        <v>40</v>
      </c>
      <c r="O192" s="151">
        <v>1.2181999999999999</v>
      </c>
      <c r="P192" s="151">
        <f t="shared" si="18"/>
        <v>0.25582199999999999</v>
      </c>
      <c r="Q192" s="151">
        <v>2.2968883959999999</v>
      </c>
      <c r="R192" s="151">
        <f t="shared" si="19"/>
        <v>0.48234656315999996</v>
      </c>
      <c r="S192" s="151">
        <v>0</v>
      </c>
      <c r="T192" s="152">
        <f t="shared" si="20"/>
        <v>0</v>
      </c>
      <c r="AR192" s="153" t="s">
        <v>107</v>
      </c>
      <c r="AT192" s="153" t="s">
        <v>174</v>
      </c>
      <c r="AU192" s="153" t="s">
        <v>86</v>
      </c>
      <c r="AY192" s="13" t="s">
        <v>171</v>
      </c>
      <c r="BE192" s="154">
        <f t="shared" si="21"/>
        <v>0</v>
      </c>
      <c r="BF192" s="154">
        <f t="shared" si="22"/>
        <v>0</v>
      </c>
      <c r="BG192" s="154">
        <f t="shared" si="23"/>
        <v>0</v>
      </c>
      <c r="BH192" s="154">
        <f t="shared" si="24"/>
        <v>0</v>
      </c>
      <c r="BI192" s="154">
        <f t="shared" si="25"/>
        <v>0</v>
      </c>
      <c r="BJ192" s="13" t="s">
        <v>86</v>
      </c>
      <c r="BK192" s="154">
        <f t="shared" si="26"/>
        <v>22.18</v>
      </c>
      <c r="BL192" s="13" t="s">
        <v>107</v>
      </c>
      <c r="BM192" s="153" t="s">
        <v>306</v>
      </c>
    </row>
    <row r="193" spans="2:65" s="1" customFormat="1" ht="24.2" customHeight="1">
      <c r="B193" s="142"/>
      <c r="C193" s="143" t="s">
        <v>307</v>
      </c>
      <c r="D193" s="143" t="s">
        <v>174</v>
      </c>
      <c r="E193" s="144" t="s">
        <v>714</v>
      </c>
      <c r="F193" s="145" t="s">
        <v>715</v>
      </c>
      <c r="G193" s="146" t="s">
        <v>177</v>
      </c>
      <c r="H193" s="147">
        <v>2.8</v>
      </c>
      <c r="I193" s="148">
        <v>18.86</v>
      </c>
      <c r="J193" s="148"/>
      <c r="K193" s="149"/>
      <c r="L193" s="27"/>
      <c r="M193" s="150" t="s">
        <v>1</v>
      </c>
      <c r="N193" s="121" t="s">
        <v>40</v>
      </c>
      <c r="O193" s="151">
        <v>0.44335999999999998</v>
      </c>
      <c r="P193" s="151">
        <f t="shared" si="18"/>
        <v>1.2414079999999998</v>
      </c>
      <c r="Q193" s="151">
        <v>9.6044690000000002E-2</v>
      </c>
      <c r="R193" s="151">
        <f t="shared" si="19"/>
        <v>0.26892513200000001</v>
      </c>
      <c r="S193" s="151">
        <v>0</v>
      </c>
      <c r="T193" s="152">
        <f t="shared" si="20"/>
        <v>0</v>
      </c>
      <c r="AR193" s="153" t="s">
        <v>107</v>
      </c>
      <c r="AT193" s="153" t="s">
        <v>174</v>
      </c>
      <c r="AU193" s="153" t="s">
        <v>86</v>
      </c>
      <c r="AY193" s="13" t="s">
        <v>171</v>
      </c>
      <c r="BE193" s="154">
        <f t="shared" si="21"/>
        <v>0</v>
      </c>
      <c r="BF193" s="154">
        <f t="shared" si="22"/>
        <v>0</v>
      </c>
      <c r="BG193" s="154">
        <f t="shared" si="23"/>
        <v>0</v>
      </c>
      <c r="BH193" s="154">
        <f t="shared" si="24"/>
        <v>0</v>
      </c>
      <c r="BI193" s="154">
        <f t="shared" si="25"/>
        <v>0</v>
      </c>
      <c r="BJ193" s="13" t="s">
        <v>86</v>
      </c>
      <c r="BK193" s="154">
        <f t="shared" si="26"/>
        <v>52.81</v>
      </c>
      <c r="BL193" s="13" t="s">
        <v>107</v>
      </c>
      <c r="BM193" s="153" t="s">
        <v>310</v>
      </c>
    </row>
    <row r="194" spans="2:65" s="1" customFormat="1" ht="24.2" customHeight="1">
      <c r="B194" s="142"/>
      <c r="C194" s="143" t="s">
        <v>239</v>
      </c>
      <c r="D194" s="143" t="s">
        <v>174</v>
      </c>
      <c r="E194" s="144" t="s">
        <v>716</v>
      </c>
      <c r="F194" s="145" t="s">
        <v>717</v>
      </c>
      <c r="G194" s="146" t="s">
        <v>177</v>
      </c>
      <c r="H194" s="147">
        <v>2.8</v>
      </c>
      <c r="I194" s="148">
        <v>5.46</v>
      </c>
      <c r="J194" s="148"/>
      <c r="K194" s="149"/>
      <c r="L194" s="27"/>
      <c r="M194" s="150" t="s">
        <v>1</v>
      </c>
      <c r="N194" s="121" t="s">
        <v>40</v>
      </c>
      <c r="O194" s="151">
        <v>0.314</v>
      </c>
      <c r="P194" s="151">
        <f t="shared" si="18"/>
        <v>0.87919999999999998</v>
      </c>
      <c r="Q194" s="151">
        <v>0</v>
      </c>
      <c r="R194" s="151">
        <f t="shared" si="19"/>
        <v>0</v>
      </c>
      <c r="S194" s="151">
        <v>0</v>
      </c>
      <c r="T194" s="152">
        <f t="shared" si="20"/>
        <v>0</v>
      </c>
      <c r="AR194" s="153" t="s">
        <v>107</v>
      </c>
      <c r="AT194" s="153" t="s">
        <v>174</v>
      </c>
      <c r="AU194" s="153" t="s">
        <v>86</v>
      </c>
      <c r="AY194" s="13" t="s">
        <v>171</v>
      </c>
      <c r="BE194" s="154">
        <f t="shared" si="21"/>
        <v>0</v>
      </c>
      <c r="BF194" s="154">
        <f t="shared" si="22"/>
        <v>0</v>
      </c>
      <c r="BG194" s="154">
        <f t="shared" si="23"/>
        <v>0</v>
      </c>
      <c r="BH194" s="154">
        <f t="shared" si="24"/>
        <v>0</v>
      </c>
      <c r="BI194" s="154">
        <f t="shared" si="25"/>
        <v>0</v>
      </c>
      <c r="BJ194" s="13" t="s">
        <v>86</v>
      </c>
      <c r="BK194" s="154">
        <f t="shared" si="26"/>
        <v>15.29</v>
      </c>
      <c r="BL194" s="13" t="s">
        <v>107</v>
      </c>
      <c r="BM194" s="153" t="s">
        <v>313</v>
      </c>
    </row>
    <row r="195" spans="2:65" s="1" customFormat="1" ht="16.5" customHeight="1">
      <c r="B195" s="142"/>
      <c r="C195" s="143" t="s">
        <v>314</v>
      </c>
      <c r="D195" s="143" t="s">
        <v>174</v>
      </c>
      <c r="E195" s="144" t="s">
        <v>718</v>
      </c>
      <c r="F195" s="145" t="s">
        <v>719</v>
      </c>
      <c r="G195" s="146" t="s">
        <v>362</v>
      </c>
      <c r="H195" s="147">
        <v>3.0000000000000001E-3</v>
      </c>
      <c r="I195" s="148">
        <v>1415.84</v>
      </c>
      <c r="J195" s="148"/>
      <c r="K195" s="149"/>
      <c r="L195" s="27"/>
      <c r="M195" s="150" t="s">
        <v>1</v>
      </c>
      <c r="N195" s="121" t="s">
        <v>40</v>
      </c>
      <c r="O195" s="151">
        <v>35.799520000000001</v>
      </c>
      <c r="P195" s="151">
        <f t="shared" si="18"/>
        <v>0.10739856</v>
      </c>
      <c r="Q195" s="151">
        <v>1.015552349</v>
      </c>
      <c r="R195" s="151">
        <f t="shared" si="19"/>
        <v>3.0466570470000002E-3</v>
      </c>
      <c r="S195" s="151">
        <v>0</v>
      </c>
      <c r="T195" s="152">
        <f t="shared" si="20"/>
        <v>0</v>
      </c>
      <c r="AR195" s="153" t="s">
        <v>107</v>
      </c>
      <c r="AT195" s="153" t="s">
        <v>174</v>
      </c>
      <c r="AU195" s="153" t="s">
        <v>86</v>
      </c>
      <c r="AY195" s="13" t="s">
        <v>171</v>
      </c>
      <c r="BE195" s="154">
        <f t="shared" si="21"/>
        <v>0</v>
      </c>
      <c r="BF195" s="154">
        <f t="shared" si="22"/>
        <v>0</v>
      </c>
      <c r="BG195" s="154">
        <f t="shared" si="23"/>
        <v>0</v>
      </c>
      <c r="BH195" s="154">
        <f t="shared" si="24"/>
        <v>0</v>
      </c>
      <c r="BI195" s="154">
        <f t="shared" si="25"/>
        <v>0</v>
      </c>
      <c r="BJ195" s="13" t="s">
        <v>86</v>
      </c>
      <c r="BK195" s="154">
        <f t="shared" si="26"/>
        <v>4.25</v>
      </c>
      <c r="BL195" s="13" t="s">
        <v>107</v>
      </c>
      <c r="BM195" s="153" t="s">
        <v>317</v>
      </c>
    </row>
    <row r="196" spans="2:65" s="1" customFormat="1" ht="33" customHeight="1">
      <c r="B196" s="142"/>
      <c r="C196" s="143" t="s">
        <v>243</v>
      </c>
      <c r="D196" s="143" t="s">
        <v>174</v>
      </c>
      <c r="E196" s="144" t="s">
        <v>720</v>
      </c>
      <c r="F196" s="145" t="s">
        <v>721</v>
      </c>
      <c r="G196" s="146" t="s">
        <v>253</v>
      </c>
      <c r="H196" s="147">
        <v>3.15</v>
      </c>
      <c r="I196" s="148">
        <v>2.93</v>
      </c>
      <c r="J196" s="148"/>
      <c r="K196" s="149"/>
      <c r="L196" s="27"/>
      <c r="M196" s="150" t="s">
        <v>1</v>
      </c>
      <c r="N196" s="121" t="s">
        <v>40</v>
      </c>
      <c r="O196" s="151">
        <v>6.0049999999999999E-2</v>
      </c>
      <c r="P196" s="151">
        <f t="shared" si="18"/>
        <v>0.18915749999999998</v>
      </c>
      <c r="Q196" s="151">
        <v>4.0640000000000001E-4</v>
      </c>
      <c r="R196" s="151">
        <f t="shared" si="19"/>
        <v>1.28016E-3</v>
      </c>
      <c r="S196" s="151">
        <v>0</v>
      </c>
      <c r="T196" s="152">
        <f t="shared" si="20"/>
        <v>0</v>
      </c>
      <c r="AR196" s="153" t="s">
        <v>107</v>
      </c>
      <c r="AT196" s="153" t="s">
        <v>174</v>
      </c>
      <c r="AU196" s="153" t="s">
        <v>86</v>
      </c>
      <c r="AY196" s="13" t="s">
        <v>171</v>
      </c>
      <c r="BE196" s="154">
        <f t="shared" si="21"/>
        <v>0</v>
      </c>
      <c r="BF196" s="154">
        <f t="shared" si="22"/>
        <v>0</v>
      </c>
      <c r="BG196" s="154">
        <f t="shared" si="23"/>
        <v>0</v>
      </c>
      <c r="BH196" s="154">
        <f t="shared" si="24"/>
        <v>0</v>
      </c>
      <c r="BI196" s="154">
        <f t="shared" si="25"/>
        <v>0</v>
      </c>
      <c r="BJ196" s="13" t="s">
        <v>86</v>
      </c>
      <c r="BK196" s="154">
        <f t="shared" si="26"/>
        <v>9.23</v>
      </c>
      <c r="BL196" s="13" t="s">
        <v>107</v>
      </c>
      <c r="BM196" s="153" t="s">
        <v>320</v>
      </c>
    </row>
    <row r="197" spans="2:65" s="1" customFormat="1" ht="24.2" customHeight="1">
      <c r="B197" s="142"/>
      <c r="C197" s="143" t="s">
        <v>321</v>
      </c>
      <c r="D197" s="143" t="s">
        <v>174</v>
      </c>
      <c r="E197" s="144" t="s">
        <v>722</v>
      </c>
      <c r="F197" s="145" t="s">
        <v>723</v>
      </c>
      <c r="G197" s="146" t="s">
        <v>280</v>
      </c>
      <c r="H197" s="147">
        <v>1</v>
      </c>
      <c r="I197" s="148">
        <v>164.3</v>
      </c>
      <c r="J197" s="148"/>
      <c r="K197" s="149"/>
      <c r="L197" s="27"/>
      <c r="M197" s="150" t="s">
        <v>1</v>
      </c>
      <c r="N197" s="121" t="s">
        <v>40</v>
      </c>
      <c r="O197" s="151">
        <v>6.2800099999999999</v>
      </c>
      <c r="P197" s="151">
        <f t="shared" si="18"/>
        <v>6.2800099999999999</v>
      </c>
      <c r="Q197" s="151">
        <v>0.99833110800000002</v>
      </c>
      <c r="R197" s="151">
        <f t="shared" si="19"/>
        <v>0.99833110800000002</v>
      </c>
      <c r="S197" s="151">
        <v>0</v>
      </c>
      <c r="T197" s="152">
        <f t="shared" si="20"/>
        <v>0</v>
      </c>
      <c r="AR197" s="153" t="s">
        <v>107</v>
      </c>
      <c r="AT197" s="153" t="s">
        <v>174</v>
      </c>
      <c r="AU197" s="153" t="s">
        <v>86</v>
      </c>
      <c r="AY197" s="13" t="s">
        <v>171</v>
      </c>
      <c r="BE197" s="154">
        <f t="shared" si="21"/>
        <v>0</v>
      </c>
      <c r="BF197" s="154">
        <f t="shared" si="22"/>
        <v>0</v>
      </c>
      <c r="BG197" s="154">
        <f t="shared" si="23"/>
        <v>0</v>
      </c>
      <c r="BH197" s="154">
        <f t="shared" si="24"/>
        <v>0</v>
      </c>
      <c r="BI197" s="154">
        <f t="shared" si="25"/>
        <v>0</v>
      </c>
      <c r="BJ197" s="13" t="s">
        <v>86</v>
      </c>
      <c r="BK197" s="154">
        <f t="shared" si="26"/>
        <v>164.3</v>
      </c>
      <c r="BL197" s="13" t="s">
        <v>107</v>
      </c>
      <c r="BM197" s="153" t="s">
        <v>324</v>
      </c>
    </row>
    <row r="198" spans="2:65" s="1" customFormat="1" ht="16.5" customHeight="1">
      <c r="B198" s="142"/>
      <c r="C198" s="143" t="s">
        <v>246</v>
      </c>
      <c r="D198" s="143" t="s">
        <v>174</v>
      </c>
      <c r="E198" s="144" t="s">
        <v>724</v>
      </c>
      <c r="F198" s="145" t="s">
        <v>725</v>
      </c>
      <c r="G198" s="146" t="s">
        <v>488</v>
      </c>
      <c r="H198" s="147">
        <v>0.29699999999999999</v>
      </c>
      <c r="I198" s="148">
        <v>180.64</v>
      </c>
      <c r="J198" s="148"/>
      <c r="K198" s="149"/>
      <c r="L198" s="27"/>
      <c r="M198" s="150" t="s">
        <v>1</v>
      </c>
      <c r="N198" s="121" t="s">
        <v>40</v>
      </c>
      <c r="O198" s="151">
        <v>3.7160000000000002</v>
      </c>
      <c r="P198" s="151">
        <f t="shared" si="18"/>
        <v>1.1036520000000001</v>
      </c>
      <c r="Q198" s="151">
        <v>2.4614099999999999</v>
      </c>
      <c r="R198" s="151">
        <f t="shared" si="19"/>
        <v>0.73103876999999995</v>
      </c>
      <c r="S198" s="151">
        <v>0</v>
      </c>
      <c r="T198" s="152">
        <f t="shared" si="20"/>
        <v>0</v>
      </c>
      <c r="AR198" s="153" t="s">
        <v>107</v>
      </c>
      <c r="AT198" s="153" t="s">
        <v>174</v>
      </c>
      <c r="AU198" s="153" t="s">
        <v>86</v>
      </c>
      <c r="AY198" s="13" t="s">
        <v>171</v>
      </c>
      <c r="BE198" s="154">
        <f t="shared" si="21"/>
        <v>0</v>
      </c>
      <c r="BF198" s="154">
        <f t="shared" si="22"/>
        <v>0</v>
      </c>
      <c r="BG198" s="154">
        <f t="shared" si="23"/>
        <v>0</v>
      </c>
      <c r="BH198" s="154">
        <f t="shared" si="24"/>
        <v>0</v>
      </c>
      <c r="BI198" s="154">
        <f t="shared" si="25"/>
        <v>0</v>
      </c>
      <c r="BJ198" s="13" t="s">
        <v>86</v>
      </c>
      <c r="BK198" s="154">
        <f t="shared" si="26"/>
        <v>53.65</v>
      </c>
      <c r="BL198" s="13" t="s">
        <v>107</v>
      </c>
      <c r="BM198" s="153" t="s">
        <v>327</v>
      </c>
    </row>
    <row r="199" spans="2:65" s="11" customFormat="1" ht="22.9" customHeight="1">
      <c r="B199" s="131"/>
      <c r="D199" s="132" t="s">
        <v>73</v>
      </c>
      <c r="E199" s="140" t="s">
        <v>726</v>
      </c>
      <c r="F199" s="140" t="s">
        <v>727</v>
      </c>
      <c r="J199" s="141"/>
      <c r="L199" s="131"/>
      <c r="M199" s="135"/>
      <c r="P199" s="136">
        <f>SUM(P200:P206)</f>
        <v>3.3629058000000005</v>
      </c>
      <c r="R199" s="136">
        <f>SUM(R200:R206)</f>
        <v>0</v>
      </c>
      <c r="T199" s="137">
        <f>SUM(T200:T206)</f>
        <v>0.21564</v>
      </c>
      <c r="AR199" s="132" t="s">
        <v>81</v>
      </c>
      <c r="AT199" s="138" t="s">
        <v>73</v>
      </c>
      <c r="AU199" s="138" t="s">
        <v>81</v>
      </c>
      <c r="AY199" s="132" t="s">
        <v>171</v>
      </c>
      <c r="BK199" s="139">
        <f>SUM(BK200:BK206)</f>
        <v>879.05</v>
      </c>
    </row>
    <row r="200" spans="2:65" s="1" customFormat="1" ht="16.5" customHeight="1">
      <c r="B200" s="142"/>
      <c r="C200" s="143" t="s">
        <v>328</v>
      </c>
      <c r="D200" s="143" t="s">
        <v>174</v>
      </c>
      <c r="E200" s="144" t="s">
        <v>728</v>
      </c>
      <c r="F200" s="145" t="s">
        <v>729</v>
      </c>
      <c r="G200" s="146" t="s">
        <v>280</v>
      </c>
      <c r="H200" s="147">
        <v>3</v>
      </c>
      <c r="I200" s="148">
        <v>18.75</v>
      </c>
      <c r="J200" s="148"/>
      <c r="K200" s="149"/>
      <c r="L200" s="27"/>
      <c r="M200" s="150" t="s">
        <v>1</v>
      </c>
      <c r="N200" s="121" t="s">
        <v>40</v>
      </c>
      <c r="O200" s="151">
        <v>0</v>
      </c>
      <c r="P200" s="151">
        <f t="shared" ref="P200:P206" si="27">O200*H200</f>
        <v>0</v>
      </c>
      <c r="Q200" s="151">
        <v>0</v>
      </c>
      <c r="R200" s="151">
        <f t="shared" ref="R200:R206" si="28">Q200*H200</f>
        <v>0</v>
      </c>
      <c r="S200" s="151">
        <v>0</v>
      </c>
      <c r="T200" s="152">
        <f t="shared" ref="T200:T206" si="29">S200*H200</f>
        <v>0</v>
      </c>
      <c r="AR200" s="153" t="s">
        <v>107</v>
      </c>
      <c r="AT200" s="153" t="s">
        <v>174</v>
      </c>
      <c r="AU200" s="153" t="s">
        <v>86</v>
      </c>
      <c r="AY200" s="13" t="s">
        <v>171</v>
      </c>
      <c r="BE200" s="154">
        <f t="shared" ref="BE200:BE206" si="30">IF(N200="základná",J200,0)</f>
        <v>0</v>
      </c>
      <c r="BF200" s="154">
        <f t="shared" ref="BF200:BF206" si="31">IF(N200="znížená",J200,0)</f>
        <v>0</v>
      </c>
      <c r="BG200" s="154">
        <f t="shared" ref="BG200:BG206" si="32">IF(N200="zákl. prenesená",J200,0)</f>
        <v>0</v>
      </c>
      <c r="BH200" s="154">
        <f t="shared" ref="BH200:BH206" si="33">IF(N200="zníž. prenesená",J200,0)</f>
        <v>0</v>
      </c>
      <c r="BI200" s="154">
        <f t="shared" ref="BI200:BI206" si="34">IF(N200="nulová",J200,0)</f>
        <v>0</v>
      </c>
      <c r="BJ200" s="13" t="s">
        <v>86</v>
      </c>
      <c r="BK200" s="154">
        <f t="shared" ref="BK200:BK206" si="35">ROUND(I200*H200,2)</f>
        <v>56.25</v>
      </c>
      <c r="BL200" s="13" t="s">
        <v>107</v>
      </c>
      <c r="BM200" s="153" t="s">
        <v>331</v>
      </c>
    </row>
    <row r="201" spans="2:65" s="1" customFormat="1" ht="16.5" customHeight="1">
      <c r="B201" s="142"/>
      <c r="C201" s="143" t="s">
        <v>250</v>
      </c>
      <c r="D201" s="143" t="s">
        <v>174</v>
      </c>
      <c r="E201" s="144" t="s">
        <v>730</v>
      </c>
      <c r="F201" s="145" t="s">
        <v>731</v>
      </c>
      <c r="G201" s="146" t="s">
        <v>280</v>
      </c>
      <c r="H201" s="147">
        <v>3</v>
      </c>
      <c r="I201" s="148">
        <v>18.75</v>
      </c>
      <c r="J201" s="148"/>
      <c r="K201" s="149"/>
      <c r="L201" s="27"/>
      <c r="M201" s="150" t="s">
        <v>1</v>
      </c>
      <c r="N201" s="121" t="s">
        <v>40</v>
      </c>
      <c r="O201" s="151">
        <v>0</v>
      </c>
      <c r="P201" s="151">
        <f t="shared" si="27"/>
        <v>0</v>
      </c>
      <c r="Q201" s="151">
        <v>0</v>
      </c>
      <c r="R201" s="151">
        <f t="shared" si="28"/>
        <v>0</v>
      </c>
      <c r="S201" s="151">
        <v>0</v>
      </c>
      <c r="T201" s="152">
        <f t="shared" si="29"/>
        <v>0</v>
      </c>
      <c r="AR201" s="153" t="s">
        <v>107</v>
      </c>
      <c r="AT201" s="153" t="s">
        <v>174</v>
      </c>
      <c r="AU201" s="153" t="s">
        <v>86</v>
      </c>
      <c r="AY201" s="13" t="s">
        <v>171</v>
      </c>
      <c r="BE201" s="154">
        <f t="shared" si="30"/>
        <v>0</v>
      </c>
      <c r="BF201" s="154">
        <f t="shared" si="31"/>
        <v>0</v>
      </c>
      <c r="BG201" s="154">
        <f t="shared" si="32"/>
        <v>0</v>
      </c>
      <c r="BH201" s="154">
        <f t="shared" si="33"/>
        <v>0</v>
      </c>
      <c r="BI201" s="154">
        <f t="shared" si="34"/>
        <v>0</v>
      </c>
      <c r="BJ201" s="13" t="s">
        <v>86</v>
      </c>
      <c r="BK201" s="154">
        <f t="shared" si="35"/>
        <v>56.25</v>
      </c>
      <c r="BL201" s="13" t="s">
        <v>107</v>
      </c>
      <c r="BM201" s="153" t="s">
        <v>334</v>
      </c>
    </row>
    <row r="202" spans="2:65" s="1" customFormat="1" ht="16.5" customHeight="1">
      <c r="B202" s="142"/>
      <c r="C202" s="143" t="s">
        <v>335</v>
      </c>
      <c r="D202" s="143" t="s">
        <v>174</v>
      </c>
      <c r="E202" s="144" t="s">
        <v>732</v>
      </c>
      <c r="F202" s="145" t="s">
        <v>733</v>
      </c>
      <c r="G202" s="146" t="s">
        <v>280</v>
      </c>
      <c r="H202" s="147">
        <v>16</v>
      </c>
      <c r="I202" s="148">
        <v>15</v>
      </c>
      <c r="J202" s="148"/>
      <c r="K202" s="149"/>
      <c r="L202" s="27"/>
      <c r="M202" s="150" t="s">
        <v>1</v>
      </c>
      <c r="N202" s="121" t="s">
        <v>40</v>
      </c>
      <c r="O202" s="151">
        <v>0</v>
      </c>
      <c r="P202" s="151">
        <f t="shared" si="27"/>
        <v>0</v>
      </c>
      <c r="Q202" s="151">
        <v>0</v>
      </c>
      <c r="R202" s="151">
        <f t="shared" si="28"/>
        <v>0</v>
      </c>
      <c r="S202" s="151">
        <v>0</v>
      </c>
      <c r="T202" s="152">
        <f t="shared" si="29"/>
        <v>0</v>
      </c>
      <c r="AR202" s="153" t="s">
        <v>107</v>
      </c>
      <c r="AT202" s="153" t="s">
        <v>174</v>
      </c>
      <c r="AU202" s="153" t="s">
        <v>86</v>
      </c>
      <c r="AY202" s="13" t="s">
        <v>171</v>
      </c>
      <c r="BE202" s="154">
        <f t="shared" si="30"/>
        <v>0</v>
      </c>
      <c r="BF202" s="154">
        <f t="shared" si="31"/>
        <v>0</v>
      </c>
      <c r="BG202" s="154">
        <f t="shared" si="32"/>
        <v>0</v>
      </c>
      <c r="BH202" s="154">
        <f t="shared" si="33"/>
        <v>0</v>
      </c>
      <c r="BI202" s="154">
        <f t="shared" si="34"/>
        <v>0</v>
      </c>
      <c r="BJ202" s="13" t="s">
        <v>86</v>
      </c>
      <c r="BK202" s="154">
        <f t="shared" si="35"/>
        <v>240</v>
      </c>
      <c r="BL202" s="13" t="s">
        <v>107</v>
      </c>
      <c r="BM202" s="153" t="s">
        <v>338</v>
      </c>
    </row>
    <row r="203" spans="2:65" s="1" customFormat="1" ht="16.5" customHeight="1">
      <c r="B203" s="142"/>
      <c r="C203" s="143" t="s">
        <v>254</v>
      </c>
      <c r="D203" s="143" t="s">
        <v>174</v>
      </c>
      <c r="E203" s="144" t="s">
        <v>734</v>
      </c>
      <c r="F203" s="145" t="s">
        <v>735</v>
      </c>
      <c r="G203" s="146" t="s">
        <v>280</v>
      </c>
      <c r="H203" s="147">
        <v>16</v>
      </c>
      <c r="I203" s="148">
        <v>15</v>
      </c>
      <c r="J203" s="148"/>
      <c r="K203" s="149"/>
      <c r="L203" s="27"/>
      <c r="M203" s="150" t="s">
        <v>1</v>
      </c>
      <c r="N203" s="121" t="s">
        <v>40</v>
      </c>
      <c r="O203" s="151">
        <v>0</v>
      </c>
      <c r="P203" s="151">
        <f t="shared" si="27"/>
        <v>0</v>
      </c>
      <c r="Q203" s="151">
        <v>0</v>
      </c>
      <c r="R203" s="151">
        <f t="shared" si="28"/>
        <v>0</v>
      </c>
      <c r="S203" s="151">
        <v>0</v>
      </c>
      <c r="T203" s="152">
        <f t="shared" si="29"/>
        <v>0</v>
      </c>
      <c r="AR203" s="153" t="s">
        <v>107</v>
      </c>
      <c r="AT203" s="153" t="s">
        <v>174</v>
      </c>
      <c r="AU203" s="153" t="s">
        <v>86</v>
      </c>
      <c r="AY203" s="13" t="s">
        <v>171</v>
      </c>
      <c r="BE203" s="154">
        <f t="shared" si="30"/>
        <v>0</v>
      </c>
      <c r="BF203" s="154">
        <f t="shared" si="31"/>
        <v>0</v>
      </c>
      <c r="BG203" s="154">
        <f t="shared" si="32"/>
        <v>0</v>
      </c>
      <c r="BH203" s="154">
        <f t="shared" si="33"/>
        <v>0</v>
      </c>
      <c r="BI203" s="154">
        <f t="shared" si="34"/>
        <v>0</v>
      </c>
      <c r="BJ203" s="13" t="s">
        <v>86</v>
      </c>
      <c r="BK203" s="154">
        <f t="shared" si="35"/>
        <v>240</v>
      </c>
      <c r="BL203" s="13" t="s">
        <v>107</v>
      </c>
      <c r="BM203" s="153" t="s">
        <v>341</v>
      </c>
    </row>
    <row r="204" spans="2:65" s="1" customFormat="1" ht="37.9" customHeight="1">
      <c r="B204" s="142"/>
      <c r="C204" s="143" t="s">
        <v>342</v>
      </c>
      <c r="D204" s="143" t="s">
        <v>174</v>
      </c>
      <c r="E204" s="144" t="s">
        <v>736</v>
      </c>
      <c r="F204" s="145" t="s">
        <v>737</v>
      </c>
      <c r="G204" s="146" t="s">
        <v>253</v>
      </c>
      <c r="H204" s="147">
        <v>11.98</v>
      </c>
      <c r="I204" s="148">
        <v>3.26</v>
      </c>
      <c r="J204" s="148"/>
      <c r="K204" s="149"/>
      <c r="L204" s="27"/>
      <c r="M204" s="150" t="s">
        <v>1</v>
      </c>
      <c r="N204" s="121" t="s">
        <v>40</v>
      </c>
      <c r="O204" s="151">
        <v>0.28071000000000002</v>
      </c>
      <c r="P204" s="151">
        <f t="shared" si="27"/>
        <v>3.3629058000000005</v>
      </c>
      <c r="Q204" s="151">
        <v>0</v>
      </c>
      <c r="R204" s="151">
        <f t="shared" si="28"/>
        <v>0</v>
      </c>
      <c r="S204" s="151">
        <v>1.7999999999999999E-2</v>
      </c>
      <c r="T204" s="152">
        <f t="shared" si="29"/>
        <v>0.21564</v>
      </c>
      <c r="AR204" s="153" t="s">
        <v>107</v>
      </c>
      <c r="AT204" s="153" t="s">
        <v>174</v>
      </c>
      <c r="AU204" s="153" t="s">
        <v>86</v>
      </c>
      <c r="AY204" s="13" t="s">
        <v>171</v>
      </c>
      <c r="BE204" s="154">
        <f t="shared" si="30"/>
        <v>0</v>
      </c>
      <c r="BF204" s="154">
        <f t="shared" si="31"/>
        <v>0</v>
      </c>
      <c r="BG204" s="154">
        <f t="shared" si="32"/>
        <v>0</v>
      </c>
      <c r="BH204" s="154">
        <f t="shared" si="33"/>
        <v>0</v>
      </c>
      <c r="BI204" s="154">
        <f t="shared" si="34"/>
        <v>0</v>
      </c>
      <c r="BJ204" s="13" t="s">
        <v>86</v>
      </c>
      <c r="BK204" s="154">
        <f t="shared" si="35"/>
        <v>39.049999999999997</v>
      </c>
      <c r="BL204" s="13" t="s">
        <v>107</v>
      </c>
      <c r="BM204" s="153" t="s">
        <v>345</v>
      </c>
    </row>
    <row r="205" spans="2:65" s="1" customFormat="1" ht="21.75" customHeight="1">
      <c r="B205" s="142"/>
      <c r="C205" s="143" t="s">
        <v>258</v>
      </c>
      <c r="D205" s="143" t="s">
        <v>174</v>
      </c>
      <c r="E205" s="144" t="s">
        <v>738</v>
      </c>
      <c r="F205" s="145" t="s">
        <v>739</v>
      </c>
      <c r="G205" s="146" t="s">
        <v>280</v>
      </c>
      <c r="H205" s="147">
        <v>1</v>
      </c>
      <c r="I205" s="148">
        <v>78.75</v>
      </c>
      <c r="J205" s="148"/>
      <c r="K205" s="149"/>
      <c r="L205" s="27"/>
      <c r="M205" s="150" t="s">
        <v>1</v>
      </c>
      <c r="N205" s="121" t="s">
        <v>40</v>
      </c>
      <c r="O205" s="151">
        <v>0</v>
      </c>
      <c r="P205" s="151">
        <f t="shared" si="27"/>
        <v>0</v>
      </c>
      <c r="Q205" s="151">
        <v>0</v>
      </c>
      <c r="R205" s="151">
        <f t="shared" si="28"/>
        <v>0</v>
      </c>
      <c r="S205" s="151">
        <v>0</v>
      </c>
      <c r="T205" s="152">
        <f t="shared" si="29"/>
        <v>0</v>
      </c>
      <c r="AR205" s="153" t="s">
        <v>107</v>
      </c>
      <c r="AT205" s="153" t="s">
        <v>174</v>
      </c>
      <c r="AU205" s="153" t="s">
        <v>86</v>
      </c>
      <c r="AY205" s="13" t="s">
        <v>171</v>
      </c>
      <c r="BE205" s="154">
        <f t="shared" si="30"/>
        <v>0</v>
      </c>
      <c r="BF205" s="154">
        <f t="shared" si="31"/>
        <v>0</v>
      </c>
      <c r="BG205" s="154">
        <f t="shared" si="32"/>
        <v>0</v>
      </c>
      <c r="BH205" s="154">
        <f t="shared" si="33"/>
        <v>0</v>
      </c>
      <c r="BI205" s="154">
        <f t="shared" si="34"/>
        <v>0</v>
      </c>
      <c r="BJ205" s="13" t="s">
        <v>86</v>
      </c>
      <c r="BK205" s="154">
        <f t="shared" si="35"/>
        <v>78.75</v>
      </c>
      <c r="BL205" s="13" t="s">
        <v>107</v>
      </c>
      <c r="BM205" s="153" t="s">
        <v>348</v>
      </c>
    </row>
    <row r="206" spans="2:65" s="1" customFormat="1" ht="24.2" customHeight="1">
      <c r="B206" s="142"/>
      <c r="C206" s="143" t="s">
        <v>349</v>
      </c>
      <c r="D206" s="143" t="s">
        <v>174</v>
      </c>
      <c r="E206" s="144" t="s">
        <v>740</v>
      </c>
      <c r="F206" s="145" t="s">
        <v>741</v>
      </c>
      <c r="G206" s="146" t="s">
        <v>280</v>
      </c>
      <c r="H206" s="147">
        <v>1</v>
      </c>
      <c r="I206" s="148">
        <v>168.75</v>
      </c>
      <c r="J206" s="148"/>
      <c r="K206" s="149"/>
      <c r="L206" s="27"/>
      <c r="M206" s="150" t="s">
        <v>1</v>
      </c>
      <c r="N206" s="121" t="s">
        <v>40</v>
      </c>
      <c r="O206" s="151">
        <v>0</v>
      </c>
      <c r="P206" s="151">
        <f t="shared" si="27"/>
        <v>0</v>
      </c>
      <c r="Q206" s="151">
        <v>0</v>
      </c>
      <c r="R206" s="151">
        <f t="shared" si="28"/>
        <v>0</v>
      </c>
      <c r="S206" s="151">
        <v>0</v>
      </c>
      <c r="T206" s="152">
        <f t="shared" si="29"/>
        <v>0</v>
      </c>
      <c r="AR206" s="153" t="s">
        <v>107</v>
      </c>
      <c r="AT206" s="153" t="s">
        <v>174</v>
      </c>
      <c r="AU206" s="153" t="s">
        <v>86</v>
      </c>
      <c r="AY206" s="13" t="s">
        <v>171</v>
      </c>
      <c r="BE206" s="154">
        <f t="shared" si="30"/>
        <v>0</v>
      </c>
      <c r="BF206" s="154">
        <f t="shared" si="31"/>
        <v>0</v>
      </c>
      <c r="BG206" s="154">
        <f t="shared" si="32"/>
        <v>0</v>
      </c>
      <c r="BH206" s="154">
        <f t="shared" si="33"/>
        <v>0</v>
      </c>
      <c r="BI206" s="154">
        <f t="shared" si="34"/>
        <v>0</v>
      </c>
      <c r="BJ206" s="13" t="s">
        <v>86</v>
      </c>
      <c r="BK206" s="154">
        <f t="shared" si="35"/>
        <v>168.75</v>
      </c>
      <c r="BL206" s="13" t="s">
        <v>107</v>
      </c>
      <c r="BM206" s="153" t="s">
        <v>352</v>
      </c>
    </row>
    <row r="207" spans="2:65" s="11" customFormat="1" ht="22.9" customHeight="1">
      <c r="B207" s="131"/>
      <c r="D207" s="132" t="s">
        <v>73</v>
      </c>
      <c r="E207" s="140" t="s">
        <v>107</v>
      </c>
      <c r="F207" s="140" t="s">
        <v>742</v>
      </c>
      <c r="J207" s="141"/>
      <c r="L207" s="131"/>
      <c r="M207" s="135"/>
      <c r="P207" s="136">
        <f>SUM(P208:P209)</f>
        <v>0.45794319999999994</v>
      </c>
      <c r="R207" s="136">
        <f>SUM(R208:R209)</f>
        <v>3.9462000000000004E-3</v>
      </c>
      <c r="T207" s="137">
        <f>SUM(T208:T209)</f>
        <v>0</v>
      </c>
      <c r="AR207" s="132" t="s">
        <v>81</v>
      </c>
      <c r="AT207" s="138" t="s">
        <v>73</v>
      </c>
      <c r="AU207" s="138" t="s">
        <v>81</v>
      </c>
      <c r="AY207" s="132" t="s">
        <v>171</v>
      </c>
      <c r="BK207" s="139">
        <f>SUM(BK208:BK209)</f>
        <v>25.95</v>
      </c>
    </row>
    <row r="208" spans="2:65" s="1" customFormat="1" ht="33" customHeight="1">
      <c r="B208" s="142"/>
      <c r="C208" s="143" t="s">
        <v>261</v>
      </c>
      <c r="D208" s="143" t="s">
        <v>174</v>
      </c>
      <c r="E208" s="144" t="s">
        <v>743</v>
      </c>
      <c r="F208" s="145" t="s">
        <v>744</v>
      </c>
      <c r="G208" s="146" t="s">
        <v>177</v>
      </c>
      <c r="H208" s="147">
        <v>2.2879999999999998</v>
      </c>
      <c r="I208" s="148">
        <v>3.27</v>
      </c>
      <c r="J208" s="148"/>
      <c r="K208" s="149"/>
      <c r="L208" s="27"/>
      <c r="M208" s="150" t="s">
        <v>1</v>
      </c>
      <c r="N208" s="121" t="s">
        <v>40</v>
      </c>
      <c r="O208" s="151">
        <v>0.20014999999999999</v>
      </c>
      <c r="P208" s="151">
        <f>O208*H208</f>
        <v>0.45794319999999994</v>
      </c>
      <c r="Q208" s="151">
        <v>1.4999999999999999E-4</v>
      </c>
      <c r="R208" s="151">
        <f>Q208*H208</f>
        <v>3.4319999999999994E-4</v>
      </c>
      <c r="S208" s="151">
        <v>0</v>
      </c>
      <c r="T208" s="152">
        <f>S208*H208</f>
        <v>0</v>
      </c>
      <c r="AR208" s="153" t="s">
        <v>107</v>
      </c>
      <c r="AT208" s="153" t="s">
        <v>174</v>
      </c>
      <c r="AU208" s="153" t="s">
        <v>86</v>
      </c>
      <c r="AY208" s="13" t="s">
        <v>171</v>
      </c>
      <c r="BE208" s="154">
        <f>IF(N208="základná",J208,0)</f>
        <v>0</v>
      </c>
      <c r="BF208" s="154">
        <f>IF(N208="znížená",J208,0)</f>
        <v>0</v>
      </c>
      <c r="BG208" s="154">
        <f>IF(N208="zákl. prenesená",J208,0)</f>
        <v>0</v>
      </c>
      <c r="BH208" s="154">
        <f>IF(N208="zníž. prenesená",J208,0)</f>
        <v>0</v>
      </c>
      <c r="BI208" s="154">
        <f>IF(N208="nulová",J208,0)</f>
        <v>0</v>
      </c>
      <c r="BJ208" s="13" t="s">
        <v>86</v>
      </c>
      <c r="BK208" s="154">
        <f>ROUND(I208*H208,2)</f>
        <v>7.48</v>
      </c>
      <c r="BL208" s="13" t="s">
        <v>107</v>
      </c>
      <c r="BM208" s="153" t="s">
        <v>355</v>
      </c>
    </row>
    <row r="209" spans="2:65" s="1" customFormat="1" ht="24.2" customHeight="1">
      <c r="B209" s="142"/>
      <c r="C209" s="155" t="s">
        <v>356</v>
      </c>
      <c r="D209" s="155" t="s">
        <v>282</v>
      </c>
      <c r="E209" s="156" t="s">
        <v>745</v>
      </c>
      <c r="F209" s="157" t="s">
        <v>746</v>
      </c>
      <c r="G209" s="158" t="s">
        <v>177</v>
      </c>
      <c r="H209" s="159">
        <v>2.4020000000000001</v>
      </c>
      <c r="I209" s="160">
        <v>7.69</v>
      </c>
      <c r="J209" s="160"/>
      <c r="K209" s="161"/>
      <c r="L209" s="162"/>
      <c r="M209" s="163" t="s">
        <v>1</v>
      </c>
      <c r="N209" s="164" t="s">
        <v>40</v>
      </c>
      <c r="O209" s="151">
        <v>0</v>
      </c>
      <c r="P209" s="151">
        <f>O209*H209</f>
        <v>0</v>
      </c>
      <c r="Q209" s="151">
        <v>1.5E-3</v>
      </c>
      <c r="R209" s="151">
        <f>Q209*H209</f>
        <v>3.6030000000000003E-3</v>
      </c>
      <c r="S209" s="151">
        <v>0</v>
      </c>
      <c r="T209" s="152">
        <f>S209*H209</f>
        <v>0</v>
      </c>
      <c r="AR209" s="153" t="s">
        <v>184</v>
      </c>
      <c r="AT209" s="153" t="s">
        <v>282</v>
      </c>
      <c r="AU209" s="153" t="s">
        <v>86</v>
      </c>
      <c r="AY209" s="13" t="s">
        <v>171</v>
      </c>
      <c r="BE209" s="154">
        <f>IF(N209="základná",J209,0)</f>
        <v>0</v>
      </c>
      <c r="BF209" s="154">
        <f>IF(N209="znížená",J209,0)</f>
        <v>0</v>
      </c>
      <c r="BG209" s="154">
        <f>IF(N209="zákl. prenesená",J209,0)</f>
        <v>0</v>
      </c>
      <c r="BH209" s="154">
        <f>IF(N209="zníž. prenesená",J209,0)</f>
        <v>0</v>
      </c>
      <c r="BI209" s="154">
        <f>IF(N209="nulová",J209,0)</f>
        <v>0</v>
      </c>
      <c r="BJ209" s="13" t="s">
        <v>86</v>
      </c>
      <c r="BK209" s="154">
        <f>ROUND(I209*H209,2)</f>
        <v>18.47</v>
      </c>
      <c r="BL209" s="13" t="s">
        <v>107</v>
      </c>
      <c r="BM209" s="153" t="s">
        <v>359</v>
      </c>
    </row>
    <row r="210" spans="2:65" s="11" customFormat="1" ht="22.9" customHeight="1">
      <c r="B210" s="131"/>
      <c r="D210" s="132" t="s">
        <v>73</v>
      </c>
      <c r="E210" s="140" t="s">
        <v>185</v>
      </c>
      <c r="F210" s="140" t="s">
        <v>747</v>
      </c>
      <c r="J210" s="141"/>
      <c r="L210" s="131"/>
      <c r="M210" s="135"/>
      <c r="P210" s="136">
        <f>SUM(P211:P214)</f>
        <v>23.311024</v>
      </c>
      <c r="R210" s="136">
        <f>SUM(R211:R214)</f>
        <v>27.432952299999997</v>
      </c>
      <c r="T210" s="137">
        <f>SUM(T211:T214)</f>
        <v>0</v>
      </c>
      <c r="AR210" s="132" t="s">
        <v>81</v>
      </c>
      <c r="AT210" s="138" t="s">
        <v>73</v>
      </c>
      <c r="AU210" s="138" t="s">
        <v>81</v>
      </c>
      <c r="AY210" s="132" t="s">
        <v>171</v>
      </c>
      <c r="BK210" s="139">
        <f>SUM(BK211:BK214)</f>
        <v>2894.5899999999997</v>
      </c>
    </row>
    <row r="211" spans="2:65" s="1" customFormat="1" ht="33" customHeight="1">
      <c r="B211" s="142"/>
      <c r="C211" s="143" t="s">
        <v>266</v>
      </c>
      <c r="D211" s="143" t="s">
        <v>174</v>
      </c>
      <c r="E211" s="144" t="s">
        <v>748</v>
      </c>
      <c r="F211" s="145" t="s">
        <v>749</v>
      </c>
      <c r="G211" s="146" t="s">
        <v>177</v>
      </c>
      <c r="H211" s="147">
        <v>22.7</v>
      </c>
      <c r="I211" s="148">
        <v>8.57</v>
      </c>
      <c r="J211" s="148"/>
      <c r="K211" s="149"/>
      <c r="L211" s="27"/>
      <c r="M211" s="150" t="s">
        <v>1</v>
      </c>
      <c r="N211" s="121" t="s">
        <v>40</v>
      </c>
      <c r="O211" s="151">
        <v>2.6120000000000001E-2</v>
      </c>
      <c r="P211" s="151">
        <f>O211*H211</f>
        <v>0.59292400000000001</v>
      </c>
      <c r="Q211" s="151">
        <v>0.39800000000000002</v>
      </c>
      <c r="R211" s="151">
        <f>Q211*H211</f>
        <v>9.0345999999999993</v>
      </c>
      <c r="S211" s="151">
        <v>0</v>
      </c>
      <c r="T211" s="152">
        <f>S211*H211</f>
        <v>0</v>
      </c>
      <c r="AR211" s="153" t="s">
        <v>107</v>
      </c>
      <c r="AT211" s="153" t="s">
        <v>174</v>
      </c>
      <c r="AU211" s="153" t="s">
        <v>86</v>
      </c>
      <c r="AY211" s="13" t="s">
        <v>171</v>
      </c>
      <c r="BE211" s="154">
        <f>IF(N211="základná",J211,0)</f>
        <v>0</v>
      </c>
      <c r="BF211" s="154">
        <f>IF(N211="znížená",J211,0)</f>
        <v>0</v>
      </c>
      <c r="BG211" s="154">
        <f>IF(N211="zákl. prenesená",J211,0)</f>
        <v>0</v>
      </c>
      <c r="BH211" s="154">
        <f>IF(N211="zníž. prenesená",J211,0)</f>
        <v>0</v>
      </c>
      <c r="BI211" s="154">
        <f>IF(N211="nulová",J211,0)</f>
        <v>0</v>
      </c>
      <c r="BJ211" s="13" t="s">
        <v>86</v>
      </c>
      <c r="BK211" s="154">
        <f>ROUND(I211*H211,2)</f>
        <v>194.54</v>
      </c>
      <c r="BL211" s="13" t="s">
        <v>107</v>
      </c>
      <c r="BM211" s="153" t="s">
        <v>363</v>
      </c>
    </row>
    <row r="212" spans="2:65" s="1" customFormat="1" ht="24.2" customHeight="1">
      <c r="B212" s="142"/>
      <c r="C212" s="143" t="s">
        <v>364</v>
      </c>
      <c r="D212" s="143" t="s">
        <v>174</v>
      </c>
      <c r="E212" s="144" t="s">
        <v>750</v>
      </c>
      <c r="F212" s="145" t="s">
        <v>751</v>
      </c>
      <c r="G212" s="146" t="s">
        <v>177</v>
      </c>
      <c r="H212" s="147">
        <v>32.799999999999997</v>
      </c>
      <c r="I212" s="148">
        <v>17.79</v>
      </c>
      <c r="J212" s="148"/>
      <c r="K212" s="149"/>
      <c r="L212" s="27"/>
      <c r="M212" s="150" t="s">
        <v>1</v>
      </c>
      <c r="N212" s="121" t="s">
        <v>40</v>
      </c>
      <c r="O212" s="151">
        <v>0.16300000000000001</v>
      </c>
      <c r="P212" s="151">
        <f>O212*H212</f>
        <v>5.3464</v>
      </c>
      <c r="Q212" s="151">
        <v>0.34282912500000001</v>
      </c>
      <c r="R212" s="151">
        <f>Q212*H212</f>
        <v>11.2447953</v>
      </c>
      <c r="S212" s="151">
        <v>0</v>
      </c>
      <c r="T212" s="152">
        <f>S212*H212</f>
        <v>0</v>
      </c>
      <c r="AR212" s="153" t="s">
        <v>107</v>
      </c>
      <c r="AT212" s="153" t="s">
        <v>174</v>
      </c>
      <c r="AU212" s="153" t="s">
        <v>86</v>
      </c>
      <c r="AY212" s="13" t="s">
        <v>171</v>
      </c>
      <c r="BE212" s="154">
        <f>IF(N212="základná",J212,0)</f>
        <v>0</v>
      </c>
      <c r="BF212" s="154">
        <f>IF(N212="znížená",J212,0)</f>
        <v>0</v>
      </c>
      <c r="BG212" s="154">
        <f>IF(N212="zákl. prenesená",J212,0)</f>
        <v>0</v>
      </c>
      <c r="BH212" s="154">
        <f>IF(N212="zníž. prenesená",J212,0)</f>
        <v>0</v>
      </c>
      <c r="BI212" s="154">
        <f>IF(N212="nulová",J212,0)</f>
        <v>0</v>
      </c>
      <c r="BJ212" s="13" t="s">
        <v>86</v>
      </c>
      <c r="BK212" s="154">
        <f>ROUND(I212*H212,2)</f>
        <v>583.51</v>
      </c>
      <c r="BL212" s="13" t="s">
        <v>107</v>
      </c>
      <c r="BM212" s="153" t="s">
        <v>367</v>
      </c>
    </row>
    <row r="213" spans="2:65" s="1" customFormat="1" ht="33" customHeight="1">
      <c r="B213" s="142"/>
      <c r="C213" s="143" t="s">
        <v>269</v>
      </c>
      <c r="D213" s="143" t="s">
        <v>174</v>
      </c>
      <c r="E213" s="144" t="s">
        <v>752</v>
      </c>
      <c r="F213" s="145" t="s">
        <v>753</v>
      </c>
      <c r="G213" s="146" t="s">
        <v>177</v>
      </c>
      <c r="H213" s="147">
        <v>77.900000000000006</v>
      </c>
      <c r="I213" s="148">
        <v>26.7</v>
      </c>
      <c r="J213" s="148"/>
      <c r="K213" s="149"/>
      <c r="L213" s="27"/>
      <c r="M213" s="150" t="s">
        <v>1</v>
      </c>
      <c r="N213" s="121" t="s">
        <v>40</v>
      </c>
      <c r="O213" s="151">
        <v>0.20699999999999999</v>
      </c>
      <c r="P213" s="151">
        <f>O213*H213</f>
        <v>16.125299999999999</v>
      </c>
      <c r="Q213" s="151">
        <v>8.5739999999999997E-2</v>
      </c>
      <c r="R213" s="151">
        <f>Q213*H213</f>
        <v>6.6791460000000002</v>
      </c>
      <c r="S213" s="151">
        <v>0</v>
      </c>
      <c r="T213" s="152">
        <f>S213*H213</f>
        <v>0</v>
      </c>
      <c r="AR213" s="153" t="s">
        <v>107</v>
      </c>
      <c r="AT213" s="153" t="s">
        <v>174</v>
      </c>
      <c r="AU213" s="153" t="s">
        <v>86</v>
      </c>
      <c r="AY213" s="13" t="s">
        <v>171</v>
      </c>
      <c r="BE213" s="154">
        <f>IF(N213="základná",J213,0)</f>
        <v>0</v>
      </c>
      <c r="BF213" s="154">
        <f>IF(N213="znížená",J213,0)</f>
        <v>0</v>
      </c>
      <c r="BG213" s="154">
        <f>IF(N213="zákl. prenesená",J213,0)</f>
        <v>0</v>
      </c>
      <c r="BH213" s="154">
        <f>IF(N213="zníž. prenesená",J213,0)</f>
        <v>0</v>
      </c>
      <c r="BI213" s="154">
        <f>IF(N213="nulová",J213,0)</f>
        <v>0</v>
      </c>
      <c r="BJ213" s="13" t="s">
        <v>86</v>
      </c>
      <c r="BK213" s="154">
        <f>ROUND(I213*H213,2)</f>
        <v>2079.9299999999998</v>
      </c>
      <c r="BL213" s="13" t="s">
        <v>107</v>
      </c>
      <c r="BM213" s="153" t="s">
        <v>370</v>
      </c>
    </row>
    <row r="214" spans="2:65" s="1" customFormat="1" ht="21.75" customHeight="1">
      <c r="B214" s="142"/>
      <c r="C214" s="143" t="s">
        <v>371</v>
      </c>
      <c r="D214" s="143" t="s">
        <v>174</v>
      </c>
      <c r="E214" s="144" t="s">
        <v>754</v>
      </c>
      <c r="F214" s="145" t="s">
        <v>755</v>
      </c>
      <c r="G214" s="146" t="s">
        <v>177</v>
      </c>
      <c r="H214" s="147">
        <v>77.900000000000006</v>
      </c>
      <c r="I214" s="148">
        <v>0.47</v>
      </c>
      <c r="J214" s="148"/>
      <c r="K214" s="149"/>
      <c r="L214" s="27"/>
      <c r="M214" s="150" t="s">
        <v>1</v>
      </c>
      <c r="N214" s="121" t="s">
        <v>40</v>
      </c>
      <c r="O214" s="151">
        <v>1.6E-2</v>
      </c>
      <c r="P214" s="151">
        <f>O214*H214</f>
        <v>1.2464000000000002</v>
      </c>
      <c r="Q214" s="151">
        <v>6.0899999999999999E-3</v>
      </c>
      <c r="R214" s="151">
        <f>Q214*H214</f>
        <v>0.47441100000000003</v>
      </c>
      <c r="S214" s="151">
        <v>0</v>
      </c>
      <c r="T214" s="152">
        <f>S214*H214</f>
        <v>0</v>
      </c>
      <c r="AR214" s="153" t="s">
        <v>107</v>
      </c>
      <c r="AT214" s="153" t="s">
        <v>174</v>
      </c>
      <c r="AU214" s="153" t="s">
        <v>86</v>
      </c>
      <c r="AY214" s="13" t="s">
        <v>171</v>
      </c>
      <c r="BE214" s="154">
        <f>IF(N214="základná",J214,0)</f>
        <v>0</v>
      </c>
      <c r="BF214" s="154">
        <f>IF(N214="znížená",J214,0)</f>
        <v>0</v>
      </c>
      <c r="BG214" s="154">
        <f>IF(N214="zákl. prenesená",J214,0)</f>
        <v>0</v>
      </c>
      <c r="BH214" s="154">
        <f>IF(N214="zníž. prenesená",J214,0)</f>
        <v>0</v>
      </c>
      <c r="BI214" s="154">
        <f>IF(N214="nulová",J214,0)</f>
        <v>0</v>
      </c>
      <c r="BJ214" s="13" t="s">
        <v>86</v>
      </c>
      <c r="BK214" s="154">
        <f>ROUND(I214*H214,2)</f>
        <v>36.61</v>
      </c>
      <c r="BL214" s="13" t="s">
        <v>107</v>
      </c>
      <c r="BM214" s="153" t="s">
        <v>374</v>
      </c>
    </row>
    <row r="215" spans="2:65" s="11" customFormat="1" ht="22.9" customHeight="1">
      <c r="B215" s="131"/>
      <c r="D215" s="132" t="s">
        <v>73</v>
      </c>
      <c r="E215" s="140" t="s">
        <v>172</v>
      </c>
      <c r="F215" s="140" t="s">
        <v>173</v>
      </c>
      <c r="J215" s="141"/>
      <c r="L215" s="131"/>
      <c r="M215" s="135"/>
      <c r="P215" s="136">
        <f>SUM(P216:P225)</f>
        <v>31.7317818</v>
      </c>
      <c r="R215" s="136">
        <f>SUM(R216:R225)</f>
        <v>3.1711098258399999</v>
      </c>
      <c r="T215" s="137">
        <f>SUM(T216:T225)</f>
        <v>0</v>
      </c>
      <c r="AR215" s="132" t="s">
        <v>81</v>
      </c>
      <c r="AT215" s="138" t="s">
        <v>73</v>
      </c>
      <c r="AU215" s="138" t="s">
        <v>81</v>
      </c>
      <c r="AY215" s="132" t="s">
        <v>171</v>
      </c>
      <c r="BK215" s="139">
        <f>SUM(BK216:BK225)</f>
        <v>2211.9700000000003</v>
      </c>
    </row>
    <row r="216" spans="2:65" s="1" customFormat="1" ht="24.2" customHeight="1">
      <c r="B216" s="142"/>
      <c r="C216" s="143" t="s">
        <v>273</v>
      </c>
      <c r="D216" s="143" t="s">
        <v>174</v>
      </c>
      <c r="E216" s="144" t="s">
        <v>756</v>
      </c>
      <c r="F216" s="145" t="s">
        <v>757</v>
      </c>
      <c r="G216" s="146" t="s">
        <v>280</v>
      </c>
      <c r="H216" s="147">
        <v>1</v>
      </c>
      <c r="I216" s="148">
        <v>14.31</v>
      </c>
      <c r="J216" s="148"/>
      <c r="K216" s="149"/>
      <c r="L216" s="27"/>
      <c r="M216" s="150" t="s">
        <v>1</v>
      </c>
      <c r="N216" s="121" t="s">
        <v>40</v>
      </c>
      <c r="O216" s="151">
        <v>0.67278000000000004</v>
      </c>
      <c r="P216" s="151">
        <f t="shared" ref="P216:P225" si="36">O216*H216</f>
        <v>0.67278000000000004</v>
      </c>
      <c r="Q216" s="151">
        <v>3.7862960000000001E-2</v>
      </c>
      <c r="R216" s="151">
        <f t="shared" ref="R216:R225" si="37">Q216*H216</f>
        <v>3.7862960000000001E-2</v>
      </c>
      <c r="S216" s="151">
        <v>0</v>
      </c>
      <c r="T216" s="152">
        <f t="shared" ref="T216:T225" si="38">S216*H216</f>
        <v>0</v>
      </c>
      <c r="AR216" s="153" t="s">
        <v>107</v>
      </c>
      <c r="AT216" s="153" t="s">
        <v>174</v>
      </c>
      <c r="AU216" s="153" t="s">
        <v>86</v>
      </c>
      <c r="AY216" s="13" t="s">
        <v>171</v>
      </c>
      <c r="BE216" s="154">
        <f t="shared" ref="BE216:BE225" si="39">IF(N216="základná",J216,0)</f>
        <v>0</v>
      </c>
      <c r="BF216" s="154">
        <f t="shared" ref="BF216:BF225" si="40">IF(N216="znížená",J216,0)</f>
        <v>0</v>
      </c>
      <c r="BG216" s="154">
        <f t="shared" ref="BG216:BG225" si="41">IF(N216="zákl. prenesená",J216,0)</f>
        <v>0</v>
      </c>
      <c r="BH216" s="154">
        <f t="shared" ref="BH216:BH225" si="42">IF(N216="zníž. prenesená",J216,0)</f>
        <v>0</v>
      </c>
      <c r="BI216" s="154">
        <f t="shared" ref="BI216:BI225" si="43">IF(N216="nulová",J216,0)</f>
        <v>0</v>
      </c>
      <c r="BJ216" s="13" t="s">
        <v>86</v>
      </c>
      <c r="BK216" s="154">
        <f t="shared" ref="BK216:BK225" si="44">ROUND(I216*H216,2)</f>
        <v>14.31</v>
      </c>
      <c r="BL216" s="13" t="s">
        <v>107</v>
      </c>
      <c r="BM216" s="153" t="s">
        <v>377</v>
      </c>
    </row>
    <row r="217" spans="2:65" s="1" customFormat="1" ht="33" customHeight="1">
      <c r="B217" s="142"/>
      <c r="C217" s="143" t="s">
        <v>380</v>
      </c>
      <c r="D217" s="143" t="s">
        <v>174</v>
      </c>
      <c r="E217" s="144" t="s">
        <v>758</v>
      </c>
      <c r="F217" s="145" t="s">
        <v>759</v>
      </c>
      <c r="G217" s="146" t="s">
        <v>488</v>
      </c>
      <c r="H217" s="147">
        <v>0.63300000000000001</v>
      </c>
      <c r="I217" s="148">
        <v>150.13999999999999</v>
      </c>
      <c r="J217" s="148"/>
      <c r="K217" s="149"/>
      <c r="L217" s="27"/>
      <c r="M217" s="150" t="s">
        <v>1</v>
      </c>
      <c r="N217" s="121" t="s">
        <v>40</v>
      </c>
      <c r="O217" s="151">
        <v>5.1642799999999998</v>
      </c>
      <c r="P217" s="151">
        <f t="shared" si="36"/>
        <v>3.2689892399999998</v>
      </c>
      <c r="Q217" s="151">
        <v>2.0952500000000001</v>
      </c>
      <c r="R217" s="151">
        <f t="shared" si="37"/>
        <v>1.32629325</v>
      </c>
      <c r="S217" s="151">
        <v>0</v>
      </c>
      <c r="T217" s="152">
        <f t="shared" si="38"/>
        <v>0</v>
      </c>
      <c r="AR217" s="153" t="s">
        <v>107</v>
      </c>
      <c r="AT217" s="153" t="s">
        <v>174</v>
      </c>
      <c r="AU217" s="153" t="s">
        <v>86</v>
      </c>
      <c r="AY217" s="13" t="s">
        <v>171</v>
      </c>
      <c r="BE217" s="154">
        <f t="shared" si="39"/>
        <v>0</v>
      </c>
      <c r="BF217" s="154">
        <f t="shared" si="40"/>
        <v>0</v>
      </c>
      <c r="BG217" s="154">
        <f t="shared" si="41"/>
        <v>0</v>
      </c>
      <c r="BH217" s="154">
        <f t="shared" si="42"/>
        <v>0</v>
      </c>
      <c r="BI217" s="154">
        <f t="shared" si="43"/>
        <v>0</v>
      </c>
      <c r="BJ217" s="13" t="s">
        <v>86</v>
      </c>
      <c r="BK217" s="154">
        <f t="shared" si="44"/>
        <v>95.04</v>
      </c>
      <c r="BL217" s="13" t="s">
        <v>107</v>
      </c>
      <c r="BM217" s="153" t="s">
        <v>383</v>
      </c>
    </row>
    <row r="218" spans="2:65" s="1" customFormat="1" ht="37.9" customHeight="1">
      <c r="B218" s="142"/>
      <c r="C218" s="143" t="s">
        <v>276</v>
      </c>
      <c r="D218" s="143" t="s">
        <v>174</v>
      </c>
      <c r="E218" s="144" t="s">
        <v>760</v>
      </c>
      <c r="F218" s="145" t="s">
        <v>761</v>
      </c>
      <c r="G218" s="146" t="s">
        <v>177</v>
      </c>
      <c r="H218" s="147">
        <v>3.024</v>
      </c>
      <c r="I218" s="148">
        <v>3.43</v>
      </c>
      <c r="J218" s="148"/>
      <c r="K218" s="149"/>
      <c r="L218" s="27"/>
      <c r="M218" s="150" t="s">
        <v>1</v>
      </c>
      <c r="N218" s="121" t="s">
        <v>40</v>
      </c>
      <c r="O218" s="151">
        <v>4.054E-2</v>
      </c>
      <c r="P218" s="151">
        <f t="shared" si="36"/>
        <v>0.12259296</v>
      </c>
      <c r="Q218" s="151">
        <v>3.52441E-3</v>
      </c>
      <c r="R218" s="151">
        <f t="shared" si="37"/>
        <v>1.0657815839999999E-2</v>
      </c>
      <c r="S218" s="151">
        <v>0</v>
      </c>
      <c r="T218" s="152">
        <f t="shared" si="38"/>
        <v>0</v>
      </c>
      <c r="AR218" s="153" t="s">
        <v>107</v>
      </c>
      <c r="AT218" s="153" t="s">
        <v>174</v>
      </c>
      <c r="AU218" s="153" t="s">
        <v>86</v>
      </c>
      <c r="AY218" s="13" t="s">
        <v>171</v>
      </c>
      <c r="BE218" s="154">
        <f t="shared" si="39"/>
        <v>0</v>
      </c>
      <c r="BF218" s="154">
        <f t="shared" si="40"/>
        <v>0</v>
      </c>
      <c r="BG218" s="154">
        <f t="shared" si="41"/>
        <v>0</v>
      </c>
      <c r="BH218" s="154">
        <f t="shared" si="42"/>
        <v>0</v>
      </c>
      <c r="BI218" s="154">
        <f t="shared" si="43"/>
        <v>0</v>
      </c>
      <c r="BJ218" s="13" t="s">
        <v>86</v>
      </c>
      <c r="BK218" s="154">
        <f t="shared" si="44"/>
        <v>10.37</v>
      </c>
      <c r="BL218" s="13" t="s">
        <v>107</v>
      </c>
      <c r="BM218" s="153" t="s">
        <v>390</v>
      </c>
    </row>
    <row r="219" spans="2:65" s="1" customFormat="1" ht="16.5" customHeight="1">
      <c r="B219" s="142"/>
      <c r="C219" s="143" t="s">
        <v>391</v>
      </c>
      <c r="D219" s="143" t="s">
        <v>174</v>
      </c>
      <c r="E219" s="144" t="s">
        <v>762</v>
      </c>
      <c r="F219" s="145" t="s">
        <v>763</v>
      </c>
      <c r="G219" s="146" t="s">
        <v>488</v>
      </c>
      <c r="H219" s="147">
        <v>3.4049999999999998</v>
      </c>
      <c r="I219" s="148">
        <v>78.75</v>
      </c>
      <c r="J219" s="148"/>
      <c r="K219" s="149"/>
      <c r="L219" s="27"/>
      <c r="M219" s="150" t="s">
        <v>1</v>
      </c>
      <c r="N219" s="121" t="s">
        <v>40</v>
      </c>
      <c r="O219" s="151">
        <v>0</v>
      </c>
      <c r="P219" s="151">
        <f t="shared" si="36"/>
        <v>0</v>
      </c>
      <c r="Q219" s="151">
        <v>0</v>
      </c>
      <c r="R219" s="151">
        <f t="shared" si="37"/>
        <v>0</v>
      </c>
      <c r="S219" s="151">
        <v>0</v>
      </c>
      <c r="T219" s="152">
        <f t="shared" si="38"/>
        <v>0</v>
      </c>
      <c r="AR219" s="153" t="s">
        <v>107</v>
      </c>
      <c r="AT219" s="153" t="s">
        <v>174</v>
      </c>
      <c r="AU219" s="153" t="s">
        <v>86</v>
      </c>
      <c r="AY219" s="13" t="s">
        <v>171</v>
      </c>
      <c r="BE219" s="154">
        <f t="shared" si="39"/>
        <v>0</v>
      </c>
      <c r="BF219" s="154">
        <f t="shared" si="40"/>
        <v>0</v>
      </c>
      <c r="BG219" s="154">
        <f t="shared" si="41"/>
        <v>0</v>
      </c>
      <c r="BH219" s="154">
        <f t="shared" si="42"/>
        <v>0</v>
      </c>
      <c r="BI219" s="154">
        <f t="shared" si="43"/>
        <v>0</v>
      </c>
      <c r="BJ219" s="13" t="s">
        <v>86</v>
      </c>
      <c r="BK219" s="154">
        <f t="shared" si="44"/>
        <v>268.14</v>
      </c>
      <c r="BL219" s="13" t="s">
        <v>107</v>
      </c>
      <c r="BM219" s="153" t="s">
        <v>394</v>
      </c>
    </row>
    <row r="220" spans="2:65" s="1" customFormat="1" ht="24.2" customHeight="1">
      <c r="B220" s="142"/>
      <c r="C220" s="143" t="s">
        <v>281</v>
      </c>
      <c r="D220" s="143" t="s">
        <v>174</v>
      </c>
      <c r="E220" s="144" t="s">
        <v>764</v>
      </c>
      <c r="F220" s="145" t="s">
        <v>765</v>
      </c>
      <c r="G220" s="146" t="s">
        <v>177</v>
      </c>
      <c r="H220" s="147">
        <v>94.77</v>
      </c>
      <c r="I220" s="148">
        <v>0.55000000000000004</v>
      </c>
      <c r="J220" s="148"/>
      <c r="K220" s="149"/>
      <c r="L220" s="27"/>
      <c r="M220" s="150" t="s">
        <v>1</v>
      </c>
      <c r="N220" s="121" t="s">
        <v>40</v>
      </c>
      <c r="O220" s="151">
        <v>3.5009999999999999E-2</v>
      </c>
      <c r="P220" s="151">
        <f t="shared" si="36"/>
        <v>3.3178976999999996</v>
      </c>
      <c r="Q220" s="151">
        <v>0</v>
      </c>
      <c r="R220" s="151">
        <f t="shared" si="37"/>
        <v>0</v>
      </c>
      <c r="S220" s="151">
        <v>0</v>
      </c>
      <c r="T220" s="152">
        <f t="shared" si="38"/>
        <v>0</v>
      </c>
      <c r="AR220" s="153" t="s">
        <v>107</v>
      </c>
      <c r="AT220" s="153" t="s">
        <v>174</v>
      </c>
      <c r="AU220" s="153" t="s">
        <v>86</v>
      </c>
      <c r="AY220" s="13" t="s">
        <v>171</v>
      </c>
      <c r="BE220" s="154">
        <f t="shared" si="39"/>
        <v>0</v>
      </c>
      <c r="BF220" s="154">
        <f t="shared" si="40"/>
        <v>0</v>
      </c>
      <c r="BG220" s="154">
        <f t="shared" si="41"/>
        <v>0</v>
      </c>
      <c r="BH220" s="154">
        <f t="shared" si="42"/>
        <v>0</v>
      </c>
      <c r="BI220" s="154">
        <f t="shared" si="43"/>
        <v>0</v>
      </c>
      <c r="BJ220" s="13" t="s">
        <v>86</v>
      </c>
      <c r="BK220" s="154">
        <f t="shared" si="44"/>
        <v>52.12</v>
      </c>
      <c r="BL220" s="13" t="s">
        <v>107</v>
      </c>
      <c r="BM220" s="153" t="s">
        <v>397</v>
      </c>
    </row>
    <row r="221" spans="2:65" s="1" customFormat="1" ht="24.2" customHeight="1">
      <c r="B221" s="142"/>
      <c r="C221" s="155" t="s">
        <v>398</v>
      </c>
      <c r="D221" s="155" t="s">
        <v>282</v>
      </c>
      <c r="E221" s="156" t="s">
        <v>766</v>
      </c>
      <c r="F221" s="157" t="s">
        <v>767</v>
      </c>
      <c r="G221" s="158" t="s">
        <v>768</v>
      </c>
      <c r="H221" s="159">
        <v>19.523</v>
      </c>
      <c r="I221" s="160">
        <v>4.67</v>
      </c>
      <c r="J221" s="160"/>
      <c r="K221" s="161"/>
      <c r="L221" s="162"/>
      <c r="M221" s="163" t="s">
        <v>1</v>
      </c>
      <c r="N221" s="164" t="s">
        <v>40</v>
      </c>
      <c r="O221" s="151">
        <v>0</v>
      </c>
      <c r="P221" s="151">
        <f t="shared" si="36"/>
        <v>0</v>
      </c>
      <c r="Q221" s="151">
        <v>1E-3</v>
      </c>
      <c r="R221" s="151">
        <f t="shared" si="37"/>
        <v>1.9522999999999999E-2</v>
      </c>
      <c r="S221" s="151">
        <v>0</v>
      </c>
      <c r="T221" s="152">
        <f t="shared" si="38"/>
        <v>0</v>
      </c>
      <c r="AR221" s="153" t="s">
        <v>184</v>
      </c>
      <c r="AT221" s="153" t="s">
        <v>282</v>
      </c>
      <c r="AU221" s="153" t="s">
        <v>86</v>
      </c>
      <c r="AY221" s="13" t="s">
        <v>171</v>
      </c>
      <c r="BE221" s="154">
        <f t="shared" si="39"/>
        <v>0</v>
      </c>
      <c r="BF221" s="154">
        <f t="shared" si="40"/>
        <v>0</v>
      </c>
      <c r="BG221" s="154">
        <f t="shared" si="41"/>
        <v>0</v>
      </c>
      <c r="BH221" s="154">
        <f t="shared" si="42"/>
        <v>0</v>
      </c>
      <c r="BI221" s="154">
        <f t="shared" si="43"/>
        <v>0</v>
      </c>
      <c r="BJ221" s="13" t="s">
        <v>86</v>
      </c>
      <c r="BK221" s="154">
        <f t="shared" si="44"/>
        <v>91.17</v>
      </c>
      <c r="BL221" s="13" t="s">
        <v>107</v>
      </c>
      <c r="BM221" s="153" t="s">
        <v>401</v>
      </c>
    </row>
    <row r="222" spans="2:65" s="1" customFormat="1" ht="21.75" customHeight="1">
      <c r="B222" s="142"/>
      <c r="C222" s="143" t="s">
        <v>285</v>
      </c>
      <c r="D222" s="143" t="s">
        <v>174</v>
      </c>
      <c r="E222" s="144" t="s">
        <v>769</v>
      </c>
      <c r="F222" s="145" t="s">
        <v>770</v>
      </c>
      <c r="G222" s="146" t="s">
        <v>177</v>
      </c>
      <c r="H222" s="147">
        <v>1.575</v>
      </c>
      <c r="I222" s="148">
        <v>16.940000000000001</v>
      </c>
      <c r="J222" s="148"/>
      <c r="K222" s="149"/>
      <c r="L222" s="27"/>
      <c r="M222" s="150" t="s">
        <v>1</v>
      </c>
      <c r="N222" s="121" t="s">
        <v>40</v>
      </c>
      <c r="O222" s="151">
        <v>0.45694000000000001</v>
      </c>
      <c r="P222" s="151">
        <f t="shared" si="36"/>
        <v>0.71968049999999995</v>
      </c>
      <c r="Q222" s="151">
        <v>6.1800000000000001E-2</v>
      </c>
      <c r="R222" s="151">
        <f t="shared" si="37"/>
        <v>9.7335000000000005E-2</v>
      </c>
      <c r="S222" s="151">
        <v>0</v>
      </c>
      <c r="T222" s="152">
        <f t="shared" si="38"/>
        <v>0</v>
      </c>
      <c r="AR222" s="153" t="s">
        <v>107</v>
      </c>
      <c r="AT222" s="153" t="s">
        <v>174</v>
      </c>
      <c r="AU222" s="153" t="s">
        <v>86</v>
      </c>
      <c r="AY222" s="13" t="s">
        <v>171</v>
      </c>
      <c r="BE222" s="154">
        <f t="shared" si="39"/>
        <v>0</v>
      </c>
      <c r="BF222" s="154">
        <f t="shared" si="40"/>
        <v>0</v>
      </c>
      <c r="BG222" s="154">
        <f t="shared" si="41"/>
        <v>0</v>
      </c>
      <c r="BH222" s="154">
        <f t="shared" si="42"/>
        <v>0</v>
      </c>
      <c r="BI222" s="154">
        <f t="shared" si="43"/>
        <v>0</v>
      </c>
      <c r="BJ222" s="13" t="s">
        <v>86</v>
      </c>
      <c r="BK222" s="154">
        <f t="shared" si="44"/>
        <v>26.68</v>
      </c>
      <c r="BL222" s="13" t="s">
        <v>107</v>
      </c>
      <c r="BM222" s="153" t="s">
        <v>404</v>
      </c>
    </row>
    <row r="223" spans="2:65" s="1" customFormat="1" ht="24.2" customHeight="1">
      <c r="B223" s="142"/>
      <c r="C223" s="143" t="s">
        <v>405</v>
      </c>
      <c r="D223" s="143" t="s">
        <v>174</v>
      </c>
      <c r="E223" s="144" t="s">
        <v>771</v>
      </c>
      <c r="F223" s="145" t="s">
        <v>772</v>
      </c>
      <c r="G223" s="146" t="s">
        <v>177</v>
      </c>
      <c r="H223" s="147">
        <v>94.77</v>
      </c>
      <c r="I223" s="148">
        <v>12.15</v>
      </c>
      <c r="J223" s="148"/>
      <c r="K223" s="149"/>
      <c r="L223" s="27"/>
      <c r="M223" s="150" t="s">
        <v>1</v>
      </c>
      <c r="N223" s="121" t="s">
        <v>40</v>
      </c>
      <c r="O223" s="151">
        <v>0.22982</v>
      </c>
      <c r="P223" s="151">
        <f t="shared" si="36"/>
        <v>21.780041399999998</v>
      </c>
      <c r="Q223" s="151">
        <v>1.7340000000000001E-2</v>
      </c>
      <c r="R223" s="151">
        <f t="shared" si="37"/>
        <v>1.6433118</v>
      </c>
      <c r="S223" s="151">
        <v>0</v>
      </c>
      <c r="T223" s="152">
        <f t="shared" si="38"/>
        <v>0</v>
      </c>
      <c r="AR223" s="153" t="s">
        <v>107</v>
      </c>
      <c r="AT223" s="153" t="s">
        <v>174</v>
      </c>
      <c r="AU223" s="153" t="s">
        <v>86</v>
      </c>
      <c r="AY223" s="13" t="s">
        <v>171</v>
      </c>
      <c r="BE223" s="154">
        <f t="shared" si="39"/>
        <v>0</v>
      </c>
      <c r="BF223" s="154">
        <f t="shared" si="40"/>
        <v>0</v>
      </c>
      <c r="BG223" s="154">
        <f t="shared" si="41"/>
        <v>0</v>
      </c>
      <c r="BH223" s="154">
        <f t="shared" si="42"/>
        <v>0</v>
      </c>
      <c r="BI223" s="154">
        <f t="shared" si="43"/>
        <v>0</v>
      </c>
      <c r="BJ223" s="13" t="s">
        <v>86</v>
      </c>
      <c r="BK223" s="154">
        <f t="shared" si="44"/>
        <v>1151.46</v>
      </c>
      <c r="BL223" s="13" t="s">
        <v>107</v>
      </c>
      <c r="BM223" s="153" t="s">
        <v>408</v>
      </c>
    </row>
    <row r="224" spans="2:65" s="1" customFormat="1" ht="33" customHeight="1">
      <c r="B224" s="142"/>
      <c r="C224" s="143" t="s">
        <v>289</v>
      </c>
      <c r="D224" s="143" t="s">
        <v>174</v>
      </c>
      <c r="E224" s="144" t="s">
        <v>773</v>
      </c>
      <c r="F224" s="145" t="s">
        <v>774</v>
      </c>
      <c r="G224" s="146" t="s">
        <v>253</v>
      </c>
      <c r="H224" s="147">
        <v>3</v>
      </c>
      <c r="I224" s="148">
        <v>10.06</v>
      </c>
      <c r="J224" s="148"/>
      <c r="K224" s="149"/>
      <c r="L224" s="27"/>
      <c r="M224" s="150" t="s">
        <v>1</v>
      </c>
      <c r="N224" s="121" t="s">
        <v>40</v>
      </c>
      <c r="O224" s="151">
        <v>0.61660000000000004</v>
      </c>
      <c r="P224" s="151">
        <f t="shared" si="36"/>
        <v>1.8498000000000001</v>
      </c>
      <c r="Q224" s="151">
        <v>1.2042000000000001E-2</v>
      </c>
      <c r="R224" s="151">
        <f t="shared" si="37"/>
        <v>3.6126000000000005E-2</v>
      </c>
      <c r="S224" s="151">
        <v>0</v>
      </c>
      <c r="T224" s="152">
        <f t="shared" si="38"/>
        <v>0</v>
      </c>
      <c r="AR224" s="153" t="s">
        <v>107</v>
      </c>
      <c r="AT224" s="153" t="s">
        <v>174</v>
      </c>
      <c r="AU224" s="153" t="s">
        <v>86</v>
      </c>
      <c r="AY224" s="13" t="s">
        <v>171</v>
      </c>
      <c r="BE224" s="154">
        <f t="shared" si="39"/>
        <v>0</v>
      </c>
      <c r="BF224" s="154">
        <f t="shared" si="40"/>
        <v>0</v>
      </c>
      <c r="BG224" s="154">
        <f t="shared" si="41"/>
        <v>0</v>
      </c>
      <c r="BH224" s="154">
        <f t="shared" si="42"/>
        <v>0</v>
      </c>
      <c r="BI224" s="154">
        <f t="shared" si="43"/>
        <v>0</v>
      </c>
      <c r="BJ224" s="13" t="s">
        <v>86</v>
      </c>
      <c r="BK224" s="154">
        <f t="shared" si="44"/>
        <v>30.18</v>
      </c>
      <c r="BL224" s="13" t="s">
        <v>107</v>
      </c>
      <c r="BM224" s="153" t="s">
        <v>411</v>
      </c>
    </row>
    <row r="225" spans="2:65" s="1" customFormat="1" ht="37.9" customHeight="1">
      <c r="B225" s="142"/>
      <c r="C225" s="155" t="s">
        <v>412</v>
      </c>
      <c r="D225" s="155" t="s">
        <v>282</v>
      </c>
      <c r="E225" s="156" t="s">
        <v>775</v>
      </c>
      <c r="F225" s="157" t="s">
        <v>776</v>
      </c>
      <c r="G225" s="158" t="s">
        <v>280</v>
      </c>
      <c r="H225" s="159">
        <v>2</v>
      </c>
      <c r="I225" s="160">
        <v>236.25</v>
      </c>
      <c r="J225" s="160"/>
      <c r="K225" s="161"/>
      <c r="L225" s="162"/>
      <c r="M225" s="163" t="s">
        <v>1</v>
      </c>
      <c r="N225" s="164" t="s">
        <v>40</v>
      </c>
      <c r="O225" s="151">
        <v>0</v>
      </c>
      <c r="P225" s="151">
        <f t="shared" si="36"/>
        <v>0</v>
      </c>
      <c r="Q225" s="151">
        <v>0</v>
      </c>
      <c r="R225" s="151">
        <f t="shared" si="37"/>
        <v>0</v>
      </c>
      <c r="S225" s="151">
        <v>0</v>
      </c>
      <c r="T225" s="152">
        <f t="shared" si="38"/>
        <v>0</v>
      </c>
      <c r="AR225" s="153" t="s">
        <v>184</v>
      </c>
      <c r="AT225" s="153" t="s">
        <v>282</v>
      </c>
      <c r="AU225" s="153" t="s">
        <v>86</v>
      </c>
      <c r="AY225" s="13" t="s">
        <v>171</v>
      </c>
      <c r="BE225" s="154">
        <f t="shared" si="39"/>
        <v>0</v>
      </c>
      <c r="BF225" s="154">
        <f t="shared" si="40"/>
        <v>0</v>
      </c>
      <c r="BG225" s="154">
        <f t="shared" si="41"/>
        <v>0</v>
      </c>
      <c r="BH225" s="154">
        <f t="shared" si="42"/>
        <v>0</v>
      </c>
      <c r="BI225" s="154">
        <f t="shared" si="43"/>
        <v>0</v>
      </c>
      <c r="BJ225" s="13" t="s">
        <v>86</v>
      </c>
      <c r="BK225" s="154">
        <f t="shared" si="44"/>
        <v>472.5</v>
      </c>
      <c r="BL225" s="13" t="s">
        <v>107</v>
      </c>
      <c r="BM225" s="153" t="s">
        <v>415</v>
      </c>
    </row>
    <row r="226" spans="2:65" s="11" customFormat="1" ht="22.9" customHeight="1">
      <c r="B226" s="131"/>
      <c r="D226" s="132" t="s">
        <v>73</v>
      </c>
      <c r="E226" s="140" t="s">
        <v>199</v>
      </c>
      <c r="F226" s="140" t="s">
        <v>262</v>
      </c>
      <c r="J226" s="141"/>
      <c r="L226" s="131"/>
      <c r="M226" s="135"/>
      <c r="P226" s="136">
        <f>SUM(P227:P266)</f>
        <v>270.37541760000005</v>
      </c>
      <c r="R226" s="136">
        <f>SUM(R227:R266)</f>
        <v>14.155363412000002</v>
      </c>
      <c r="T226" s="137">
        <f>SUM(T227:T266)</f>
        <v>17.355983999999999</v>
      </c>
      <c r="AR226" s="132" t="s">
        <v>81</v>
      </c>
      <c r="AT226" s="138" t="s">
        <v>73</v>
      </c>
      <c r="AU226" s="138" t="s">
        <v>81</v>
      </c>
      <c r="AY226" s="132" t="s">
        <v>171</v>
      </c>
      <c r="BK226" s="139">
        <f>SUM(BK227:BK266)</f>
        <v>6321.6500000000015</v>
      </c>
    </row>
    <row r="227" spans="2:65" s="1" customFormat="1" ht="24.2" customHeight="1">
      <c r="B227" s="142"/>
      <c r="C227" s="143" t="s">
        <v>292</v>
      </c>
      <c r="D227" s="143" t="s">
        <v>174</v>
      </c>
      <c r="E227" s="144" t="s">
        <v>777</v>
      </c>
      <c r="F227" s="145" t="s">
        <v>778</v>
      </c>
      <c r="G227" s="146" t="s">
        <v>253</v>
      </c>
      <c r="H227" s="147">
        <v>1.2</v>
      </c>
      <c r="I227" s="148">
        <v>3.72</v>
      </c>
      <c r="J227" s="148"/>
      <c r="K227" s="149"/>
      <c r="L227" s="27"/>
      <c r="M227" s="150" t="s">
        <v>1</v>
      </c>
      <c r="N227" s="121" t="s">
        <v>40</v>
      </c>
      <c r="O227" s="151">
        <v>0.08</v>
      </c>
      <c r="P227" s="151">
        <f t="shared" ref="P227:P266" si="45">O227*H227</f>
        <v>9.6000000000000002E-2</v>
      </c>
      <c r="Q227" s="151">
        <v>7.0738999999999996E-2</v>
      </c>
      <c r="R227" s="151">
        <f t="shared" ref="R227:R266" si="46">Q227*H227</f>
        <v>8.4886799999999998E-2</v>
      </c>
      <c r="S227" s="151">
        <v>0</v>
      </c>
      <c r="T227" s="152">
        <f t="shared" ref="T227:T266" si="47">S227*H227</f>
        <v>0</v>
      </c>
      <c r="AR227" s="153" t="s">
        <v>107</v>
      </c>
      <c r="AT227" s="153" t="s">
        <v>174</v>
      </c>
      <c r="AU227" s="153" t="s">
        <v>86</v>
      </c>
      <c r="AY227" s="13" t="s">
        <v>171</v>
      </c>
      <c r="BE227" s="154">
        <f t="shared" ref="BE227:BE266" si="48">IF(N227="základná",J227,0)</f>
        <v>0</v>
      </c>
      <c r="BF227" s="154">
        <f t="shared" ref="BF227:BF266" si="49">IF(N227="znížená",J227,0)</f>
        <v>0</v>
      </c>
      <c r="BG227" s="154">
        <f t="shared" ref="BG227:BG266" si="50">IF(N227="zákl. prenesená",J227,0)</f>
        <v>0</v>
      </c>
      <c r="BH227" s="154">
        <f t="shared" ref="BH227:BH266" si="51">IF(N227="zníž. prenesená",J227,0)</f>
        <v>0</v>
      </c>
      <c r="BI227" s="154">
        <f t="shared" ref="BI227:BI266" si="52">IF(N227="nulová",J227,0)</f>
        <v>0</v>
      </c>
      <c r="BJ227" s="13" t="s">
        <v>86</v>
      </c>
      <c r="BK227" s="154">
        <f t="shared" ref="BK227:BK266" si="53">ROUND(I227*H227,2)</f>
        <v>4.46</v>
      </c>
      <c r="BL227" s="13" t="s">
        <v>107</v>
      </c>
      <c r="BM227" s="153" t="s">
        <v>418</v>
      </c>
    </row>
    <row r="228" spans="2:65" s="1" customFormat="1" ht="24.2" customHeight="1">
      <c r="B228" s="142"/>
      <c r="C228" s="155" t="s">
        <v>419</v>
      </c>
      <c r="D228" s="155" t="s">
        <v>282</v>
      </c>
      <c r="E228" s="156" t="s">
        <v>779</v>
      </c>
      <c r="F228" s="157" t="s">
        <v>780</v>
      </c>
      <c r="G228" s="158" t="s">
        <v>177</v>
      </c>
      <c r="H228" s="159">
        <v>0.126</v>
      </c>
      <c r="I228" s="160">
        <v>36.409999999999997</v>
      </c>
      <c r="J228" s="160"/>
      <c r="K228" s="161"/>
      <c r="L228" s="162"/>
      <c r="M228" s="163" t="s">
        <v>1</v>
      </c>
      <c r="N228" s="164" t="s">
        <v>40</v>
      </c>
      <c r="O228" s="151">
        <v>0</v>
      </c>
      <c r="P228" s="151">
        <f t="shared" si="45"/>
        <v>0</v>
      </c>
      <c r="Q228" s="151">
        <v>0.222</v>
      </c>
      <c r="R228" s="151">
        <f t="shared" si="46"/>
        <v>2.7972E-2</v>
      </c>
      <c r="S228" s="151">
        <v>0</v>
      </c>
      <c r="T228" s="152">
        <f t="shared" si="47"/>
        <v>0</v>
      </c>
      <c r="AR228" s="153" t="s">
        <v>184</v>
      </c>
      <c r="AT228" s="153" t="s">
        <v>282</v>
      </c>
      <c r="AU228" s="153" t="s">
        <v>86</v>
      </c>
      <c r="AY228" s="13" t="s">
        <v>171</v>
      </c>
      <c r="BE228" s="154">
        <f t="shared" si="48"/>
        <v>0</v>
      </c>
      <c r="BF228" s="154">
        <f t="shared" si="49"/>
        <v>0</v>
      </c>
      <c r="BG228" s="154">
        <f t="shared" si="50"/>
        <v>0</v>
      </c>
      <c r="BH228" s="154">
        <f t="shared" si="51"/>
        <v>0</v>
      </c>
      <c r="BI228" s="154">
        <f t="shared" si="52"/>
        <v>0</v>
      </c>
      <c r="BJ228" s="13" t="s">
        <v>86</v>
      </c>
      <c r="BK228" s="154">
        <f t="shared" si="53"/>
        <v>4.59</v>
      </c>
      <c r="BL228" s="13" t="s">
        <v>107</v>
      </c>
      <c r="BM228" s="153" t="s">
        <v>422</v>
      </c>
    </row>
    <row r="229" spans="2:65" s="1" customFormat="1" ht="37.9" customHeight="1">
      <c r="B229" s="142"/>
      <c r="C229" s="143" t="s">
        <v>296</v>
      </c>
      <c r="D229" s="143" t="s">
        <v>174</v>
      </c>
      <c r="E229" s="144" t="s">
        <v>781</v>
      </c>
      <c r="F229" s="145" t="s">
        <v>782</v>
      </c>
      <c r="G229" s="146" t="s">
        <v>253</v>
      </c>
      <c r="H229" s="147">
        <v>67.7</v>
      </c>
      <c r="I229" s="148">
        <v>5.81</v>
      </c>
      <c r="J229" s="148"/>
      <c r="K229" s="149"/>
      <c r="L229" s="27"/>
      <c r="M229" s="150" t="s">
        <v>1</v>
      </c>
      <c r="N229" s="121" t="s">
        <v>40</v>
      </c>
      <c r="O229" s="151">
        <v>0.13200000000000001</v>
      </c>
      <c r="P229" s="151">
        <f t="shared" si="45"/>
        <v>8.9364000000000008</v>
      </c>
      <c r="Q229" s="151">
        <v>9.8529599999999995E-2</v>
      </c>
      <c r="R229" s="151">
        <f t="shared" si="46"/>
        <v>6.6704539199999999</v>
      </c>
      <c r="S229" s="151">
        <v>0</v>
      </c>
      <c r="T229" s="152">
        <f t="shared" si="47"/>
        <v>0</v>
      </c>
      <c r="AR229" s="153" t="s">
        <v>107</v>
      </c>
      <c r="AT229" s="153" t="s">
        <v>174</v>
      </c>
      <c r="AU229" s="153" t="s">
        <v>86</v>
      </c>
      <c r="AY229" s="13" t="s">
        <v>171</v>
      </c>
      <c r="BE229" s="154">
        <f t="shared" si="48"/>
        <v>0</v>
      </c>
      <c r="BF229" s="154">
        <f t="shared" si="49"/>
        <v>0</v>
      </c>
      <c r="BG229" s="154">
        <f t="shared" si="50"/>
        <v>0</v>
      </c>
      <c r="BH229" s="154">
        <f t="shared" si="51"/>
        <v>0</v>
      </c>
      <c r="BI229" s="154">
        <f t="shared" si="52"/>
        <v>0</v>
      </c>
      <c r="BJ229" s="13" t="s">
        <v>86</v>
      </c>
      <c r="BK229" s="154">
        <f t="shared" si="53"/>
        <v>393.34</v>
      </c>
      <c r="BL229" s="13" t="s">
        <v>107</v>
      </c>
      <c r="BM229" s="153" t="s">
        <v>426</v>
      </c>
    </row>
    <row r="230" spans="2:65" s="1" customFormat="1" ht="21.75" customHeight="1">
      <c r="B230" s="142"/>
      <c r="C230" s="155" t="s">
        <v>429</v>
      </c>
      <c r="D230" s="155" t="s">
        <v>282</v>
      </c>
      <c r="E230" s="156" t="s">
        <v>783</v>
      </c>
      <c r="F230" s="157" t="s">
        <v>784</v>
      </c>
      <c r="G230" s="158" t="s">
        <v>280</v>
      </c>
      <c r="H230" s="159">
        <v>68.376999999999995</v>
      </c>
      <c r="I230" s="160">
        <v>1.91</v>
      </c>
      <c r="J230" s="160"/>
      <c r="K230" s="161"/>
      <c r="L230" s="162"/>
      <c r="M230" s="163" t="s">
        <v>1</v>
      </c>
      <c r="N230" s="164" t="s">
        <v>40</v>
      </c>
      <c r="O230" s="151">
        <v>0</v>
      </c>
      <c r="P230" s="151">
        <f t="shared" si="45"/>
        <v>0</v>
      </c>
      <c r="Q230" s="151">
        <v>2.35E-2</v>
      </c>
      <c r="R230" s="151">
        <f t="shared" si="46"/>
        <v>1.6068594999999999</v>
      </c>
      <c r="S230" s="151">
        <v>0</v>
      </c>
      <c r="T230" s="152">
        <f t="shared" si="47"/>
        <v>0</v>
      </c>
      <c r="AR230" s="153" t="s">
        <v>184</v>
      </c>
      <c r="AT230" s="153" t="s">
        <v>282</v>
      </c>
      <c r="AU230" s="153" t="s">
        <v>86</v>
      </c>
      <c r="AY230" s="13" t="s">
        <v>171</v>
      </c>
      <c r="BE230" s="154">
        <f t="shared" si="48"/>
        <v>0</v>
      </c>
      <c r="BF230" s="154">
        <f t="shared" si="49"/>
        <v>0</v>
      </c>
      <c r="BG230" s="154">
        <f t="shared" si="50"/>
        <v>0</v>
      </c>
      <c r="BH230" s="154">
        <f t="shared" si="51"/>
        <v>0</v>
      </c>
      <c r="BI230" s="154">
        <f t="shared" si="52"/>
        <v>0</v>
      </c>
      <c r="BJ230" s="13" t="s">
        <v>86</v>
      </c>
      <c r="BK230" s="154">
        <f t="shared" si="53"/>
        <v>130.6</v>
      </c>
      <c r="BL230" s="13" t="s">
        <v>107</v>
      </c>
      <c r="BM230" s="153" t="s">
        <v>432</v>
      </c>
    </row>
    <row r="231" spans="2:65" s="1" customFormat="1" ht="33" customHeight="1">
      <c r="B231" s="142"/>
      <c r="C231" s="143" t="s">
        <v>299</v>
      </c>
      <c r="D231" s="143" t="s">
        <v>174</v>
      </c>
      <c r="E231" s="144" t="s">
        <v>785</v>
      </c>
      <c r="F231" s="145" t="s">
        <v>786</v>
      </c>
      <c r="G231" s="146" t="s">
        <v>488</v>
      </c>
      <c r="H231" s="147">
        <v>2.5840000000000001</v>
      </c>
      <c r="I231" s="148">
        <v>104.64</v>
      </c>
      <c r="J231" s="148"/>
      <c r="K231" s="149"/>
      <c r="L231" s="27"/>
      <c r="M231" s="150" t="s">
        <v>1</v>
      </c>
      <c r="N231" s="121" t="s">
        <v>40</v>
      </c>
      <c r="O231" s="151">
        <v>1.363</v>
      </c>
      <c r="P231" s="151">
        <f t="shared" si="45"/>
        <v>3.521992</v>
      </c>
      <c r="Q231" s="151">
        <v>2.2151320000000001</v>
      </c>
      <c r="R231" s="151">
        <f t="shared" si="46"/>
        <v>5.7239010880000007</v>
      </c>
      <c r="S231" s="151">
        <v>0</v>
      </c>
      <c r="T231" s="152">
        <f t="shared" si="47"/>
        <v>0</v>
      </c>
      <c r="AR231" s="153" t="s">
        <v>107</v>
      </c>
      <c r="AT231" s="153" t="s">
        <v>174</v>
      </c>
      <c r="AU231" s="153" t="s">
        <v>86</v>
      </c>
      <c r="AY231" s="13" t="s">
        <v>171</v>
      </c>
      <c r="BE231" s="154">
        <f t="shared" si="48"/>
        <v>0</v>
      </c>
      <c r="BF231" s="154">
        <f t="shared" si="49"/>
        <v>0</v>
      </c>
      <c r="BG231" s="154">
        <f t="shared" si="50"/>
        <v>0</v>
      </c>
      <c r="BH231" s="154">
        <f t="shared" si="51"/>
        <v>0</v>
      </c>
      <c r="BI231" s="154">
        <f t="shared" si="52"/>
        <v>0</v>
      </c>
      <c r="BJ231" s="13" t="s">
        <v>86</v>
      </c>
      <c r="BK231" s="154">
        <f t="shared" si="53"/>
        <v>270.39</v>
      </c>
      <c r="BL231" s="13" t="s">
        <v>107</v>
      </c>
      <c r="BM231" s="153" t="s">
        <v>435</v>
      </c>
    </row>
    <row r="232" spans="2:65" s="1" customFormat="1" ht="37.9" customHeight="1">
      <c r="B232" s="142"/>
      <c r="C232" s="143" t="s">
        <v>436</v>
      </c>
      <c r="D232" s="143" t="s">
        <v>174</v>
      </c>
      <c r="E232" s="144" t="s">
        <v>787</v>
      </c>
      <c r="F232" s="145" t="s">
        <v>788</v>
      </c>
      <c r="G232" s="146" t="s">
        <v>280</v>
      </c>
      <c r="H232" s="147">
        <v>1</v>
      </c>
      <c r="I232" s="148">
        <v>26.66</v>
      </c>
      <c r="J232" s="148"/>
      <c r="K232" s="149"/>
      <c r="L232" s="27"/>
      <c r="M232" s="150" t="s">
        <v>1</v>
      </c>
      <c r="N232" s="121" t="s">
        <v>40</v>
      </c>
      <c r="O232" s="151">
        <v>1.238</v>
      </c>
      <c r="P232" s="151">
        <f t="shared" si="45"/>
        <v>1.238</v>
      </c>
      <c r="Q232" s="151">
        <v>3.6532200000000001E-2</v>
      </c>
      <c r="R232" s="151">
        <f t="shared" si="46"/>
        <v>3.6532200000000001E-2</v>
      </c>
      <c r="S232" s="151">
        <v>0</v>
      </c>
      <c r="T232" s="152">
        <f t="shared" si="47"/>
        <v>0</v>
      </c>
      <c r="AR232" s="153" t="s">
        <v>107</v>
      </c>
      <c r="AT232" s="153" t="s">
        <v>174</v>
      </c>
      <c r="AU232" s="153" t="s">
        <v>86</v>
      </c>
      <c r="AY232" s="13" t="s">
        <v>171</v>
      </c>
      <c r="BE232" s="154">
        <f t="shared" si="48"/>
        <v>0</v>
      </c>
      <c r="BF232" s="154">
        <f t="shared" si="49"/>
        <v>0</v>
      </c>
      <c r="BG232" s="154">
        <f t="shared" si="50"/>
        <v>0</v>
      </c>
      <c r="BH232" s="154">
        <f t="shared" si="51"/>
        <v>0</v>
      </c>
      <c r="BI232" s="154">
        <f t="shared" si="52"/>
        <v>0</v>
      </c>
      <c r="BJ232" s="13" t="s">
        <v>86</v>
      </c>
      <c r="BK232" s="154">
        <f t="shared" si="53"/>
        <v>26.66</v>
      </c>
      <c r="BL232" s="13" t="s">
        <v>107</v>
      </c>
      <c r="BM232" s="153" t="s">
        <v>439</v>
      </c>
    </row>
    <row r="233" spans="2:65" s="1" customFormat="1" ht="16.5" customHeight="1">
      <c r="B233" s="142"/>
      <c r="C233" s="143" t="s">
        <v>303</v>
      </c>
      <c r="D233" s="143" t="s">
        <v>174</v>
      </c>
      <c r="E233" s="144" t="s">
        <v>789</v>
      </c>
      <c r="F233" s="145" t="s">
        <v>790</v>
      </c>
      <c r="G233" s="146" t="s">
        <v>177</v>
      </c>
      <c r="H233" s="147">
        <v>94.77</v>
      </c>
      <c r="I233" s="148">
        <v>4.33</v>
      </c>
      <c r="J233" s="148"/>
      <c r="K233" s="149"/>
      <c r="L233" s="27"/>
      <c r="M233" s="150" t="s">
        <v>1</v>
      </c>
      <c r="N233" s="121" t="s">
        <v>40</v>
      </c>
      <c r="O233" s="151">
        <v>0.32401000000000002</v>
      </c>
      <c r="P233" s="151">
        <f t="shared" si="45"/>
        <v>30.706427699999999</v>
      </c>
      <c r="Q233" s="151">
        <v>4.8999999999999998E-5</v>
      </c>
      <c r="R233" s="151">
        <f t="shared" si="46"/>
        <v>4.6437299999999996E-3</v>
      </c>
      <c r="S233" s="151">
        <v>0</v>
      </c>
      <c r="T233" s="152">
        <f t="shared" si="47"/>
        <v>0</v>
      </c>
      <c r="AR233" s="153" t="s">
        <v>107</v>
      </c>
      <c r="AT233" s="153" t="s">
        <v>174</v>
      </c>
      <c r="AU233" s="153" t="s">
        <v>86</v>
      </c>
      <c r="AY233" s="13" t="s">
        <v>171</v>
      </c>
      <c r="BE233" s="154">
        <f t="shared" si="48"/>
        <v>0</v>
      </c>
      <c r="BF233" s="154">
        <f t="shared" si="49"/>
        <v>0</v>
      </c>
      <c r="BG233" s="154">
        <f t="shared" si="50"/>
        <v>0</v>
      </c>
      <c r="BH233" s="154">
        <f t="shared" si="51"/>
        <v>0</v>
      </c>
      <c r="BI233" s="154">
        <f t="shared" si="52"/>
        <v>0</v>
      </c>
      <c r="BJ233" s="13" t="s">
        <v>86</v>
      </c>
      <c r="BK233" s="154">
        <f t="shared" si="53"/>
        <v>410.35</v>
      </c>
      <c r="BL233" s="13" t="s">
        <v>107</v>
      </c>
      <c r="BM233" s="153" t="s">
        <v>445</v>
      </c>
    </row>
    <row r="234" spans="2:65" s="1" customFormat="1" ht="37.9" customHeight="1">
      <c r="B234" s="142"/>
      <c r="C234" s="143" t="s">
        <v>446</v>
      </c>
      <c r="D234" s="143" t="s">
        <v>174</v>
      </c>
      <c r="E234" s="144" t="s">
        <v>791</v>
      </c>
      <c r="F234" s="145" t="s">
        <v>792</v>
      </c>
      <c r="G234" s="146" t="s">
        <v>177</v>
      </c>
      <c r="H234" s="147">
        <v>2.2799999999999998</v>
      </c>
      <c r="I234" s="148">
        <v>2.76</v>
      </c>
      <c r="J234" s="148"/>
      <c r="K234" s="149"/>
      <c r="L234" s="27"/>
      <c r="M234" s="150" t="s">
        <v>1</v>
      </c>
      <c r="N234" s="121" t="s">
        <v>40</v>
      </c>
      <c r="O234" s="151">
        <v>0.16400000000000001</v>
      </c>
      <c r="P234" s="151">
        <f t="shared" si="45"/>
        <v>0.37391999999999997</v>
      </c>
      <c r="Q234" s="151">
        <v>0</v>
      </c>
      <c r="R234" s="151">
        <f t="shared" si="46"/>
        <v>0</v>
      </c>
      <c r="S234" s="151">
        <v>0.19600000000000001</v>
      </c>
      <c r="T234" s="152">
        <f t="shared" si="47"/>
        <v>0.44688</v>
      </c>
      <c r="AR234" s="153" t="s">
        <v>107</v>
      </c>
      <c r="AT234" s="153" t="s">
        <v>174</v>
      </c>
      <c r="AU234" s="153" t="s">
        <v>86</v>
      </c>
      <c r="AY234" s="13" t="s">
        <v>171</v>
      </c>
      <c r="BE234" s="154">
        <f t="shared" si="48"/>
        <v>0</v>
      </c>
      <c r="BF234" s="154">
        <f t="shared" si="49"/>
        <v>0</v>
      </c>
      <c r="BG234" s="154">
        <f t="shared" si="50"/>
        <v>0</v>
      </c>
      <c r="BH234" s="154">
        <f t="shared" si="51"/>
        <v>0</v>
      </c>
      <c r="BI234" s="154">
        <f t="shared" si="52"/>
        <v>0</v>
      </c>
      <c r="BJ234" s="13" t="s">
        <v>86</v>
      </c>
      <c r="BK234" s="154">
        <f t="shared" si="53"/>
        <v>6.29</v>
      </c>
      <c r="BL234" s="13" t="s">
        <v>107</v>
      </c>
      <c r="BM234" s="153" t="s">
        <v>450</v>
      </c>
    </row>
    <row r="235" spans="2:65" s="1" customFormat="1" ht="44.25" customHeight="1">
      <c r="B235" s="142"/>
      <c r="C235" s="143" t="s">
        <v>306</v>
      </c>
      <c r="D235" s="143" t="s">
        <v>174</v>
      </c>
      <c r="E235" s="144" t="s">
        <v>793</v>
      </c>
      <c r="F235" s="145" t="s">
        <v>794</v>
      </c>
      <c r="G235" s="146" t="s">
        <v>488</v>
      </c>
      <c r="H235" s="147">
        <v>0.7</v>
      </c>
      <c r="I235" s="148">
        <v>24.47</v>
      </c>
      <c r="J235" s="148"/>
      <c r="K235" s="149"/>
      <c r="L235" s="27"/>
      <c r="M235" s="150" t="s">
        <v>1</v>
      </c>
      <c r="N235" s="121" t="s">
        <v>40</v>
      </c>
      <c r="O235" s="151">
        <v>1.4550000000000001</v>
      </c>
      <c r="P235" s="151">
        <f t="shared" si="45"/>
        <v>1.0185</v>
      </c>
      <c r="Q235" s="151">
        <v>0</v>
      </c>
      <c r="R235" s="151">
        <f t="shared" si="46"/>
        <v>0</v>
      </c>
      <c r="S235" s="151">
        <v>1.905</v>
      </c>
      <c r="T235" s="152">
        <f t="shared" si="47"/>
        <v>1.3334999999999999</v>
      </c>
      <c r="AR235" s="153" t="s">
        <v>107</v>
      </c>
      <c r="AT235" s="153" t="s">
        <v>174</v>
      </c>
      <c r="AU235" s="153" t="s">
        <v>86</v>
      </c>
      <c r="AY235" s="13" t="s">
        <v>171</v>
      </c>
      <c r="BE235" s="154">
        <f t="shared" si="48"/>
        <v>0</v>
      </c>
      <c r="BF235" s="154">
        <f t="shared" si="49"/>
        <v>0</v>
      </c>
      <c r="BG235" s="154">
        <f t="shared" si="50"/>
        <v>0</v>
      </c>
      <c r="BH235" s="154">
        <f t="shared" si="51"/>
        <v>0</v>
      </c>
      <c r="BI235" s="154">
        <f t="shared" si="52"/>
        <v>0</v>
      </c>
      <c r="BJ235" s="13" t="s">
        <v>86</v>
      </c>
      <c r="BK235" s="154">
        <f t="shared" si="53"/>
        <v>17.13</v>
      </c>
      <c r="BL235" s="13" t="s">
        <v>107</v>
      </c>
      <c r="BM235" s="153" t="s">
        <v>455</v>
      </c>
    </row>
    <row r="236" spans="2:65" s="1" customFormat="1" ht="37.9" customHeight="1">
      <c r="B236" s="142"/>
      <c r="C236" s="143" t="s">
        <v>456</v>
      </c>
      <c r="D236" s="143" t="s">
        <v>174</v>
      </c>
      <c r="E236" s="144" t="s">
        <v>795</v>
      </c>
      <c r="F236" s="145" t="s">
        <v>796</v>
      </c>
      <c r="G236" s="146" t="s">
        <v>488</v>
      </c>
      <c r="H236" s="147">
        <v>0.16</v>
      </c>
      <c r="I236" s="148">
        <v>136.35</v>
      </c>
      <c r="J236" s="148"/>
      <c r="K236" s="149"/>
      <c r="L236" s="27"/>
      <c r="M236" s="150" t="s">
        <v>1</v>
      </c>
      <c r="N236" s="121" t="s">
        <v>40</v>
      </c>
      <c r="O236" s="151">
        <v>11.736520000000001</v>
      </c>
      <c r="P236" s="151">
        <f t="shared" si="45"/>
        <v>1.8778432</v>
      </c>
      <c r="Q236" s="151">
        <v>0</v>
      </c>
      <c r="R236" s="151">
        <f t="shared" si="46"/>
        <v>0</v>
      </c>
      <c r="S236" s="151">
        <v>2.2000000000000002</v>
      </c>
      <c r="T236" s="152">
        <f t="shared" si="47"/>
        <v>0.35200000000000004</v>
      </c>
      <c r="AR236" s="153" t="s">
        <v>107</v>
      </c>
      <c r="AT236" s="153" t="s">
        <v>174</v>
      </c>
      <c r="AU236" s="153" t="s">
        <v>86</v>
      </c>
      <c r="AY236" s="13" t="s">
        <v>171</v>
      </c>
      <c r="BE236" s="154">
        <f t="shared" si="48"/>
        <v>0</v>
      </c>
      <c r="BF236" s="154">
        <f t="shared" si="49"/>
        <v>0</v>
      </c>
      <c r="BG236" s="154">
        <f t="shared" si="50"/>
        <v>0</v>
      </c>
      <c r="BH236" s="154">
        <f t="shared" si="51"/>
        <v>0</v>
      </c>
      <c r="BI236" s="154">
        <f t="shared" si="52"/>
        <v>0</v>
      </c>
      <c r="BJ236" s="13" t="s">
        <v>86</v>
      </c>
      <c r="BK236" s="154">
        <f t="shared" si="53"/>
        <v>21.82</v>
      </c>
      <c r="BL236" s="13" t="s">
        <v>107</v>
      </c>
      <c r="BM236" s="153" t="s">
        <v>459</v>
      </c>
    </row>
    <row r="237" spans="2:65" s="1" customFormat="1" ht="37.9" customHeight="1">
      <c r="B237" s="142"/>
      <c r="C237" s="143" t="s">
        <v>310</v>
      </c>
      <c r="D237" s="143" t="s">
        <v>174</v>
      </c>
      <c r="E237" s="144" t="s">
        <v>797</v>
      </c>
      <c r="F237" s="145" t="s">
        <v>798</v>
      </c>
      <c r="G237" s="146" t="s">
        <v>488</v>
      </c>
      <c r="H237" s="147">
        <v>2.54</v>
      </c>
      <c r="I237" s="148">
        <v>76.75</v>
      </c>
      <c r="J237" s="148"/>
      <c r="K237" s="149"/>
      <c r="L237" s="27"/>
      <c r="M237" s="150" t="s">
        <v>1</v>
      </c>
      <c r="N237" s="121" t="s">
        <v>40</v>
      </c>
      <c r="O237" s="151">
        <v>5.8433999999999999</v>
      </c>
      <c r="P237" s="151">
        <f t="shared" si="45"/>
        <v>14.842236</v>
      </c>
      <c r="Q237" s="151">
        <v>0</v>
      </c>
      <c r="R237" s="151">
        <f t="shared" si="46"/>
        <v>0</v>
      </c>
      <c r="S237" s="151">
        <v>2.2000000000000002</v>
      </c>
      <c r="T237" s="152">
        <f t="shared" si="47"/>
        <v>5.588000000000001</v>
      </c>
      <c r="AR237" s="153" t="s">
        <v>107</v>
      </c>
      <c r="AT237" s="153" t="s">
        <v>174</v>
      </c>
      <c r="AU237" s="153" t="s">
        <v>86</v>
      </c>
      <c r="AY237" s="13" t="s">
        <v>171</v>
      </c>
      <c r="BE237" s="154">
        <f t="shared" si="48"/>
        <v>0</v>
      </c>
      <c r="BF237" s="154">
        <f t="shared" si="49"/>
        <v>0</v>
      </c>
      <c r="BG237" s="154">
        <f t="shared" si="50"/>
        <v>0</v>
      </c>
      <c r="BH237" s="154">
        <f t="shared" si="51"/>
        <v>0</v>
      </c>
      <c r="BI237" s="154">
        <f t="shared" si="52"/>
        <v>0</v>
      </c>
      <c r="BJ237" s="13" t="s">
        <v>86</v>
      </c>
      <c r="BK237" s="154">
        <f t="shared" si="53"/>
        <v>194.95</v>
      </c>
      <c r="BL237" s="13" t="s">
        <v>107</v>
      </c>
      <c r="BM237" s="153" t="s">
        <v>462</v>
      </c>
    </row>
    <row r="238" spans="2:65" s="1" customFormat="1" ht="37.9" customHeight="1">
      <c r="B238" s="142"/>
      <c r="C238" s="143" t="s">
        <v>799</v>
      </c>
      <c r="D238" s="143" t="s">
        <v>174</v>
      </c>
      <c r="E238" s="144" t="s">
        <v>800</v>
      </c>
      <c r="F238" s="145" t="s">
        <v>801</v>
      </c>
      <c r="G238" s="146" t="s">
        <v>488</v>
      </c>
      <c r="H238" s="147">
        <v>0.17699999999999999</v>
      </c>
      <c r="I238" s="148">
        <v>125.51</v>
      </c>
      <c r="J238" s="148"/>
      <c r="K238" s="149"/>
      <c r="L238" s="27"/>
      <c r="M238" s="150" t="s">
        <v>1</v>
      </c>
      <c r="N238" s="121" t="s">
        <v>40</v>
      </c>
      <c r="O238" s="151">
        <v>10.803599999999999</v>
      </c>
      <c r="P238" s="151">
        <f t="shared" si="45"/>
        <v>1.9122371999999999</v>
      </c>
      <c r="Q238" s="151">
        <v>0</v>
      </c>
      <c r="R238" s="151">
        <f t="shared" si="46"/>
        <v>0</v>
      </c>
      <c r="S238" s="151">
        <v>2.2000000000000002</v>
      </c>
      <c r="T238" s="152">
        <f t="shared" si="47"/>
        <v>0.38940000000000002</v>
      </c>
      <c r="AR238" s="153" t="s">
        <v>107</v>
      </c>
      <c r="AT238" s="153" t="s">
        <v>174</v>
      </c>
      <c r="AU238" s="153" t="s">
        <v>86</v>
      </c>
      <c r="AY238" s="13" t="s">
        <v>171</v>
      </c>
      <c r="BE238" s="154">
        <f t="shared" si="48"/>
        <v>0</v>
      </c>
      <c r="BF238" s="154">
        <f t="shared" si="49"/>
        <v>0</v>
      </c>
      <c r="BG238" s="154">
        <f t="shared" si="50"/>
        <v>0</v>
      </c>
      <c r="BH238" s="154">
        <f t="shared" si="51"/>
        <v>0</v>
      </c>
      <c r="BI238" s="154">
        <f t="shared" si="52"/>
        <v>0</v>
      </c>
      <c r="BJ238" s="13" t="s">
        <v>86</v>
      </c>
      <c r="BK238" s="154">
        <f t="shared" si="53"/>
        <v>22.22</v>
      </c>
      <c r="BL238" s="13" t="s">
        <v>107</v>
      </c>
      <c r="BM238" s="153" t="s">
        <v>802</v>
      </c>
    </row>
    <row r="239" spans="2:65" s="1" customFormat="1" ht="37.9" customHeight="1">
      <c r="B239" s="142"/>
      <c r="C239" s="143" t="s">
        <v>313</v>
      </c>
      <c r="D239" s="143" t="s">
        <v>174</v>
      </c>
      <c r="E239" s="144" t="s">
        <v>803</v>
      </c>
      <c r="F239" s="145" t="s">
        <v>804</v>
      </c>
      <c r="G239" s="146" t="s">
        <v>488</v>
      </c>
      <c r="H239" s="147">
        <v>1.95</v>
      </c>
      <c r="I239" s="148">
        <v>76.75</v>
      </c>
      <c r="J239" s="148"/>
      <c r="K239" s="149"/>
      <c r="L239" s="27"/>
      <c r="M239" s="150" t="s">
        <v>1</v>
      </c>
      <c r="N239" s="121" t="s">
        <v>40</v>
      </c>
      <c r="O239" s="151">
        <v>5.8433900000000003</v>
      </c>
      <c r="P239" s="151">
        <f t="shared" si="45"/>
        <v>11.394610500000001</v>
      </c>
      <c r="Q239" s="151">
        <v>0</v>
      </c>
      <c r="R239" s="151">
        <f t="shared" si="46"/>
        <v>0</v>
      </c>
      <c r="S239" s="151">
        <v>2.2000000000000002</v>
      </c>
      <c r="T239" s="152">
        <f t="shared" si="47"/>
        <v>4.29</v>
      </c>
      <c r="AR239" s="153" t="s">
        <v>107</v>
      </c>
      <c r="AT239" s="153" t="s">
        <v>174</v>
      </c>
      <c r="AU239" s="153" t="s">
        <v>86</v>
      </c>
      <c r="AY239" s="13" t="s">
        <v>171</v>
      </c>
      <c r="BE239" s="154">
        <f t="shared" si="48"/>
        <v>0</v>
      </c>
      <c r="BF239" s="154">
        <f t="shared" si="49"/>
        <v>0</v>
      </c>
      <c r="BG239" s="154">
        <f t="shared" si="50"/>
        <v>0</v>
      </c>
      <c r="BH239" s="154">
        <f t="shared" si="51"/>
        <v>0</v>
      </c>
      <c r="BI239" s="154">
        <f t="shared" si="52"/>
        <v>0</v>
      </c>
      <c r="BJ239" s="13" t="s">
        <v>86</v>
      </c>
      <c r="BK239" s="154">
        <f t="shared" si="53"/>
        <v>149.66</v>
      </c>
      <c r="BL239" s="13" t="s">
        <v>107</v>
      </c>
      <c r="BM239" s="153" t="s">
        <v>805</v>
      </c>
    </row>
    <row r="240" spans="2:65" s="1" customFormat="1" ht="33" customHeight="1">
      <c r="B240" s="142"/>
      <c r="C240" s="143" t="s">
        <v>806</v>
      </c>
      <c r="D240" s="143" t="s">
        <v>174</v>
      </c>
      <c r="E240" s="144" t="s">
        <v>807</v>
      </c>
      <c r="F240" s="145" t="s">
        <v>808</v>
      </c>
      <c r="G240" s="146" t="s">
        <v>488</v>
      </c>
      <c r="H240" s="147">
        <v>1.363</v>
      </c>
      <c r="I240" s="148">
        <v>48.77</v>
      </c>
      <c r="J240" s="148"/>
      <c r="K240" s="149"/>
      <c r="L240" s="27"/>
      <c r="M240" s="150" t="s">
        <v>1</v>
      </c>
      <c r="N240" s="121" t="s">
        <v>40</v>
      </c>
      <c r="O240" s="151">
        <v>4.1980000000000004</v>
      </c>
      <c r="P240" s="151">
        <f t="shared" si="45"/>
        <v>5.7218740000000006</v>
      </c>
      <c r="Q240" s="151">
        <v>0</v>
      </c>
      <c r="R240" s="151">
        <f t="shared" si="46"/>
        <v>0</v>
      </c>
      <c r="S240" s="151">
        <v>0</v>
      </c>
      <c r="T240" s="152">
        <f t="shared" si="47"/>
        <v>0</v>
      </c>
      <c r="AR240" s="153" t="s">
        <v>107</v>
      </c>
      <c r="AT240" s="153" t="s">
        <v>174</v>
      </c>
      <c r="AU240" s="153" t="s">
        <v>86</v>
      </c>
      <c r="AY240" s="13" t="s">
        <v>171</v>
      </c>
      <c r="BE240" s="154">
        <f t="shared" si="48"/>
        <v>0</v>
      </c>
      <c r="BF240" s="154">
        <f t="shared" si="49"/>
        <v>0</v>
      </c>
      <c r="BG240" s="154">
        <f t="shared" si="50"/>
        <v>0</v>
      </c>
      <c r="BH240" s="154">
        <f t="shared" si="51"/>
        <v>0</v>
      </c>
      <c r="BI240" s="154">
        <f t="shared" si="52"/>
        <v>0</v>
      </c>
      <c r="BJ240" s="13" t="s">
        <v>86</v>
      </c>
      <c r="BK240" s="154">
        <f t="shared" si="53"/>
        <v>66.47</v>
      </c>
      <c r="BL240" s="13" t="s">
        <v>107</v>
      </c>
      <c r="BM240" s="153" t="s">
        <v>809</v>
      </c>
    </row>
    <row r="241" spans="2:65" s="1" customFormat="1" ht="33" customHeight="1">
      <c r="B241" s="142"/>
      <c r="C241" s="143" t="s">
        <v>317</v>
      </c>
      <c r="D241" s="143" t="s">
        <v>174</v>
      </c>
      <c r="E241" s="144" t="s">
        <v>810</v>
      </c>
      <c r="F241" s="145" t="s">
        <v>811</v>
      </c>
      <c r="G241" s="146" t="s">
        <v>488</v>
      </c>
      <c r="H241" s="147">
        <v>0.189</v>
      </c>
      <c r="I241" s="148">
        <v>40.72</v>
      </c>
      <c r="J241" s="148"/>
      <c r="K241" s="149"/>
      <c r="L241" s="27"/>
      <c r="M241" s="150" t="s">
        <v>1</v>
      </c>
      <c r="N241" s="121" t="s">
        <v>40</v>
      </c>
      <c r="O241" s="151">
        <v>3.5049999999999999</v>
      </c>
      <c r="P241" s="151">
        <f t="shared" si="45"/>
        <v>0.66244499999999995</v>
      </c>
      <c r="Q241" s="151">
        <v>0</v>
      </c>
      <c r="R241" s="151">
        <f t="shared" si="46"/>
        <v>0</v>
      </c>
      <c r="S241" s="151">
        <v>0</v>
      </c>
      <c r="T241" s="152">
        <f t="shared" si="47"/>
        <v>0</v>
      </c>
      <c r="AR241" s="153" t="s">
        <v>107</v>
      </c>
      <c r="AT241" s="153" t="s">
        <v>174</v>
      </c>
      <c r="AU241" s="153" t="s">
        <v>86</v>
      </c>
      <c r="AY241" s="13" t="s">
        <v>171</v>
      </c>
      <c r="BE241" s="154">
        <f t="shared" si="48"/>
        <v>0</v>
      </c>
      <c r="BF241" s="154">
        <f t="shared" si="49"/>
        <v>0</v>
      </c>
      <c r="BG241" s="154">
        <f t="shared" si="50"/>
        <v>0</v>
      </c>
      <c r="BH241" s="154">
        <f t="shared" si="51"/>
        <v>0</v>
      </c>
      <c r="BI241" s="154">
        <f t="shared" si="52"/>
        <v>0</v>
      </c>
      <c r="BJ241" s="13" t="s">
        <v>86</v>
      </c>
      <c r="BK241" s="154">
        <f t="shared" si="53"/>
        <v>7.7</v>
      </c>
      <c r="BL241" s="13" t="s">
        <v>107</v>
      </c>
      <c r="BM241" s="153" t="s">
        <v>812</v>
      </c>
    </row>
    <row r="242" spans="2:65" s="1" customFormat="1" ht="21.75" customHeight="1">
      <c r="B242" s="142"/>
      <c r="C242" s="143" t="s">
        <v>813</v>
      </c>
      <c r="D242" s="143" t="s">
        <v>174</v>
      </c>
      <c r="E242" s="144" t="s">
        <v>814</v>
      </c>
      <c r="F242" s="145" t="s">
        <v>815</v>
      </c>
      <c r="G242" s="146" t="s">
        <v>253</v>
      </c>
      <c r="H242" s="147">
        <v>13.4</v>
      </c>
      <c r="I242" s="148">
        <v>2.14</v>
      </c>
      <c r="J242" s="148"/>
      <c r="K242" s="149"/>
      <c r="L242" s="27"/>
      <c r="M242" s="150" t="s">
        <v>1</v>
      </c>
      <c r="N242" s="121" t="s">
        <v>40</v>
      </c>
      <c r="O242" s="151">
        <v>0.16600000000000001</v>
      </c>
      <c r="P242" s="151">
        <f t="shared" si="45"/>
        <v>2.2244000000000002</v>
      </c>
      <c r="Q242" s="151">
        <v>0</v>
      </c>
      <c r="R242" s="151">
        <f t="shared" si="46"/>
        <v>0</v>
      </c>
      <c r="S242" s="151">
        <v>0.02</v>
      </c>
      <c r="T242" s="152">
        <f t="shared" si="47"/>
        <v>0.26800000000000002</v>
      </c>
      <c r="AR242" s="153" t="s">
        <v>107</v>
      </c>
      <c r="AT242" s="153" t="s">
        <v>174</v>
      </c>
      <c r="AU242" s="153" t="s">
        <v>86</v>
      </c>
      <c r="AY242" s="13" t="s">
        <v>171</v>
      </c>
      <c r="BE242" s="154">
        <f t="shared" si="48"/>
        <v>0</v>
      </c>
      <c r="BF242" s="154">
        <f t="shared" si="49"/>
        <v>0</v>
      </c>
      <c r="BG242" s="154">
        <f t="shared" si="50"/>
        <v>0</v>
      </c>
      <c r="BH242" s="154">
        <f t="shared" si="51"/>
        <v>0</v>
      </c>
      <c r="BI242" s="154">
        <f t="shared" si="52"/>
        <v>0</v>
      </c>
      <c r="BJ242" s="13" t="s">
        <v>86</v>
      </c>
      <c r="BK242" s="154">
        <f t="shared" si="53"/>
        <v>28.68</v>
      </c>
      <c r="BL242" s="13" t="s">
        <v>107</v>
      </c>
      <c r="BM242" s="153" t="s">
        <v>816</v>
      </c>
    </row>
    <row r="243" spans="2:65" s="1" customFormat="1" ht="37.9" customHeight="1">
      <c r="B243" s="142"/>
      <c r="C243" s="143" t="s">
        <v>320</v>
      </c>
      <c r="D243" s="143" t="s">
        <v>174</v>
      </c>
      <c r="E243" s="144" t="s">
        <v>817</v>
      </c>
      <c r="F243" s="145" t="s">
        <v>818</v>
      </c>
      <c r="G243" s="146" t="s">
        <v>177</v>
      </c>
      <c r="H243" s="147">
        <v>10.3</v>
      </c>
      <c r="I243" s="148">
        <v>3.75</v>
      </c>
      <c r="J243" s="148"/>
      <c r="K243" s="149"/>
      <c r="L243" s="27"/>
      <c r="M243" s="150" t="s">
        <v>1</v>
      </c>
      <c r="N243" s="121" t="s">
        <v>40</v>
      </c>
      <c r="O243" s="151">
        <v>0.29099999999999998</v>
      </c>
      <c r="P243" s="151">
        <f t="shared" si="45"/>
        <v>2.9973000000000001</v>
      </c>
      <c r="Q243" s="151">
        <v>0</v>
      </c>
      <c r="R243" s="151">
        <f t="shared" si="46"/>
        <v>0</v>
      </c>
      <c r="S243" s="151">
        <v>6.5000000000000002E-2</v>
      </c>
      <c r="T243" s="152">
        <f t="shared" si="47"/>
        <v>0.6695000000000001</v>
      </c>
      <c r="AR243" s="153" t="s">
        <v>107</v>
      </c>
      <c r="AT243" s="153" t="s">
        <v>174</v>
      </c>
      <c r="AU243" s="153" t="s">
        <v>86</v>
      </c>
      <c r="AY243" s="13" t="s">
        <v>171</v>
      </c>
      <c r="BE243" s="154">
        <f t="shared" si="48"/>
        <v>0</v>
      </c>
      <c r="BF243" s="154">
        <f t="shared" si="49"/>
        <v>0</v>
      </c>
      <c r="BG243" s="154">
        <f t="shared" si="50"/>
        <v>0</v>
      </c>
      <c r="BH243" s="154">
        <f t="shared" si="51"/>
        <v>0</v>
      </c>
      <c r="BI243" s="154">
        <f t="shared" si="52"/>
        <v>0</v>
      </c>
      <c r="BJ243" s="13" t="s">
        <v>86</v>
      </c>
      <c r="BK243" s="154">
        <f t="shared" si="53"/>
        <v>38.630000000000003</v>
      </c>
      <c r="BL243" s="13" t="s">
        <v>107</v>
      </c>
      <c r="BM243" s="153" t="s">
        <v>819</v>
      </c>
    </row>
    <row r="244" spans="2:65" s="1" customFormat="1" ht="24.2" customHeight="1">
      <c r="B244" s="142"/>
      <c r="C244" s="143" t="s">
        <v>820</v>
      </c>
      <c r="D244" s="143" t="s">
        <v>174</v>
      </c>
      <c r="E244" s="144" t="s">
        <v>821</v>
      </c>
      <c r="F244" s="145" t="s">
        <v>822</v>
      </c>
      <c r="G244" s="146" t="s">
        <v>253</v>
      </c>
      <c r="H244" s="147">
        <v>20</v>
      </c>
      <c r="I244" s="148">
        <v>2.11</v>
      </c>
      <c r="J244" s="148"/>
      <c r="K244" s="149"/>
      <c r="L244" s="27"/>
      <c r="M244" s="150" t="s">
        <v>1</v>
      </c>
      <c r="N244" s="121" t="s">
        <v>40</v>
      </c>
      <c r="O244" s="151">
        <v>0.153</v>
      </c>
      <c r="P244" s="151">
        <f t="shared" si="45"/>
        <v>3.06</v>
      </c>
      <c r="Q244" s="151">
        <v>0</v>
      </c>
      <c r="R244" s="151">
        <f t="shared" si="46"/>
        <v>0</v>
      </c>
      <c r="S244" s="151">
        <v>0.02</v>
      </c>
      <c r="T244" s="152">
        <f t="shared" si="47"/>
        <v>0.4</v>
      </c>
      <c r="AR244" s="153" t="s">
        <v>107</v>
      </c>
      <c r="AT244" s="153" t="s">
        <v>174</v>
      </c>
      <c r="AU244" s="153" t="s">
        <v>86</v>
      </c>
      <c r="AY244" s="13" t="s">
        <v>171</v>
      </c>
      <c r="BE244" s="154">
        <f t="shared" si="48"/>
        <v>0</v>
      </c>
      <c r="BF244" s="154">
        <f t="shared" si="49"/>
        <v>0</v>
      </c>
      <c r="BG244" s="154">
        <f t="shared" si="50"/>
        <v>0</v>
      </c>
      <c r="BH244" s="154">
        <f t="shared" si="51"/>
        <v>0</v>
      </c>
      <c r="BI244" s="154">
        <f t="shared" si="52"/>
        <v>0</v>
      </c>
      <c r="BJ244" s="13" t="s">
        <v>86</v>
      </c>
      <c r="BK244" s="154">
        <f t="shared" si="53"/>
        <v>42.2</v>
      </c>
      <c r="BL244" s="13" t="s">
        <v>107</v>
      </c>
      <c r="BM244" s="153" t="s">
        <v>823</v>
      </c>
    </row>
    <row r="245" spans="2:65" s="1" customFormat="1" ht="24.2" customHeight="1">
      <c r="B245" s="142"/>
      <c r="C245" s="143" t="s">
        <v>324</v>
      </c>
      <c r="D245" s="143" t="s">
        <v>174</v>
      </c>
      <c r="E245" s="144" t="s">
        <v>824</v>
      </c>
      <c r="F245" s="145" t="s">
        <v>825</v>
      </c>
      <c r="G245" s="146" t="s">
        <v>253</v>
      </c>
      <c r="H245" s="147">
        <v>8.3000000000000007</v>
      </c>
      <c r="I245" s="148">
        <v>2.6</v>
      </c>
      <c r="J245" s="148"/>
      <c r="K245" s="149"/>
      <c r="L245" s="27"/>
      <c r="M245" s="150" t="s">
        <v>1</v>
      </c>
      <c r="N245" s="121" t="s">
        <v>40</v>
      </c>
      <c r="O245" s="151">
        <v>0.188</v>
      </c>
      <c r="P245" s="151">
        <f t="shared" si="45"/>
        <v>1.5604000000000002</v>
      </c>
      <c r="Q245" s="151">
        <v>0</v>
      </c>
      <c r="R245" s="151">
        <f t="shared" si="46"/>
        <v>0</v>
      </c>
      <c r="S245" s="151">
        <v>1.2E-2</v>
      </c>
      <c r="T245" s="152">
        <f t="shared" si="47"/>
        <v>9.9600000000000008E-2</v>
      </c>
      <c r="AR245" s="153" t="s">
        <v>107</v>
      </c>
      <c r="AT245" s="153" t="s">
        <v>174</v>
      </c>
      <c r="AU245" s="153" t="s">
        <v>86</v>
      </c>
      <c r="AY245" s="13" t="s">
        <v>171</v>
      </c>
      <c r="BE245" s="154">
        <f t="shared" si="48"/>
        <v>0</v>
      </c>
      <c r="BF245" s="154">
        <f t="shared" si="49"/>
        <v>0</v>
      </c>
      <c r="BG245" s="154">
        <f t="shared" si="50"/>
        <v>0</v>
      </c>
      <c r="BH245" s="154">
        <f t="shared" si="51"/>
        <v>0</v>
      </c>
      <c r="BI245" s="154">
        <f t="shared" si="52"/>
        <v>0</v>
      </c>
      <c r="BJ245" s="13" t="s">
        <v>86</v>
      </c>
      <c r="BK245" s="154">
        <f t="shared" si="53"/>
        <v>21.58</v>
      </c>
      <c r="BL245" s="13" t="s">
        <v>107</v>
      </c>
      <c r="BM245" s="153" t="s">
        <v>826</v>
      </c>
    </row>
    <row r="246" spans="2:65" s="1" customFormat="1" ht="24.2" customHeight="1">
      <c r="B246" s="142"/>
      <c r="C246" s="143" t="s">
        <v>827</v>
      </c>
      <c r="D246" s="143" t="s">
        <v>174</v>
      </c>
      <c r="E246" s="144" t="s">
        <v>828</v>
      </c>
      <c r="F246" s="145" t="s">
        <v>829</v>
      </c>
      <c r="G246" s="146" t="s">
        <v>280</v>
      </c>
      <c r="H246" s="147">
        <v>1</v>
      </c>
      <c r="I246" s="148">
        <v>1.23</v>
      </c>
      <c r="J246" s="148"/>
      <c r="K246" s="149"/>
      <c r="L246" s="27"/>
      <c r="M246" s="150" t="s">
        <v>1</v>
      </c>
      <c r="N246" s="121" t="s">
        <v>40</v>
      </c>
      <c r="O246" s="151">
        <v>8.8999999999999996E-2</v>
      </c>
      <c r="P246" s="151">
        <f t="shared" si="45"/>
        <v>8.8999999999999996E-2</v>
      </c>
      <c r="Q246" s="151">
        <v>0</v>
      </c>
      <c r="R246" s="151">
        <f t="shared" si="46"/>
        <v>0</v>
      </c>
      <c r="S246" s="151">
        <v>2.7E-2</v>
      </c>
      <c r="T246" s="152">
        <f t="shared" si="47"/>
        <v>2.7E-2</v>
      </c>
      <c r="AR246" s="153" t="s">
        <v>107</v>
      </c>
      <c r="AT246" s="153" t="s">
        <v>174</v>
      </c>
      <c r="AU246" s="153" t="s">
        <v>86</v>
      </c>
      <c r="AY246" s="13" t="s">
        <v>171</v>
      </c>
      <c r="BE246" s="154">
        <f t="shared" si="48"/>
        <v>0</v>
      </c>
      <c r="BF246" s="154">
        <f t="shared" si="49"/>
        <v>0</v>
      </c>
      <c r="BG246" s="154">
        <f t="shared" si="50"/>
        <v>0</v>
      </c>
      <c r="BH246" s="154">
        <f t="shared" si="51"/>
        <v>0</v>
      </c>
      <c r="BI246" s="154">
        <f t="shared" si="52"/>
        <v>0</v>
      </c>
      <c r="BJ246" s="13" t="s">
        <v>86</v>
      </c>
      <c r="BK246" s="154">
        <f t="shared" si="53"/>
        <v>1.23</v>
      </c>
      <c r="BL246" s="13" t="s">
        <v>107</v>
      </c>
      <c r="BM246" s="153" t="s">
        <v>830</v>
      </c>
    </row>
    <row r="247" spans="2:65" s="1" customFormat="1" ht="21.75" customHeight="1">
      <c r="B247" s="142"/>
      <c r="C247" s="143" t="s">
        <v>327</v>
      </c>
      <c r="D247" s="143" t="s">
        <v>174</v>
      </c>
      <c r="E247" s="144" t="s">
        <v>831</v>
      </c>
      <c r="F247" s="145" t="s">
        <v>832</v>
      </c>
      <c r="G247" s="146" t="s">
        <v>253</v>
      </c>
      <c r="H247" s="147">
        <v>4.4000000000000004</v>
      </c>
      <c r="I247" s="148">
        <v>4.75</v>
      </c>
      <c r="J247" s="148"/>
      <c r="K247" s="149"/>
      <c r="L247" s="27"/>
      <c r="M247" s="150" t="s">
        <v>1</v>
      </c>
      <c r="N247" s="121" t="s">
        <v>40</v>
      </c>
      <c r="O247" s="151">
        <v>0.34399999999999997</v>
      </c>
      <c r="P247" s="151">
        <f t="shared" si="45"/>
        <v>1.5136000000000001</v>
      </c>
      <c r="Q247" s="151">
        <v>0</v>
      </c>
      <c r="R247" s="151">
        <f t="shared" si="46"/>
        <v>0</v>
      </c>
      <c r="S247" s="151">
        <v>5.0000000000000001E-3</v>
      </c>
      <c r="T247" s="152">
        <f t="shared" si="47"/>
        <v>2.2000000000000002E-2</v>
      </c>
      <c r="AR247" s="153" t="s">
        <v>107</v>
      </c>
      <c r="AT247" s="153" t="s">
        <v>174</v>
      </c>
      <c r="AU247" s="153" t="s">
        <v>86</v>
      </c>
      <c r="AY247" s="13" t="s">
        <v>171</v>
      </c>
      <c r="BE247" s="154">
        <f t="shared" si="48"/>
        <v>0</v>
      </c>
      <c r="BF247" s="154">
        <f t="shared" si="49"/>
        <v>0</v>
      </c>
      <c r="BG247" s="154">
        <f t="shared" si="50"/>
        <v>0</v>
      </c>
      <c r="BH247" s="154">
        <f t="shared" si="51"/>
        <v>0</v>
      </c>
      <c r="BI247" s="154">
        <f t="shared" si="52"/>
        <v>0</v>
      </c>
      <c r="BJ247" s="13" t="s">
        <v>86</v>
      </c>
      <c r="BK247" s="154">
        <f t="shared" si="53"/>
        <v>20.9</v>
      </c>
      <c r="BL247" s="13" t="s">
        <v>107</v>
      </c>
      <c r="BM247" s="153" t="s">
        <v>833</v>
      </c>
    </row>
    <row r="248" spans="2:65" s="1" customFormat="1" ht="24.2" customHeight="1">
      <c r="B248" s="142"/>
      <c r="C248" s="143" t="s">
        <v>834</v>
      </c>
      <c r="D248" s="143" t="s">
        <v>174</v>
      </c>
      <c r="E248" s="144" t="s">
        <v>835</v>
      </c>
      <c r="F248" s="145" t="s">
        <v>836</v>
      </c>
      <c r="G248" s="146" t="s">
        <v>253</v>
      </c>
      <c r="H248" s="147">
        <v>7.88</v>
      </c>
      <c r="I248" s="148">
        <v>4.75</v>
      </c>
      <c r="J248" s="148"/>
      <c r="K248" s="149"/>
      <c r="L248" s="27"/>
      <c r="M248" s="150" t="s">
        <v>1</v>
      </c>
      <c r="N248" s="121" t="s">
        <v>40</v>
      </c>
      <c r="O248" s="151">
        <v>0.34399999999999997</v>
      </c>
      <c r="P248" s="151">
        <f t="shared" si="45"/>
        <v>2.7107199999999998</v>
      </c>
      <c r="Q248" s="151">
        <v>0</v>
      </c>
      <c r="R248" s="151">
        <f t="shared" si="46"/>
        <v>0</v>
      </c>
      <c r="S248" s="151">
        <v>5.0000000000000001E-3</v>
      </c>
      <c r="T248" s="152">
        <f t="shared" si="47"/>
        <v>3.9399999999999998E-2</v>
      </c>
      <c r="AR248" s="153" t="s">
        <v>107</v>
      </c>
      <c r="AT248" s="153" t="s">
        <v>174</v>
      </c>
      <c r="AU248" s="153" t="s">
        <v>86</v>
      </c>
      <c r="AY248" s="13" t="s">
        <v>171</v>
      </c>
      <c r="BE248" s="154">
        <f t="shared" si="48"/>
        <v>0</v>
      </c>
      <c r="BF248" s="154">
        <f t="shared" si="49"/>
        <v>0</v>
      </c>
      <c r="BG248" s="154">
        <f t="shared" si="50"/>
        <v>0</v>
      </c>
      <c r="BH248" s="154">
        <f t="shared" si="51"/>
        <v>0</v>
      </c>
      <c r="BI248" s="154">
        <f t="shared" si="52"/>
        <v>0</v>
      </c>
      <c r="BJ248" s="13" t="s">
        <v>86</v>
      </c>
      <c r="BK248" s="154">
        <f t="shared" si="53"/>
        <v>37.43</v>
      </c>
      <c r="BL248" s="13" t="s">
        <v>107</v>
      </c>
      <c r="BM248" s="153" t="s">
        <v>837</v>
      </c>
    </row>
    <row r="249" spans="2:65" s="1" customFormat="1" ht="24.2" customHeight="1">
      <c r="B249" s="142"/>
      <c r="C249" s="143" t="s">
        <v>331</v>
      </c>
      <c r="D249" s="143" t="s">
        <v>174</v>
      </c>
      <c r="E249" s="144" t="s">
        <v>838</v>
      </c>
      <c r="F249" s="145" t="s">
        <v>839</v>
      </c>
      <c r="G249" s="146" t="s">
        <v>177</v>
      </c>
      <c r="H249" s="147">
        <v>2.758</v>
      </c>
      <c r="I249" s="148">
        <v>16.55</v>
      </c>
      <c r="J249" s="148"/>
      <c r="K249" s="149"/>
      <c r="L249" s="27"/>
      <c r="M249" s="150" t="s">
        <v>1</v>
      </c>
      <c r="N249" s="121" t="s">
        <v>40</v>
      </c>
      <c r="O249" s="151">
        <v>1.2</v>
      </c>
      <c r="P249" s="151">
        <f t="shared" si="45"/>
        <v>3.3096000000000001</v>
      </c>
      <c r="Q249" s="151">
        <v>0</v>
      </c>
      <c r="R249" s="151">
        <f t="shared" si="46"/>
        <v>0</v>
      </c>
      <c r="S249" s="151">
        <v>6.3E-2</v>
      </c>
      <c r="T249" s="152">
        <f t="shared" si="47"/>
        <v>0.17375399999999999</v>
      </c>
      <c r="AR249" s="153" t="s">
        <v>107</v>
      </c>
      <c r="AT249" s="153" t="s">
        <v>174</v>
      </c>
      <c r="AU249" s="153" t="s">
        <v>86</v>
      </c>
      <c r="AY249" s="13" t="s">
        <v>171</v>
      </c>
      <c r="BE249" s="154">
        <f t="shared" si="48"/>
        <v>0</v>
      </c>
      <c r="BF249" s="154">
        <f t="shared" si="49"/>
        <v>0</v>
      </c>
      <c r="BG249" s="154">
        <f t="shared" si="50"/>
        <v>0</v>
      </c>
      <c r="BH249" s="154">
        <f t="shared" si="51"/>
        <v>0</v>
      </c>
      <c r="BI249" s="154">
        <f t="shared" si="52"/>
        <v>0</v>
      </c>
      <c r="BJ249" s="13" t="s">
        <v>86</v>
      </c>
      <c r="BK249" s="154">
        <f t="shared" si="53"/>
        <v>45.64</v>
      </c>
      <c r="BL249" s="13" t="s">
        <v>107</v>
      </c>
      <c r="BM249" s="153" t="s">
        <v>840</v>
      </c>
    </row>
    <row r="250" spans="2:65" s="1" customFormat="1" ht="16.5" customHeight="1">
      <c r="B250" s="142"/>
      <c r="C250" s="143" t="s">
        <v>841</v>
      </c>
      <c r="D250" s="143" t="s">
        <v>174</v>
      </c>
      <c r="E250" s="144" t="s">
        <v>842</v>
      </c>
      <c r="F250" s="145" t="s">
        <v>843</v>
      </c>
      <c r="G250" s="146" t="s">
        <v>177</v>
      </c>
      <c r="H250" s="147">
        <v>0.72</v>
      </c>
      <c r="I250" s="148">
        <v>4.9800000000000004</v>
      </c>
      <c r="J250" s="148"/>
      <c r="K250" s="149"/>
      <c r="L250" s="27"/>
      <c r="M250" s="150" t="s">
        <v>1</v>
      </c>
      <c r="N250" s="121" t="s">
        <v>40</v>
      </c>
      <c r="O250" s="151">
        <v>0.36099999999999999</v>
      </c>
      <c r="P250" s="151">
        <f t="shared" si="45"/>
        <v>0.25991999999999998</v>
      </c>
      <c r="Q250" s="151">
        <v>0</v>
      </c>
      <c r="R250" s="151">
        <f t="shared" si="46"/>
        <v>0</v>
      </c>
      <c r="S250" s="151">
        <v>6.0000000000000001E-3</v>
      </c>
      <c r="T250" s="152">
        <f t="shared" si="47"/>
        <v>4.3200000000000001E-3</v>
      </c>
      <c r="AR250" s="153" t="s">
        <v>107</v>
      </c>
      <c r="AT250" s="153" t="s">
        <v>174</v>
      </c>
      <c r="AU250" s="153" t="s">
        <v>86</v>
      </c>
      <c r="AY250" s="13" t="s">
        <v>171</v>
      </c>
      <c r="BE250" s="154">
        <f t="shared" si="48"/>
        <v>0</v>
      </c>
      <c r="BF250" s="154">
        <f t="shared" si="49"/>
        <v>0</v>
      </c>
      <c r="BG250" s="154">
        <f t="shared" si="50"/>
        <v>0</v>
      </c>
      <c r="BH250" s="154">
        <f t="shared" si="51"/>
        <v>0</v>
      </c>
      <c r="BI250" s="154">
        <f t="shared" si="52"/>
        <v>0</v>
      </c>
      <c r="BJ250" s="13" t="s">
        <v>86</v>
      </c>
      <c r="BK250" s="154">
        <f t="shared" si="53"/>
        <v>3.59</v>
      </c>
      <c r="BL250" s="13" t="s">
        <v>107</v>
      </c>
      <c r="BM250" s="153" t="s">
        <v>844</v>
      </c>
    </row>
    <row r="251" spans="2:65" s="1" customFormat="1" ht="21.75" customHeight="1">
      <c r="B251" s="142"/>
      <c r="C251" s="143" t="s">
        <v>334</v>
      </c>
      <c r="D251" s="143" t="s">
        <v>174</v>
      </c>
      <c r="E251" s="144" t="s">
        <v>845</v>
      </c>
      <c r="F251" s="145" t="s">
        <v>846</v>
      </c>
      <c r="G251" s="146" t="s">
        <v>253</v>
      </c>
      <c r="H251" s="147">
        <v>7.1</v>
      </c>
      <c r="I251" s="148">
        <v>5.2</v>
      </c>
      <c r="J251" s="148"/>
      <c r="K251" s="149"/>
      <c r="L251" s="27"/>
      <c r="M251" s="150" t="s">
        <v>1</v>
      </c>
      <c r="N251" s="121" t="s">
        <v>40</v>
      </c>
      <c r="O251" s="151">
        <v>0.377</v>
      </c>
      <c r="P251" s="151">
        <f t="shared" si="45"/>
        <v>2.6766999999999999</v>
      </c>
      <c r="Q251" s="151">
        <v>0</v>
      </c>
      <c r="R251" s="151">
        <f t="shared" si="46"/>
        <v>0</v>
      </c>
      <c r="S251" s="151">
        <v>7.0000000000000001E-3</v>
      </c>
      <c r="T251" s="152">
        <f t="shared" si="47"/>
        <v>4.9700000000000001E-2</v>
      </c>
      <c r="AR251" s="153" t="s">
        <v>107</v>
      </c>
      <c r="AT251" s="153" t="s">
        <v>174</v>
      </c>
      <c r="AU251" s="153" t="s">
        <v>86</v>
      </c>
      <c r="AY251" s="13" t="s">
        <v>171</v>
      </c>
      <c r="BE251" s="154">
        <f t="shared" si="48"/>
        <v>0</v>
      </c>
      <c r="BF251" s="154">
        <f t="shared" si="49"/>
        <v>0</v>
      </c>
      <c r="BG251" s="154">
        <f t="shared" si="50"/>
        <v>0</v>
      </c>
      <c r="BH251" s="154">
        <f t="shared" si="51"/>
        <v>0</v>
      </c>
      <c r="BI251" s="154">
        <f t="shared" si="52"/>
        <v>0</v>
      </c>
      <c r="BJ251" s="13" t="s">
        <v>86</v>
      </c>
      <c r="BK251" s="154">
        <f t="shared" si="53"/>
        <v>36.92</v>
      </c>
      <c r="BL251" s="13" t="s">
        <v>107</v>
      </c>
      <c r="BM251" s="153" t="s">
        <v>847</v>
      </c>
    </row>
    <row r="252" spans="2:65" s="1" customFormat="1" ht="24.2" customHeight="1">
      <c r="B252" s="142"/>
      <c r="C252" s="143" t="s">
        <v>848</v>
      </c>
      <c r="D252" s="143" t="s">
        <v>174</v>
      </c>
      <c r="E252" s="144" t="s">
        <v>849</v>
      </c>
      <c r="F252" s="145" t="s">
        <v>850</v>
      </c>
      <c r="G252" s="146" t="s">
        <v>253</v>
      </c>
      <c r="H252" s="147">
        <v>7.64</v>
      </c>
      <c r="I252" s="148">
        <v>5.2</v>
      </c>
      <c r="J252" s="148"/>
      <c r="K252" s="149"/>
      <c r="L252" s="27"/>
      <c r="M252" s="150" t="s">
        <v>1</v>
      </c>
      <c r="N252" s="121" t="s">
        <v>40</v>
      </c>
      <c r="O252" s="151">
        <v>0.377</v>
      </c>
      <c r="P252" s="151">
        <f t="shared" si="45"/>
        <v>2.88028</v>
      </c>
      <c r="Q252" s="151">
        <v>0</v>
      </c>
      <c r="R252" s="151">
        <f t="shared" si="46"/>
        <v>0</v>
      </c>
      <c r="S252" s="151">
        <v>1.2E-2</v>
      </c>
      <c r="T252" s="152">
        <f t="shared" si="47"/>
        <v>9.1679999999999998E-2</v>
      </c>
      <c r="AR252" s="153" t="s">
        <v>107</v>
      </c>
      <c r="AT252" s="153" t="s">
        <v>174</v>
      </c>
      <c r="AU252" s="153" t="s">
        <v>86</v>
      </c>
      <c r="AY252" s="13" t="s">
        <v>171</v>
      </c>
      <c r="BE252" s="154">
        <f t="shared" si="48"/>
        <v>0</v>
      </c>
      <c r="BF252" s="154">
        <f t="shared" si="49"/>
        <v>0</v>
      </c>
      <c r="BG252" s="154">
        <f t="shared" si="50"/>
        <v>0</v>
      </c>
      <c r="BH252" s="154">
        <f t="shared" si="51"/>
        <v>0</v>
      </c>
      <c r="BI252" s="154">
        <f t="shared" si="52"/>
        <v>0</v>
      </c>
      <c r="BJ252" s="13" t="s">
        <v>86</v>
      </c>
      <c r="BK252" s="154">
        <f t="shared" si="53"/>
        <v>39.729999999999997</v>
      </c>
      <c r="BL252" s="13" t="s">
        <v>107</v>
      </c>
      <c r="BM252" s="153" t="s">
        <v>851</v>
      </c>
    </row>
    <row r="253" spans="2:65" s="1" customFormat="1" ht="24.2" customHeight="1">
      <c r="B253" s="142"/>
      <c r="C253" s="143" t="s">
        <v>338</v>
      </c>
      <c r="D253" s="143" t="s">
        <v>174</v>
      </c>
      <c r="E253" s="144" t="s">
        <v>852</v>
      </c>
      <c r="F253" s="145" t="s">
        <v>853</v>
      </c>
      <c r="G253" s="146" t="s">
        <v>488</v>
      </c>
      <c r="H253" s="147">
        <v>0.55000000000000004</v>
      </c>
      <c r="I253" s="148">
        <v>50.03</v>
      </c>
      <c r="J253" s="148"/>
      <c r="K253" s="149"/>
      <c r="L253" s="27"/>
      <c r="M253" s="150" t="s">
        <v>1</v>
      </c>
      <c r="N253" s="121" t="s">
        <v>40</v>
      </c>
      <c r="O253" s="151">
        <v>3.6269999999999998</v>
      </c>
      <c r="P253" s="151">
        <f t="shared" si="45"/>
        <v>1.99485</v>
      </c>
      <c r="Q253" s="151">
        <v>0</v>
      </c>
      <c r="R253" s="151">
        <f t="shared" si="46"/>
        <v>0</v>
      </c>
      <c r="S253" s="151">
        <v>1.875</v>
      </c>
      <c r="T253" s="152">
        <f t="shared" si="47"/>
        <v>1.03125</v>
      </c>
      <c r="AR253" s="153" t="s">
        <v>107</v>
      </c>
      <c r="AT253" s="153" t="s">
        <v>174</v>
      </c>
      <c r="AU253" s="153" t="s">
        <v>86</v>
      </c>
      <c r="AY253" s="13" t="s">
        <v>171</v>
      </c>
      <c r="BE253" s="154">
        <f t="shared" si="48"/>
        <v>0</v>
      </c>
      <c r="BF253" s="154">
        <f t="shared" si="49"/>
        <v>0</v>
      </c>
      <c r="BG253" s="154">
        <f t="shared" si="50"/>
        <v>0</v>
      </c>
      <c r="BH253" s="154">
        <f t="shared" si="51"/>
        <v>0</v>
      </c>
      <c r="BI253" s="154">
        <f t="shared" si="52"/>
        <v>0</v>
      </c>
      <c r="BJ253" s="13" t="s">
        <v>86</v>
      </c>
      <c r="BK253" s="154">
        <f t="shared" si="53"/>
        <v>27.52</v>
      </c>
      <c r="BL253" s="13" t="s">
        <v>107</v>
      </c>
      <c r="BM253" s="153" t="s">
        <v>854</v>
      </c>
    </row>
    <row r="254" spans="2:65" s="1" customFormat="1" ht="24.2" customHeight="1">
      <c r="B254" s="142"/>
      <c r="C254" s="143" t="s">
        <v>855</v>
      </c>
      <c r="D254" s="143" t="s">
        <v>174</v>
      </c>
      <c r="E254" s="144" t="s">
        <v>856</v>
      </c>
      <c r="F254" s="145" t="s">
        <v>857</v>
      </c>
      <c r="G254" s="146" t="s">
        <v>858</v>
      </c>
      <c r="H254" s="147">
        <v>100</v>
      </c>
      <c r="I254" s="148">
        <v>7.0000000000000007E-2</v>
      </c>
      <c r="J254" s="148"/>
      <c r="K254" s="149"/>
      <c r="L254" s="27"/>
      <c r="M254" s="150" t="s">
        <v>1</v>
      </c>
      <c r="N254" s="121" t="s">
        <v>40</v>
      </c>
      <c r="O254" s="151">
        <v>2.7599999999999999E-3</v>
      </c>
      <c r="P254" s="151">
        <f t="shared" si="45"/>
        <v>0.27599999999999997</v>
      </c>
      <c r="Q254" s="151">
        <v>1.98E-7</v>
      </c>
      <c r="R254" s="151">
        <f t="shared" si="46"/>
        <v>1.98E-5</v>
      </c>
      <c r="S254" s="151">
        <v>1.0000000000000001E-5</v>
      </c>
      <c r="T254" s="152">
        <f t="shared" si="47"/>
        <v>1E-3</v>
      </c>
      <c r="AR254" s="153" t="s">
        <v>107</v>
      </c>
      <c r="AT254" s="153" t="s">
        <v>174</v>
      </c>
      <c r="AU254" s="153" t="s">
        <v>86</v>
      </c>
      <c r="AY254" s="13" t="s">
        <v>171</v>
      </c>
      <c r="BE254" s="154">
        <f t="shared" si="48"/>
        <v>0</v>
      </c>
      <c r="BF254" s="154">
        <f t="shared" si="49"/>
        <v>0</v>
      </c>
      <c r="BG254" s="154">
        <f t="shared" si="50"/>
        <v>0</v>
      </c>
      <c r="BH254" s="154">
        <f t="shared" si="51"/>
        <v>0</v>
      </c>
      <c r="BI254" s="154">
        <f t="shared" si="52"/>
        <v>0</v>
      </c>
      <c r="BJ254" s="13" t="s">
        <v>86</v>
      </c>
      <c r="BK254" s="154">
        <f t="shared" si="53"/>
        <v>7</v>
      </c>
      <c r="BL254" s="13" t="s">
        <v>107</v>
      </c>
      <c r="BM254" s="153" t="s">
        <v>859</v>
      </c>
    </row>
    <row r="255" spans="2:65" s="1" customFormat="1" ht="24.2" customHeight="1">
      <c r="B255" s="142"/>
      <c r="C255" s="143" t="s">
        <v>341</v>
      </c>
      <c r="D255" s="143" t="s">
        <v>174</v>
      </c>
      <c r="E255" s="144" t="s">
        <v>860</v>
      </c>
      <c r="F255" s="145" t="s">
        <v>861</v>
      </c>
      <c r="G255" s="146" t="s">
        <v>488</v>
      </c>
      <c r="H255" s="147">
        <v>0.106</v>
      </c>
      <c r="I255" s="148">
        <v>132.16999999999999</v>
      </c>
      <c r="J255" s="148"/>
      <c r="K255" s="149"/>
      <c r="L255" s="27"/>
      <c r="M255" s="150" t="s">
        <v>1</v>
      </c>
      <c r="N255" s="121" t="s">
        <v>40</v>
      </c>
      <c r="O255" s="151">
        <v>11.377000000000001</v>
      </c>
      <c r="P255" s="151">
        <f t="shared" si="45"/>
        <v>1.205962</v>
      </c>
      <c r="Q255" s="151">
        <v>0</v>
      </c>
      <c r="R255" s="151">
        <f t="shared" si="46"/>
        <v>0</v>
      </c>
      <c r="S255" s="151">
        <v>1.8</v>
      </c>
      <c r="T255" s="152">
        <f t="shared" si="47"/>
        <v>0.1908</v>
      </c>
      <c r="AR255" s="153" t="s">
        <v>107</v>
      </c>
      <c r="AT255" s="153" t="s">
        <v>174</v>
      </c>
      <c r="AU255" s="153" t="s">
        <v>86</v>
      </c>
      <c r="AY255" s="13" t="s">
        <v>171</v>
      </c>
      <c r="BE255" s="154">
        <f t="shared" si="48"/>
        <v>0</v>
      </c>
      <c r="BF255" s="154">
        <f t="shared" si="49"/>
        <v>0</v>
      </c>
      <c r="BG255" s="154">
        <f t="shared" si="50"/>
        <v>0</v>
      </c>
      <c r="BH255" s="154">
        <f t="shared" si="51"/>
        <v>0</v>
      </c>
      <c r="BI255" s="154">
        <f t="shared" si="52"/>
        <v>0</v>
      </c>
      <c r="BJ255" s="13" t="s">
        <v>86</v>
      </c>
      <c r="BK255" s="154">
        <f t="shared" si="53"/>
        <v>14.01</v>
      </c>
      <c r="BL255" s="13" t="s">
        <v>107</v>
      </c>
      <c r="BM255" s="153" t="s">
        <v>862</v>
      </c>
    </row>
    <row r="256" spans="2:65" s="1" customFormat="1" ht="24.2" customHeight="1">
      <c r="B256" s="142"/>
      <c r="C256" s="143" t="s">
        <v>863</v>
      </c>
      <c r="D256" s="143" t="s">
        <v>174</v>
      </c>
      <c r="E256" s="144" t="s">
        <v>864</v>
      </c>
      <c r="F256" s="145" t="s">
        <v>865</v>
      </c>
      <c r="G256" s="146" t="s">
        <v>253</v>
      </c>
      <c r="H256" s="147">
        <v>3.15</v>
      </c>
      <c r="I256" s="148">
        <v>21.78</v>
      </c>
      <c r="J256" s="148"/>
      <c r="K256" s="149"/>
      <c r="L256" s="27"/>
      <c r="M256" s="150" t="s">
        <v>1</v>
      </c>
      <c r="N256" s="121" t="s">
        <v>40</v>
      </c>
      <c r="O256" s="151">
        <v>1.87504</v>
      </c>
      <c r="P256" s="151">
        <f t="shared" si="45"/>
        <v>5.9063759999999998</v>
      </c>
      <c r="Q256" s="151">
        <v>0</v>
      </c>
      <c r="R256" s="151">
        <f t="shared" si="46"/>
        <v>0</v>
      </c>
      <c r="S256" s="151">
        <v>0.13200000000000001</v>
      </c>
      <c r="T256" s="152">
        <f t="shared" si="47"/>
        <v>0.4158</v>
      </c>
      <c r="AR256" s="153" t="s">
        <v>107</v>
      </c>
      <c r="AT256" s="153" t="s">
        <v>174</v>
      </c>
      <c r="AU256" s="153" t="s">
        <v>86</v>
      </c>
      <c r="AY256" s="13" t="s">
        <v>171</v>
      </c>
      <c r="BE256" s="154">
        <f t="shared" si="48"/>
        <v>0</v>
      </c>
      <c r="BF256" s="154">
        <f t="shared" si="49"/>
        <v>0</v>
      </c>
      <c r="BG256" s="154">
        <f t="shared" si="50"/>
        <v>0</v>
      </c>
      <c r="BH256" s="154">
        <f t="shared" si="51"/>
        <v>0</v>
      </c>
      <c r="BI256" s="154">
        <f t="shared" si="52"/>
        <v>0</v>
      </c>
      <c r="BJ256" s="13" t="s">
        <v>86</v>
      </c>
      <c r="BK256" s="154">
        <f t="shared" si="53"/>
        <v>68.61</v>
      </c>
      <c r="BL256" s="13" t="s">
        <v>107</v>
      </c>
      <c r="BM256" s="153" t="s">
        <v>866</v>
      </c>
    </row>
    <row r="257" spans="2:65" s="1" customFormat="1" ht="24.2" customHeight="1">
      <c r="B257" s="142"/>
      <c r="C257" s="143" t="s">
        <v>345</v>
      </c>
      <c r="D257" s="143" t="s">
        <v>174</v>
      </c>
      <c r="E257" s="144" t="s">
        <v>867</v>
      </c>
      <c r="F257" s="145" t="s">
        <v>868</v>
      </c>
      <c r="G257" s="146" t="s">
        <v>253</v>
      </c>
      <c r="H257" s="147">
        <v>3.15</v>
      </c>
      <c r="I257" s="148">
        <v>27.24</v>
      </c>
      <c r="J257" s="148"/>
      <c r="K257" s="149"/>
      <c r="L257" s="27"/>
      <c r="M257" s="150" t="s">
        <v>1</v>
      </c>
      <c r="N257" s="121" t="s">
        <v>40</v>
      </c>
      <c r="O257" s="151">
        <v>2.3447200000000001</v>
      </c>
      <c r="P257" s="151">
        <f t="shared" si="45"/>
        <v>7.3858680000000003</v>
      </c>
      <c r="Q257" s="151">
        <v>0</v>
      </c>
      <c r="R257" s="151">
        <f t="shared" si="46"/>
        <v>0</v>
      </c>
      <c r="S257" s="151">
        <v>0.17599999999999999</v>
      </c>
      <c r="T257" s="152">
        <f t="shared" si="47"/>
        <v>0.5544</v>
      </c>
      <c r="AR257" s="153" t="s">
        <v>107</v>
      </c>
      <c r="AT257" s="153" t="s">
        <v>174</v>
      </c>
      <c r="AU257" s="153" t="s">
        <v>86</v>
      </c>
      <c r="AY257" s="13" t="s">
        <v>171</v>
      </c>
      <c r="BE257" s="154">
        <f t="shared" si="48"/>
        <v>0</v>
      </c>
      <c r="BF257" s="154">
        <f t="shared" si="49"/>
        <v>0</v>
      </c>
      <c r="BG257" s="154">
        <f t="shared" si="50"/>
        <v>0</v>
      </c>
      <c r="BH257" s="154">
        <f t="shared" si="51"/>
        <v>0</v>
      </c>
      <c r="BI257" s="154">
        <f t="shared" si="52"/>
        <v>0</v>
      </c>
      <c r="BJ257" s="13" t="s">
        <v>86</v>
      </c>
      <c r="BK257" s="154">
        <f t="shared" si="53"/>
        <v>85.81</v>
      </c>
      <c r="BL257" s="13" t="s">
        <v>107</v>
      </c>
      <c r="BM257" s="153" t="s">
        <v>869</v>
      </c>
    </row>
    <row r="258" spans="2:65" s="1" customFormat="1" ht="24.2" customHeight="1">
      <c r="B258" s="142"/>
      <c r="C258" s="143" t="s">
        <v>378</v>
      </c>
      <c r="D258" s="143" t="s">
        <v>174</v>
      </c>
      <c r="E258" s="144" t="s">
        <v>870</v>
      </c>
      <c r="F258" s="145" t="s">
        <v>871</v>
      </c>
      <c r="G258" s="146" t="s">
        <v>253</v>
      </c>
      <c r="H258" s="147">
        <v>12.6</v>
      </c>
      <c r="I258" s="148">
        <v>22.59</v>
      </c>
      <c r="J258" s="148"/>
      <c r="K258" s="149"/>
      <c r="L258" s="27"/>
      <c r="M258" s="150" t="s">
        <v>1</v>
      </c>
      <c r="N258" s="121" t="s">
        <v>40</v>
      </c>
      <c r="O258" s="151">
        <v>0.85068999999999995</v>
      </c>
      <c r="P258" s="151">
        <f t="shared" si="45"/>
        <v>10.718693999999999</v>
      </c>
      <c r="Q258" s="151">
        <v>7.4900000000000003E-6</v>
      </c>
      <c r="R258" s="151">
        <f t="shared" si="46"/>
        <v>9.4374000000000001E-5</v>
      </c>
      <c r="S258" s="151">
        <v>0</v>
      </c>
      <c r="T258" s="152">
        <f t="shared" si="47"/>
        <v>0</v>
      </c>
      <c r="AR258" s="153" t="s">
        <v>107</v>
      </c>
      <c r="AT258" s="153" t="s">
        <v>174</v>
      </c>
      <c r="AU258" s="153" t="s">
        <v>86</v>
      </c>
      <c r="AY258" s="13" t="s">
        <v>171</v>
      </c>
      <c r="BE258" s="154">
        <f t="shared" si="48"/>
        <v>0</v>
      </c>
      <c r="BF258" s="154">
        <f t="shared" si="49"/>
        <v>0</v>
      </c>
      <c r="BG258" s="154">
        <f t="shared" si="50"/>
        <v>0</v>
      </c>
      <c r="BH258" s="154">
        <f t="shared" si="51"/>
        <v>0</v>
      </c>
      <c r="BI258" s="154">
        <f t="shared" si="52"/>
        <v>0</v>
      </c>
      <c r="BJ258" s="13" t="s">
        <v>86</v>
      </c>
      <c r="BK258" s="154">
        <f t="shared" si="53"/>
        <v>284.63</v>
      </c>
      <c r="BL258" s="13" t="s">
        <v>107</v>
      </c>
      <c r="BM258" s="153" t="s">
        <v>872</v>
      </c>
    </row>
    <row r="259" spans="2:65" s="1" customFormat="1" ht="16.5" customHeight="1">
      <c r="B259" s="142"/>
      <c r="C259" s="143" t="s">
        <v>348</v>
      </c>
      <c r="D259" s="143" t="s">
        <v>174</v>
      </c>
      <c r="E259" s="144" t="s">
        <v>873</v>
      </c>
      <c r="F259" s="145" t="s">
        <v>874</v>
      </c>
      <c r="G259" s="146" t="s">
        <v>280</v>
      </c>
      <c r="H259" s="147">
        <v>17</v>
      </c>
      <c r="I259" s="148">
        <v>1.74</v>
      </c>
      <c r="J259" s="148"/>
      <c r="K259" s="149"/>
      <c r="L259" s="27"/>
      <c r="M259" s="150" t="s">
        <v>1</v>
      </c>
      <c r="N259" s="121" t="s">
        <v>40</v>
      </c>
      <c r="O259" s="151">
        <v>0.15</v>
      </c>
      <c r="P259" s="151">
        <f t="shared" si="45"/>
        <v>2.5499999999999998</v>
      </c>
      <c r="Q259" s="151">
        <v>0</v>
      </c>
      <c r="R259" s="151">
        <f t="shared" si="46"/>
        <v>0</v>
      </c>
      <c r="S259" s="151">
        <v>1.4E-2</v>
      </c>
      <c r="T259" s="152">
        <f t="shared" si="47"/>
        <v>0.23800000000000002</v>
      </c>
      <c r="AR259" s="153" t="s">
        <v>107</v>
      </c>
      <c r="AT259" s="153" t="s">
        <v>174</v>
      </c>
      <c r="AU259" s="153" t="s">
        <v>86</v>
      </c>
      <c r="AY259" s="13" t="s">
        <v>171</v>
      </c>
      <c r="BE259" s="154">
        <f t="shared" si="48"/>
        <v>0</v>
      </c>
      <c r="BF259" s="154">
        <f t="shared" si="49"/>
        <v>0</v>
      </c>
      <c r="BG259" s="154">
        <f t="shared" si="50"/>
        <v>0</v>
      </c>
      <c r="BH259" s="154">
        <f t="shared" si="51"/>
        <v>0</v>
      </c>
      <c r="BI259" s="154">
        <f t="shared" si="52"/>
        <v>0</v>
      </c>
      <c r="BJ259" s="13" t="s">
        <v>86</v>
      </c>
      <c r="BK259" s="154">
        <f t="shared" si="53"/>
        <v>29.58</v>
      </c>
      <c r="BL259" s="13" t="s">
        <v>107</v>
      </c>
      <c r="BM259" s="153" t="s">
        <v>875</v>
      </c>
    </row>
    <row r="260" spans="2:65" s="1" customFormat="1" ht="37.9" customHeight="1">
      <c r="B260" s="142"/>
      <c r="C260" s="143" t="s">
        <v>876</v>
      </c>
      <c r="D260" s="143" t="s">
        <v>174</v>
      </c>
      <c r="E260" s="144" t="s">
        <v>877</v>
      </c>
      <c r="F260" s="145" t="s">
        <v>878</v>
      </c>
      <c r="G260" s="146" t="s">
        <v>177</v>
      </c>
      <c r="H260" s="147">
        <v>10</v>
      </c>
      <c r="I260" s="148">
        <v>3.92</v>
      </c>
      <c r="J260" s="148"/>
      <c r="K260" s="149"/>
      <c r="L260" s="27"/>
      <c r="M260" s="150" t="s">
        <v>1</v>
      </c>
      <c r="N260" s="121" t="s">
        <v>40</v>
      </c>
      <c r="O260" s="151">
        <v>0.28399999999999997</v>
      </c>
      <c r="P260" s="151">
        <f t="shared" si="45"/>
        <v>2.84</v>
      </c>
      <c r="Q260" s="151">
        <v>0</v>
      </c>
      <c r="R260" s="151">
        <f t="shared" si="46"/>
        <v>0</v>
      </c>
      <c r="S260" s="151">
        <v>6.8000000000000005E-2</v>
      </c>
      <c r="T260" s="152">
        <f t="shared" si="47"/>
        <v>0.68</v>
      </c>
      <c r="AR260" s="153" t="s">
        <v>107</v>
      </c>
      <c r="AT260" s="153" t="s">
        <v>174</v>
      </c>
      <c r="AU260" s="153" t="s">
        <v>86</v>
      </c>
      <c r="AY260" s="13" t="s">
        <v>171</v>
      </c>
      <c r="BE260" s="154">
        <f t="shared" si="48"/>
        <v>0</v>
      </c>
      <c r="BF260" s="154">
        <f t="shared" si="49"/>
        <v>0</v>
      </c>
      <c r="BG260" s="154">
        <f t="shared" si="50"/>
        <v>0</v>
      </c>
      <c r="BH260" s="154">
        <f t="shared" si="51"/>
        <v>0</v>
      </c>
      <c r="BI260" s="154">
        <f t="shared" si="52"/>
        <v>0</v>
      </c>
      <c r="BJ260" s="13" t="s">
        <v>86</v>
      </c>
      <c r="BK260" s="154">
        <f t="shared" si="53"/>
        <v>39.200000000000003</v>
      </c>
      <c r="BL260" s="13" t="s">
        <v>107</v>
      </c>
      <c r="BM260" s="153" t="s">
        <v>879</v>
      </c>
    </row>
    <row r="261" spans="2:65" s="1" customFormat="1" ht="24.2" customHeight="1">
      <c r="B261" s="142"/>
      <c r="C261" s="143" t="s">
        <v>352</v>
      </c>
      <c r="D261" s="143" t="s">
        <v>174</v>
      </c>
      <c r="E261" s="144" t="s">
        <v>360</v>
      </c>
      <c r="F261" s="145" t="s">
        <v>361</v>
      </c>
      <c r="G261" s="146" t="s">
        <v>362</v>
      </c>
      <c r="H261" s="147">
        <v>44.899000000000001</v>
      </c>
      <c r="I261" s="148">
        <v>10.25</v>
      </c>
      <c r="J261" s="148"/>
      <c r="K261" s="149"/>
      <c r="L261" s="27"/>
      <c r="M261" s="150" t="s">
        <v>1</v>
      </c>
      <c r="N261" s="121" t="s">
        <v>40</v>
      </c>
      <c r="O261" s="151">
        <v>0.88200000000000001</v>
      </c>
      <c r="P261" s="151">
        <f t="shared" si="45"/>
        <v>39.600918</v>
      </c>
      <c r="Q261" s="151">
        <v>0</v>
      </c>
      <c r="R261" s="151">
        <f t="shared" si="46"/>
        <v>0</v>
      </c>
      <c r="S261" s="151">
        <v>0</v>
      </c>
      <c r="T261" s="152">
        <f t="shared" si="47"/>
        <v>0</v>
      </c>
      <c r="AR261" s="153" t="s">
        <v>107</v>
      </c>
      <c r="AT261" s="153" t="s">
        <v>174</v>
      </c>
      <c r="AU261" s="153" t="s">
        <v>86</v>
      </c>
      <c r="AY261" s="13" t="s">
        <v>171</v>
      </c>
      <c r="BE261" s="154">
        <f t="shared" si="48"/>
        <v>0</v>
      </c>
      <c r="BF261" s="154">
        <f t="shared" si="49"/>
        <v>0</v>
      </c>
      <c r="BG261" s="154">
        <f t="shared" si="50"/>
        <v>0</v>
      </c>
      <c r="BH261" s="154">
        <f t="shared" si="51"/>
        <v>0</v>
      </c>
      <c r="BI261" s="154">
        <f t="shared" si="52"/>
        <v>0</v>
      </c>
      <c r="BJ261" s="13" t="s">
        <v>86</v>
      </c>
      <c r="BK261" s="154">
        <f t="shared" si="53"/>
        <v>460.21</v>
      </c>
      <c r="BL261" s="13" t="s">
        <v>107</v>
      </c>
      <c r="BM261" s="153" t="s">
        <v>880</v>
      </c>
    </row>
    <row r="262" spans="2:65" s="1" customFormat="1" ht="21.75" customHeight="1">
      <c r="B262" s="142"/>
      <c r="C262" s="143" t="s">
        <v>881</v>
      </c>
      <c r="D262" s="143" t="s">
        <v>174</v>
      </c>
      <c r="E262" s="144" t="s">
        <v>365</v>
      </c>
      <c r="F262" s="145" t="s">
        <v>366</v>
      </c>
      <c r="G262" s="146" t="s">
        <v>362</v>
      </c>
      <c r="H262" s="147">
        <v>44.899000000000001</v>
      </c>
      <c r="I262" s="148">
        <v>10.029999999999999</v>
      </c>
      <c r="J262" s="148"/>
      <c r="K262" s="149"/>
      <c r="L262" s="27"/>
      <c r="M262" s="150" t="s">
        <v>1</v>
      </c>
      <c r="N262" s="121" t="s">
        <v>40</v>
      </c>
      <c r="O262" s="151">
        <v>0.59799999999999998</v>
      </c>
      <c r="P262" s="151">
        <f t="shared" si="45"/>
        <v>26.849602000000001</v>
      </c>
      <c r="Q262" s="151">
        <v>0</v>
      </c>
      <c r="R262" s="151">
        <f t="shared" si="46"/>
        <v>0</v>
      </c>
      <c r="S262" s="151">
        <v>0</v>
      </c>
      <c r="T262" s="152">
        <f t="shared" si="47"/>
        <v>0</v>
      </c>
      <c r="AR262" s="153" t="s">
        <v>107</v>
      </c>
      <c r="AT262" s="153" t="s">
        <v>174</v>
      </c>
      <c r="AU262" s="153" t="s">
        <v>86</v>
      </c>
      <c r="AY262" s="13" t="s">
        <v>171</v>
      </c>
      <c r="BE262" s="154">
        <f t="shared" si="48"/>
        <v>0</v>
      </c>
      <c r="BF262" s="154">
        <f t="shared" si="49"/>
        <v>0</v>
      </c>
      <c r="BG262" s="154">
        <f t="shared" si="50"/>
        <v>0</v>
      </c>
      <c r="BH262" s="154">
        <f t="shared" si="51"/>
        <v>0</v>
      </c>
      <c r="BI262" s="154">
        <f t="shared" si="52"/>
        <v>0</v>
      </c>
      <c r="BJ262" s="13" t="s">
        <v>86</v>
      </c>
      <c r="BK262" s="154">
        <f t="shared" si="53"/>
        <v>450.34</v>
      </c>
      <c r="BL262" s="13" t="s">
        <v>107</v>
      </c>
      <c r="BM262" s="153" t="s">
        <v>882</v>
      </c>
    </row>
    <row r="263" spans="2:65" s="1" customFormat="1" ht="24.2" customHeight="1">
      <c r="B263" s="142"/>
      <c r="C263" s="143" t="s">
        <v>355</v>
      </c>
      <c r="D263" s="143" t="s">
        <v>174</v>
      </c>
      <c r="E263" s="144" t="s">
        <v>368</v>
      </c>
      <c r="F263" s="145" t="s">
        <v>369</v>
      </c>
      <c r="G263" s="146" t="s">
        <v>362</v>
      </c>
      <c r="H263" s="147">
        <v>1077.576</v>
      </c>
      <c r="I263" s="148">
        <v>0.31</v>
      </c>
      <c r="J263" s="148"/>
      <c r="K263" s="149"/>
      <c r="L263" s="27"/>
      <c r="M263" s="150" t="s">
        <v>1</v>
      </c>
      <c r="N263" s="121" t="s">
        <v>40</v>
      </c>
      <c r="O263" s="151">
        <v>7.0000000000000001E-3</v>
      </c>
      <c r="P263" s="151">
        <f t="shared" si="45"/>
        <v>7.5430320000000002</v>
      </c>
      <c r="Q263" s="151">
        <v>0</v>
      </c>
      <c r="R263" s="151">
        <f t="shared" si="46"/>
        <v>0</v>
      </c>
      <c r="S263" s="151">
        <v>0</v>
      </c>
      <c r="T263" s="152">
        <f t="shared" si="47"/>
        <v>0</v>
      </c>
      <c r="AR263" s="153" t="s">
        <v>107</v>
      </c>
      <c r="AT263" s="153" t="s">
        <v>174</v>
      </c>
      <c r="AU263" s="153" t="s">
        <v>86</v>
      </c>
      <c r="AY263" s="13" t="s">
        <v>171</v>
      </c>
      <c r="BE263" s="154">
        <f t="shared" si="48"/>
        <v>0</v>
      </c>
      <c r="BF263" s="154">
        <f t="shared" si="49"/>
        <v>0</v>
      </c>
      <c r="BG263" s="154">
        <f t="shared" si="50"/>
        <v>0</v>
      </c>
      <c r="BH263" s="154">
        <f t="shared" si="51"/>
        <v>0</v>
      </c>
      <c r="BI263" s="154">
        <f t="shared" si="52"/>
        <v>0</v>
      </c>
      <c r="BJ263" s="13" t="s">
        <v>86</v>
      </c>
      <c r="BK263" s="154">
        <f t="shared" si="53"/>
        <v>334.05</v>
      </c>
      <c r="BL263" s="13" t="s">
        <v>107</v>
      </c>
      <c r="BM263" s="153" t="s">
        <v>883</v>
      </c>
    </row>
    <row r="264" spans="2:65" s="1" customFormat="1" ht="24.2" customHeight="1">
      <c r="B264" s="142"/>
      <c r="C264" s="143" t="s">
        <v>884</v>
      </c>
      <c r="D264" s="143" t="s">
        <v>174</v>
      </c>
      <c r="E264" s="144" t="s">
        <v>470</v>
      </c>
      <c r="F264" s="145" t="s">
        <v>471</v>
      </c>
      <c r="G264" s="146" t="s">
        <v>362</v>
      </c>
      <c r="H264" s="147">
        <v>44.899000000000001</v>
      </c>
      <c r="I264" s="148">
        <v>10.34</v>
      </c>
      <c r="J264" s="148"/>
      <c r="K264" s="149"/>
      <c r="L264" s="27"/>
      <c r="M264" s="150" t="s">
        <v>1</v>
      </c>
      <c r="N264" s="121" t="s">
        <v>40</v>
      </c>
      <c r="O264" s="151">
        <v>0.89</v>
      </c>
      <c r="P264" s="151">
        <f t="shared" si="45"/>
        <v>39.96011</v>
      </c>
      <c r="Q264" s="151">
        <v>0</v>
      </c>
      <c r="R264" s="151">
        <f t="shared" si="46"/>
        <v>0</v>
      </c>
      <c r="S264" s="151">
        <v>0</v>
      </c>
      <c r="T264" s="152">
        <f t="shared" si="47"/>
        <v>0</v>
      </c>
      <c r="AR264" s="153" t="s">
        <v>107</v>
      </c>
      <c r="AT264" s="153" t="s">
        <v>174</v>
      </c>
      <c r="AU264" s="153" t="s">
        <v>86</v>
      </c>
      <c r="AY264" s="13" t="s">
        <v>171</v>
      </c>
      <c r="BE264" s="154">
        <f t="shared" si="48"/>
        <v>0</v>
      </c>
      <c r="BF264" s="154">
        <f t="shared" si="49"/>
        <v>0</v>
      </c>
      <c r="BG264" s="154">
        <f t="shared" si="50"/>
        <v>0</v>
      </c>
      <c r="BH264" s="154">
        <f t="shared" si="51"/>
        <v>0</v>
      </c>
      <c r="BI264" s="154">
        <f t="shared" si="52"/>
        <v>0</v>
      </c>
      <c r="BJ264" s="13" t="s">
        <v>86</v>
      </c>
      <c r="BK264" s="154">
        <f t="shared" si="53"/>
        <v>464.26</v>
      </c>
      <c r="BL264" s="13" t="s">
        <v>107</v>
      </c>
      <c r="BM264" s="153" t="s">
        <v>885</v>
      </c>
    </row>
    <row r="265" spans="2:65" s="1" customFormat="1" ht="24.2" customHeight="1">
      <c r="B265" s="142"/>
      <c r="C265" s="143" t="s">
        <v>359</v>
      </c>
      <c r="D265" s="143" t="s">
        <v>174</v>
      </c>
      <c r="E265" s="144" t="s">
        <v>372</v>
      </c>
      <c r="F265" s="145" t="s">
        <v>373</v>
      </c>
      <c r="G265" s="146" t="s">
        <v>362</v>
      </c>
      <c r="H265" s="147">
        <v>179.596</v>
      </c>
      <c r="I265" s="148">
        <v>1.1599999999999999</v>
      </c>
      <c r="J265" s="148"/>
      <c r="K265" s="149"/>
      <c r="L265" s="27"/>
      <c r="M265" s="150" t="s">
        <v>1</v>
      </c>
      <c r="N265" s="121" t="s">
        <v>40</v>
      </c>
      <c r="O265" s="151">
        <v>0.1</v>
      </c>
      <c r="P265" s="151">
        <f t="shared" si="45"/>
        <v>17.959600000000002</v>
      </c>
      <c r="Q265" s="151">
        <v>0</v>
      </c>
      <c r="R265" s="151">
        <f t="shared" si="46"/>
        <v>0</v>
      </c>
      <c r="S265" s="151">
        <v>0</v>
      </c>
      <c r="T265" s="152">
        <f t="shared" si="47"/>
        <v>0</v>
      </c>
      <c r="AR265" s="153" t="s">
        <v>107</v>
      </c>
      <c r="AT265" s="153" t="s">
        <v>174</v>
      </c>
      <c r="AU265" s="153" t="s">
        <v>86</v>
      </c>
      <c r="AY265" s="13" t="s">
        <v>171</v>
      </c>
      <c r="BE265" s="154">
        <f t="shared" si="48"/>
        <v>0</v>
      </c>
      <c r="BF265" s="154">
        <f t="shared" si="49"/>
        <v>0</v>
      </c>
      <c r="BG265" s="154">
        <f t="shared" si="50"/>
        <v>0</v>
      </c>
      <c r="BH265" s="154">
        <f t="shared" si="51"/>
        <v>0</v>
      </c>
      <c r="BI265" s="154">
        <f t="shared" si="52"/>
        <v>0</v>
      </c>
      <c r="BJ265" s="13" t="s">
        <v>86</v>
      </c>
      <c r="BK265" s="154">
        <f t="shared" si="53"/>
        <v>208.33</v>
      </c>
      <c r="BL265" s="13" t="s">
        <v>107</v>
      </c>
      <c r="BM265" s="153" t="s">
        <v>886</v>
      </c>
    </row>
    <row r="266" spans="2:65" s="1" customFormat="1" ht="24.2" customHeight="1">
      <c r="B266" s="142"/>
      <c r="C266" s="143" t="s">
        <v>887</v>
      </c>
      <c r="D266" s="143" t="s">
        <v>174</v>
      </c>
      <c r="E266" s="144" t="s">
        <v>375</v>
      </c>
      <c r="F266" s="145" t="s">
        <v>376</v>
      </c>
      <c r="G266" s="146" t="s">
        <v>362</v>
      </c>
      <c r="H266" s="147">
        <v>44.899000000000001</v>
      </c>
      <c r="I266" s="148">
        <v>40.200000000000003</v>
      </c>
      <c r="J266" s="148"/>
      <c r="K266" s="149"/>
      <c r="L266" s="27"/>
      <c r="M266" s="150" t="s">
        <v>1</v>
      </c>
      <c r="N266" s="121" t="s">
        <v>40</v>
      </c>
      <c r="O266" s="151">
        <v>0</v>
      </c>
      <c r="P266" s="151">
        <f t="shared" si="45"/>
        <v>0</v>
      </c>
      <c r="Q266" s="151">
        <v>0</v>
      </c>
      <c r="R266" s="151">
        <f t="shared" si="46"/>
        <v>0</v>
      </c>
      <c r="S266" s="151">
        <v>0</v>
      </c>
      <c r="T266" s="152">
        <f t="shared" si="47"/>
        <v>0</v>
      </c>
      <c r="AR266" s="153" t="s">
        <v>107</v>
      </c>
      <c r="AT266" s="153" t="s">
        <v>174</v>
      </c>
      <c r="AU266" s="153" t="s">
        <v>86</v>
      </c>
      <c r="AY266" s="13" t="s">
        <v>171</v>
      </c>
      <c r="BE266" s="154">
        <f t="shared" si="48"/>
        <v>0</v>
      </c>
      <c r="BF266" s="154">
        <f t="shared" si="49"/>
        <v>0</v>
      </c>
      <c r="BG266" s="154">
        <f t="shared" si="50"/>
        <v>0</v>
      </c>
      <c r="BH266" s="154">
        <f t="shared" si="51"/>
        <v>0</v>
      </c>
      <c r="BI266" s="154">
        <f t="shared" si="52"/>
        <v>0</v>
      </c>
      <c r="BJ266" s="13" t="s">
        <v>86</v>
      </c>
      <c r="BK266" s="154">
        <f t="shared" si="53"/>
        <v>1804.94</v>
      </c>
      <c r="BL266" s="13" t="s">
        <v>107</v>
      </c>
      <c r="BM266" s="153" t="s">
        <v>888</v>
      </c>
    </row>
    <row r="267" spans="2:65" s="11" customFormat="1" ht="22.9" customHeight="1">
      <c r="B267" s="131"/>
      <c r="D267" s="132" t="s">
        <v>73</v>
      </c>
      <c r="E267" s="140" t="s">
        <v>378</v>
      </c>
      <c r="F267" s="140" t="s">
        <v>379</v>
      </c>
      <c r="J267" s="141"/>
      <c r="L267" s="131"/>
      <c r="M267" s="135"/>
      <c r="P267" s="136">
        <f>P268</f>
        <v>242.67939000000001</v>
      </c>
      <c r="R267" s="136">
        <f>R268</f>
        <v>0</v>
      </c>
      <c r="T267" s="137">
        <f>T268</f>
        <v>0</v>
      </c>
      <c r="AR267" s="132" t="s">
        <v>81</v>
      </c>
      <c r="AT267" s="138" t="s">
        <v>73</v>
      </c>
      <c r="AU267" s="138" t="s">
        <v>81</v>
      </c>
      <c r="AY267" s="132" t="s">
        <v>171</v>
      </c>
      <c r="BK267" s="139">
        <f>BK268</f>
        <v>3522.45</v>
      </c>
    </row>
    <row r="268" spans="2:65" s="1" customFormat="1" ht="24.2" customHeight="1">
      <c r="B268" s="142"/>
      <c r="C268" s="143" t="s">
        <v>363</v>
      </c>
      <c r="D268" s="143" t="s">
        <v>174</v>
      </c>
      <c r="E268" s="144" t="s">
        <v>381</v>
      </c>
      <c r="F268" s="145" t="s">
        <v>382</v>
      </c>
      <c r="G268" s="146" t="s">
        <v>362</v>
      </c>
      <c r="H268" s="147">
        <v>98.53</v>
      </c>
      <c r="I268" s="148">
        <v>35.75</v>
      </c>
      <c r="J268" s="148"/>
      <c r="K268" s="149"/>
      <c r="L268" s="27"/>
      <c r="M268" s="150" t="s">
        <v>1</v>
      </c>
      <c r="N268" s="121" t="s">
        <v>40</v>
      </c>
      <c r="O268" s="151">
        <v>2.4630000000000001</v>
      </c>
      <c r="P268" s="151">
        <f>O268*H268</f>
        <v>242.67939000000001</v>
      </c>
      <c r="Q268" s="151">
        <v>0</v>
      </c>
      <c r="R268" s="151">
        <f>Q268*H268</f>
        <v>0</v>
      </c>
      <c r="S268" s="151">
        <v>0</v>
      </c>
      <c r="T268" s="152">
        <f>S268*H268</f>
        <v>0</v>
      </c>
      <c r="AR268" s="153" t="s">
        <v>107</v>
      </c>
      <c r="AT268" s="153" t="s">
        <v>174</v>
      </c>
      <c r="AU268" s="153" t="s">
        <v>86</v>
      </c>
      <c r="AY268" s="13" t="s">
        <v>171</v>
      </c>
      <c r="BE268" s="154">
        <f>IF(N268="základná",J268,0)</f>
        <v>0</v>
      </c>
      <c r="BF268" s="154">
        <f>IF(N268="znížená",J268,0)</f>
        <v>0</v>
      </c>
      <c r="BG268" s="154">
        <f>IF(N268="zákl. prenesená",J268,0)</f>
        <v>0</v>
      </c>
      <c r="BH268" s="154">
        <f>IF(N268="zníž. prenesená",J268,0)</f>
        <v>0</v>
      </c>
      <c r="BI268" s="154">
        <f>IF(N268="nulová",J268,0)</f>
        <v>0</v>
      </c>
      <c r="BJ268" s="13" t="s">
        <v>86</v>
      </c>
      <c r="BK268" s="154">
        <f>ROUND(I268*H268,2)</f>
        <v>3522.45</v>
      </c>
      <c r="BL268" s="13" t="s">
        <v>107</v>
      </c>
      <c r="BM268" s="153" t="s">
        <v>889</v>
      </c>
    </row>
    <row r="269" spans="2:65" s="11" customFormat="1" ht="25.9" customHeight="1">
      <c r="B269" s="131"/>
      <c r="D269" s="132" t="s">
        <v>73</v>
      </c>
      <c r="E269" s="133" t="s">
        <v>384</v>
      </c>
      <c r="F269" s="133" t="s">
        <v>385</v>
      </c>
      <c r="J269" s="134"/>
      <c r="L269" s="131"/>
      <c r="M269" s="135"/>
      <c r="P269" s="136">
        <f>P270+P283+P286+P292+P305+P311+P321+P324+P328+P330</f>
        <v>339.95104450999997</v>
      </c>
      <c r="R269" s="136">
        <f>R270+R283+R286+R292+R305+R311+R321+R324+R328+R330</f>
        <v>1.4440107648</v>
      </c>
      <c r="T269" s="137">
        <f>T270+T283+T286+T292+T305+T311+T321+T324+T328+T330</f>
        <v>0.62063459999999993</v>
      </c>
      <c r="AR269" s="132" t="s">
        <v>86</v>
      </c>
      <c r="AT269" s="138" t="s">
        <v>73</v>
      </c>
      <c r="AU269" s="138" t="s">
        <v>74</v>
      </c>
      <c r="AY269" s="132" t="s">
        <v>171</v>
      </c>
      <c r="BK269" s="139">
        <f>BK270+BK283+BK286+BK292+BK305+BK311+BK321+BK324+BK328+BK330</f>
        <v>14526.18</v>
      </c>
    </row>
    <row r="270" spans="2:65" s="11" customFormat="1" ht="22.9" customHeight="1">
      <c r="B270" s="131"/>
      <c r="D270" s="132" t="s">
        <v>73</v>
      </c>
      <c r="E270" s="140" t="s">
        <v>386</v>
      </c>
      <c r="F270" s="140" t="s">
        <v>387</v>
      </c>
      <c r="J270" s="141"/>
      <c r="L270" s="131"/>
      <c r="M270" s="135"/>
      <c r="P270" s="136">
        <f>SUM(P271:P282)</f>
        <v>19.05004014</v>
      </c>
      <c r="R270" s="136">
        <f>SUM(R271:R282)</f>
        <v>0.14759796659999999</v>
      </c>
      <c r="T270" s="137">
        <f>SUM(T271:T282)</f>
        <v>0</v>
      </c>
      <c r="AR270" s="132" t="s">
        <v>86</v>
      </c>
      <c r="AT270" s="138" t="s">
        <v>73</v>
      </c>
      <c r="AU270" s="138" t="s">
        <v>81</v>
      </c>
      <c r="AY270" s="132" t="s">
        <v>171</v>
      </c>
      <c r="BK270" s="139">
        <f>SUM(BK271:BK282)</f>
        <v>632.12000000000012</v>
      </c>
    </row>
    <row r="271" spans="2:65" s="1" customFormat="1" ht="24.2" customHeight="1">
      <c r="B271" s="142"/>
      <c r="C271" s="143" t="s">
        <v>890</v>
      </c>
      <c r="D271" s="143" t="s">
        <v>174</v>
      </c>
      <c r="E271" s="144" t="s">
        <v>891</v>
      </c>
      <c r="F271" s="145" t="s">
        <v>892</v>
      </c>
      <c r="G271" s="146" t="s">
        <v>177</v>
      </c>
      <c r="H271" s="147">
        <v>80.105000000000004</v>
      </c>
      <c r="I271" s="148">
        <v>0.23</v>
      </c>
      <c r="J271" s="148"/>
      <c r="K271" s="149"/>
      <c r="L271" s="27"/>
      <c r="M271" s="150" t="s">
        <v>1</v>
      </c>
      <c r="N271" s="121" t="s">
        <v>40</v>
      </c>
      <c r="O271" s="151">
        <v>1.303E-2</v>
      </c>
      <c r="P271" s="151">
        <f t="shared" ref="P271:P282" si="54">O271*H271</f>
        <v>1.04376815</v>
      </c>
      <c r="Q271" s="151">
        <v>0</v>
      </c>
      <c r="R271" s="151">
        <f t="shared" ref="R271:R282" si="55">Q271*H271</f>
        <v>0</v>
      </c>
      <c r="S271" s="151">
        <v>0</v>
      </c>
      <c r="T271" s="152">
        <f t="shared" ref="T271:T282" si="56">S271*H271</f>
        <v>0</v>
      </c>
      <c r="AR271" s="153" t="s">
        <v>198</v>
      </c>
      <c r="AT271" s="153" t="s">
        <v>174</v>
      </c>
      <c r="AU271" s="153" t="s">
        <v>86</v>
      </c>
      <c r="AY271" s="13" t="s">
        <v>171</v>
      </c>
      <c r="BE271" s="154">
        <f t="shared" ref="BE271:BE282" si="57">IF(N271="základná",J271,0)</f>
        <v>0</v>
      </c>
      <c r="BF271" s="154">
        <f t="shared" ref="BF271:BF282" si="58">IF(N271="znížená",J271,0)</f>
        <v>0</v>
      </c>
      <c r="BG271" s="154">
        <f t="shared" ref="BG271:BG282" si="59">IF(N271="zákl. prenesená",J271,0)</f>
        <v>0</v>
      </c>
      <c r="BH271" s="154">
        <f t="shared" ref="BH271:BH282" si="60">IF(N271="zníž. prenesená",J271,0)</f>
        <v>0</v>
      </c>
      <c r="BI271" s="154">
        <f t="shared" ref="BI271:BI282" si="61">IF(N271="nulová",J271,0)</f>
        <v>0</v>
      </c>
      <c r="BJ271" s="13" t="s">
        <v>86</v>
      </c>
      <c r="BK271" s="154">
        <f t="shared" ref="BK271:BK282" si="62">ROUND(I271*H271,2)</f>
        <v>18.420000000000002</v>
      </c>
      <c r="BL271" s="13" t="s">
        <v>198</v>
      </c>
      <c r="BM271" s="153" t="s">
        <v>893</v>
      </c>
    </row>
    <row r="272" spans="2:65" s="1" customFormat="1" ht="16.5" customHeight="1">
      <c r="B272" s="142"/>
      <c r="C272" s="155" t="s">
        <v>367</v>
      </c>
      <c r="D272" s="155" t="s">
        <v>282</v>
      </c>
      <c r="E272" s="156" t="s">
        <v>395</v>
      </c>
      <c r="F272" s="157" t="s">
        <v>396</v>
      </c>
      <c r="G272" s="158" t="s">
        <v>362</v>
      </c>
      <c r="H272" s="159">
        <v>2.4E-2</v>
      </c>
      <c r="I272" s="160">
        <v>1799.87</v>
      </c>
      <c r="J272" s="160"/>
      <c r="K272" s="161"/>
      <c r="L272" s="162"/>
      <c r="M272" s="163" t="s">
        <v>1</v>
      </c>
      <c r="N272" s="164" t="s">
        <v>40</v>
      </c>
      <c r="O272" s="151">
        <v>0</v>
      </c>
      <c r="P272" s="151">
        <f t="shared" si="54"/>
        <v>0</v>
      </c>
      <c r="Q272" s="151">
        <v>1</v>
      </c>
      <c r="R272" s="151">
        <f t="shared" si="55"/>
        <v>2.4E-2</v>
      </c>
      <c r="S272" s="151">
        <v>0</v>
      </c>
      <c r="T272" s="152">
        <f t="shared" si="56"/>
        <v>0</v>
      </c>
      <c r="AR272" s="153" t="s">
        <v>225</v>
      </c>
      <c r="AT272" s="153" t="s">
        <v>282</v>
      </c>
      <c r="AU272" s="153" t="s">
        <v>86</v>
      </c>
      <c r="AY272" s="13" t="s">
        <v>171</v>
      </c>
      <c r="BE272" s="154">
        <f t="shared" si="57"/>
        <v>0</v>
      </c>
      <c r="BF272" s="154">
        <f t="shared" si="58"/>
        <v>0</v>
      </c>
      <c r="BG272" s="154">
        <f t="shared" si="59"/>
        <v>0</v>
      </c>
      <c r="BH272" s="154">
        <f t="shared" si="60"/>
        <v>0</v>
      </c>
      <c r="BI272" s="154">
        <f t="shared" si="61"/>
        <v>0</v>
      </c>
      <c r="BJ272" s="13" t="s">
        <v>86</v>
      </c>
      <c r="BK272" s="154">
        <f t="shared" si="62"/>
        <v>43.2</v>
      </c>
      <c r="BL272" s="13" t="s">
        <v>198</v>
      </c>
      <c r="BM272" s="153" t="s">
        <v>894</v>
      </c>
    </row>
    <row r="273" spans="2:65" s="1" customFormat="1" ht="24.2" customHeight="1">
      <c r="B273" s="142"/>
      <c r="C273" s="143" t="s">
        <v>895</v>
      </c>
      <c r="D273" s="143" t="s">
        <v>174</v>
      </c>
      <c r="E273" s="144" t="s">
        <v>896</v>
      </c>
      <c r="F273" s="145" t="s">
        <v>897</v>
      </c>
      <c r="G273" s="146" t="s">
        <v>177</v>
      </c>
      <c r="H273" s="147">
        <v>0.215</v>
      </c>
      <c r="I273" s="148">
        <v>3.92</v>
      </c>
      <c r="J273" s="148"/>
      <c r="K273" s="149"/>
      <c r="L273" s="27"/>
      <c r="M273" s="150" t="s">
        <v>1</v>
      </c>
      <c r="N273" s="121" t="s">
        <v>40</v>
      </c>
      <c r="O273" s="151">
        <v>0.19017000000000001</v>
      </c>
      <c r="P273" s="151">
        <f t="shared" si="54"/>
        <v>4.0886550000000001E-2</v>
      </c>
      <c r="Q273" s="151">
        <v>0</v>
      </c>
      <c r="R273" s="151">
        <f t="shared" si="55"/>
        <v>0</v>
      </c>
      <c r="S273" s="151">
        <v>0</v>
      </c>
      <c r="T273" s="152">
        <f t="shared" si="56"/>
        <v>0</v>
      </c>
      <c r="AR273" s="153" t="s">
        <v>198</v>
      </c>
      <c r="AT273" s="153" t="s">
        <v>174</v>
      </c>
      <c r="AU273" s="153" t="s">
        <v>86</v>
      </c>
      <c r="AY273" s="13" t="s">
        <v>171</v>
      </c>
      <c r="BE273" s="154">
        <f t="shared" si="57"/>
        <v>0</v>
      </c>
      <c r="BF273" s="154">
        <f t="shared" si="58"/>
        <v>0</v>
      </c>
      <c r="BG273" s="154">
        <f t="shared" si="59"/>
        <v>0</v>
      </c>
      <c r="BH273" s="154">
        <f t="shared" si="60"/>
        <v>0</v>
      </c>
      <c r="BI273" s="154">
        <f t="shared" si="61"/>
        <v>0</v>
      </c>
      <c r="BJ273" s="13" t="s">
        <v>86</v>
      </c>
      <c r="BK273" s="154">
        <f t="shared" si="62"/>
        <v>0.84</v>
      </c>
      <c r="BL273" s="13" t="s">
        <v>198</v>
      </c>
      <c r="BM273" s="153" t="s">
        <v>898</v>
      </c>
    </row>
    <row r="274" spans="2:65" s="1" customFormat="1" ht="16.5" customHeight="1">
      <c r="B274" s="142"/>
      <c r="C274" s="155" t="s">
        <v>370</v>
      </c>
      <c r="D274" s="155" t="s">
        <v>282</v>
      </c>
      <c r="E274" s="156" t="s">
        <v>899</v>
      </c>
      <c r="F274" s="157" t="s">
        <v>900</v>
      </c>
      <c r="G274" s="158" t="s">
        <v>768</v>
      </c>
      <c r="H274" s="159">
        <v>0.503</v>
      </c>
      <c r="I274" s="160">
        <v>3.2</v>
      </c>
      <c r="J274" s="160"/>
      <c r="K274" s="161"/>
      <c r="L274" s="162"/>
      <c r="M274" s="163" t="s">
        <v>1</v>
      </c>
      <c r="N274" s="164" t="s">
        <v>40</v>
      </c>
      <c r="O274" s="151">
        <v>0</v>
      </c>
      <c r="P274" s="151">
        <f t="shared" si="54"/>
        <v>0</v>
      </c>
      <c r="Q274" s="151">
        <v>1E-3</v>
      </c>
      <c r="R274" s="151">
        <f t="shared" si="55"/>
        <v>5.0299999999999997E-4</v>
      </c>
      <c r="S274" s="151">
        <v>0</v>
      </c>
      <c r="T274" s="152">
        <f t="shared" si="56"/>
        <v>0</v>
      </c>
      <c r="AR274" s="153" t="s">
        <v>225</v>
      </c>
      <c r="AT274" s="153" t="s">
        <v>282</v>
      </c>
      <c r="AU274" s="153" t="s">
        <v>86</v>
      </c>
      <c r="AY274" s="13" t="s">
        <v>171</v>
      </c>
      <c r="BE274" s="154">
        <f t="shared" si="57"/>
        <v>0</v>
      </c>
      <c r="BF274" s="154">
        <f t="shared" si="58"/>
        <v>0</v>
      </c>
      <c r="BG274" s="154">
        <f t="shared" si="59"/>
        <v>0</v>
      </c>
      <c r="BH274" s="154">
        <f t="shared" si="60"/>
        <v>0</v>
      </c>
      <c r="BI274" s="154">
        <f t="shared" si="61"/>
        <v>0</v>
      </c>
      <c r="BJ274" s="13" t="s">
        <v>86</v>
      </c>
      <c r="BK274" s="154">
        <f t="shared" si="62"/>
        <v>1.61</v>
      </c>
      <c r="BL274" s="13" t="s">
        <v>198</v>
      </c>
      <c r="BM274" s="153" t="s">
        <v>901</v>
      </c>
    </row>
    <row r="275" spans="2:65" s="1" customFormat="1" ht="24.2" customHeight="1">
      <c r="B275" s="142"/>
      <c r="C275" s="143" t="s">
        <v>902</v>
      </c>
      <c r="D275" s="143" t="s">
        <v>174</v>
      </c>
      <c r="E275" s="144" t="s">
        <v>903</v>
      </c>
      <c r="F275" s="145" t="s">
        <v>904</v>
      </c>
      <c r="G275" s="146" t="s">
        <v>177</v>
      </c>
      <c r="H275" s="147">
        <v>1.9319999999999999</v>
      </c>
      <c r="I275" s="148">
        <v>4.37</v>
      </c>
      <c r="J275" s="148"/>
      <c r="K275" s="149"/>
      <c r="L275" s="27"/>
      <c r="M275" s="150" t="s">
        <v>1</v>
      </c>
      <c r="N275" s="121" t="s">
        <v>40</v>
      </c>
      <c r="O275" s="151">
        <v>0.21217</v>
      </c>
      <c r="P275" s="151">
        <f t="shared" si="54"/>
        <v>0.40991243999999999</v>
      </c>
      <c r="Q275" s="151">
        <v>0</v>
      </c>
      <c r="R275" s="151">
        <f t="shared" si="55"/>
        <v>0</v>
      </c>
      <c r="S275" s="151">
        <v>0</v>
      </c>
      <c r="T275" s="152">
        <f t="shared" si="56"/>
        <v>0</v>
      </c>
      <c r="AR275" s="153" t="s">
        <v>198</v>
      </c>
      <c r="AT275" s="153" t="s">
        <v>174</v>
      </c>
      <c r="AU275" s="153" t="s">
        <v>86</v>
      </c>
      <c r="AY275" s="13" t="s">
        <v>171</v>
      </c>
      <c r="BE275" s="154">
        <f t="shared" si="57"/>
        <v>0</v>
      </c>
      <c r="BF275" s="154">
        <f t="shared" si="58"/>
        <v>0</v>
      </c>
      <c r="BG275" s="154">
        <f t="shared" si="59"/>
        <v>0</v>
      </c>
      <c r="BH275" s="154">
        <f t="shared" si="60"/>
        <v>0</v>
      </c>
      <c r="BI275" s="154">
        <f t="shared" si="61"/>
        <v>0</v>
      </c>
      <c r="BJ275" s="13" t="s">
        <v>86</v>
      </c>
      <c r="BK275" s="154">
        <f t="shared" si="62"/>
        <v>8.44</v>
      </c>
      <c r="BL275" s="13" t="s">
        <v>198</v>
      </c>
      <c r="BM275" s="153" t="s">
        <v>905</v>
      </c>
    </row>
    <row r="276" spans="2:65" s="1" customFormat="1" ht="16.5" customHeight="1">
      <c r="B276" s="142"/>
      <c r="C276" s="155" t="s">
        <v>374</v>
      </c>
      <c r="D276" s="155" t="s">
        <v>282</v>
      </c>
      <c r="E276" s="156" t="s">
        <v>899</v>
      </c>
      <c r="F276" s="157" t="s">
        <v>900</v>
      </c>
      <c r="G276" s="158" t="s">
        <v>768</v>
      </c>
      <c r="H276" s="159">
        <v>4.5209999999999999</v>
      </c>
      <c r="I276" s="160">
        <v>3.2</v>
      </c>
      <c r="J276" s="160"/>
      <c r="K276" s="161"/>
      <c r="L276" s="162"/>
      <c r="M276" s="163" t="s">
        <v>1</v>
      </c>
      <c r="N276" s="164" t="s">
        <v>40</v>
      </c>
      <c r="O276" s="151">
        <v>0</v>
      </c>
      <c r="P276" s="151">
        <f t="shared" si="54"/>
        <v>0</v>
      </c>
      <c r="Q276" s="151">
        <v>1E-3</v>
      </c>
      <c r="R276" s="151">
        <f t="shared" si="55"/>
        <v>4.5209999999999998E-3</v>
      </c>
      <c r="S276" s="151">
        <v>0</v>
      </c>
      <c r="T276" s="152">
        <f t="shared" si="56"/>
        <v>0</v>
      </c>
      <c r="AR276" s="153" t="s">
        <v>225</v>
      </c>
      <c r="AT276" s="153" t="s">
        <v>282</v>
      </c>
      <c r="AU276" s="153" t="s">
        <v>86</v>
      </c>
      <c r="AY276" s="13" t="s">
        <v>171</v>
      </c>
      <c r="BE276" s="154">
        <f t="shared" si="57"/>
        <v>0</v>
      </c>
      <c r="BF276" s="154">
        <f t="shared" si="58"/>
        <v>0</v>
      </c>
      <c r="BG276" s="154">
        <f t="shared" si="59"/>
        <v>0</v>
      </c>
      <c r="BH276" s="154">
        <f t="shared" si="60"/>
        <v>0</v>
      </c>
      <c r="BI276" s="154">
        <f t="shared" si="61"/>
        <v>0</v>
      </c>
      <c r="BJ276" s="13" t="s">
        <v>86</v>
      </c>
      <c r="BK276" s="154">
        <f t="shared" si="62"/>
        <v>14.47</v>
      </c>
      <c r="BL276" s="13" t="s">
        <v>198</v>
      </c>
      <c r="BM276" s="153" t="s">
        <v>906</v>
      </c>
    </row>
    <row r="277" spans="2:65" s="1" customFormat="1" ht="24.2" customHeight="1">
      <c r="B277" s="142"/>
      <c r="C277" s="143" t="s">
        <v>907</v>
      </c>
      <c r="D277" s="143" t="s">
        <v>174</v>
      </c>
      <c r="E277" s="144" t="s">
        <v>908</v>
      </c>
      <c r="F277" s="145" t="s">
        <v>909</v>
      </c>
      <c r="G277" s="146" t="s">
        <v>177</v>
      </c>
      <c r="H277" s="147">
        <v>77.900000000000006</v>
      </c>
      <c r="I277" s="148">
        <v>3.61</v>
      </c>
      <c r="J277" s="148"/>
      <c r="K277" s="149"/>
      <c r="L277" s="27"/>
      <c r="M277" s="150" t="s">
        <v>1</v>
      </c>
      <c r="N277" s="121" t="s">
        <v>40</v>
      </c>
      <c r="O277" s="151">
        <v>0.20047000000000001</v>
      </c>
      <c r="P277" s="151">
        <f t="shared" si="54"/>
        <v>15.616613000000003</v>
      </c>
      <c r="Q277" s="151">
        <v>0</v>
      </c>
      <c r="R277" s="151">
        <f t="shared" si="55"/>
        <v>0</v>
      </c>
      <c r="S277" s="151">
        <v>0</v>
      </c>
      <c r="T277" s="152">
        <f t="shared" si="56"/>
        <v>0</v>
      </c>
      <c r="AR277" s="153" t="s">
        <v>198</v>
      </c>
      <c r="AT277" s="153" t="s">
        <v>174</v>
      </c>
      <c r="AU277" s="153" t="s">
        <v>86</v>
      </c>
      <c r="AY277" s="13" t="s">
        <v>171</v>
      </c>
      <c r="BE277" s="154">
        <f t="shared" si="57"/>
        <v>0</v>
      </c>
      <c r="BF277" s="154">
        <f t="shared" si="58"/>
        <v>0</v>
      </c>
      <c r="BG277" s="154">
        <f t="shared" si="59"/>
        <v>0</v>
      </c>
      <c r="BH277" s="154">
        <f t="shared" si="60"/>
        <v>0</v>
      </c>
      <c r="BI277" s="154">
        <f t="shared" si="61"/>
        <v>0</v>
      </c>
      <c r="BJ277" s="13" t="s">
        <v>86</v>
      </c>
      <c r="BK277" s="154">
        <f t="shared" si="62"/>
        <v>281.22000000000003</v>
      </c>
      <c r="BL277" s="13" t="s">
        <v>198</v>
      </c>
      <c r="BM277" s="153" t="s">
        <v>910</v>
      </c>
    </row>
    <row r="278" spans="2:65" s="1" customFormat="1" ht="24.2" customHeight="1">
      <c r="B278" s="142"/>
      <c r="C278" s="155" t="s">
        <v>377</v>
      </c>
      <c r="D278" s="155" t="s">
        <v>282</v>
      </c>
      <c r="E278" s="156" t="s">
        <v>911</v>
      </c>
      <c r="F278" s="157" t="s">
        <v>912</v>
      </c>
      <c r="G278" s="158" t="s">
        <v>177</v>
      </c>
      <c r="H278" s="159">
        <v>89.584999999999994</v>
      </c>
      <c r="I278" s="160">
        <v>1.83</v>
      </c>
      <c r="J278" s="160"/>
      <c r="K278" s="161"/>
      <c r="L278" s="162"/>
      <c r="M278" s="163" t="s">
        <v>1</v>
      </c>
      <c r="N278" s="164" t="s">
        <v>40</v>
      </c>
      <c r="O278" s="151">
        <v>0</v>
      </c>
      <c r="P278" s="151">
        <f t="shared" si="54"/>
        <v>0</v>
      </c>
      <c r="Q278" s="151">
        <v>9.6000000000000002E-4</v>
      </c>
      <c r="R278" s="151">
        <f t="shared" si="55"/>
        <v>8.6001599999999997E-2</v>
      </c>
      <c r="S278" s="151">
        <v>0</v>
      </c>
      <c r="T278" s="152">
        <f t="shared" si="56"/>
        <v>0</v>
      </c>
      <c r="AR278" s="153" t="s">
        <v>225</v>
      </c>
      <c r="AT278" s="153" t="s">
        <v>282</v>
      </c>
      <c r="AU278" s="153" t="s">
        <v>86</v>
      </c>
      <c r="AY278" s="13" t="s">
        <v>171</v>
      </c>
      <c r="BE278" s="154">
        <f t="shared" si="57"/>
        <v>0</v>
      </c>
      <c r="BF278" s="154">
        <f t="shared" si="58"/>
        <v>0</v>
      </c>
      <c r="BG278" s="154">
        <f t="shared" si="59"/>
        <v>0</v>
      </c>
      <c r="BH278" s="154">
        <f t="shared" si="60"/>
        <v>0</v>
      </c>
      <c r="BI278" s="154">
        <f t="shared" si="61"/>
        <v>0</v>
      </c>
      <c r="BJ278" s="13" t="s">
        <v>86</v>
      </c>
      <c r="BK278" s="154">
        <f t="shared" si="62"/>
        <v>163.94</v>
      </c>
      <c r="BL278" s="13" t="s">
        <v>198</v>
      </c>
      <c r="BM278" s="153" t="s">
        <v>913</v>
      </c>
    </row>
    <row r="279" spans="2:65" s="1" customFormat="1" ht="24.2" customHeight="1">
      <c r="B279" s="142"/>
      <c r="C279" s="143" t="s">
        <v>914</v>
      </c>
      <c r="D279" s="143" t="s">
        <v>174</v>
      </c>
      <c r="E279" s="144" t="s">
        <v>915</v>
      </c>
      <c r="F279" s="145" t="s">
        <v>916</v>
      </c>
      <c r="G279" s="146" t="s">
        <v>177</v>
      </c>
      <c r="H279" s="147">
        <v>4.41</v>
      </c>
      <c r="I279" s="148">
        <v>4.32</v>
      </c>
      <c r="J279" s="148"/>
      <c r="K279" s="149"/>
      <c r="L279" s="27"/>
      <c r="M279" s="150" t="s">
        <v>1</v>
      </c>
      <c r="N279" s="121" t="s">
        <v>40</v>
      </c>
      <c r="O279" s="151">
        <v>0.21099999999999999</v>
      </c>
      <c r="P279" s="151">
        <f t="shared" si="54"/>
        <v>0.93050999999999995</v>
      </c>
      <c r="Q279" s="151">
        <v>5.4226000000000003E-4</v>
      </c>
      <c r="R279" s="151">
        <f t="shared" si="55"/>
        <v>2.3913666E-3</v>
      </c>
      <c r="S279" s="151">
        <v>0</v>
      </c>
      <c r="T279" s="152">
        <f t="shared" si="56"/>
        <v>0</v>
      </c>
      <c r="AR279" s="153" t="s">
        <v>198</v>
      </c>
      <c r="AT279" s="153" t="s">
        <v>174</v>
      </c>
      <c r="AU279" s="153" t="s">
        <v>86</v>
      </c>
      <c r="AY279" s="13" t="s">
        <v>171</v>
      </c>
      <c r="BE279" s="154">
        <f t="shared" si="57"/>
        <v>0</v>
      </c>
      <c r="BF279" s="154">
        <f t="shared" si="58"/>
        <v>0</v>
      </c>
      <c r="BG279" s="154">
        <f t="shared" si="59"/>
        <v>0</v>
      </c>
      <c r="BH279" s="154">
        <f t="shared" si="60"/>
        <v>0</v>
      </c>
      <c r="BI279" s="154">
        <f t="shared" si="61"/>
        <v>0</v>
      </c>
      <c r="BJ279" s="13" t="s">
        <v>86</v>
      </c>
      <c r="BK279" s="154">
        <f t="shared" si="62"/>
        <v>19.05</v>
      </c>
      <c r="BL279" s="13" t="s">
        <v>198</v>
      </c>
      <c r="BM279" s="153" t="s">
        <v>917</v>
      </c>
    </row>
    <row r="280" spans="2:65" s="1" customFormat="1" ht="24.2" customHeight="1">
      <c r="B280" s="142"/>
      <c r="C280" s="155" t="s">
        <v>383</v>
      </c>
      <c r="D280" s="155" t="s">
        <v>282</v>
      </c>
      <c r="E280" s="156" t="s">
        <v>918</v>
      </c>
      <c r="F280" s="157" t="s">
        <v>919</v>
      </c>
      <c r="G280" s="158" t="s">
        <v>177</v>
      </c>
      <c r="H280" s="159">
        <v>5.0720000000000001</v>
      </c>
      <c r="I280" s="160">
        <v>2.9</v>
      </c>
      <c r="J280" s="160"/>
      <c r="K280" s="161"/>
      <c r="L280" s="162"/>
      <c r="M280" s="163" t="s">
        <v>1</v>
      </c>
      <c r="N280" s="164" t="s">
        <v>40</v>
      </c>
      <c r="O280" s="151">
        <v>0</v>
      </c>
      <c r="P280" s="151">
        <f t="shared" si="54"/>
        <v>0</v>
      </c>
      <c r="Q280" s="151">
        <v>4.2500000000000003E-3</v>
      </c>
      <c r="R280" s="151">
        <f t="shared" si="55"/>
        <v>2.1556000000000002E-2</v>
      </c>
      <c r="S280" s="151">
        <v>0</v>
      </c>
      <c r="T280" s="152">
        <f t="shared" si="56"/>
        <v>0</v>
      </c>
      <c r="AR280" s="153" t="s">
        <v>225</v>
      </c>
      <c r="AT280" s="153" t="s">
        <v>282</v>
      </c>
      <c r="AU280" s="153" t="s">
        <v>86</v>
      </c>
      <c r="AY280" s="13" t="s">
        <v>171</v>
      </c>
      <c r="BE280" s="154">
        <f t="shared" si="57"/>
        <v>0</v>
      </c>
      <c r="BF280" s="154">
        <f t="shared" si="58"/>
        <v>0</v>
      </c>
      <c r="BG280" s="154">
        <f t="shared" si="59"/>
        <v>0</v>
      </c>
      <c r="BH280" s="154">
        <f t="shared" si="60"/>
        <v>0</v>
      </c>
      <c r="BI280" s="154">
        <f t="shared" si="61"/>
        <v>0</v>
      </c>
      <c r="BJ280" s="13" t="s">
        <v>86</v>
      </c>
      <c r="BK280" s="154">
        <f t="shared" si="62"/>
        <v>14.71</v>
      </c>
      <c r="BL280" s="13" t="s">
        <v>198</v>
      </c>
      <c r="BM280" s="153" t="s">
        <v>920</v>
      </c>
    </row>
    <row r="281" spans="2:65" s="1" customFormat="1" ht="24.2" customHeight="1">
      <c r="B281" s="142"/>
      <c r="C281" s="143" t="s">
        <v>921</v>
      </c>
      <c r="D281" s="143" t="s">
        <v>174</v>
      </c>
      <c r="E281" s="144" t="s">
        <v>922</v>
      </c>
      <c r="F281" s="145" t="s">
        <v>923</v>
      </c>
      <c r="G281" s="146" t="s">
        <v>177</v>
      </c>
      <c r="H281" s="147">
        <v>5</v>
      </c>
      <c r="I281" s="148">
        <v>9.92</v>
      </c>
      <c r="J281" s="148"/>
      <c r="K281" s="149"/>
      <c r="L281" s="27"/>
      <c r="M281" s="150" t="s">
        <v>1</v>
      </c>
      <c r="N281" s="121" t="s">
        <v>40</v>
      </c>
      <c r="O281" s="151">
        <v>0.20166999999999999</v>
      </c>
      <c r="P281" s="151">
        <f t="shared" si="54"/>
        <v>1.0083499999999999</v>
      </c>
      <c r="Q281" s="151">
        <v>1.725E-3</v>
      </c>
      <c r="R281" s="151">
        <f t="shared" si="55"/>
        <v>8.6250000000000007E-3</v>
      </c>
      <c r="S281" s="151">
        <v>0</v>
      </c>
      <c r="T281" s="152">
        <f t="shared" si="56"/>
        <v>0</v>
      </c>
      <c r="AR281" s="153" t="s">
        <v>198</v>
      </c>
      <c r="AT281" s="153" t="s">
        <v>174</v>
      </c>
      <c r="AU281" s="153" t="s">
        <v>86</v>
      </c>
      <c r="AY281" s="13" t="s">
        <v>171</v>
      </c>
      <c r="BE281" s="154">
        <f t="shared" si="57"/>
        <v>0</v>
      </c>
      <c r="BF281" s="154">
        <f t="shared" si="58"/>
        <v>0</v>
      </c>
      <c r="BG281" s="154">
        <f t="shared" si="59"/>
        <v>0</v>
      </c>
      <c r="BH281" s="154">
        <f t="shared" si="60"/>
        <v>0</v>
      </c>
      <c r="BI281" s="154">
        <f t="shared" si="61"/>
        <v>0</v>
      </c>
      <c r="BJ281" s="13" t="s">
        <v>86</v>
      </c>
      <c r="BK281" s="154">
        <f t="shared" si="62"/>
        <v>49.6</v>
      </c>
      <c r="BL281" s="13" t="s">
        <v>198</v>
      </c>
      <c r="BM281" s="153" t="s">
        <v>924</v>
      </c>
    </row>
    <row r="282" spans="2:65" s="1" customFormat="1" ht="24.2" customHeight="1">
      <c r="B282" s="142"/>
      <c r="C282" s="143" t="s">
        <v>390</v>
      </c>
      <c r="D282" s="143" t="s">
        <v>174</v>
      </c>
      <c r="E282" s="144" t="s">
        <v>423</v>
      </c>
      <c r="F282" s="145" t="s">
        <v>424</v>
      </c>
      <c r="G282" s="146" t="s">
        <v>425</v>
      </c>
      <c r="H282" s="147">
        <v>8.2089999999999996</v>
      </c>
      <c r="I282" s="148">
        <v>2.0249999999999999</v>
      </c>
      <c r="J282" s="148"/>
      <c r="K282" s="149"/>
      <c r="L282" s="27"/>
      <c r="M282" s="150" t="s">
        <v>1</v>
      </c>
      <c r="N282" s="121" t="s">
        <v>40</v>
      </c>
      <c r="O282" s="151">
        <v>0</v>
      </c>
      <c r="P282" s="151">
        <f t="shared" si="54"/>
        <v>0</v>
      </c>
      <c r="Q282" s="151">
        <v>0</v>
      </c>
      <c r="R282" s="151">
        <f t="shared" si="55"/>
        <v>0</v>
      </c>
      <c r="S282" s="151">
        <v>0</v>
      </c>
      <c r="T282" s="152">
        <f t="shared" si="56"/>
        <v>0</v>
      </c>
      <c r="AR282" s="153" t="s">
        <v>198</v>
      </c>
      <c r="AT282" s="153" t="s">
        <v>174</v>
      </c>
      <c r="AU282" s="153" t="s">
        <v>86</v>
      </c>
      <c r="AY282" s="13" t="s">
        <v>171</v>
      </c>
      <c r="BE282" s="154">
        <f t="shared" si="57"/>
        <v>0</v>
      </c>
      <c r="BF282" s="154">
        <f t="shared" si="58"/>
        <v>0</v>
      </c>
      <c r="BG282" s="154">
        <f t="shared" si="59"/>
        <v>0</v>
      </c>
      <c r="BH282" s="154">
        <f t="shared" si="60"/>
        <v>0</v>
      </c>
      <c r="BI282" s="154">
        <f t="shared" si="61"/>
        <v>0</v>
      </c>
      <c r="BJ282" s="13" t="s">
        <v>86</v>
      </c>
      <c r="BK282" s="154">
        <f t="shared" si="62"/>
        <v>16.62</v>
      </c>
      <c r="BL282" s="13" t="s">
        <v>198</v>
      </c>
      <c r="BM282" s="153" t="s">
        <v>925</v>
      </c>
    </row>
    <row r="283" spans="2:65" s="11" customFormat="1" ht="22.9" customHeight="1">
      <c r="B283" s="131"/>
      <c r="D283" s="132" t="s">
        <v>73</v>
      </c>
      <c r="E283" s="140" t="s">
        <v>926</v>
      </c>
      <c r="F283" s="140" t="s">
        <v>927</v>
      </c>
      <c r="J283" s="141"/>
      <c r="L283" s="131"/>
      <c r="M283" s="135"/>
      <c r="P283" s="136">
        <f>SUM(P284:P285)</f>
        <v>1.6087500000000001</v>
      </c>
      <c r="R283" s="136">
        <f>SUM(R284:R285)</f>
        <v>0</v>
      </c>
      <c r="T283" s="137">
        <f>SUM(T284:T285)</f>
        <v>0.2132</v>
      </c>
      <c r="AR283" s="132" t="s">
        <v>86</v>
      </c>
      <c r="AT283" s="138" t="s">
        <v>73</v>
      </c>
      <c r="AU283" s="138" t="s">
        <v>81</v>
      </c>
      <c r="AY283" s="132" t="s">
        <v>171</v>
      </c>
      <c r="BK283" s="139">
        <f>SUM(BK284:BK285)</f>
        <v>20.62</v>
      </c>
    </row>
    <row r="284" spans="2:65" s="1" customFormat="1" ht="21.75" customHeight="1">
      <c r="B284" s="142"/>
      <c r="C284" s="143" t="s">
        <v>928</v>
      </c>
      <c r="D284" s="143" t="s">
        <v>174</v>
      </c>
      <c r="E284" s="144" t="s">
        <v>929</v>
      </c>
      <c r="F284" s="145" t="s">
        <v>930</v>
      </c>
      <c r="G284" s="146" t="s">
        <v>177</v>
      </c>
      <c r="H284" s="147">
        <v>24.7</v>
      </c>
      <c r="I284" s="148">
        <v>0.64</v>
      </c>
      <c r="J284" s="148"/>
      <c r="K284" s="149"/>
      <c r="L284" s="27"/>
      <c r="M284" s="150" t="s">
        <v>1</v>
      </c>
      <c r="N284" s="121" t="s">
        <v>40</v>
      </c>
      <c r="O284" s="151">
        <v>0.05</v>
      </c>
      <c r="P284" s="151">
        <f>O284*H284</f>
        <v>1.2350000000000001</v>
      </c>
      <c r="Q284" s="151">
        <v>0</v>
      </c>
      <c r="R284" s="151">
        <f>Q284*H284</f>
        <v>0</v>
      </c>
      <c r="S284" s="151">
        <v>6.0000000000000001E-3</v>
      </c>
      <c r="T284" s="152">
        <f>S284*H284</f>
        <v>0.1482</v>
      </c>
      <c r="AR284" s="153" t="s">
        <v>198</v>
      </c>
      <c r="AT284" s="153" t="s">
        <v>174</v>
      </c>
      <c r="AU284" s="153" t="s">
        <v>86</v>
      </c>
      <c r="AY284" s="13" t="s">
        <v>171</v>
      </c>
      <c r="BE284" s="154">
        <f>IF(N284="základná",J284,0)</f>
        <v>0</v>
      </c>
      <c r="BF284" s="154">
        <f>IF(N284="znížená",J284,0)</f>
        <v>0</v>
      </c>
      <c r="BG284" s="154">
        <f>IF(N284="zákl. prenesená",J284,0)</f>
        <v>0</v>
      </c>
      <c r="BH284" s="154">
        <f>IF(N284="zníž. prenesená",J284,0)</f>
        <v>0</v>
      </c>
      <c r="BI284" s="154">
        <f>IF(N284="nulová",J284,0)</f>
        <v>0</v>
      </c>
      <c r="BJ284" s="13" t="s">
        <v>86</v>
      </c>
      <c r="BK284" s="154">
        <f>ROUND(I284*H284,2)</f>
        <v>15.81</v>
      </c>
      <c r="BL284" s="13" t="s">
        <v>198</v>
      </c>
      <c r="BM284" s="153" t="s">
        <v>931</v>
      </c>
    </row>
    <row r="285" spans="2:65" s="1" customFormat="1" ht="24.2" customHeight="1">
      <c r="B285" s="142"/>
      <c r="C285" s="143" t="s">
        <v>394</v>
      </c>
      <c r="D285" s="143" t="s">
        <v>174</v>
      </c>
      <c r="E285" s="144" t="s">
        <v>932</v>
      </c>
      <c r="F285" s="145" t="s">
        <v>933</v>
      </c>
      <c r="G285" s="146" t="s">
        <v>177</v>
      </c>
      <c r="H285" s="147">
        <v>6.5</v>
      </c>
      <c r="I285" s="148">
        <v>0.74</v>
      </c>
      <c r="J285" s="148"/>
      <c r="K285" s="149"/>
      <c r="L285" s="27"/>
      <c r="M285" s="150" t="s">
        <v>1</v>
      </c>
      <c r="N285" s="121" t="s">
        <v>40</v>
      </c>
      <c r="O285" s="151">
        <v>5.7500000000000002E-2</v>
      </c>
      <c r="P285" s="151">
        <f>O285*H285</f>
        <v>0.37375000000000003</v>
      </c>
      <c r="Q285" s="151">
        <v>0</v>
      </c>
      <c r="R285" s="151">
        <f>Q285*H285</f>
        <v>0</v>
      </c>
      <c r="S285" s="151">
        <v>0.01</v>
      </c>
      <c r="T285" s="152">
        <f>S285*H285</f>
        <v>6.5000000000000002E-2</v>
      </c>
      <c r="AR285" s="153" t="s">
        <v>198</v>
      </c>
      <c r="AT285" s="153" t="s">
        <v>174</v>
      </c>
      <c r="AU285" s="153" t="s">
        <v>86</v>
      </c>
      <c r="AY285" s="13" t="s">
        <v>171</v>
      </c>
      <c r="BE285" s="154">
        <f>IF(N285="základná",J285,0)</f>
        <v>0</v>
      </c>
      <c r="BF285" s="154">
        <f>IF(N285="znížená",J285,0)</f>
        <v>0</v>
      </c>
      <c r="BG285" s="154">
        <f>IF(N285="zákl. prenesená",J285,0)</f>
        <v>0</v>
      </c>
      <c r="BH285" s="154">
        <f>IF(N285="zníž. prenesená",J285,0)</f>
        <v>0</v>
      </c>
      <c r="BI285" s="154">
        <f>IF(N285="nulová",J285,0)</f>
        <v>0</v>
      </c>
      <c r="BJ285" s="13" t="s">
        <v>86</v>
      </c>
      <c r="BK285" s="154">
        <f>ROUND(I285*H285,2)</f>
        <v>4.8099999999999996</v>
      </c>
      <c r="BL285" s="13" t="s">
        <v>198</v>
      </c>
      <c r="BM285" s="153" t="s">
        <v>934</v>
      </c>
    </row>
    <row r="286" spans="2:65" s="11" customFormat="1" ht="22.9" customHeight="1">
      <c r="B286" s="131"/>
      <c r="D286" s="132" t="s">
        <v>73</v>
      </c>
      <c r="E286" s="140" t="s">
        <v>935</v>
      </c>
      <c r="F286" s="140" t="s">
        <v>936</v>
      </c>
      <c r="J286" s="141"/>
      <c r="L286" s="131"/>
      <c r="M286" s="135"/>
      <c r="P286" s="136">
        <f>SUM(P287:P291)</f>
        <v>4.0181671999999997</v>
      </c>
      <c r="R286" s="136">
        <f>SUM(R287:R291)</f>
        <v>4.9875820799999998E-2</v>
      </c>
      <c r="T286" s="137">
        <f>SUM(T287:T291)</f>
        <v>3.7893599999999993E-2</v>
      </c>
      <c r="AR286" s="132" t="s">
        <v>86</v>
      </c>
      <c r="AT286" s="138" t="s">
        <v>73</v>
      </c>
      <c r="AU286" s="138" t="s">
        <v>81</v>
      </c>
      <c r="AY286" s="132" t="s">
        <v>171</v>
      </c>
      <c r="BK286" s="139">
        <f>SUM(BK287:BK291)</f>
        <v>250.16000000000003</v>
      </c>
    </row>
    <row r="287" spans="2:65" s="1" customFormat="1" ht="37.9" customHeight="1">
      <c r="B287" s="142"/>
      <c r="C287" s="143" t="s">
        <v>937</v>
      </c>
      <c r="D287" s="143" t="s">
        <v>174</v>
      </c>
      <c r="E287" s="144" t="s">
        <v>938</v>
      </c>
      <c r="F287" s="145" t="s">
        <v>939</v>
      </c>
      <c r="G287" s="146" t="s">
        <v>177</v>
      </c>
      <c r="H287" s="147">
        <v>2.2799999999999998</v>
      </c>
      <c r="I287" s="148">
        <v>34.58</v>
      </c>
      <c r="J287" s="148"/>
      <c r="K287" s="149"/>
      <c r="L287" s="27"/>
      <c r="M287" s="150" t="s">
        <v>1</v>
      </c>
      <c r="N287" s="121" t="s">
        <v>40</v>
      </c>
      <c r="O287" s="151">
        <v>1.2679499999999999</v>
      </c>
      <c r="P287" s="151">
        <f>O287*H287</f>
        <v>2.8909259999999994</v>
      </c>
      <c r="Q287" s="151">
        <v>2.154536E-2</v>
      </c>
      <c r="R287" s="151">
        <f>Q287*H287</f>
        <v>4.9123420799999998E-2</v>
      </c>
      <c r="S287" s="151">
        <v>0</v>
      </c>
      <c r="T287" s="152">
        <f>S287*H287</f>
        <v>0</v>
      </c>
      <c r="AR287" s="153" t="s">
        <v>198</v>
      </c>
      <c r="AT287" s="153" t="s">
        <v>174</v>
      </c>
      <c r="AU287" s="153" t="s">
        <v>86</v>
      </c>
      <c r="AY287" s="13" t="s">
        <v>171</v>
      </c>
      <c r="BE287" s="154">
        <f>IF(N287="základná",J287,0)</f>
        <v>0</v>
      </c>
      <c r="BF287" s="154">
        <f>IF(N287="znížená",J287,0)</f>
        <v>0</v>
      </c>
      <c r="BG287" s="154">
        <f>IF(N287="zákl. prenesená",J287,0)</f>
        <v>0</v>
      </c>
      <c r="BH287" s="154">
        <f>IF(N287="zníž. prenesená",J287,0)</f>
        <v>0</v>
      </c>
      <c r="BI287" s="154">
        <f>IF(N287="nulová",J287,0)</f>
        <v>0</v>
      </c>
      <c r="BJ287" s="13" t="s">
        <v>86</v>
      </c>
      <c r="BK287" s="154">
        <f>ROUND(I287*H287,2)</f>
        <v>78.84</v>
      </c>
      <c r="BL287" s="13" t="s">
        <v>198</v>
      </c>
      <c r="BM287" s="153" t="s">
        <v>940</v>
      </c>
    </row>
    <row r="288" spans="2:65" s="1" customFormat="1" ht="37.9" customHeight="1">
      <c r="B288" s="142"/>
      <c r="C288" s="143" t="s">
        <v>397</v>
      </c>
      <c r="D288" s="143" t="s">
        <v>174</v>
      </c>
      <c r="E288" s="144" t="s">
        <v>941</v>
      </c>
      <c r="F288" s="145" t="s">
        <v>942</v>
      </c>
      <c r="G288" s="146" t="s">
        <v>177</v>
      </c>
      <c r="H288" s="147">
        <v>2.2799999999999998</v>
      </c>
      <c r="I288" s="148">
        <v>2.3199999999999998</v>
      </c>
      <c r="J288" s="148"/>
      <c r="K288" s="149"/>
      <c r="L288" s="27"/>
      <c r="M288" s="150" t="s">
        <v>1</v>
      </c>
      <c r="N288" s="121" t="s">
        <v>40</v>
      </c>
      <c r="O288" s="151">
        <v>0.15354000000000001</v>
      </c>
      <c r="P288" s="151">
        <f>O288*H288</f>
        <v>0.35007119999999997</v>
      </c>
      <c r="Q288" s="151">
        <v>0</v>
      </c>
      <c r="R288" s="151">
        <f>Q288*H288</f>
        <v>0</v>
      </c>
      <c r="S288" s="151">
        <v>1.6619999999999999E-2</v>
      </c>
      <c r="T288" s="152">
        <f>S288*H288</f>
        <v>3.7893599999999993E-2</v>
      </c>
      <c r="AR288" s="153" t="s">
        <v>198</v>
      </c>
      <c r="AT288" s="153" t="s">
        <v>174</v>
      </c>
      <c r="AU288" s="153" t="s">
        <v>86</v>
      </c>
      <c r="AY288" s="13" t="s">
        <v>171</v>
      </c>
      <c r="BE288" s="154">
        <f>IF(N288="základná",J288,0)</f>
        <v>0</v>
      </c>
      <c r="BF288" s="154">
        <f>IF(N288="znížená",J288,0)</f>
        <v>0</v>
      </c>
      <c r="BG288" s="154">
        <f>IF(N288="zákl. prenesená",J288,0)</f>
        <v>0</v>
      </c>
      <c r="BH288" s="154">
        <f>IF(N288="zníž. prenesená",J288,0)</f>
        <v>0</v>
      </c>
      <c r="BI288" s="154">
        <f>IF(N288="nulová",J288,0)</f>
        <v>0</v>
      </c>
      <c r="BJ288" s="13" t="s">
        <v>86</v>
      </c>
      <c r="BK288" s="154">
        <f>ROUND(I288*H288,2)</f>
        <v>5.29</v>
      </c>
      <c r="BL288" s="13" t="s">
        <v>198</v>
      </c>
      <c r="BM288" s="153" t="s">
        <v>943</v>
      </c>
    </row>
    <row r="289" spans="2:65" s="1" customFormat="1" ht="24.2" customHeight="1">
      <c r="B289" s="142"/>
      <c r="C289" s="143" t="s">
        <v>944</v>
      </c>
      <c r="D289" s="143" t="s">
        <v>174</v>
      </c>
      <c r="E289" s="144" t="s">
        <v>945</v>
      </c>
      <c r="F289" s="145" t="s">
        <v>946</v>
      </c>
      <c r="G289" s="146" t="s">
        <v>280</v>
      </c>
      <c r="H289" s="147">
        <v>1</v>
      </c>
      <c r="I289" s="148">
        <v>18.29</v>
      </c>
      <c r="J289" s="148"/>
      <c r="K289" s="149"/>
      <c r="L289" s="27"/>
      <c r="M289" s="150" t="s">
        <v>1</v>
      </c>
      <c r="N289" s="121" t="s">
        <v>40</v>
      </c>
      <c r="O289" s="151">
        <v>0.77717000000000003</v>
      </c>
      <c r="P289" s="151">
        <f>O289*H289</f>
        <v>0.77717000000000003</v>
      </c>
      <c r="Q289" s="151">
        <v>7.5239999999999997E-4</v>
      </c>
      <c r="R289" s="151">
        <f>Q289*H289</f>
        <v>7.5239999999999997E-4</v>
      </c>
      <c r="S289" s="151">
        <v>0</v>
      </c>
      <c r="T289" s="152">
        <f>S289*H289</f>
        <v>0</v>
      </c>
      <c r="AR289" s="153" t="s">
        <v>198</v>
      </c>
      <c r="AT289" s="153" t="s">
        <v>174</v>
      </c>
      <c r="AU289" s="153" t="s">
        <v>86</v>
      </c>
      <c r="AY289" s="13" t="s">
        <v>171</v>
      </c>
      <c r="BE289" s="154">
        <f>IF(N289="základná",J289,0)</f>
        <v>0</v>
      </c>
      <c r="BF289" s="154">
        <f>IF(N289="znížená",J289,0)</f>
        <v>0</v>
      </c>
      <c r="BG289" s="154">
        <f>IF(N289="zákl. prenesená",J289,0)</f>
        <v>0</v>
      </c>
      <c r="BH289" s="154">
        <f>IF(N289="zníž. prenesená",J289,0)</f>
        <v>0</v>
      </c>
      <c r="BI289" s="154">
        <f>IF(N289="nulová",J289,0)</f>
        <v>0</v>
      </c>
      <c r="BJ289" s="13" t="s">
        <v>86</v>
      </c>
      <c r="BK289" s="154">
        <f>ROUND(I289*H289,2)</f>
        <v>18.29</v>
      </c>
      <c r="BL289" s="13" t="s">
        <v>198</v>
      </c>
      <c r="BM289" s="153" t="s">
        <v>947</v>
      </c>
    </row>
    <row r="290" spans="2:65" s="1" customFormat="1" ht="24.2" customHeight="1">
      <c r="B290" s="142"/>
      <c r="C290" s="155" t="s">
        <v>401</v>
      </c>
      <c r="D290" s="155" t="s">
        <v>282</v>
      </c>
      <c r="E290" s="156" t="s">
        <v>948</v>
      </c>
      <c r="F290" s="157" t="s">
        <v>949</v>
      </c>
      <c r="G290" s="158" t="s">
        <v>280</v>
      </c>
      <c r="H290" s="159">
        <v>1</v>
      </c>
      <c r="I290" s="160">
        <v>146.25</v>
      </c>
      <c r="J290" s="160"/>
      <c r="K290" s="161"/>
      <c r="L290" s="162"/>
      <c r="M290" s="163" t="s">
        <v>1</v>
      </c>
      <c r="N290" s="164" t="s">
        <v>40</v>
      </c>
      <c r="O290" s="151">
        <v>0</v>
      </c>
      <c r="P290" s="151">
        <f>O290*H290</f>
        <v>0</v>
      </c>
      <c r="Q290" s="151">
        <v>0</v>
      </c>
      <c r="R290" s="151">
        <f>Q290*H290</f>
        <v>0</v>
      </c>
      <c r="S290" s="151">
        <v>0</v>
      </c>
      <c r="T290" s="152">
        <f>S290*H290</f>
        <v>0</v>
      </c>
      <c r="AR290" s="153" t="s">
        <v>225</v>
      </c>
      <c r="AT290" s="153" t="s">
        <v>282</v>
      </c>
      <c r="AU290" s="153" t="s">
        <v>86</v>
      </c>
      <c r="AY290" s="13" t="s">
        <v>171</v>
      </c>
      <c r="BE290" s="154">
        <f>IF(N290="základná",J290,0)</f>
        <v>0</v>
      </c>
      <c r="BF290" s="154">
        <f>IF(N290="znížená",J290,0)</f>
        <v>0</v>
      </c>
      <c r="BG290" s="154">
        <f>IF(N290="zákl. prenesená",J290,0)</f>
        <v>0</v>
      </c>
      <c r="BH290" s="154">
        <f>IF(N290="zníž. prenesená",J290,0)</f>
        <v>0</v>
      </c>
      <c r="BI290" s="154">
        <f>IF(N290="nulová",J290,0)</f>
        <v>0</v>
      </c>
      <c r="BJ290" s="13" t="s">
        <v>86</v>
      </c>
      <c r="BK290" s="154">
        <f>ROUND(I290*H290,2)</f>
        <v>146.25</v>
      </c>
      <c r="BL290" s="13" t="s">
        <v>198</v>
      </c>
      <c r="BM290" s="153" t="s">
        <v>950</v>
      </c>
    </row>
    <row r="291" spans="2:65" s="1" customFormat="1" ht="24.2" customHeight="1">
      <c r="B291" s="142"/>
      <c r="C291" s="143" t="s">
        <v>951</v>
      </c>
      <c r="D291" s="143" t="s">
        <v>174</v>
      </c>
      <c r="E291" s="144" t="s">
        <v>952</v>
      </c>
      <c r="F291" s="145" t="s">
        <v>953</v>
      </c>
      <c r="G291" s="146" t="s">
        <v>425</v>
      </c>
      <c r="H291" s="147">
        <v>3.32</v>
      </c>
      <c r="I291" s="148">
        <v>0.45</v>
      </c>
      <c r="J291" s="148"/>
      <c r="K291" s="149"/>
      <c r="L291" s="27"/>
      <c r="M291" s="150" t="s">
        <v>1</v>
      </c>
      <c r="N291" s="121" t="s">
        <v>40</v>
      </c>
      <c r="O291" s="151">
        <v>0</v>
      </c>
      <c r="P291" s="151">
        <f>O291*H291</f>
        <v>0</v>
      </c>
      <c r="Q291" s="151">
        <v>0</v>
      </c>
      <c r="R291" s="151">
        <f>Q291*H291</f>
        <v>0</v>
      </c>
      <c r="S291" s="151">
        <v>0</v>
      </c>
      <c r="T291" s="152">
        <f>S291*H291</f>
        <v>0</v>
      </c>
      <c r="AR291" s="153" t="s">
        <v>198</v>
      </c>
      <c r="AT291" s="153" t="s">
        <v>174</v>
      </c>
      <c r="AU291" s="153" t="s">
        <v>86</v>
      </c>
      <c r="AY291" s="13" t="s">
        <v>171</v>
      </c>
      <c r="BE291" s="154">
        <f>IF(N291="základná",J291,0)</f>
        <v>0</v>
      </c>
      <c r="BF291" s="154">
        <f>IF(N291="znížená",J291,0)</f>
        <v>0</v>
      </c>
      <c r="BG291" s="154">
        <f>IF(N291="zákl. prenesená",J291,0)</f>
        <v>0</v>
      </c>
      <c r="BH291" s="154">
        <f>IF(N291="zníž. prenesená",J291,0)</f>
        <v>0</v>
      </c>
      <c r="BI291" s="154">
        <f>IF(N291="nulová",J291,0)</f>
        <v>0</v>
      </c>
      <c r="BJ291" s="13" t="s">
        <v>86</v>
      </c>
      <c r="BK291" s="154">
        <f>ROUND(I291*H291,2)</f>
        <v>1.49</v>
      </c>
      <c r="BL291" s="13" t="s">
        <v>198</v>
      </c>
      <c r="BM291" s="153" t="s">
        <v>954</v>
      </c>
    </row>
    <row r="292" spans="2:65" s="11" customFormat="1" ht="22.9" customHeight="1">
      <c r="B292" s="131"/>
      <c r="D292" s="132" t="s">
        <v>73</v>
      </c>
      <c r="E292" s="140" t="s">
        <v>955</v>
      </c>
      <c r="F292" s="140" t="s">
        <v>956</v>
      </c>
      <c r="J292" s="141"/>
      <c r="L292" s="131"/>
      <c r="M292" s="135"/>
      <c r="P292" s="136">
        <f>SUM(P293:P304)</f>
        <v>164.438885</v>
      </c>
      <c r="R292" s="136">
        <f>SUM(R293:R304)</f>
        <v>0.39504668900000006</v>
      </c>
      <c r="T292" s="137">
        <f>SUM(T293:T304)</f>
        <v>0.10014100000000001</v>
      </c>
      <c r="AR292" s="132" t="s">
        <v>86</v>
      </c>
      <c r="AT292" s="138" t="s">
        <v>73</v>
      </c>
      <c r="AU292" s="138" t="s">
        <v>81</v>
      </c>
      <c r="AY292" s="132" t="s">
        <v>171</v>
      </c>
      <c r="BK292" s="139">
        <f>SUM(BK293:BK304)</f>
        <v>4682.0199999999995</v>
      </c>
    </row>
    <row r="293" spans="2:65" s="1" customFormat="1" ht="33" customHeight="1">
      <c r="B293" s="142"/>
      <c r="C293" s="143" t="s">
        <v>404</v>
      </c>
      <c r="D293" s="143" t="s">
        <v>174</v>
      </c>
      <c r="E293" s="144" t="s">
        <v>957</v>
      </c>
      <c r="F293" s="145" t="s">
        <v>958</v>
      </c>
      <c r="G293" s="146" t="s">
        <v>253</v>
      </c>
      <c r="H293" s="147">
        <v>2.4</v>
      </c>
      <c r="I293" s="148">
        <v>32.9</v>
      </c>
      <c r="J293" s="148"/>
      <c r="K293" s="149"/>
      <c r="L293" s="27"/>
      <c r="M293" s="150" t="s">
        <v>1</v>
      </c>
      <c r="N293" s="121" t="s">
        <v>40</v>
      </c>
      <c r="O293" s="151">
        <v>0.72614999999999996</v>
      </c>
      <c r="P293" s="151">
        <f t="shared" ref="P293:P304" si="63">O293*H293</f>
        <v>1.7427599999999999</v>
      </c>
      <c r="Q293" s="151">
        <v>2.7174999999999999E-3</v>
      </c>
      <c r="R293" s="151">
        <f t="shared" ref="R293:R304" si="64">Q293*H293</f>
        <v>6.5219999999999992E-3</v>
      </c>
      <c r="S293" s="151">
        <v>0</v>
      </c>
      <c r="T293" s="152">
        <f t="shared" ref="T293:T304" si="65">S293*H293</f>
        <v>0</v>
      </c>
      <c r="AR293" s="153" t="s">
        <v>198</v>
      </c>
      <c r="AT293" s="153" t="s">
        <v>174</v>
      </c>
      <c r="AU293" s="153" t="s">
        <v>86</v>
      </c>
      <c r="AY293" s="13" t="s">
        <v>171</v>
      </c>
      <c r="BE293" s="154">
        <f t="shared" ref="BE293:BE304" si="66">IF(N293="základná",J293,0)</f>
        <v>0</v>
      </c>
      <c r="BF293" s="154">
        <f t="shared" ref="BF293:BF304" si="67">IF(N293="znížená",J293,0)</f>
        <v>0</v>
      </c>
      <c r="BG293" s="154">
        <f t="shared" ref="BG293:BG304" si="68">IF(N293="zákl. prenesená",J293,0)</f>
        <v>0</v>
      </c>
      <c r="BH293" s="154">
        <f t="shared" ref="BH293:BH304" si="69">IF(N293="zníž. prenesená",J293,0)</f>
        <v>0</v>
      </c>
      <c r="BI293" s="154">
        <f t="shared" ref="BI293:BI304" si="70">IF(N293="nulová",J293,0)</f>
        <v>0</v>
      </c>
      <c r="BJ293" s="13" t="s">
        <v>86</v>
      </c>
      <c r="BK293" s="154">
        <f t="shared" ref="BK293:BK304" si="71">ROUND(I293*H293,2)</f>
        <v>78.959999999999994</v>
      </c>
      <c r="BL293" s="13" t="s">
        <v>198</v>
      </c>
      <c r="BM293" s="153" t="s">
        <v>449</v>
      </c>
    </row>
    <row r="294" spans="2:65" s="1" customFormat="1" ht="33" customHeight="1">
      <c r="B294" s="142"/>
      <c r="C294" s="143" t="s">
        <v>959</v>
      </c>
      <c r="D294" s="143" t="s">
        <v>174</v>
      </c>
      <c r="E294" s="144" t="s">
        <v>960</v>
      </c>
      <c r="F294" s="145" t="s">
        <v>961</v>
      </c>
      <c r="G294" s="146" t="s">
        <v>253</v>
      </c>
      <c r="H294" s="147">
        <v>2.4</v>
      </c>
      <c r="I294" s="148">
        <v>17.899999999999999</v>
      </c>
      <c r="J294" s="148"/>
      <c r="K294" s="149"/>
      <c r="L294" s="27"/>
      <c r="M294" s="150" t="s">
        <v>1</v>
      </c>
      <c r="N294" s="121" t="s">
        <v>40</v>
      </c>
      <c r="O294" s="151">
        <v>0.72614999999999996</v>
      </c>
      <c r="P294" s="151">
        <f t="shared" si="63"/>
        <v>1.7427599999999999</v>
      </c>
      <c r="Q294" s="151">
        <v>2.7174999999999999E-3</v>
      </c>
      <c r="R294" s="151">
        <f t="shared" si="64"/>
        <v>6.5219999999999992E-3</v>
      </c>
      <c r="S294" s="151">
        <v>0</v>
      </c>
      <c r="T294" s="152">
        <f t="shared" si="65"/>
        <v>0</v>
      </c>
      <c r="AR294" s="153" t="s">
        <v>198</v>
      </c>
      <c r="AT294" s="153" t="s">
        <v>174</v>
      </c>
      <c r="AU294" s="153" t="s">
        <v>86</v>
      </c>
      <c r="AY294" s="13" t="s">
        <v>171</v>
      </c>
      <c r="BE294" s="154">
        <f t="shared" si="66"/>
        <v>0</v>
      </c>
      <c r="BF294" s="154">
        <f t="shared" si="67"/>
        <v>0</v>
      </c>
      <c r="BG294" s="154">
        <f t="shared" si="68"/>
        <v>0</v>
      </c>
      <c r="BH294" s="154">
        <f t="shared" si="69"/>
        <v>0</v>
      </c>
      <c r="BI294" s="154">
        <f t="shared" si="70"/>
        <v>0</v>
      </c>
      <c r="BJ294" s="13" t="s">
        <v>86</v>
      </c>
      <c r="BK294" s="154">
        <f t="shared" si="71"/>
        <v>42.96</v>
      </c>
      <c r="BL294" s="13" t="s">
        <v>198</v>
      </c>
      <c r="BM294" s="153" t="s">
        <v>962</v>
      </c>
    </row>
    <row r="295" spans="2:65" s="1" customFormat="1" ht="24.2" customHeight="1">
      <c r="B295" s="142"/>
      <c r="C295" s="143" t="s">
        <v>408</v>
      </c>
      <c r="D295" s="143" t="s">
        <v>174</v>
      </c>
      <c r="E295" s="144" t="s">
        <v>963</v>
      </c>
      <c r="F295" s="145" t="s">
        <v>964</v>
      </c>
      <c r="G295" s="146" t="s">
        <v>253</v>
      </c>
      <c r="H295" s="147">
        <v>62.6</v>
      </c>
      <c r="I295" s="148">
        <v>15.87</v>
      </c>
      <c r="J295" s="148"/>
      <c r="K295" s="149"/>
      <c r="L295" s="27"/>
      <c r="M295" s="150" t="s">
        <v>1</v>
      </c>
      <c r="N295" s="121" t="s">
        <v>40</v>
      </c>
      <c r="O295" s="151">
        <v>0.75849</v>
      </c>
      <c r="P295" s="151">
        <f t="shared" si="63"/>
        <v>47.481473999999999</v>
      </c>
      <c r="Q295" s="151">
        <v>1.5417499999999999E-3</v>
      </c>
      <c r="R295" s="151">
        <f t="shared" si="64"/>
        <v>9.6513550000000004E-2</v>
      </c>
      <c r="S295" s="151">
        <v>0</v>
      </c>
      <c r="T295" s="152">
        <f t="shared" si="65"/>
        <v>0</v>
      </c>
      <c r="AR295" s="153" t="s">
        <v>198</v>
      </c>
      <c r="AT295" s="153" t="s">
        <v>174</v>
      </c>
      <c r="AU295" s="153" t="s">
        <v>86</v>
      </c>
      <c r="AY295" s="13" t="s">
        <v>171</v>
      </c>
      <c r="BE295" s="154">
        <f t="shared" si="66"/>
        <v>0</v>
      </c>
      <c r="BF295" s="154">
        <f t="shared" si="67"/>
        <v>0</v>
      </c>
      <c r="BG295" s="154">
        <f t="shared" si="68"/>
        <v>0</v>
      </c>
      <c r="BH295" s="154">
        <f t="shared" si="69"/>
        <v>0</v>
      </c>
      <c r="BI295" s="154">
        <f t="shared" si="70"/>
        <v>0</v>
      </c>
      <c r="BJ295" s="13" t="s">
        <v>86</v>
      </c>
      <c r="BK295" s="154">
        <f t="shared" si="71"/>
        <v>993.46</v>
      </c>
      <c r="BL295" s="13" t="s">
        <v>198</v>
      </c>
      <c r="BM295" s="153" t="s">
        <v>965</v>
      </c>
    </row>
    <row r="296" spans="2:65" s="1" customFormat="1" ht="33" customHeight="1">
      <c r="B296" s="142"/>
      <c r="C296" s="143" t="s">
        <v>966</v>
      </c>
      <c r="D296" s="143" t="s">
        <v>174</v>
      </c>
      <c r="E296" s="144" t="s">
        <v>967</v>
      </c>
      <c r="F296" s="145" t="s">
        <v>968</v>
      </c>
      <c r="G296" s="146" t="s">
        <v>253</v>
      </c>
      <c r="H296" s="147">
        <v>62.6</v>
      </c>
      <c r="I296" s="148">
        <v>28.69</v>
      </c>
      <c r="J296" s="148"/>
      <c r="K296" s="149"/>
      <c r="L296" s="27"/>
      <c r="M296" s="150" t="s">
        <v>1</v>
      </c>
      <c r="N296" s="121" t="s">
        <v>40</v>
      </c>
      <c r="O296" s="151">
        <v>0.89676</v>
      </c>
      <c r="P296" s="151">
        <f t="shared" si="63"/>
        <v>56.137176000000004</v>
      </c>
      <c r="Q296" s="151">
        <v>2.9936400000000001E-3</v>
      </c>
      <c r="R296" s="151">
        <f t="shared" si="64"/>
        <v>0.187401864</v>
      </c>
      <c r="S296" s="151">
        <v>0</v>
      </c>
      <c r="T296" s="152">
        <f t="shared" si="65"/>
        <v>0</v>
      </c>
      <c r="AR296" s="153" t="s">
        <v>198</v>
      </c>
      <c r="AT296" s="153" t="s">
        <v>174</v>
      </c>
      <c r="AU296" s="153" t="s">
        <v>86</v>
      </c>
      <c r="AY296" s="13" t="s">
        <v>171</v>
      </c>
      <c r="BE296" s="154">
        <f t="shared" si="66"/>
        <v>0</v>
      </c>
      <c r="BF296" s="154">
        <f t="shared" si="67"/>
        <v>0</v>
      </c>
      <c r="BG296" s="154">
        <f t="shared" si="68"/>
        <v>0</v>
      </c>
      <c r="BH296" s="154">
        <f t="shared" si="69"/>
        <v>0</v>
      </c>
      <c r="BI296" s="154">
        <f t="shared" si="70"/>
        <v>0</v>
      </c>
      <c r="BJ296" s="13" t="s">
        <v>86</v>
      </c>
      <c r="BK296" s="154">
        <f t="shared" si="71"/>
        <v>1795.99</v>
      </c>
      <c r="BL296" s="13" t="s">
        <v>198</v>
      </c>
      <c r="BM296" s="153" t="s">
        <v>969</v>
      </c>
    </row>
    <row r="297" spans="2:65" s="1" customFormat="1" ht="24.2" customHeight="1">
      <c r="B297" s="142"/>
      <c r="C297" s="143" t="s">
        <v>411</v>
      </c>
      <c r="D297" s="143" t="s">
        <v>174</v>
      </c>
      <c r="E297" s="144" t="s">
        <v>970</v>
      </c>
      <c r="F297" s="145" t="s">
        <v>971</v>
      </c>
      <c r="G297" s="146" t="s">
        <v>280</v>
      </c>
      <c r="H297" s="147">
        <v>4</v>
      </c>
      <c r="I297" s="148">
        <v>24.56</v>
      </c>
      <c r="J297" s="148"/>
      <c r="K297" s="149"/>
      <c r="L297" s="27"/>
      <c r="M297" s="150" t="s">
        <v>1</v>
      </c>
      <c r="N297" s="121" t="s">
        <v>40</v>
      </c>
      <c r="O297" s="151">
        <v>1.23739</v>
      </c>
      <c r="P297" s="151">
        <f t="shared" si="63"/>
        <v>4.94956</v>
      </c>
      <c r="Q297" s="151">
        <v>1.0643E-3</v>
      </c>
      <c r="R297" s="151">
        <f t="shared" si="64"/>
        <v>4.2572E-3</v>
      </c>
      <c r="S297" s="151">
        <v>0</v>
      </c>
      <c r="T297" s="152">
        <f t="shared" si="65"/>
        <v>0</v>
      </c>
      <c r="AR297" s="153" t="s">
        <v>198</v>
      </c>
      <c r="AT297" s="153" t="s">
        <v>174</v>
      </c>
      <c r="AU297" s="153" t="s">
        <v>86</v>
      </c>
      <c r="AY297" s="13" t="s">
        <v>171</v>
      </c>
      <c r="BE297" s="154">
        <f t="shared" si="66"/>
        <v>0</v>
      </c>
      <c r="BF297" s="154">
        <f t="shared" si="67"/>
        <v>0</v>
      </c>
      <c r="BG297" s="154">
        <f t="shared" si="68"/>
        <v>0</v>
      </c>
      <c r="BH297" s="154">
        <f t="shared" si="69"/>
        <v>0</v>
      </c>
      <c r="BI297" s="154">
        <f t="shared" si="70"/>
        <v>0</v>
      </c>
      <c r="BJ297" s="13" t="s">
        <v>86</v>
      </c>
      <c r="BK297" s="154">
        <f t="shared" si="71"/>
        <v>98.24</v>
      </c>
      <c r="BL297" s="13" t="s">
        <v>198</v>
      </c>
      <c r="BM297" s="153" t="s">
        <v>972</v>
      </c>
    </row>
    <row r="298" spans="2:65" s="1" customFormat="1" ht="24.2" customHeight="1">
      <c r="B298" s="142"/>
      <c r="C298" s="143" t="s">
        <v>973</v>
      </c>
      <c r="D298" s="143" t="s">
        <v>174</v>
      </c>
      <c r="E298" s="144" t="s">
        <v>974</v>
      </c>
      <c r="F298" s="145" t="s">
        <v>975</v>
      </c>
      <c r="G298" s="146" t="s">
        <v>280</v>
      </c>
      <c r="H298" s="147">
        <v>4</v>
      </c>
      <c r="I298" s="148">
        <v>5.03</v>
      </c>
      <c r="J298" s="148"/>
      <c r="K298" s="149"/>
      <c r="L298" s="27"/>
      <c r="M298" s="150" t="s">
        <v>1</v>
      </c>
      <c r="N298" s="121" t="s">
        <v>40</v>
      </c>
      <c r="O298" s="151">
        <v>0.12438</v>
      </c>
      <c r="P298" s="151">
        <f t="shared" si="63"/>
        <v>0.49752000000000002</v>
      </c>
      <c r="Q298" s="151">
        <v>1.7000000000000001E-4</v>
      </c>
      <c r="R298" s="151">
        <f t="shared" si="64"/>
        <v>6.8000000000000005E-4</v>
      </c>
      <c r="S298" s="151">
        <v>0</v>
      </c>
      <c r="T298" s="152">
        <f t="shared" si="65"/>
        <v>0</v>
      </c>
      <c r="AR298" s="153" t="s">
        <v>198</v>
      </c>
      <c r="AT298" s="153" t="s">
        <v>174</v>
      </c>
      <c r="AU298" s="153" t="s">
        <v>86</v>
      </c>
      <c r="AY298" s="13" t="s">
        <v>171</v>
      </c>
      <c r="BE298" s="154">
        <f t="shared" si="66"/>
        <v>0</v>
      </c>
      <c r="BF298" s="154">
        <f t="shared" si="67"/>
        <v>0</v>
      </c>
      <c r="BG298" s="154">
        <f t="shared" si="68"/>
        <v>0</v>
      </c>
      <c r="BH298" s="154">
        <f t="shared" si="69"/>
        <v>0</v>
      </c>
      <c r="BI298" s="154">
        <f t="shared" si="70"/>
        <v>0</v>
      </c>
      <c r="BJ298" s="13" t="s">
        <v>86</v>
      </c>
      <c r="BK298" s="154">
        <f t="shared" si="71"/>
        <v>20.12</v>
      </c>
      <c r="BL298" s="13" t="s">
        <v>198</v>
      </c>
      <c r="BM298" s="153" t="s">
        <v>976</v>
      </c>
    </row>
    <row r="299" spans="2:65" s="1" customFormat="1" ht="37.9" customHeight="1">
      <c r="B299" s="142"/>
      <c r="C299" s="143" t="s">
        <v>415</v>
      </c>
      <c r="D299" s="143" t="s">
        <v>174</v>
      </c>
      <c r="E299" s="144" t="s">
        <v>977</v>
      </c>
      <c r="F299" s="145" t="s">
        <v>978</v>
      </c>
      <c r="G299" s="146" t="s">
        <v>253</v>
      </c>
      <c r="H299" s="147">
        <v>28.5</v>
      </c>
      <c r="I299" s="148">
        <v>25.13</v>
      </c>
      <c r="J299" s="148"/>
      <c r="K299" s="149"/>
      <c r="L299" s="27"/>
      <c r="M299" s="150" t="s">
        <v>1</v>
      </c>
      <c r="N299" s="121" t="s">
        <v>40</v>
      </c>
      <c r="O299" s="151">
        <v>0.88602999999999998</v>
      </c>
      <c r="P299" s="151">
        <f t="shared" si="63"/>
        <v>25.251854999999999</v>
      </c>
      <c r="Q299" s="151">
        <v>1.7495E-4</v>
      </c>
      <c r="R299" s="151">
        <f t="shared" si="64"/>
        <v>4.9860749999999995E-3</v>
      </c>
      <c r="S299" s="151">
        <v>0</v>
      </c>
      <c r="T299" s="152">
        <f t="shared" si="65"/>
        <v>0</v>
      </c>
      <c r="AR299" s="153" t="s">
        <v>198</v>
      </c>
      <c r="AT299" s="153" t="s">
        <v>174</v>
      </c>
      <c r="AU299" s="153" t="s">
        <v>86</v>
      </c>
      <c r="AY299" s="13" t="s">
        <v>171</v>
      </c>
      <c r="BE299" s="154">
        <f t="shared" si="66"/>
        <v>0</v>
      </c>
      <c r="BF299" s="154">
        <f t="shared" si="67"/>
        <v>0</v>
      </c>
      <c r="BG299" s="154">
        <f t="shared" si="68"/>
        <v>0</v>
      </c>
      <c r="BH299" s="154">
        <f t="shared" si="69"/>
        <v>0</v>
      </c>
      <c r="BI299" s="154">
        <f t="shared" si="70"/>
        <v>0</v>
      </c>
      <c r="BJ299" s="13" t="s">
        <v>86</v>
      </c>
      <c r="BK299" s="154">
        <f t="shared" si="71"/>
        <v>716.21</v>
      </c>
      <c r="BL299" s="13" t="s">
        <v>198</v>
      </c>
      <c r="BM299" s="153" t="s">
        <v>979</v>
      </c>
    </row>
    <row r="300" spans="2:65" s="1" customFormat="1" ht="24.2" customHeight="1">
      <c r="B300" s="142"/>
      <c r="C300" s="143" t="s">
        <v>980</v>
      </c>
      <c r="D300" s="143" t="s">
        <v>174</v>
      </c>
      <c r="E300" s="144" t="s">
        <v>981</v>
      </c>
      <c r="F300" s="145" t="s">
        <v>982</v>
      </c>
      <c r="G300" s="146" t="s">
        <v>253</v>
      </c>
      <c r="H300" s="147">
        <v>28.8</v>
      </c>
      <c r="I300" s="148">
        <v>1.5</v>
      </c>
      <c r="J300" s="148"/>
      <c r="K300" s="149"/>
      <c r="L300" s="27"/>
      <c r="M300" s="150" t="s">
        <v>1</v>
      </c>
      <c r="N300" s="121" t="s">
        <v>40</v>
      </c>
      <c r="O300" s="151">
        <v>8.5999999999999993E-2</v>
      </c>
      <c r="P300" s="151">
        <f t="shared" si="63"/>
        <v>2.4767999999999999</v>
      </c>
      <c r="Q300" s="151">
        <v>0</v>
      </c>
      <c r="R300" s="151">
        <f t="shared" si="64"/>
        <v>0</v>
      </c>
      <c r="S300" s="151">
        <v>2.8700000000000002E-3</v>
      </c>
      <c r="T300" s="152">
        <f t="shared" si="65"/>
        <v>8.2656000000000007E-2</v>
      </c>
      <c r="AR300" s="153" t="s">
        <v>198</v>
      </c>
      <c r="AT300" s="153" t="s">
        <v>174</v>
      </c>
      <c r="AU300" s="153" t="s">
        <v>86</v>
      </c>
      <c r="AY300" s="13" t="s">
        <v>171</v>
      </c>
      <c r="BE300" s="154">
        <f t="shared" si="66"/>
        <v>0</v>
      </c>
      <c r="BF300" s="154">
        <f t="shared" si="67"/>
        <v>0</v>
      </c>
      <c r="BG300" s="154">
        <f t="shared" si="68"/>
        <v>0</v>
      </c>
      <c r="BH300" s="154">
        <f t="shared" si="69"/>
        <v>0</v>
      </c>
      <c r="BI300" s="154">
        <f t="shared" si="70"/>
        <v>0</v>
      </c>
      <c r="BJ300" s="13" t="s">
        <v>86</v>
      </c>
      <c r="BK300" s="154">
        <f t="shared" si="71"/>
        <v>43.2</v>
      </c>
      <c r="BL300" s="13" t="s">
        <v>198</v>
      </c>
      <c r="BM300" s="153" t="s">
        <v>983</v>
      </c>
    </row>
    <row r="301" spans="2:65" s="1" customFormat="1" ht="24.2" customHeight="1">
      <c r="B301" s="142"/>
      <c r="C301" s="143" t="s">
        <v>418</v>
      </c>
      <c r="D301" s="143" t="s">
        <v>174</v>
      </c>
      <c r="E301" s="144" t="s">
        <v>984</v>
      </c>
      <c r="F301" s="145" t="s">
        <v>985</v>
      </c>
      <c r="G301" s="146" t="s">
        <v>253</v>
      </c>
      <c r="H301" s="147">
        <v>2.5</v>
      </c>
      <c r="I301" s="148">
        <v>1.1599999999999999</v>
      </c>
      <c r="J301" s="148"/>
      <c r="K301" s="149"/>
      <c r="L301" s="27"/>
      <c r="M301" s="150" t="s">
        <v>1</v>
      </c>
      <c r="N301" s="121" t="s">
        <v>40</v>
      </c>
      <c r="O301" s="151">
        <v>6.6000000000000003E-2</v>
      </c>
      <c r="P301" s="151">
        <f t="shared" si="63"/>
        <v>0.16500000000000001</v>
      </c>
      <c r="Q301" s="151">
        <v>0</v>
      </c>
      <c r="R301" s="151">
        <f t="shared" si="64"/>
        <v>0</v>
      </c>
      <c r="S301" s="151">
        <v>1.75E-3</v>
      </c>
      <c r="T301" s="152">
        <f t="shared" si="65"/>
        <v>4.3750000000000004E-3</v>
      </c>
      <c r="AR301" s="153" t="s">
        <v>198</v>
      </c>
      <c r="AT301" s="153" t="s">
        <v>174</v>
      </c>
      <c r="AU301" s="153" t="s">
        <v>86</v>
      </c>
      <c r="AY301" s="13" t="s">
        <v>171</v>
      </c>
      <c r="BE301" s="154">
        <f t="shared" si="66"/>
        <v>0</v>
      </c>
      <c r="BF301" s="154">
        <f t="shared" si="67"/>
        <v>0</v>
      </c>
      <c r="BG301" s="154">
        <f t="shared" si="68"/>
        <v>0</v>
      </c>
      <c r="BH301" s="154">
        <f t="shared" si="69"/>
        <v>0</v>
      </c>
      <c r="BI301" s="154">
        <f t="shared" si="70"/>
        <v>0</v>
      </c>
      <c r="BJ301" s="13" t="s">
        <v>86</v>
      </c>
      <c r="BK301" s="154">
        <f t="shared" si="71"/>
        <v>2.9</v>
      </c>
      <c r="BL301" s="13" t="s">
        <v>198</v>
      </c>
      <c r="BM301" s="153" t="s">
        <v>986</v>
      </c>
    </row>
    <row r="302" spans="2:65" s="1" customFormat="1" ht="21.75" customHeight="1">
      <c r="B302" s="142"/>
      <c r="C302" s="143" t="s">
        <v>987</v>
      </c>
      <c r="D302" s="143" t="s">
        <v>174</v>
      </c>
      <c r="E302" s="144" t="s">
        <v>988</v>
      </c>
      <c r="F302" s="145" t="s">
        <v>989</v>
      </c>
      <c r="G302" s="146" t="s">
        <v>253</v>
      </c>
      <c r="H302" s="147">
        <v>2.2999999999999998</v>
      </c>
      <c r="I302" s="148">
        <v>1.66</v>
      </c>
      <c r="J302" s="148"/>
      <c r="K302" s="149"/>
      <c r="L302" s="27"/>
      <c r="M302" s="150" t="s">
        <v>1</v>
      </c>
      <c r="N302" s="121" t="s">
        <v>40</v>
      </c>
      <c r="O302" s="151">
        <v>9.5000000000000001E-2</v>
      </c>
      <c r="P302" s="151">
        <f t="shared" si="63"/>
        <v>0.21849999999999997</v>
      </c>
      <c r="Q302" s="151">
        <v>0</v>
      </c>
      <c r="R302" s="151">
        <f t="shared" si="64"/>
        <v>0</v>
      </c>
      <c r="S302" s="151">
        <v>5.7000000000000002E-3</v>
      </c>
      <c r="T302" s="152">
        <f t="shared" si="65"/>
        <v>1.311E-2</v>
      </c>
      <c r="AR302" s="153" t="s">
        <v>198</v>
      </c>
      <c r="AT302" s="153" t="s">
        <v>174</v>
      </c>
      <c r="AU302" s="153" t="s">
        <v>86</v>
      </c>
      <c r="AY302" s="13" t="s">
        <v>171</v>
      </c>
      <c r="BE302" s="154">
        <f t="shared" si="66"/>
        <v>0</v>
      </c>
      <c r="BF302" s="154">
        <f t="shared" si="67"/>
        <v>0</v>
      </c>
      <c r="BG302" s="154">
        <f t="shared" si="68"/>
        <v>0</v>
      </c>
      <c r="BH302" s="154">
        <f t="shared" si="69"/>
        <v>0</v>
      </c>
      <c r="BI302" s="154">
        <f t="shared" si="70"/>
        <v>0</v>
      </c>
      <c r="BJ302" s="13" t="s">
        <v>86</v>
      </c>
      <c r="BK302" s="154">
        <f t="shared" si="71"/>
        <v>3.82</v>
      </c>
      <c r="BL302" s="13" t="s">
        <v>198</v>
      </c>
      <c r="BM302" s="153" t="s">
        <v>990</v>
      </c>
    </row>
    <row r="303" spans="2:65" s="1" customFormat="1" ht="24.2" customHeight="1">
      <c r="B303" s="142"/>
      <c r="C303" s="143" t="s">
        <v>422</v>
      </c>
      <c r="D303" s="143" t="s">
        <v>174</v>
      </c>
      <c r="E303" s="144" t="s">
        <v>991</v>
      </c>
      <c r="F303" s="145" t="s">
        <v>992</v>
      </c>
      <c r="G303" s="146" t="s">
        <v>253</v>
      </c>
      <c r="H303" s="147">
        <v>36</v>
      </c>
      <c r="I303" s="148">
        <v>22.32</v>
      </c>
      <c r="J303" s="148"/>
      <c r="K303" s="149"/>
      <c r="L303" s="27"/>
      <c r="M303" s="150" t="s">
        <v>1</v>
      </c>
      <c r="N303" s="121" t="s">
        <v>40</v>
      </c>
      <c r="O303" s="151">
        <v>0.66042999999999996</v>
      </c>
      <c r="P303" s="151">
        <f t="shared" si="63"/>
        <v>23.775479999999998</v>
      </c>
      <c r="Q303" s="151">
        <v>2.4489999999999998E-3</v>
      </c>
      <c r="R303" s="151">
        <f t="shared" si="64"/>
        <v>8.8163999999999992E-2</v>
      </c>
      <c r="S303" s="151">
        <v>0</v>
      </c>
      <c r="T303" s="152">
        <f t="shared" si="65"/>
        <v>0</v>
      </c>
      <c r="AR303" s="153" t="s">
        <v>198</v>
      </c>
      <c r="AT303" s="153" t="s">
        <v>174</v>
      </c>
      <c r="AU303" s="153" t="s">
        <v>86</v>
      </c>
      <c r="AY303" s="13" t="s">
        <v>171</v>
      </c>
      <c r="BE303" s="154">
        <f t="shared" si="66"/>
        <v>0</v>
      </c>
      <c r="BF303" s="154">
        <f t="shared" si="67"/>
        <v>0</v>
      </c>
      <c r="BG303" s="154">
        <f t="shared" si="68"/>
        <v>0</v>
      </c>
      <c r="BH303" s="154">
        <f t="shared" si="69"/>
        <v>0</v>
      </c>
      <c r="BI303" s="154">
        <f t="shared" si="70"/>
        <v>0</v>
      </c>
      <c r="BJ303" s="13" t="s">
        <v>86</v>
      </c>
      <c r="BK303" s="154">
        <f t="shared" si="71"/>
        <v>803.52</v>
      </c>
      <c r="BL303" s="13" t="s">
        <v>198</v>
      </c>
      <c r="BM303" s="153" t="s">
        <v>993</v>
      </c>
    </row>
    <row r="304" spans="2:65" s="1" customFormat="1" ht="24.2" customHeight="1">
      <c r="B304" s="142"/>
      <c r="C304" s="143" t="s">
        <v>994</v>
      </c>
      <c r="D304" s="143" t="s">
        <v>174</v>
      </c>
      <c r="E304" s="144" t="s">
        <v>995</v>
      </c>
      <c r="F304" s="145" t="s">
        <v>996</v>
      </c>
      <c r="G304" s="146" t="s">
        <v>425</v>
      </c>
      <c r="H304" s="147">
        <v>57.99</v>
      </c>
      <c r="I304" s="148">
        <v>1.425</v>
      </c>
      <c r="J304" s="148"/>
      <c r="K304" s="149"/>
      <c r="L304" s="27"/>
      <c r="M304" s="150" t="s">
        <v>1</v>
      </c>
      <c r="N304" s="121" t="s">
        <v>40</v>
      </c>
      <c r="O304" s="151">
        <v>0</v>
      </c>
      <c r="P304" s="151">
        <f t="shared" si="63"/>
        <v>0</v>
      </c>
      <c r="Q304" s="151">
        <v>0</v>
      </c>
      <c r="R304" s="151">
        <f t="shared" si="64"/>
        <v>0</v>
      </c>
      <c r="S304" s="151">
        <v>0</v>
      </c>
      <c r="T304" s="152">
        <f t="shared" si="65"/>
        <v>0</v>
      </c>
      <c r="AR304" s="153" t="s">
        <v>198</v>
      </c>
      <c r="AT304" s="153" t="s">
        <v>174</v>
      </c>
      <c r="AU304" s="153" t="s">
        <v>86</v>
      </c>
      <c r="AY304" s="13" t="s">
        <v>171</v>
      </c>
      <c r="BE304" s="154">
        <f t="shared" si="66"/>
        <v>0</v>
      </c>
      <c r="BF304" s="154">
        <f t="shared" si="67"/>
        <v>0</v>
      </c>
      <c r="BG304" s="154">
        <f t="shared" si="68"/>
        <v>0</v>
      </c>
      <c r="BH304" s="154">
        <f t="shared" si="69"/>
        <v>0</v>
      </c>
      <c r="BI304" s="154">
        <f t="shared" si="70"/>
        <v>0</v>
      </c>
      <c r="BJ304" s="13" t="s">
        <v>86</v>
      </c>
      <c r="BK304" s="154">
        <f t="shared" si="71"/>
        <v>82.64</v>
      </c>
      <c r="BL304" s="13" t="s">
        <v>198</v>
      </c>
      <c r="BM304" s="153" t="s">
        <v>997</v>
      </c>
    </row>
    <row r="305" spans="2:65" s="11" customFormat="1" ht="22.9" customHeight="1">
      <c r="B305" s="131"/>
      <c r="D305" s="132" t="s">
        <v>73</v>
      </c>
      <c r="E305" s="140" t="s">
        <v>599</v>
      </c>
      <c r="F305" s="140" t="s">
        <v>600</v>
      </c>
      <c r="J305" s="141"/>
      <c r="L305" s="131"/>
      <c r="M305" s="135"/>
      <c r="P305" s="136">
        <f>SUM(P306:P310)</f>
        <v>29.048420000000004</v>
      </c>
      <c r="R305" s="136">
        <f>SUM(R306:R310)</f>
        <v>0.32399999999999995</v>
      </c>
      <c r="T305" s="137">
        <f>SUM(T306:T310)</f>
        <v>0</v>
      </c>
      <c r="AR305" s="132" t="s">
        <v>86</v>
      </c>
      <c r="AT305" s="138" t="s">
        <v>73</v>
      </c>
      <c r="AU305" s="138" t="s">
        <v>81</v>
      </c>
      <c r="AY305" s="132" t="s">
        <v>171</v>
      </c>
      <c r="BK305" s="139">
        <f>SUM(BK306:BK310)</f>
        <v>4155.3499999999995</v>
      </c>
    </row>
    <row r="306" spans="2:65" s="1" customFormat="1" ht="33" customHeight="1">
      <c r="B306" s="142"/>
      <c r="C306" s="143" t="s">
        <v>426</v>
      </c>
      <c r="D306" s="143" t="s">
        <v>174</v>
      </c>
      <c r="E306" s="144" t="s">
        <v>998</v>
      </c>
      <c r="F306" s="145" t="s">
        <v>999</v>
      </c>
      <c r="G306" s="146" t="s">
        <v>280</v>
      </c>
      <c r="H306" s="147">
        <v>1</v>
      </c>
      <c r="I306" s="148">
        <v>22.56</v>
      </c>
      <c r="J306" s="148"/>
      <c r="K306" s="149"/>
      <c r="L306" s="27"/>
      <c r="M306" s="150" t="s">
        <v>1</v>
      </c>
      <c r="N306" s="121" t="s">
        <v>40</v>
      </c>
      <c r="O306" s="151">
        <v>1.4007799999999999</v>
      </c>
      <c r="P306" s="151">
        <f>O306*H306</f>
        <v>1.4007799999999999</v>
      </c>
      <c r="Q306" s="151">
        <v>0</v>
      </c>
      <c r="R306" s="151">
        <f>Q306*H306</f>
        <v>0</v>
      </c>
      <c r="S306" s="151">
        <v>0</v>
      </c>
      <c r="T306" s="152">
        <f>S306*H306</f>
        <v>0</v>
      </c>
      <c r="AR306" s="153" t="s">
        <v>198</v>
      </c>
      <c r="AT306" s="153" t="s">
        <v>174</v>
      </c>
      <c r="AU306" s="153" t="s">
        <v>86</v>
      </c>
      <c r="AY306" s="13" t="s">
        <v>171</v>
      </c>
      <c r="BE306" s="154">
        <f>IF(N306="základná",J306,0)</f>
        <v>0</v>
      </c>
      <c r="BF306" s="154">
        <f>IF(N306="znížená",J306,0)</f>
        <v>0</v>
      </c>
      <c r="BG306" s="154">
        <f>IF(N306="zákl. prenesená",J306,0)</f>
        <v>0</v>
      </c>
      <c r="BH306" s="154">
        <f>IF(N306="zníž. prenesená",J306,0)</f>
        <v>0</v>
      </c>
      <c r="BI306" s="154">
        <f>IF(N306="nulová",J306,0)</f>
        <v>0</v>
      </c>
      <c r="BJ306" s="13" t="s">
        <v>86</v>
      </c>
      <c r="BK306" s="154">
        <f>ROUND(I306*H306,2)</f>
        <v>22.56</v>
      </c>
      <c r="BL306" s="13" t="s">
        <v>198</v>
      </c>
      <c r="BM306" s="153" t="s">
        <v>1000</v>
      </c>
    </row>
    <row r="307" spans="2:65" s="1" customFormat="1" ht="21.75" customHeight="1">
      <c r="B307" s="142"/>
      <c r="C307" s="155" t="s">
        <v>1001</v>
      </c>
      <c r="D307" s="155" t="s">
        <v>282</v>
      </c>
      <c r="E307" s="156" t="s">
        <v>1002</v>
      </c>
      <c r="F307" s="157" t="s">
        <v>1003</v>
      </c>
      <c r="G307" s="158" t="s">
        <v>280</v>
      </c>
      <c r="H307" s="159">
        <v>9</v>
      </c>
      <c r="I307" s="160">
        <v>295.58</v>
      </c>
      <c r="J307" s="160"/>
      <c r="K307" s="161"/>
      <c r="L307" s="162"/>
      <c r="M307" s="163" t="s">
        <v>1</v>
      </c>
      <c r="N307" s="164" t="s">
        <v>40</v>
      </c>
      <c r="O307" s="151">
        <v>0</v>
      </c>
      <c r="P307" s="151">
        <f>O307*H307</f>
        <v>0</v>
      </c>
      <c r="Q307" s="151">
        <v>2.4299999999999999E-2</v>
      </c>
      <c r="R307" s="151">
        <f>Q307*H307</f>
        <v>0.21869999999999998</v>
      </c>
      <c r="S307" s="151">
        <v>0</v>
      </c>
      <c r="T307" s="152">
        <f>S307*H307</f>
        <v>0</v>
      </c>
      <c r="AR307" s="153" t="s">
        <v>225</v>
      </c>
      <c r="AT307" s="153" t="s">
        <v>282</v>
      </c>
      <c r="AU307" s="153" t="s">
        <v>86</v>
      </c>
      <c r="AY307" s="13" t="s">
        <v>171</v>
      </c>
      <c r="BE307" s="154">
        <f>IF(N307="základná",J307,0)</f>
        <v>0</v>
      </c>
      <c r="BF307" s="154">
        <f>IF(N307="znížená",J307,0)</f>
        <v>0</v>
      </c>
      <c r="BG307" s="154">
        <f>IF(N307="zákl. prenesená",J307,0)</f>
        <v>0</v>
      </c>
      <c r="BH307" s="154">
        <f>IF(N307="zníž. prenesená",J307,0)</f>
        <v>0</v>
      </c>
      <c r="BI307" s="154">
        <f>IF(N307="nulová",J307,0)</f>
        <v>0</v>
      </c>
      <c r="BJ307" s="13" t="s">
        <v>86</v>
      </c>
      <c r="BK307" s="154">
        <f>ROUND(I307*H307,2)</f>
        <v>2660.22</v>
      </c>
      <c r="BL307" s="13" t="s">
        <v>198</v>
      </c>
      <c r="BM307" s="153" t="s">
        <v>1004</v>
      </c>
    </row>
    <row r="308" spans="2:65" s="1" customFormat="1" ht="21.75" customHeight="1">
      <c r="B308" s="142"/>
      <c r="C308" s="155" t="s">
        <v>432</v>
      </c>
      <c r="D308" s="155" t="s">
        <v>282</v>
      </c>
      <c r="E308" s="156" t="s">
        <v>1005</v>
      </c>
      <c r="F308" s="157" t="s">
        <v>1006</v>
      </c>
      <c r="G308" s="158" t="s">
        <v>280</v>
      </c>
      <c r="H308" s="159">
        <v>3</v>
      </c>
      <c r="I308" s="160">
        <v>331.67</v>
      </c>
      <c r="J308" s="160"/>
      <c r="K308" s="161"/>
      <c r="L308" s="162"/>
      <c r="M308" s="163" t="s">
        <v>1</v>
      </c>
      <c r="N308" s="164" t="s">
        <v>40</v>
      </c>
      <c r="O308" s="151">
        <v>0</v>
      </c>
      <c r="P308" s="151">
        <f>O308*H308</f>
        <v>0</v>
      </c>
      <c r="Q308" s="151">
        <v>3.5099999999999999E-2</v>
      </c>
      <c r="R308" s="151">
        <f>Q308*H308</f>
        <v>0.1053</v>
      </c>
      <c r="S308" s="151">
        <v>0</v>
      </c>
      <c r="T308" s="152">
        <f>S308*H308</f>
        <v>0</v>
      </c>
      <c r="AR308" s="153" t="s">
        <v>225</v>
      </c>
      <c r="AT308" s="153" t="s">
        <v>282</v>
      </c>
      <c r="AU308" s="153" t="s">
        <v>86</v>
      </c>
      <c r="AY308" s="13" t="s">
        <v>171</v>
      </c>
      <c r="BE308" s="154">
        <f>IF(N308="základná",J308,0)</f>
        <v>0</v>
      </c>
      <c r="BF308" s="154">
        <f>IF(N308="znížená",J308,0)</f>
        <v>0</v>
      </c>
      <c r="BG308" s="154">
        <f>IF(N308="zákl. prenesená",J308,0)</f>
        <v>0</v>
      </c>
      <c r="BH308" s="154">
        <f>IF(N308="zníž. prenesená",J308,0)</f>
        <v>0</v>
      </c>
      <c r="BI308" s="154">
        <f>IF(N308="nulová",J308,0)</f>
        <v>0</v>
      </c>
      <c r="BJ308" s="13" t="s">
        <v>86</v>
      </c>
      <c r="BK308" s="154">
        <f>ROUND(I308*H308,2)</f>
        <v>995.01</v>
      </c>
      <c r="BL308" s="13" t="s">
        <v>198</v>
      </c>
      <c r="BM308" s="153" t="s">
        <v>1007</v>
      </c>
    </row>
    <row r="309" spans="2:65" s="1" customFormat="1" ht="33" customHeight="1">
      <c r="B309" s="142"/>
      <c r="C309" s="143" t="s">
        <v>1008</v>
      </c>
      <c r="D309" s="143" t="s">
        <v>174</v>
      </c>
      <c r="E309" s="144" t="s">
        <v>1009</v>
      </c>
      <c r="F309" s="145" t="s">
        <v>1010</v>
      </c>
      <c r="G309" s="146" t="s">
        <v>280</v>
      </c>
      <c r="H309" s="147">
        <v>12</v>
      </c>
      <c r="I309" s="148">
        <v>37.1</v>
      </c>
      <c r="J309" s="148"/>
      <c r="K309" s="149"/>
      <c r="L309" s="27"/>
      <c r="M309" s="150" t="s">
        <v>1</v>
      </c>
      <c r="N309" s="121" t="s">
        <v>40</v>
      </c>
      <c r="O309" s="151">
        <v>2.3039700000000001</v>
      </c>
      <c r="P309" s="151">
        <f>O309*H309</f>
        <v>27.647640000000003</v>
      </c>
      <c r="Q309" s="151">
        <v>0</v>
      </c>
      <c r="R309" s="151">
        <f>Q309*H309</f>
        <v>0</v>
      </c>
      <c r="S309" s="151">
        <v>0</v>
      </c>
      <c r="T309" s="152">
        <f>S309*H309</f>
        <v>0</v>
      </c>
      <c r="AR309" s="153" t="s">
        <v>198</v>
      </c>
      <c r="AT309" s="153" t="s">
        <v>174</v>
      </c>
      <c r="AU309" s="153" t="s">
        <v>86</v>
      </c>
      <c r="AY309" s="13" t="s">
        <v>171</v>
      </c>
      <c r="BE309" s="154">
        <f>IF(N309="základná",J309,0)</f>
        <v>0</v>
      </c>
      <c r="BF309" s="154">
        <f>IF(N309="znížená",J309,0)</f>
        <v>0</v>
      </c>
      <c r="BG309" s="154">
        <f>IF(N309="zákl. prenesená",J309,0)</f>
        <v>0</v>
      </c>
      <c r="BH309" s="154">
        <f>IF(N309="zníž. prenesená",J309,0)</f>
        <v>0</v>
      </c>
      <c r="BI309" s="154">
        <f>IF(N309="nulová",J309,0)</f>
        <v>0</v>
      </c>
      <c r="BJ309" s="13" t="s">
        <v>86</v>
      </c>
      <c r="BK309" s="154">
        <f>ROUND(I309*H309,2)</f>
        <v>445.2</v>
      </c>
      <c r="BL309" s="13" t="s">
        <v>198</v>
      </c>
      <c r="BM309" s="153" t="s">
        <v>1011</v>
      </c>
    </row>
    <row r="310" spans="2:65" s="1" customFormat="1" ht="24.2" customHeight="1">
      <c r="B310" s="142"/>
      <c r="C310" s="143" t="s">
        <v>435</v>
      </c>
      <c r="D310" s="143" t="s">
        <v>174</v>
      </c>
      <c r="E310" s="144" t="s">
        <v>1012</v>
      </c>
      <c r="F310" s="145" t="s">
        <v>1013</v>
      </c>
      <c r="G310" s="146" t="s">
        <v>425</v>
      </c>
      <c r="H310" s="147">
        <v>47.94</v>
      </c>
      <c r="I310" s="148">
        <v>0.67500000000000004</v>
      </c>
      <c r="J310" s="148"/>
      <c r="K310" s="149"/>
      <c r="L310" s="27"/>
      <c r="M310" s="150" t="s">
        <v>1</v>
      </c>
      <c r="N310" s="121" t="s">
        <v>40</v>
      </c>
      <c r="O310" s="151">
        <v>0</v>
      </c>
      <c r="P310" s="151">
        <f>O310*H310</f>
        <v>0</v>
      </c>
      <c r="Q310" s="151">
        <v>0</v>
      </c>
      <c r="R310" s="151">
        <f>Q310*H310</f>
        <v>0</v>
      </c>
      <c r="S310" s="151">
        <v>0</v>
      </c>
      <c r="T310" s="152">
        <f>S310*H310</f>
        <v>0</v>
      </c>
      <c r="AR310" s="153" t="s">
        <v>198</v>
      </c>
      <c r="AT310" s="153" t="s">
        <v>174</v>
      </c>
      <c r="AU310" s="153" t="s">
        <v>86</v>
      </c>
      <c r="AY310" s="13" t="s">
        <v>171</v>
      </c>
      <c r="BE310" s="154">
        <f>IF(N310="základná",J310,0)</f>
        <v>0</v>
      </c>
      <c r="BF310" s="154">
        <f>IF(N310="znížená",J310,0)</f>
        <v>0</v>
      </c>
      <c r="BG310" s="154">
        <f>IF(N310="zákl. prenesená",J310,0)</f>
        <v>0</v>
      </c>
      <c r="BH310" s="154">
        <f>IF(N310="zníž. prenesená",J310,0)</f>
        <v>0</v>
      </c>
      <c r="BI310" s="154">
        <f>IF(N310="nulová",J310,0)</f>
        <v>0</v>
      </c>
      <c r="BJ310" s="13" t="s">
        <v>86</v>
      </c>
      <c r="BK310" s="154">
        <f>ROUND(I310*H310,2)</f>
        <v>32.36</v>
      </c>
      <c r="BL310" s="13" t="s">
        <v>198</v>
      </c>
      <c r="BM310" s="153" t="s">
        <v>1014</v>
      </c>
    </row>
    <row r="311" spans="2:65" s="11" customFormat="1" ht="22.9" customHeight="1">
      <c r="B311" s="131"/>
      <c r="D311" s="132" t="s">
        <v>73</v>
      </c>
      <c r="E311" s="140" t="s">
        <v>542</v>
      </c>
      <c r="F311" s="140" t="s">
        <v>543</v>
      </c>
      <c r="J311" s="141"/>
      <c r="L311" s="131"/>
      <c r="M311" s="135"/>
      <c r="P311" s="136">
        <f>SUM(P312:P320)</f>
        <v>113.683251</v>
      </c>
      <c r="R311" s="136">
        <f>SUM(R312:R320)</f>
        <v>0.43903145999999998</v>
      </c>
      <c r="T311" s="137">
        <f>SUM(T312:T320)</f>
        <v>0.26939999999999997</v>
      </c>
      <c r="AR311" s="132" t="s">
        <v>86</v>
      </c>
      <c r="AT311" s="138" t="s">
        <v>73</v>
      </c>
      <c r="AU311" s="138" t="s">
        <v>81</v>
      </c>
      <c r="AY311" s="132" t="s">
        <v>171</v>
      </c>
      <c r="BK311" s="139">
        <f>SUM(BK312:BK320)</f>
        <v>4509.9600000000009</v>
      </c>
    </row>
    <row r="312" spans="2:65" s="1" customFormat="1" ht="16.5" customHeight="1">
      <c r="B312" s="142"/>
      <c r="C312" s="143" t="s">
        <v>1015</v>
      </c>
      <c r="D312" s="143" t="s">
        <v>174</v>
      </c>
      <c r="E312" s="144" t="s">
        <v>1016</v>
      </c>
      <c r="F312" s="145" t="s">
        <v>1017</v>
      </c>
      <c r="G312" s="146" t="s">
        <v>253</v>
      </c>
      <c r="H312" s="147">
        <v>141.19999999999999</v>
      </c>
      <c r="I312" s="148">
        <v>1.21</v>
      </c>
      <c r="J312" s="148"/>
      <c r="K312" s="149"/>
      <c r="L312" s="27"/>
      <c r="M312" s="150" t="s">
        <v>1</v>
      </c>
      <c r="N312" s="121" t="s">
        <v>40</v>
      </c>
      <c r="O312" s="151">
        <v>9.5000000000000001E-2</v>
      </c>
      <c r="P312" s="151">
        <f t="shared" ref="P312:P320" si="72">O312*H312</f>
        <v>13.414</v>
      </c>
      <c r="Q312" s="151">
        <v>0</v>
      </c>
      <c r="R312" s="151">
        <f t="shared" ref="R312:R320" si="73">Q312*H312</f>
        <v>0</v>
      </c>
      <c r="S312" s="151">
        <v>1E-3</v>
      </c>
      <c r="T312" s="152">
        <f t="shared" ref="T312:T320" si="74">S312*H312</f>
        <v>0.14119999999999999</v>
      </c>
      <c r="AR312" s="153" t="s">
        <v>198</v>
      </c>
      <c r="AT312" s="153" t="s">
        <v>174</v>
      </c>
      <c r="AU312" s="153" t="s">
        <v>86</v>
      </c>
      <c r="AY312" s="13" t="s">
        <v>171</v>
      </c>
      <c r="BE312" s="154">
        <f t="shared" ref="BE312:BE320" si="75">IF(N312="základná",J312,0)</f>
        <v>0</v>
      </c>
      <c r="BF312" s="154">
        <f t="shared" ref="BF312:BF320" si="76">IF(N312="znížená",J312,0)</f>
        <v>0</v>
      </c>
      <c r="BG312" s="154">
        <f t="shared" ref="BG312:BG320" si="77">IF(N312="zákl. prenesená",J312,0)</f>
        <v>0</v>
      </c>
      <c r="BH312" s="154">
        <f t="shared" ref="BH312:BH320" si="78">IF(N312="zníž. prenesená",J312,0)</f>
        <v>0</v>
      </c>
      <c r="BI312" s="154">
        <f t="shared" ref="BI312:BI320" si="79">IF(N312="nulová",J312,0)</f>
        <v>0</v>
      </c>
      <c r="BJ312" s="13" t="s">
        <v>86</v>
      </c>
      <c r="BK312" s="154">
        <f t="shared" ref="BK312:BK320" si="80">ROUND(I312*H312,2)</f>
        <v>170.85</v>
      </c>
      <c r="BL312" s="13" t="s">
        <v>198</v>
      </c>
      <c r="BM312" s="153" t="s">
        <v>1018</v>
      </c>
    </row>
    <row r="313" spans="2:65" s="1" customFormat="1" ht="16.5" customHeight="1">
      <c r="B313" s="142"/>
      <c r="C313" s="143" t="s">
        <v>439</v>
      </c>
      <c r="D313" s="143" t="s">
        <v>174</v>
      </c>
      <c r="E313" s="144" t="s">
        <v>544</v>
      </c>
      <c r="F313" s="145" t="s">
        <v>545</v>
      </c>
      <c r="G313" s="146" t="s">
        <v>253</v>
      </c>
      <c r="H313" s="147">
        <v>87.2</v>
      </c>
      <c r="I313" s="148">
        <v>3.76</v>
      </c>
      <c r="J313" s="148"/>
      <c r="K313" s="149"/>
      <c r="L313" s="27"/>
      <c r="M313" s="150" t="s">
        <v>1</v>
      </c>
      <c r="N313" s="121" t="s">
        <v>40</v>
      </c>
      <c r="O313" s="151">
        <v>0.11837</v>
      </c>
      <c r="P313" s="151">
        <f t="shared" si="72"/>
        <v>10.321864000000001</v>
      </c>
      <c r="Q313" s="151">
        <v>4.0000000000000003E-5</v>
      </c>
      <c r="R313" s="151">
        <f t="shared" si="73"/>
        <v>3.4880000000000002E-3</v>
      </c>
      <c r="S313" s="151">
        <v>0</v>
      </c>
      <c r="T313" s="152">
        <f t="shared" si="74"/>
        <v>0</v>
      </c>
      <c r="AR313" s="153" t="s">
        <v>198</v>
      </c>
      <c r="AT313" s="153" t="s">
        <v>174</v>
      </c>
      <c r="AU313" s="153" t="s">
        <v>86</v>
      </c>
      <c r="AY313" s="13" t="s">
        <v>171</v>
      </c>
      <c r="BE313" s="154">
        <f t="shared" si="75"/>
        <v>0</v>
      </c>
      <c r="BF313" s="154">
        <f t="shared" si="76"/>
        <v>0</v>
      </c>
      <c r="BG313" s="154">
        <f t="shared" si="77"/>
        <v>0</v>
      </c>
      <c r="BH313" s="154">
        <f t="shared" si="78"/>
        <v>0</v>
      </c>
      <c r="BI313" s="154">
        <f t="shared" si="79"/>
        <v>0</v>
      </c>
      <c r="BJ313" s="13" t="s">
        <v>86</v>
      </c>
      <c r="BK313" s="154">
        <f t="shared" si="80"/>
        <v>327.87</v>
      </c>
      <c r="BL313" s="13" t="s">
        <v>198</v>
      </c>
      <c r="BM313" s="153" t="s">
        <v>1019</v>
      </c>
    </row>
    <row r="314" spans="2:65" s="1" customFormat="1" ht="24.2" customHeight="1">
      <c r="B314" s="142"/>
      <c r="C314" s="155" t="s">
        <v>1020</v>
      </c>
      <c r="D314" s="155" t="s">
        <v>282</v>
      </c>
      <c r="E314" s="156" t="s">
        <v>546</v>
      </c>
      <c r="F314" s="157" t="s">
        <v>547</v>
      </c>
      <c r="G314" s="158" t="s">
        <v>253</v>
      </c>
      <c r="H314" s="159">
        <v>88.072000000000003</v>
      </c>
      <c r="I314" s="160">
        <v>1.31</v>
      </c>
      <c r="J314" s="160"/>
      <c r="K314" s="161"/>
      <c r="L314" s="162"/>
      <c r="M314" s="163" t="s">
        <v>1</v>
      </c>
      <c r="N314" s="164" t="s">
        <v>40</v>
      </c>
      <c r="O314" s="151">
        <v>0</v>
      </c>
      <c r="P314" s="151">
        <f t="shared" si="72"/>
        <v>0</v>
      </c>
      <c r="Q314" s="151">
        <v>1.6299999999999999E-3</v>
      </c>
      <c r="R314" s="151">
        <f t="shared" si="73"/>
        <v>0.14355735999999999</v>
      </c>
      <c r="S314" s="151">
        <v>0</v>
      </c>
      <c r="T314" s="152">
        <f t="shared" si="74"/>
        <v>0</v>
      </c>
      <c r="AR314" s="153" t="s">
        <v>225</v>
      </c>
      <c r="AT314" s="153" t="s">
        <v>282</v>
      </c>
      <c r="AU314" s="153" t="s">
        <v>86</v>
      </c>
      <c r="AY314" s="13" t="s">
        <v>171</v>
      </c>
      <c r="BE314" s="154">
        <f t="shared" si="75"/>
        <v>0</v>
      </c>
      <c r="BF314" s="154">
        <f t="shared" si="76"/>
        <v>0</v>
      </c>
      <c r="BG314" s="154">
        <f t="shared" si="77"/>
        <v>0</v>
      </c>
      <c r="BH314" s="154">
        <f t="shared" si="78"/>
        <v>0</v>
      </c>
      <c r="BI314" s="154">
        <f t="shared" si="79"/>
        <v>0</v>
      </c>
      <c r="BJ314" s="13" t="s">
        <v>86</v>
      </c>
      <c r="BK314" s="154">
        <f t="shared" si="80"/>
        <v>115.37</v>
      </c>
      <c r="BL314" s="13" t="s">
        <v>198</v>
      </c>
      <c r="BM314" s="153" t="s">
        <v>1021</v>
      </c>
    </row>
    <row r="315" spans="2:65" s="1" customFormat="1" ht="24.2" customHeight="1">
      <c r="B315" s="142"/>
      <c r="C315" s="143" t="s">
        <v>445</v>
      </c>
      <c r="D315" s="143" t="s">
        <v>174</v>
      </c>
      <c r="E315" s="144" t="s">
        <v>1022</v>
      </c>
      <c r="F315" s="145" t="s">
        <v>1023</v>
      </c>
      <c r="G315" s="146" t="s">
        <v>177</v>
      </c>
      <c r="H315" s="147">
        <v>128.19999999999999</v>
      </c>
      <c r="I315" s="148">
        <v>3.07</v>
      </c>
      <c r="J315" s="148"/>
      <c r="K315" s="149"/>
      <c r="L315" s="27"/>
      <c r="M315" s="150" t="s">
        <v>1</v>
      </c>
      <c r="N315" s="121" t="s">
        <v>40</v>
      </c>
      <c r="O315" s="151">
        <v>0.24099999999999999</v>
      </c>
      <c r="P315" s="151">
        <f t="shared" si="72"/>
        <v>30.896199999999997</v>
      </c>
      <c r="Q315" s="151">
        <v>0</v>
      </c>
      <c r="R315" s="151">
        <f t="shared" si="73"/>
        <v>0</v>
      </c>
      <c r="S315" s="151">
        <v>1E-3</v>
      </c>
      <c r="T315" s="152">
        <f t="shared" si="74"/>
        <v>0.12819999999999998</v>
      </c>
      <c r="AR315" s="153" t="s">
        <v>198</v>
      </c>
      <c r="AT315" s="153" t="s">
        <v>174</v>
      </c>
      <c r="AU315" s="153" t="s">
        <v>86</v>
      </c>
      <c r="AY315" s="13" t="s">
        <v>171</v>
      </c>
      <c r="BE315" s="154">
        <f t="shared" si="75"/>
        <v>0</v>
      </c>
      <c r="BF315" s="154">
        <f t="shared" si="76"/>
        <v>0</v>
      </c>
      <c r="BG315" s="154">
        <f t="shared" si="77"/>
        <v>0</v>
      </c>
      <c r="BH315" s="154">
        <f t="shared" si="78"/>
        <v>0</v>
      </c>
      <c r="BI315" s="154">
        <f t="shared" si="79"/>
        <v>0</v>
      </c>
      <c r="BJ315" s="13" t="s">
        <v>86</v>
      </c>
      <c r="BK315" s="154">
        <f t="shared" si="80"/>
        <v>393.57</v>
      </c>
      <c r="BL315" s="13" t="s">
        <v>198</v>
      </c>
      <c r="BM315" s="153" t="s">
        <v>1024</v>
      </c>
    </row>
    <row r="316" spans="2:65" s="1" customFormat="1" ht="24.2" customHeight="1">
      <c r="B316" s="142"/>
      <c r="C316" s="143" t="s">
        <v>1025</v>
      </c>
      <c r="D316" s="143" t="s">
        <v>174</v>
      </c>
      <c r="E316" s="144" t="s">
        <v>548</v>
      </c>
      <c r="F316" s="145" t="s">
        <v>549</v>
      </c>
      <c r="G316" s="146" t="s">
        <v>177</v>
      </c>
      <c r="H316" s="147">
        <v>94.77</v>
      </c>
      <c r="I316" s="148">
        <v>10.78</v>
      </c>
      <c r="J316" s="148"/>
      <c r="K316" s="149"/>
      <c r="L316" s="27"/>
      <c r="M316" s="150" t="s">
        <v>1</v>
      </c>
      <c r="N316" s="121" t="s">
        <v>40</v>
      </c>
      <c r="O316" s="151">
        <v>0.30909999999999999</v>
      </c>
      <c r="P316" s="151">
        <f t="shared" si="72"/>
        <v>29.293406999999998</v>
      </c>
      <c r="Q316" s="151">
        <v>2.9999999999999997E-4</v>
      </c>
      <c r="R316" s="151">
        <f t="shared" si="73"/>
        <v>2.8430999999999998E-2</v>
      </c>
      <c r="S316" s="151">
        <v>0</v>
      </c>
      <c r="T316" s="152">
        <f t="shared" si="74"/>
        <v>0</v>
      </c>
      <c r="AR316" s="153" t="s">
        <v>198</v>
      </c>
      <c r="AT316" s="153" t="s">
        <v>174</v>
      </c>
      <c r="AU316" s="153" t="s">
        <v>86</v>
      </c>
      <c r="AY316" s="13" t="s">
        <v>171</v>
      </c>
      <c r="BE316" s="154">
        <f t="shared" si="75"/>
        <v>0</v>
      </c>
      <c r="BF316" s="154">
        <f t="shared" si="76"/>
        <v>0</v>
      </c>
      <c r="BG316" s="154">
        <f t="shared" si="77"/>
        <v>0</v>
      </c>
      <c r="BH316" s="154">
        <f t="shared" si="78"/>
        <v>0</v>
      </c>
      <c r="BI316" s="154">
        <f t="shared" si="79"/>
        <v>0</v>
      </c>
      <c r="BJ316" s="13" t="s">
        <v>86</v>
      </c>
      <c r="BK316" s="154">
        <f t="shared" si="80"/>
        <v>1021.62</v>
      </c>
      <c r="BL316" s="13" t="s">
        <v>198</v>
      </c>
      <c r="BM316" s="153" t="s">
        <v>1026</v>
      </c>
    </row>
    <row r="317" spans="2:65" s="1" customFormat="1" ht="33" customHeight="1">
      <c r="B317" s="142"/>
      <c r="C317" s="155" t="s">
        <v>450</v>
      </c>
      <c r="D317" s="155" t="s">
        <v>282</v>
      </c>
      <c r="E317" s="156" t="s">
        <v>550</v>
      </c>
      <c r="F317" s="157" t="s">
        <v>551</v>
      </c>
      <c r="G317" s="158" t="s">
        <v>177</v>
      </c>
      <c r="H317" s="159">
        <v>97.613</v>
      </c>
      <c r="I317" s="160">
        <v>20.45</v>
      </c>
      <c r="J317" s="160"/>
      <c r="K317" s="161"/>
      <c r="L317" s="162"/>
      <c r="M317" s="163" t="s">
        <v>1</v>
      </c>
      <c r="N317" s="164" t="s">
        <v>40</v>
      </c>
      <c r="O317" s="151">
        <v>0</v>
      </c>
      <c r="P317" s="151">
        <f t="shared" si="72"/>
        <v>0</v>
      </c>
      <c r="Q317" s="151">
        <v>2.7000000000000001E-3</v>
      </c>
      <c r="R317" s="151">
        <f t="shared" si="73"/>
        <v>0.26355509999999999</v>
      </c>
      <c r="S317" s="151">
        <v>0</v>
      </c>
      <c r="T317" s="152">
        <f t="shared" si="74"/>
        <v>0</v>
      </c>
      <c r="AR317" s="153" t="s">
        <v>225</v>
      </c>
      <c r="AT317" s="153" t="s">
        <v>282</v>
      </c>
      <c r="AU317" s="153" t="s">
        <v>86</v>
      </c>
      <c r="AY317" s="13" t="s">
        <v>171</v>
      </c>
      <c r="BE317" s="154">
        <f t="shared" si="75"/>
        <v>0</v>
      </c>
      <c r="BF317" s="154">
        <f t="shared" si="76"/>
        <v>0</v>
      </c>
      <c r="BG317" s="154">
        <f t="shared" si="77"/>
        <v>0</v>
      </c>
      <c r="BH317" s="154">
        <f t="shared" si="78"/>
        <v>0</v>
      </c>
      <c r="BI317" s="154">
        <f t="shared" si="79"/>
        <v>0</v>
      </c>
      <c r="BJ317" s="13" t="s">
        <v>86</v>
      </c>
      <c r="BK317" s="154">
        <f t="shared" si="80"/>
        <v>1996.19</v>
      </c>
      <c r="BL317" s="13" t="s">
        <v>198</v>
      </c>
      <c r="BM317" s="153" t="s">
        <v>1027</v>
      </c>
    </row>
    <row r="318" spans="2:65" s="1" customFormat="1" ht="24.2" customHeight="1">
      <c r="B318" s="142"/>
      <c r="C318" s="143" t="s">
        <v>1028</v>
      </c>
      <c r="D318" s="143" t="s">
        <v>174</v>
      </c>
      <c r="E318" s="144" t="s">
        <v>552</v>
      </c>
      <c r="F318" s="145" t="s">
        <v>553</v>
      </c>
      <c r="G318" s="146" t="s">
        <v>177</v>
      </c>
      <c r="H318" s="147">
        <v>94.77</v>
      </c>
      <c r="I318" s="148">
        <v>0.53</v>
      </c>
      <c r="J318" s="148"/>
      <c r="K318" s="149"/>
      <c r="L318" s="27"/>
      <c r="M318" s="150" t="s">
        <v>1</v>
      </c>
      <c r="N318" s="121" t="s">
        <v>40</v>
      </c>
      <c r="O318" s="151">
        <v>3.9E-2</v>
      </c>
      <c r="P318" s="151">
        <f t="shared" si="72"/>
        <v>3.6960299999999999</v>
      </c>
      <c r="Q318" s="151">
        <v>0</v>
      </c>
      <c r="R318" s="151">
        <f t="shared" si="73"/>
        <v>0</v>
      </c>
      <c r="S318" s="151">
        <v>0</v>
      </c>
      <c r="T318" s="152">
        <f t="shared" si="74"/>
        <v>0</v>
      </c>
      <c r="AR318" s="153" t="s">
        <v>198</v>
      </c>
      <c r="AT318" s="153" t="s">
        <v>174</v>
      </c>
      <c r="AU318" s="153" t="s">
        <v>86</v>
      </c>
      <c r="AY318" s="13" t="s">
        <v>171</v>
      </c>
      <c r="BE318" s="154">
        <f t="shared" si="75"/>
        <v>0</v>
      </c>
      <c r="BF318" s="154">
        <f t="shared" si="76"/>
        <v>0</v>
      </c>
      <c r="BG318" s="154">
        <f t="shared" si="77"/>
        <v>0</v>
      </c>
      <c r="BH318" s="154">
        <f t="shared" si="78"/>
        <v>0</v>
      </c>
      <c r="BI318" s="154">
        <f t="shared" si="79"/>
        <v>0</v>
      </c>
      <c r="BJ318" s="13" t="s">
        <v>86</v>
      </c>
      <c r="BK318" s="154">
        <f t="shared" si="80"/>
        <v>50.23</v>
      </c>
      <c r="BL318" s="13" t="s">
        <v>198</v>
      </c>
      <c r="BM318" s="153" t="s">
        <v>1029</v>
      </c>
    </row>
    <row r="319" spans="2:65" s="1" customFormat="1" ht="24.2" customHeight="1">
      <c r="B319" s="142"/>
      <c r="C319" s="143" t="s">
        <v>455</v>
      </c>
      <c r="D319" s="143" t="s">
        <v>174</v>
      </c>
      <c r="E319" s="144" t="s">
        <v>554</v>
      </c>
      <c r="F319" s="145" t="s">
        <v>555</v>
      </c>
      <c r="G319" s="146" t="s">
        <v>177</v>
      </c>
      <c r="H319" s="147">
        <v>94.77</v>
      </c>
      <c r="I319" s="148">
        <v>4.43</v>
      </c>
      <c r="J319" s="148"/>
      <c r="K319" s="149"/>
      <c r="L319" s="27"/>
      <c r="M319" s="150" t="s">
        <v>1</v>
      </c>
      <c r="N319" s="121" t="s">
        <v>40</v>
      </c>
      <c r="O319" s="151">
        <v>0.27500000000000002</v>
      </c>
      <c r="P319" s="151">
        <f t="shared" si="72"/>
        <v>26.06175</v>
      </c>
      <c r="Q319" s="151">
        <v>0</v>
      </c>
      <c r="R319" s="151">
        <f t="shared" si="73"/>
        <v>0</v>
      </c>
      <c r="S319" s="151">
        <v>0</v>
      </c>
      <c r="T319" s="152">
        <f t="shared" si="74"/>
        <v>0</v>
      </c>
      <c r="AR319" s="153" t="s">
        <v>198</v>
      </c>
      <c r="AT319" s="153" t="s">
        <v>174</v>
      </c>
      <c r="AU319" s="153" t="s">
        <v>86</v>
      </c>
      <c r="AY319" s="13" t="s">
        <v>171</v>
      </c>
      <c r="BE319" s="154">
        <f t="shared" si="75"/>
        <v>0</v>
      </c>
      <c r="BF319" s="154">
        <f t="shared" si="76"/>
        <v>0</v>
      </c>
      <c r="BG319" s="154">
        <f t="shared" si="77"/>
        <v>0</v>
      </c>
      <c r="BH319" s="154">
        <f t="shared" si="78"/>
        <v>0</v>
      </c>
      <c r="BI319" s="154">
        <f t="shared" si="79"/>
        <v>0</v>
      </c>
      <c r="BJ319" s="13" t="s">
        <v>86</v>
      </c>
      <c r="BK319" s="154">
        <f t="shared" si="80"/>
        <v>419.83</v>
      </c>
      <c r="BL319" s="13" t="s">
        <v>198</v>
      </c>
      <c r="BM319" s="153" t="s">
        <v>1030</v>
      </c>
    </row>
    <row r="320" spans="2:65" s="1" customFormat="1" ht="24.2" customHeight="1">
      <c r="B320" s="142"/>
      <c r="C320" s="143" t="s">
        <v>1031</v>
      </c>
      <c r="D320" s="143" t="s">
        <v>174</v>
      </c>
      <c r="E320" s="144" t="s">
        <v>556</v>
      </c>
      <c r="F320" s="145" t="s">
        <v>557</v>
      </c>
      <c r="G320" s="146" t="s">
        <v>425</v>
      </c>
      <c r="H320" s="147">
        <v>54.98</v>
      </c>
      <c r="I320" s="148">
        <v>0.26250000000000001</v>
      </c>
      <c r="J320" s="148"/>
      <c r="K320" s="149"/>
      <c r="L320" s="27"/>
      <c r="M320" s="150" t="s">
        <v>1</v>
      </c>
      <c r="N320" s="121" t="s">
        <v>40</v>
      </c>
      <c r="O320" s="151">
        <v>0</v>
      </c>
      <c r="P320" s="151">
        <f t="shared" si="72"/>
        <v>0</v>
      </c>
      <c r="Q320" s="151">
        <v>0</v>
      </c>
      <c r="R320" s="151">
        <f t="shared" si="73"/>
        <v>0</v>
      </c>
      <c r="S320" s="151">
        <v>0</v>
      </c>
      <c r="T320" s="152">
        <f t="shared" si="74"/>
        <v>0</v>
      </c>
      <c r="AR320" s="153" t="s">
        <v>198</v>
      </c>
      <c r="AT320" s="153" t="s">
        <v>174</v>
      </c>
      <c r="AU320" s="153" t="s">
        <v>86</v>
      </c>
      <c r="AY320" s="13" t="s">
        <v>171</v>
      </c>
      <c r="BE320" s="154">
        <f t="shared" si="75"/>
        <v>0</v>
      </c>
      <c r="BF320" s="154">
        <f t="shared" si="76"/>
        <v>0</v>
      </c>
      <c r="BG320" s="154">
        <f t="shared" si="77"/>
        <v>0</v>
      </c>
      <c r="BH320" s="154">
        <f t="shared" si="78"/>
        <v>0</v>
      </c>
      <c r="BI320" s="154">
        <f t="shared" si="79"/>
        <v>0</v>
      </c>
      <c r="BJ320" s="13" t="s">
        <v>86</v>
      </c>
      <c r="BK320" s="154">
        <f t="shared" si="80"/>
        <v>14.43</v>
      </c>
      <c r="BL320" s="13" t="s">
        <v>198</v>
      </c>
      <c r="BM320" s="153" t="s">
        <v>1032</v>
      </c>
    </row>
    <row r="321" spans="2:65" s="11" customFormat="1" ht="22.9" customHeight="1">
      <c r="B321" s="131"/>
      <c r="D321" s="132" t="s">
        <v>73</v>
      </c>
      <c r="E321" s="140" t="s">
        <v>1033</v>
      </c>
      <c r="F321" s="140" t="s">
        <v>1034</v>
      </c>
      <c r="J321" s="141"/>
      <c r="L321" s="131"/>
      <c r="M321" s="135"/>
      <c r="P321" s="136">
        <f>SUM(P322:P323)</f>
        <v>0.41359717000000001</v>
      </c>
      <c r="R321" s="136">
        <f>SUM(R322:R323)</f>
        <v>1.5709999999999999E-3</v>
      </c>
      <c r="T321" s="137">
        <f>SUM(T322:T323)</f>
        <v>0</v>
      </c>
      <c r="AR321" s="132" t="s">
        <v>86</v>
      </c>
      <c r="AT321" s="138" t="s">
        <v>73</v>
      </c>
      <c r="AU321" s="138" t="s">
        <v>81</v>
      </c>
      <c r="AY321" s="132" t="s">
        <v>171</v>
      </c>
      <c r="BK321" s="139">
        <f>SUM(BK322:BK323)</f>
        <v>31.31</v>
      </c>
    </row>
    <row r="322" spans="2:65" s="1" customFormat="1" ht="24.2" customHeight="1">
      <c r="B322" s="142"/>
      <c r="C322" s="143" t="s">
        <v>459</v>
      </c>
      <c r="D322" s="143" t="s">
        <v>174</v>
      </c>
      <c r="E322" s="144" t="s">
        <v>1035</v>
      </c>
      <c r="F322" s="145" t="s">
        <v>1036</v>
      </c>
      <c r="G322" s="146" t="s">
        <v>177</v>
      </c>
      <c r="H322" s="147">
        <v>1.571</v>
      </c>
      <c r="I322" s="148">
        <v>19.79</v>
      </c>
      <c r="J322" s="148"/>
      <c r="K322" s="149"/>
      <c r="L322" s="27"/>
      <c r="M322" s="150" t="s">
        <v>1</v>
      </c>
      <c r="N322" s="121" t="s">
        <v>40</v>
      </c>
      <c r="O322" s="151">
        <v>0.26327</v>
      </c>
      <c r="P322" s="151">
        <f>O322*H322</f>
        <v>0.41359717000000001</v>
      </c>
      <c r="Q322" s="151">
        <v>1E-3</v>
      </c>
      <c r="R322" s="151">
        <f>Q322*H322</f>
        <v>1.5709999999999999E-3</v>
      </c>
      <c r="S322" s="151">
        <v>0</v>
      </c>
      <c r="T322" s="152">
        <f>S322*H322</f>
        <v>0</v>
      </c>
      <c r="AR322" s="153" t="s">
        <v>198</v>
      </c>
      <c r="AT322" s="153" t="s">
        <v>174</v>
      </c>
      <c r="AU322" s="153" t="s">
        <v>86</v>
      </c>
      <c r="AY322" s="13" t="s">
        <v>171</v>
      </c>
      <c r="BE322" s="154">
        <f>IF(N322="základná",J322,0)</f>
        <v>0</v>
      </c>
      <c r="BF322" s="154">
        <f>IF(N322="znížená",J322,0)</f>
        <v>0</v>
      </c>
      <c r="BG322" s="154">
        <f>IF(N322="zákl. prenesená",J322,0)</f>
        <v>0</v>
      </c>
      <c r="BH322" s="154">
        <f>IF(N322="zníž. prenesená",J322,0)</f>
        <v>0</v>
      </c>
      <c r="BI322" s="154">
        <f>IF(N322="nulová",J322,0)</f>
        <v>0</v>
      </c>
      <c r="BJ322" s="13" t="s">
        <v>86</v>
      </c>
      <c r="BK322" s="154">
        <f>ROUND(I322*H322,2)</f>
        <v>31.09</v>
      </c>
      <c r="BL322" s="13" t="s">
        <v>198</v>
      </c>
      <c r="BM322" s="153" t="s">
        <v>1037</v>
      </c>
    </row>
    <row r="323" spans="2:65" s="1" customFormat="1" ht="24.2" customHeight="1">
      <c r="B323" s="142"/>
      <c r="C323" s="143" t="s">
        <v>1038</v>
      </c>
      <c r="D323" s="143" t="s">
        <v>174</v>
      </c>
      <c r="E323" s="144" t="s">
        <v>1039</v>
      </c>
      <c r="F323" s="145" t="s">
        <v>1040</v>
      </c>
      <c r="G323" s="146" t="s">
        <v>425</v>
      </c>
      <c r="H323" s="147">
        <v>0.42</v>
      </c>
      <c r="I323" s="148">
        <v>0.52500000000000002</v>
      </c>
      <c r="J323" s="148"/>
      <c r="K323" s="149"/>
      <c r="L323" s="27"/>
      <c r="M323" s="150" t="s">
        <v>1</v>
      </c>
      <c r="N323" s="121" t="s">
        <v>40</v>
      </c>
      <c r="O323" s="151">
        <v>0</v>
      </c>
      <c r="P323" s="151">
        <f>O323*H323</f>
        <v>0</v>
      </c>
      <c r="Q323" s="151">
        <v>0</v>
      </c>
      <c r="R323" s="151">
        <f>Q323*H323</f>
        <v>0</v>
      </c>
      <c r="S323" s="151">
        <v>0</v>
      </c>
      <c r="T323" s="152">
        <f>S323*H323</f>
        <v>0</v>
      </c>
      <c r="AR323" s="153" t="s">
        <v>198</v>
      </c>
      <c r="AT323" s="153" t="s">
        <v>174</v>
      </c>
      <c r="AU323" s="153" t="s">
        <v>86</v>
      </c>
      <c r="AY323" s="13" t="s">
        <v>171</v>
      </c>
      <c r="BE323" s="154">
        <f>IF(N323="základná",J323,0)</f>
        <v>0</v>
      </c>
      <c r="BF323" s="154">
        <f>IF(N323="znížená",J323,0)</f>
        <v>0</v>
      </c>
      <c r="BG323" s="154">
        <f>IF(N323="zákl. prenesená",J323,0)</f>
        <v>0</v>
      </c>
      <c r="BH323" s="154">
        <f>IF(N323="zníž. prenesená",J323,0)</f>
        <v>0</v>
      </c>
      <c r="BI323" s="154">
        <f>IF(N323="nulová",J323,0)</f>
        <v>0</v>
      </c>
      <c r="BJ323" s="13" t="s">
        <v>86</v>
      </c>
      <c r="BK323" s="154">
        <f>ROUND(I323*H323,2)</f>
        <v>0.22</v>
      </c>
      <c r="BL323" s="13" t="s">
        <v>198</v>
      </c>
      <c r="BM323" s="153" t="s">
        <v>1041</v>
      </c>
    </row>
    <row r="324" spans="2:65" s="11" customFormat="1" ht="22.9" customHeight="1">
      <c r="B324" s="131"/>
      <c r="D324" s="132" t="s">
        <v>73</v>
      </c>
      <c r="E324" s="140" t="s">
        <v>1042</v>
      </c>
      <c r="F324" s="140" t="s">
        <v>1043</v>
      </c>
      <c r="J324" s="141"/>
      <c r="L324" s="131"/>
      <c r="M324" s="135"/>
      <c r="P324" s="136">
        <f>SUM(P325:P327)</f>
        <v>5.8937499999999998</v>
      </c>
      <c r="R324" s="136">
        <f>SUM(R325:R327)</f>
        <v>6.9260000000000002E-2</v>
      </c>
      <c r="T324" s="137">
        <f>SUM(T325:T327)</f>
        <v>0</v>
      </c>
      <c r="AR324" s="132" t="s">
        <v>86</v>
      </c>
      <c r="AT324" s="138" t="s">
        <v>73</v>
      </c>
      <c r="AU324" s="138" t="s">
        <v>81</v>
      </c>
      <c r="AY324" s="132" t="s">
        <v>171</v>
      </c>
      <c r="BK324" s="139">
        <f>SUM(BK325:BK327)</f>
        <v>191.89</v>
      </c>
    </row>
    <row r="325" spans="2:65" s="1" customFormat="1" ht="24.2" customHeight="1">
      <c r="B325" s="142"/>
      <c r="C325" s="143" t="s">
        <v>462</v>
      </c>
      <c r="D325" s="143" t="s">
        <v>174</v>
      </c>
      <c r="E325" s="144" t="s">
        <v>1044</v>
      </c>
      <c r="F325" s="145" t="s">
        <v>1045</v>
      </c>
      <c r="G325" s="146" t="s">
        <v>177</v>
      </c>
      <c r="H325" s="147">
        <v>5</v>
      </c>
      <c r="I325" s="148">
        <v>22.74</v>
      </c>
      <c r="J325" s="148"/>
      <c r="K325" s="149"/>
      <c r="L325" s="27"/>
      <c r="M325" s="150" t="s">
        <v>1</v>
      </c>
      <c r="N325" s="121" t="s">
        <v>40</v>
      </c>
      <c r="O325" s="151">
        <v>1.17875</v>
      </c>
      <c r="P325" s="151">
        <f>O325*H325</f>
        <v>5.8937499999999998</v>
      </c>
      <c r="Q325" s="151">
        <v>3.4520000000000002E-3</v>
      </c>
      <c r="R325" s="151">
        <f>Q325*H325</f>
        <v>1.7260000000000001E-2</v>
      </c>
      <c r="S325" s="151">
        <v>0</v>
      </c>
      <c r="T325" s="152">
        <f>S325*H325</f>
        <v>0</v>
      </c>
      <c r="AR325" s="153" t="s">
        <v>198</v>
      </c>
      <c r="AT325" s="153" t="s">
        <v>174</v>
      </c>
      <c r="AU325" s="153" t="s">
        <v>86</v>
      </c>
      <c r="AY325" s="13" t="s">
        <v>171</v>
      </c>
      <c r="BE325" s="154">
        <f>IF(N325="základná",J325,0)</f>
        <v>0</v>
      </c>
      <c r="BF325" s="154">
        <f>IF(N325="znížená",J325,0)</f>
        <v>0</v>
      </c>
      <c r="BG325" s="154">
        <f>IF(N325="zákl. prenesená",J325,0)</f>
        <v>0</v>
      </c>
      <c r="BH325" s="154">
        <f>IF(N325="zníž. prenesená",J325,0)</f>
        <v>0</v>
      </c>
      <c r="BI325" s="154">
        <f>IF(N325="nulová",J325,0)</f>
        <v>0</v>
      </c>
      <c r="BJ325" s="13" t="s">
        <v>86</v>
      </c>
      <c r="BK325" s="154">
        <f>ROUND(I325*H325,2)</f>
        <v>113.7</v>
      </c>
      <c r="BL325" s="13" t="s">
        <v>198</v>
      </c>
      <c r="BM325" s="153" t="s">
        <v>1046</v>
      </c>
    </row>
    <row r="326" spans="2:65" s="1" customFormat="1" ht="24.2" customHeight="1">
      <c r="B326" s="142"/>
      <c r="C326" s="155" t="s">
        <v>1047</v>
      </c>
      <c r="D326" s="155" t="s">
        <v>282</v>
      </c>
      <c r="E326" s="156" t="s">
        <v>1048</v>
      </c>
      <c r="F326" s="157" t="s">
        <v>1049</v>
      </c>
      <c r="G326" s="158" t="s">
        <v>177</v>
      </c>
      <c r="H326" s="159">
        <v>5.2</v>
      </c>
      <c r="I326" s="160">
        <v>14.24</v>
      </c>
      <c r="J326" s="160"/>
      <c r="K326" s="161"/>
      <c r="L326" s="162"/>
      <c r="M326" s="163" t="s">
        <v>1</v>
      </c>
      <c r="N326" s="164" t="s">
        <v>40</v>
      </c>
      <c r="O326" s="151">
        <v>0</v>
      </c>
      <c r="P326" s="151">
        <f>O326*H326</f>
        <v>0</v>
      </c>
      <c r="Q326" s="151">
        <v>0.01</v>
      </c>
      <c r="R326" s="151">
        <f>Q326*H326</f>
        <v>5.2000000000000005E-2</v>
      </c>
      <c r="S326" s="151">
        <v>0</v>
      </c>
      <c r="T326" s="152">
        <f>S326*H326</f>
        <v>0</v>
      </c>
      <c r="AR326" s="153" t="s">
        <v>225</v>
      </c>
      <c r="AT326" s="153" t="s">
        <v>282</v>
      </c>
      <c r="AU326" s="153" t="s">
        <v>86</v>
      </c>
      <c r="AY326" s="13" t="s">
        <v>171</v>
      </c>
      <c r="BE326" s="154">
        <f>IF(N326="základná",J326,0)</f>
        <v>0</v>
      </c>
      <c r="BF326" s="154">
        <f>IF(N326="znížená",J326,0)</f>
        <v>0</v>
      </c>
      <c r="BG326" s="154">
        <f>IF(N326="zákl. prenesená",J326,0)</f>
        <v>0</v>
      </c>
      <c r="BH326" s="154">
        <f>IF(N326="zníž. prenesená",J326,0)</f>
        <v>0</v>
      </c>
      <c r="BI326" s="154">
        <f>IF(N326="nulová",J326,0)</f>
        <v>0</v>
      </c>
      <c r="BJ326" s="13" t="s">
        <v>86</v>
      </c>
      <c r="BK326" s="154">
        <f>ROUND(I326*H326,2)</f>
        <v>74.05</v>
      </c>
      <c r="BL326" s="13" t="s">
        <v>198</v>
      </c>
      <c r="BM326" s="153" t="s">
        <v>1050</v>
      </c>
    </row>
    <row r="327" spans="2:65" s="1" customFormat="1" ht="24.2" customHeight="1">
      <c r="B327" s="142"/>
      <c r="C327" s="143" t="s">
        <v>802</v>
      </c>
      <c r="D327" s="143" t="s">
        <v>174</v>
      </c>
      <c r="E327" s="144" t="s">
        <v>1051</v>
      </c>
      <c r="F327" s="145" t="s">
        <v>1052</v>
      </c>
      <c r="G327" s="146" t="s">
        <v>425</v>
      </c>
      <c r="H327" s="147">
        <v>2.5099999999999998</v>
      </c>
      <c r="I327" s="148">
        <v>1.65</v>
      </c>
      <c r="J327" s="148"/>
      <c r="K327" s="149"/>
      <c r="L327" s="27"/>
      <c r="M327" s="150" t="s">
        <v>1</v>
      </c>
      <c r="N327" s="121" t="s">
        <v>40</v>
      </c>
      <c r="O327" s="151">
        <v>0</v>
      </c>
      <c r="P327" s="151">
        <f>O327*H327</f>
        <v>0</v>
      </c>
      <c r="Q327" s="151">
        <v>0</v>
      </c>
      <c r="R327" s="151">
        <f>Q327*H327</f>
        <v>0</v>
      </c>
      <c r="S327" s="151">
        <v>0</v>
      </c>
      <c r="T327" s="152">
        <f>S327*H327</f>
        <v>0</v>
      </c>
      <c r="AR327" s="153" t="s">
        <v>198</v>
      </c>
      <c r="AT327" s="153" t="s">
        <v>174</v>
      </c>
      <c r="AU327" s="153" t="s">
        <v>86</v>
      </c>
      <c r="AY327" s="13" t="s">
        <v>171</v>
      </c>
      <c r="BE327" s="154">
        <f>IF(N327="základná",J327,0)</f>
        <v>0</v>
      </c>
      <c r="BF327" s="154">
        <f>IF(N327="znížená",J327,0)</f>
        <v>0</v>
      </c>
      <c r="BG327" s="154">
        <f>IF(N327="zákl. prenesená",J327,0)</f>
        <v>0</v>
      </c>
      <c r="BH327" s="154">
        <f>IF(N327="zníž. prenesená",J327,0)</f>
        <v>0</v>
      </c>
      <c r="BI327" s="154">
        <f>IF(N327="nulová",J327,0)</f>
        <v>0</v>
      </c>
      <c r="BJ327" s="13" t="s">
        <v>86</v>
      </c>
      <c r="BK327" s="154">
        <f>ROUND(I327*H327,2)</f>
        <v>4.1399999999999997</v>
      </c>
      <c r="BL327" s="13" t="s">
        <v>198</v>
      </c>
      <c r="BM327" s="153" t="s">
        <v>1053</v>
      </c>
    </row>
    <row r="328" spans="2:65" s="11" customFormat="1" ht="22.9" customHeight="1">
      <c r="B328" s="131"/>
      <c r="D328" s="132" t="s">
        <v>73</v>
      </c>
      <c r="E328" s="140" t="s">
        <v>499</v>
      </c>
      <c r="F328" s="140" t="s">
        <v>500</v>
      </c>
      <c r="J328" s="141"/>
      <c r="L328" s="131"/>
      <c r="M328" s="135"/>
      <c r="P328" s="136">
        <f>P329</f>
        <v>0.36316799999999999</v>
      </c>
      <c r="R328" s="136">
        <f>R329</f>
        <v>1.5599843999999999E-3</v>
      </c>
      <c r="T328" s="137">
        <f>T329</f>
        <v>0</v>
      </c>
      <c r="AR328" s="132" t="s">
        <v>86</v>
      </c>
      <c r="AT328" s="138" t="s">
        <v>73</v>
      </c>
      <c r="AU328" s="138" t="s">
        <v>81</v>
      </c>
      <c r="AY328" s="132" t="s">
        <v>171</v>
      </c>
      <c r="BK328" s="139">
        <f>BK329</f>
        <v>10.72</v>
      </c>
    </row>
    <row r="329" spans="2:65" s="1" customFormat="1" ht="33" customHeight="1">
      <c r="B329" s="142"/>
      <c r="C329" s="143" t="s">
        <v>1054</v>
      </c>
      <c r="D329" s="143" t="s">
        <v>174</v>
      </c>
      <c r="E329" s="144" t="s">
        <v>1055</v>
      </c>
      <c r="F329" s="145" t="s">
        <v>1056</v>
      </c>
      <c r="G329" s="146" t="s">
        <v>177</v>
      </c>
      <c r="H329" s="147">
        <v>4.68</v>
      </c>
      <c r="I329" s="148">
        <v>2.29</v>
      </c>
      <c r="J329" s="148"/>
      <c r="K329" s="149"/>
      <c r="L329" s="27"/>
      <c r="M329" s="150" t="s">
        <v>1</v>
      </c>
      <c r="N329" s="121" t="s">
        <v>40</v>
      </c>
      <c r="O329" s="151">
        <v>7.7600000000000002E-2</v>
      </c>
      <c r="P329" s="151">
        <f>O329*H329</f>
        <v>0.36316799999999999</v>
      </c>
      <c r="Q329" s="151">
        <v>3.3333000000000001E-4</v>
      </c>
      <c r="R329" s="151">
        <f>Q329*H329</f>
        <v>1.5599843999999999E-3</v>
      </c>
      <c r="S329" s="151">
        <v>0</v>
      </c>
      <c r="T329" s="152">
        <f>S329*H329</f>
        <v>0</v>
      </c>
      <c r="AR329" s="153" t="s">
        <v>198</v>
      </c>
      <c r="AT329" s="153" t="s">
        <v>174</v>
      </c>
      <c r="AU329" s="153" t="s">
        <v>86</v>
      </c>
      <c r="AY329" s="13" t="s">
        <v>171</v>
      </c>
      <c r="BE329" s="154">
        <f>IF(N329="základná",J329,0)</f>
        <v>0</v>
      </c>
      <c r="BF329" s="154">
        <f>IF(N329="znížená",J329,0)</f>
        <v>0</v>
      </c>
      <c r="BG329" s="154">
        <f>IF(N329="zákl. prenesená",J329,0)</f>
        <v>0</v>
      </c>
      <c r="BH329" s="154">
        <f>IF(N329="zníž. prenesená",J329,0)</f>
        <v>0</v>
      </c>
      <c r="BI329" s="154">
        <f>IF(N329="nulová",J329,0)</f>
        <v>0</v>
      </c>
      <c r="BJ329" s="13" t="s">
        <v>86</v>
      </c>
      <c r="BK329" s="154">
        <f>ROUND(I329*H329,2)</f>
        <v>10.72</v>
      </c>
      <c r="BL329" s="13" t="s">
        <v>198</v>
      </c>
      <c r="BM329" s="153" t="s">
        <v>1057</v>
      </c>
    </row>
    <row r="330" spans="2:65" s="11" customFormat="1" ht="22.9" customHeight="1">
      <c r="B330" s="131"/>
      <c r="D330" s="132" t="s">
        <v>73</v>
      </c>
      <c r="E330" s="140" t="s">
        <v>558</v>
      </c>
      <c r="F330" s="140" t="s">
        <v>559</v>
      </c>
      <c r="J330" s="141"/>
      <c r="L330" s="131"/>
      <c r="M330" s="135"/>
      <c r="P330" s="136">
        <f>SUM(P331:P332)</f>
        <v>1.4330159999999998</v>
      </c>
      <c r="R330" s="136">
        <f>SUM(R331:R332)</f>
        <v>1.6067843999999998E-2</v>
      </c>
      <c r="T330" s="137">
        <f>SUM(T331:T332)</f>
        <v>0</v>
      </c>
      <c r="AR330" s="132" t="s">
        <v>86</v>
      </c>
      <c r="AT330" s="138" t="s">
        <v>73</v>
      </c>
      <c r="AU330" s="138" t="s">
        <v>81</v>
      </c>
      <c r="AY330" s="132" t="s">
        <v>171</v>
      </c>
      <c r="BK330" s="139">
        <f>SUM(BK331:BK332)</f>
        <v>42.03</v>
      </c>
    </row>
    <row r="331" spans="2:65" s="1" customFormat="1" ht="24.2" customHeight="1">
      <c r="B331" s="142"/>
      <c r="C331" s="143" t="s">
        <v>805</v>
      </c>
      <c r="D331" s="143" t="s">
        <v>174</v>
      </c>
      <c r="E331" s="144" t="s">
        <v>1058</v>
      </c>
      <c r="F331" s="145" t="s">
        <v>1059</v>
      </c>
      <c r="G331" s="146" t="s">
        <v>177</v>
      </c>
      <c r="H331" s="147">
        <v>4.68</v>
      </c>
      <c r="I331" s="148">
        <v>7.92</v>
      </c>
      <c r="J331" s="148"/>
      <c r="K331" s="149"/>
      <c r="L331" s="27"/>
      <c r="M331" s="150" t="s">
        <v>1</v>
      </c>
      <c r="N331" s="121" t="s">
        <v>40</v>
      </c>
      <c r="O331" s="151">
        <v>0.27596999999999999</v>
      </c>
      <c r="P331" s="151">
        <f>O331*H331</f>
        <v>1.2915395999999999</v>
      </c>
      <c r="Q331" s="151">
        <v>3.3057999999999998E-3</v>
      </c>
      <c r="R331" s="151">
        <f>Q331*H331</f>
        <v>1.5471143999999997E-2</v>
      </c>
      <c r="S331" s="151">
        <v>0</v>
      </c>
      <c r="T331" s="152">
        <f>S331*H331</f>
        <v>0</v>
      </c>
      <c r="AR331" s="153" t="s">
        <v>198</v>
      </c>
      <c r="AT331" s="153" t="s">
        <v>174</v>
      </c>
      <c r="AU331" s="153" t="s">
        <v>86</v>
      </c>
      <c r="AY331" s="13" t="s">
        <v>171</v>
      </c>
      <c r="BE331" s="154">
        <f>IF(N331="základná",J331,0)</f>
        <v>0</v>
      </c>
      <c r="BF331" s="154">
        <f>IF(N331="znížená",J331,0)</f>
        <v>0</v>
      </c>
      <c r="BG331" s="154">
        <f>IF(N331="zákl. prenesená",J331,0)</f>
        <v>0</v>
      </c>
      <c r="BH331" s="154">
        <f>IF(N331="zníž. prenesená",J331,0)</f>
        <v>0</v>
      </c>
      <c r="BI331" s="154">
        <f>IF(N331="nulová",J331,0)</f>
        <v>0</v>
      </c>
      <c r="BJ331" s="13" t="s">
        <v>86</v>
      </c>
      <c r="BK331" s="154">
        <f>ROUND(I331*H331,2)</f>
        <v>37.07</v>
      </c>
      <c r="BL331" s="13" t="s">
        <v>198</v>
      </c>
      <c r="BM331" s="153" t="s">
        <v>1060</v>
      </c>
    </row>
    <row r="332" spans="2:65" s="1" customFormat="1" ht="24.2" customHeight="1">
      <c r="B332" s="142"/>
      <c r="C332" s="143" t="s">
        <v>1061</v>
      </c>
      <c r="D332" s="143" t="s">
        <v>174</v>
      </c>
      <c r="E332" s="144" t="s">
        <v>560</v>
      </c>
      <c r="F332" s="145" t="s">
        <v>561</v>
      </c>
      <c r="G332" s="146" t="s">
        <v>177</v>
      </c>
      <c r="H332" s="147">
        <v>4.68</v>
      </c>
      <c r="I332" s="148">
        <v>1.06</v>
      </c>
      <c r="J332" s="148"/>
      <c r="K332" s="149"/>
      <c r="L332" s="27"/>
      <c r="M332" s="150" t="s">
        <v>1</v>
      </c>
      <c r="N332" s="121" t="s">
        <v>40</v>
      </c>
      <c r="O332" s="151">
        <v>3.023E-2</v>
      </c>
      <c r="P332" s="151">
        <f>O332*H332</f>
        <v>0.1414764</v>
      </c>
      <c r="Q332" s="151">
        <v>1.2750000000000001E-4</v>
      </c>
      <c r="R332" s="151">
        <f>Q332*H332</f>
        <v>5.9670000000000003E-4</v>
      </c>
      <c r="S332" s="151">
        <v>0</v>
      </c>
      <c r="T332" s="152">
        <f>S332*H332</f>
        <v>0</v>
      </c>
      <c r="AR332" s="153" t="s">
        <v>198</v>
      </c>
      <c r="AT332" s="153" t="s">
        <v>174</v>
      </c>
      <c r="AU332" s="153" t="s">
        <v>86</v>
      </c>
      <c r="AY332" s="13" t="s">
        <v>171</v>
      </c>
      <c r="BE332" s="154">
        <f>IF(N332="základná",J332,0)</f>
        <v>0</v>
      </c>
      <c r="BF332" s="154">
        <f>IF(N332="znížená",J332,0)</f>
        <v>0</v>
      </c>
      <c r="BG332" s="154">
        <f>IF(N332="zákl. prenesená",J332,0)</f>
        <v>0</v>
      </c>
      <c r="BH332" s="154">
        <f>IF(N332="zníž. prenesená",J332,0)</f>
        <v>0</v>
      </c>
      <c r="BI332" s="154">
        <f>IF(N332="nulová",J332,0)</f>
        <v>0</v>
      </c>
      <c r="BJ332" s="13" t="s">
        <v>86</v>
      </c>
      <c r="BK332" s="154">
        <f>ROUND(I332*H332,2)</f>
        <v>4.96</v>
      </c>
      <c r="BL332" s="13" t="s">
        <v>198</v>
      </c>
      <c r="BM332" s="153" t="s">
        <v>1062</v>
      </c>
    </row>
    <row r="333" spans="2:65" s="11" customFormat="1" ht="25.9" customHeight="1">
      <c r="B333" s="131"/>
      <c r="D333" s="132" t="s">
        <v>73</v>
      </c>
      <c r="E333" s="133" t="s">
        <v>1063</v>
      </c>
      <c r="F333" s="133" t="s">
        <v>1064</v>
      </c>
      <c r="J333" s="134"/>
      <c r="L333" s="131"/>
      <c r="M333" s="135"/>
      <c r="P333" s="136">
        <f>P334</f>
        <v>0</v>
      </c>
      <c r="R333" s="136">
        <f>R334</f>
        <v>0</v>
      </c>
      <c r="T333" s="137">
        <f>T334</f>
        <v>0</v>
      </c>
      <c r="AR333" s="132" t="s">
        <v>107</v>
      </c>
      <c r="AT333" s="138" t="s">
        <v>73</v>
      </c>
      <c r="AU333" s="138" t="s">
        <v>74</v>
      </c>
      <c r="AY333" s="132" t="s">
        <v>171</v>
      </c>
      <c r="BK333" s="139">
        <f>BK334</f>
        <v>408</v>
      </c>
    </row>
    <row r="334" spans="2:65" s="1" customFormat="1" ht="33" customHeight="1">
      <c r="B334" s="142"/>
      <c r="C334" s="143" t="s">
        <v>809</v>
      </c>
      <c r="D334" s="143" t="s">
        <v>174</v>
      </c>
      <c r="E334" s="144" t="s">
        <v>1065</v>
      </c>
      <c r="F334" s="145" t="s">
        <v>1066</v>
      </c>
      <c r="G334" s="146" t="s">
        <v>1067</v>
      </c>
      <c r="H334" s="147">
        <v>32</v>
      </c>
      <c r="I334" s="148">
        <v>12.75</v>
      </c>
      <c r="J334" s="148"/>
      <c r="K334" s="149"/>
      <c r="L334" s="27"/>
      <c r="M334" s="165" t="s">
        <v>1</v>
      </c>
      <c r="N334" s="166" t="s">
        <v>40</v>
      </c>
      <c r="O334" s="167">
        <v>0</v>
      </c>
      <c r="P334" s="167">
        <f>O334*H334</f>
        <v>0</v>
      </c>
      <c r="Q334" s="167">
        <v>0</v>
      </c>
      <c r="R334" s="167">
        <f>Q334*H334</f>
        <v>0</v>
      </c>
      <c r="S334" s="167">
        <v>0</v>
      </c>
      <c r="T334" s="168">
        <f>S334*H334</f>
        <v>0</v>
      </c>
      <c r="AR334" s="153" t="s">
        <v>454</v>
      </c>
      <c r="AT334" s="153" t="s">
        <v>174</v>
      </c>
      <c r="AU334" s="153" t="s">
        <v>81</v>
      </c>
      <c r="AY334" s="13" t="s">
        <v>171</v>
      </c>
      <c r="BE334" s="154">
        <f>IF(N334="základná",J334,0)</f>
        <v>0</v>
      </c>
      <c r="BF334" s="154">
        <f>IF(N334="znížená",J334,0)</f>
        <v>0</v>
      </c>
      <c r="BG334" s="154">
        <f>IF(N334="zákl. prenesená",J334,0)</f>
        <v>0</v>
      </c>
      <c r="BH334" s="154">
        <f>IF(N334="zníž. prenesená",J334,0)</f>
        <v>0</v>
      </c>
      <c r="BI334" s="154">
        <f>IF(N334="nulová",J334,0)</f>
        <v>0</v>
      </c>
      <c r="BJ334" s="13" t="s">
        <v>86</v>
      </c>
      <c r="BK334" s="154">
        <f>ROUND(I334*H334,2)</f>
        <v>408</v>
      </c>
      <c r="BL334" s="13" t="s">
        <v>454</v>
      </c>
      <c r="BM334" s="153" t="s">
        <v>1068</v>
      </c>
    </row>
    <row r="335" spans="2:65" s="1" customFormat="1" ht="6.95" customHeight="1">
      <c r="B335" s="42"/>
      <c r="C335" s="43"/>
      <c r="D335" s="43"/>
      <c r="E335" s="43"/>
      <c r="F335" s="43"/>
      <c r="G335" s="43"/>
      <c r="H335" s="43"/>
      <c r="I335" s="43"/>
      <c r="J335" s="43"/>
      <c r="K335" s="43"/>
      <c r="L335" s="27"/>
    </row>
  </sheetData>
  <autoFilter ref="C149:K334"/>
  <mergeCells count="14">
    <mergeCell ref="E140:H140"/>
    <mergeCell ref="E138:H138"/>
    <mergeCell ref="E142:H142"/>
    <mergeCell ref="L2:V2"/>
    <mergeCell ref="E85:H85"/>
    <mergeCell ref="E89:H89"/>
    <mergeCell ref="E87:H87"/>
    <mergeCell ref="E91:H91"/>
    <mergeCell ref="E136:H136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63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111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623</v>
      </c>
      <c r="L12" s="27"/>
    </row>
    <row r="13" spans="2:46" s="1" customFormat="1" ht="16.5" customHeight="1">
      <c r="B13" s="27"/>
      <c r="E13" s="176" t="s">
        <v>1069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J113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ROUND((SUM(BE113:BE114) + SUM(BE138:BE262)),  2)</f>
        <v>0</v>
      </c>
      <c r="G39" s="99"/>
      <c r="H39" s="99"/>
      <c r="I39" s="100">
        <v>0.2</v>
      </c>
      <c r="J39" s="98">
        <f>ROUND(((SUM(BE113:BE114) + SUM(BE138:BE262))*I39),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ROUND((SUM(BF113:BF114) + SUM(BF138:BF262)),  2)</f>
        <v>0</v>
      </c>
      <c r="I40" s="101">
        <v>0.2</v>
      </c>
      <c r="J40" s="83">
        <f>ROUND(((SUM(BF113:BF114) + SUM(BF138:BF262))*I40),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ROUND((SUM(BG113:BG114) + SUM(BG138:BG262)),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ROUND((SUM(BH113:BH114) + SUM(BH138:BH262)),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ROUND((SUM(BI113:BI114) + SUM(BI138:BI262)),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623</v>
      </c>
      <c r="L90" s="27"/>
    </row>
    <row r="91" spans="2:12" s="1" customFormat="1" ht="16.5" customHeight="1">
      <c r="B91" s="27"/>
      <c r="E91" s="176" t="str">
        <f>E13</f>
        <v>E1.4. 01.1 - Zdravotechnická inštalácia, vonkajšia kanalizácia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J138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146</v>
      </c>
      <c r="E101" s="114"/>
      <c r="F101" s="114"/>
      <c r="G101" s="114"/>
      <c r="H101" s="114"/>
      <c r="I101" s="114"/>
      <c r="J101" s="115">
        <f>J139</f>
        <v>0</v>
      </c>
      <c r="L101" s="112"/>
    </row>
    <row r="102" spans="2:47" s="9" customFormat="1" ht="19.899999999999999" customHeight="1">
      <c r="B102" s="116"/>
      <c r="D102" s="117" t="s">
        <v>625</v>
      </c>
      <c r="E102" s="118"/>
      <c r="F102" s="118"/>
      <c r="G102" s="118"/>
      <c r="H102" s="118"/>
      <c r="I102" s="118"/>
      <c r="J102" s="119">
        <f>J140</f>
        <v>0</v>
      </c>
      <c r="L102" s="116"/>
    </row>
    <row r="103" spans="2:47" s="9" customFormat="1" ht="19.899999999999999" customHeight="1">
      <c r="B103" s="116"/>
      <c r="D103" s="117" t="s">
        <v>629</v>
      </c>
      <c r="E103" s="118"/>
      <c r="F103" s="118"/>
      <c r="G103" s="118"/>
      <c r="H103" s="118"/>
      <c r="I103" s="118"/>
      <c r="J103" s="119">
        <f>J155</f>
        <v>0</v>
      </c>
      <c r="L103" s="116"/>
    </row>
    <row r="104" spans="2:47" s="9" customFormat="1" ht="19.899999999999999" customHeight="1">
      <c r="B104" s="116"/>
      <c r="D104" s="117" t="s">
        <v>1070</v>
      </c>
      <c r="E104" s="118"/>
      <c r="F104" s="118"/>
      <c r="G104" s="118"/>
      <c r="H104" s="118"/>
      <c r="I104" s="118"/>
      <c r="J104" s="119">
        <f>J158</f>
        <v>0</v>
      </c>
      <c r="L104" s="116"/>
    </row>
    <row r="105" spans="2:47" s="9" customFormat="1" ht="19.899999999999999" customHeight="1">
      <c r="B105" s="116"/>
      <c r="D105" s="117" t="s">
        <v>149</v>
      </c>
      <c r="E105" s="118"/>
      <c r="F105" s="118"/>
      <c r="G105" s="118"/>
      <c r="H105" s="118"/>
      <c r="I105" s="118"/>
      <c r="J105" s="119">
        <f>J170</f>
        <v>0</v>
      </c>
      <c r="L105" s="116"/>
    </row>
    <row r="106" spans="2:47" s="8" customFormat="1" ht="24.95" customHeight="1">
      <c r="B106" s="112"/>
      <c r="D106" s="113" t="s">
        <v>150</v>
      </c>
      <c r="E106" s="114"/>
      <c r="F106" s="114"/>
      <c r="G106" s="114"/>
      <c r="H106" s="114"/>
      <c r="I106" s="114"/>
      <c r="J106" s="115">
        <f>J172</f>
        <v>0</v>
      </c>
      <c r="L106" s="112"/>
    </row>
    <row r="107" spans="2:47" s="9" customFormat="1" ht="19.899999999999999" customHeight="1">
      <c r="B107" s="116"/>
      <c r="D107" s="117" t="s">
        <v>152</v>
      </c>
      <c r="E107" s="118"/>
      <c r="F107" s="118"/>
      <c r="G107" s="118"/>
      <c r="H107" s="118"/>
      <c r="I107" s="118"/>
      <c r="J107" s="119">
        <f>J173</f>
        <v>0</v>
      </c>
      <c r="L107" s="116"/>
    </row>
    <row r="108" spans="2:47" s="9" customFormat="1" ht="19.899999999999999" customHeight="1">
      <c r="B108" s="116"/>
      <c r="D108" s="117" t="s">
        <v>1071</v>
      </c>
      <c r="E108" s="118"/>
      <c r="F108" s="118"/>
      <c r="G108" s="118"/>
      <c r="H108" s="118"/>
      <c r="I108" s="118"/>
      <c r="J108" s="119">
        <f>J178</f>
        <v>0</v>
      </c>
      <c r="L108" s="116"/>
    </row>
    <row r="109" spans="2:47" s="9" customFormat="1" ht="19.899999999999999" customHeight="1">
      <c r="B109" s="116"/>
      <c r="D109" s="117" t="s">
        <v>1072</v>
      </c>
      <c r="E109" s="118"/>
      <c r="F109" s="118"/>
      <c r="G109" s="118"/>
      <c r="H109" s="118"/>
      <c r="I109" s="118"/>
      <c r="J109" s="119">
        <f>J202</f>
        <v>0</v>
      </c>
      <c r="L109" s="116"/>
    </row>
    <row r="110" spans="2:47" s="9" customFormat="1" ht="19.899999999999999" customHeight="1">
      <c r="B110" s="116"/>
      <c r="D110" s="117" t="s">
        <v>1073</v>
      </c>
      <c r="E110" s="118"/>
      <c r="F110" s="118"/>
      <c r="G110" s="118"/>
      <c r="H110" s="118"/>
      <c r="I110" s="118"/>
      <c r="J110" s="119">
        <f>J226</f>
        <v>0</v>
      </c>
      <c r="L110" s="116"/>
    </row>
    <row r="111" spans="2:47" s="1" customFormat="1" ht="21.75" customHeight="1">
      <c r="B111" s="27"/>
      <c r="L111" s="27"/>
    </row>
    <row r="112" spans="2:47" s="1" customFormat="1" ht="6.95" customHeight="1">
      <c r="B112" s="27"/>
      <c r="L112" s="27"/>
    </row>
    <row r="113" spans="2:14" s="1" customFormat="1" ht="29.25" customHeight="1">
      <c r="B113" s="27"/>
      <c r="C113" s="111" t="s">
        <v>156</v>
      </c>
      <c r="J113" s="120">
        <v>0</v>
      </c>
      <c r="L113" s="27"/>
      <c r="N113" s="121" t="s">
        <v>38</v>
      </c>
    </row>
    <row r="114" spans="2:14" s="1" customFormat="1" ht="18" customHeight="1">
      <c r="B114" s="27"/>
      <c r="L114" s="27"/>
    </row>
    <row r="115" spans="2:14" s="1" customFormat="1" ht="29.25" customHeight="1">
      <c r="B115" s="27"/>
      <c r="C115" s="92" t="s">
        <v>131</v>
      </c>
      <c r="D115" s="93"/>
      <c r="E115" s="93"/>
      <c r="F115" s="93"/>
      <c r="G115" s="93"/>
      <c r="H115" s="93"/>
      <c r="I115" s="93"/>
      <c r="J115" s="94">
        <f>ROUND(J100+J113,2)</f>
        <v>0</v>
      </c>
      <c r="K115" s="93"/>
      <c r="L115" s="27"/>
    </row>
    <row r="116" spans="2:14" s="1" customFormat="1" ht="6.95" customHeight="1">
      <c r="B116" s="42"/>
      <c r="C116" s="43"/>
      <c r="D116" s="43"/>
      <c r="E116" s="43"/>
      <c r="F116" s="43"/>
      <c r="G116" s="43"/>
      <c r="H116" s="43"/>
      <c r="I116" s="43"/>
      <c r="J116" s="43"/>
      <c r="K116" s="43"/>
      <c r="L116" s="27"/>
    </row>
    <row r="120" spans="2:14" s="1" customFormat="1" ht="6.95" customHeight="1">
      <c r="B120" s="44"/>
      <c r="C120" s="45"/>
      <c r="D120" s="45"/>
      <c r="E120" s="45"/>
      <c r="F120" s="45"/>
      <c r="G120" s="45"/>
      <c r="H120" s="45"/>
      <c r="I120" s="45"/>
      <c r="J120" s="45"/>
      <c r="K120" s="45"/>
      <c r="L120" s="27"/>
    </row>
    <row r="121" spans="2:14" s="1" customFormat="1" ht="24.95" customHeight="1">
      <c r="B121" s="27"/>
      <c r="C121" s="17" t="s">
        <v>157</v>
      </c>
      <c r="L121" s="27"/>
    </row>
    <row r="122" spans="2:14" s="1" customFormat="1" ht="6.95" customHeight="1">
      <c r="B122" s="27"/>
      <c r="L122" s="27"/>
    </row>
    <row r="123" spans="2:14" s="1" customFormat="1" ht="12" customHeight="1">
      <c r="B123" s="27"/>
      <c r="C123" s="22" t="s">
        <v>12</v>
      </c>
      <c r="L123" s="27"/>
    </row>
    <row r="124" spans="2:14" s="1" customFormat="1" ht="16.5" customHeight="1">
      <c r="B124" s="27"/>
      <c r="E124" s="215" t="str">
        <f>E7</f>
        <v>Bratislava II OO PZ, Mojmírova 20- rekonštrukcia objektu</v>
      </c>
      <c r="F124" s="216"/>
      <c r="G124" s="216"/>
      <c r="H124" s="216"/>
      <c r="L124" s="27"/>
    </row>
    <row r="125" spans="2:14" ht="12" customHeight="1">
      <c r="B125" s="16"/>
      <c r="C125" s="22" t="s">
        <v>133</v>
      </c>
      <c r="L125" s="16"/>
    </row>
    <row r="126" spans="2:14" ht="16.5" customHeight="1">
      <c r="B126" s="16"/>
      <c r="E126" s="215" t="s">
        <v>134</v>
      </c>
      <c r="F126" s="195"/>
      <c r="G126" s="195"/>
      <c r="H126" s="195"/>
      <c r="L126" s="16"/>
    </row>
    <row r="127" spans="2:14" ht="12" customHeight="1">
      <c r="B127" s="16"/>
      <c r="C127" s="22" t="s">
        <v>135</v>
      </c>
      <c r="L127" s="16"/>
    </row>
    <row r="128" spans="2:14" s="1" customFormat="1" ht="16.5" customHeight="1">
      <c r="B128" s="27"/>
      <c r="E128" s="208" t="s">
        <v>136</v>
      </c>
      <c r="F128" s="214"/>
      <c r="G128" s="214"/>
      <c r="H128" s="214"/>
      <c r="L128" s="27"/>
    </row>
    <row r="129" spans="2:65" s="1" customFormat="1" ht="12" customHeight="1">
      <c r="B129" s="27"/>
      <c r="C129" s="22" t="s">
        <v>623</v>
      </c>
      <c r="L129" s="27"/>
    </row>
    <row r="130" spans="2:65" s="1" customFormat="1" ht="16.5" customHeight="1">
      <c r="B130" s="27"/>
      <c r="E130" s="176" t="str">
        <f>E13</f>
        <v>E1.4. 01.1 - Zdravotechnická inštalácia, vonkajšia kanalizácia</v>
      </c>
      <c r="F130" s="214"/>
      <c r="G130" s="214"/>
      <c r="H130" s="214"/>
      <c r="L130" s="27"/>
    </row>
    <row r="131" spans="2:65" s="1" customFormat="1" ht="6.95" customHeight="1">
      <c r="B131" s="27"/>
      <c r="L131" s="27"/>
    </row>
    <row r="132" spans="2:65" s="1" customFormat="1" ht="12" customHeight="1">
      <c r="B132" s="27"/>
      <c r="C132" s="22" t="s">
        <v>16</v>
      </c>
      <c r="F132" s="20" t="str">
        <f>F16</f>
        <v>Mojmírova 20, Bratislava II</v>
      </c>
      <c r="I132" s="22" t="s">
        <v>18</v>
      </c>
      <c r="J132" s="50">
        <f>IF(J16="","",J16)</f>
        <v>45417</v>
      </c>
      <c r="L132" s="27"/>
    </row>
    <row r="133" spans="2:65" s="1" customFormat="1" ht="6.95" customHeight="1">
      <c r="B133" s="27"/>
      <c r="L133" s="27"/>
    </row>
    <row r="134" spans="2:65" s="1" customFormat="1" ht="40.15" customHeight="1">
      <c r="B134" s="27"/>
      <c r="C134" s="22" t="s">
        <v>19</v>
      </c>
      <c r="F134" s="20" t="str">
        <f>E19</f>
        <v>MV SR,Pribinova 2,812 72 Bratislava 2</v>
      </c>
      <c r="I134" s="22" t="s">
        <v>26</v>
      </c>
      <c r="J134" s="23" t="str">
        <f>E25</f>
        <v>A+D Projekta s.r.o., Pod Orešinou 226/2 Nitra</v>
      </c>
      <c r="L134" s="27"/>
    </row>
    <row r="135" spans="2:65" s="1" customFormat="1" ht="15.2" customHeight="1">
      <c r="B135" s="27"/>
      <c r="C135" s="22" t="s">
        <v>23</v>
      </c>
      <c r="F135" s="20" t="str">
        <f>IF(E22="","",E22)</f>
        <v/>
      </c>
      <c r="I135" s="22" t="s">
        <v>29</v>
      </c>
      <c r="J135" s="23" t="str">
        <f>E28</f>
        <v xml:space="preserve"> </v>
      </c>
      <c r="L135" s="27"/>
    </row>
    <row r="136" spans="2:65" s="1" customFormat="1" ht="10.35" customHeight="1">
      <c r="B136" s="27"/>
      <c r="L136" s="27"/>
    </row>
    <row r="137" spans="2:65" s="10" customFormat="1" ht="29.25" customHeight="1">
      <c r="B137" s="122"/>
      <c r="C137" s="123" t="s">
        <v>158</v>
      </c>
      <c r="D137" s="124" t="s">
        <v>59</v>
      </c>
      <c r="E137" s="124" t="s">
        <v>55</v>
      </c>
      <c r="F137" s="124" t="s">
        <v>56</v>
      </c>
      <c r="G137" s="124" t="s">
        <v>159</v>
      </c>
      <c r="H137" s="124" t="s">
        <v>160</v>
      </c>
      <c r="I137" s="124" t="s">
        <v>161</v>
      </c>
      <c r="J137" s="125" t="s">
        <v>143</v>
      </c>
      <c r="K137" s="126" t="s">
        <v>162</v>
      </c>
      <c r="L137" s="122"/>
      <c r="M137" s="57" t="s">
        <v>1</v>
      </c>
      <c r="N137" s="58" t="s">
        <v>38</v>
      </c>
      <c r="O137" s="58" t="s">
        <v>163</v>
      </c>
      <c r="P137" s="58" t="s">
        <v>164</v>
      </c>
      <c r="Q137" s="58" t="s">
        <v>165</v>
      </c>
      <c r="R137" s="58" t="s">
        <v>166</v>
      </c>
      <c r="S137" s="58" t="s">
        <v>167</v>
      </c>
      <c r="T137" s="59" t="s">
        <v>168</v>
      </c>
    </row>
    <row r="138" spans="2:65" s="1" customFormat="1" ht="22.9" customHeight="1">
      <c r="B138" s="27"/>
      <c r="C138" s="62" t="s">
        <v>139</v>
      </c>
      <c r="J138" s="127"/>
      <c r="L138" s="27"/>
      <c r="M138" s="60"/>
      <c r="N138" s="51"/>
      <c r="O138" s="51"/>
      <c r="P138" s="128">
        <f>P139+P172</f>
        <v>195.95660911999997</v>
      </c>
      <c r="Q138" s="51"/>
      <c r="R138" s="128">
        <f>R139+R172</f>
        <v>3.9707758962339996</v>
      </c>
      <c r="S138" s="51"/>
      <c r="T138" s="129">
        <f>T139+T172</f>
        <v>1.14706</v>
      </c>
      <c r="AT138" s="13" t="s">
        <v>73</v>
      </c>
      <c r="AU138" s="13" t="s">
        <v>145</v>
      </c>
      <c r="BK138" s="130">
        <f>BK139+BK172</f>
        <v>10893.619999999999</v>
      </c>
    </row>
    <row r="139" spans="2:65" s="11" customFormat="1" ht="25.9" customHeight="1">
      <c r="B139" s="131"/>
      <c r="D139" s="132" t="s">
        <v>73</v>
      </c>
      <c r="E139" s="133" t="s">
        <v>169</v>
      </c>
      <c r="F139" s="133" t="s">
        <v>170</v>
      </c>
      <c r="J139" s="134"/>
      <c r="L139" s="131"/>
      <c r="M139" s="135"/>
      <c r="P139" s="136">
        <f>P140+P155+P158+P170</f>
        <v>70.78603111999999</v>
      </c>
      <c r="R139" s="136">
        <f>R140+R155+R158+R170</f>
        <v>3.5905340787999998</v>
      </c>
      <c r="T139" s="137">
        <f>T140+T155+T158+T170</f>
        <v>0.27200000000000002</v>
      </c>
      <c r="AR139" s="132" t="s">
        <v>81</v>
      </c>
      <c r="AT139" s="138" t="s">
        <v>73</v>
      </c>
      <c r="AU139" s="138" t="s">
        <v>74</v>
      </c>
      <c r="AY139" s="132" t="s">
        <v>171</v>
      </c>
      <c r="BK139" s="139">
        <f>BK140+BK155+BK158+BK170</f>
        <v>2409.0299999999997</v>
      </c>
    </row>
    <row r="140" spans="2:65" s="11" customFormat="1" ht="22.9" customHeight="1">
      <c r="B140" s="131"/>
      <c r="D140" s="132" t="s">
        <v>73</v>
      </c>
      <c r="E140" s="140" t="s">
        <v>81</v>
      </c>
      <c r="F140" s="140" t="s">
        <v>637</v>
      </c>
      <c r="J140" s="141"/>
      <c r="L140" s="131"/>
      <c r="M140" s="135"/>
      <c r="P140" s="136">
        <f>SUM(P141:P154)</f>
        <v>45.641821999999991</v>
      </c>
      <c r="R140" s="136">
        <f>SUM(R141:R154)</f>
        <v>0</v>
      </c>
      <c r="T140" s="137">
        <f>SUM(T141:T154)</f>
        <v>0</v>
      </c>
      <c r="AR140" s="132" t="s">
        <v>81</v>
      </c>
      <c r="AT140" s="138" t="s">
        <v>73</v>
      </c>
      <c r="AU140" s="138" t="s">
        <v>81</v>
      </c>
      <c r="AY140" s="132" t="s">
        <v>171</v>
      </c>
      <c r="BK140" s="139">
        <f>SUM(BK141:BK154)</f>
        <v>884.33999999999992</v>
      </c>
    </row>
    <row r="141" spans="2:65" s="1" customFormat="1" ht="24.2" customHeight="1">
      <c r="B141" s="142"/>
      <c r="C141" s="143" t="s">
        <v>81</v>
      </c>
      <c r="D141" s="143" t="s">
        <v>174</v>
      </c>
      <c r="E141" s="144" t="s">
        <v>1074</v>
      </c>
      <c r="F141" s="145" t="s">
        <v>1075</v>
      </c>
      <c r="G141" s="146" t="s">
        <v>488</v>
      </c>
      <c r="H141" s="147">
        <v>0.7</v>
      </c>
      <c r="I141" s="148">
        <v>42.18</v>
      </c>
      <c r="J141" s="148"/>
      <c r="K141" s="149"/>
      <c r="L141" s="27"/>
      <c r="M141" s="150" t="s">
        <v>1</v>
      </c>
      <c r="N141" s="121" t="s">
        <v>40</v>
      </c>
      <c r="O141" s="151">
        <v>3.1739999999999999</v>
      </c>
      <c r="P141" s="151">
        <f t="shared" ref="P141:P154" si="0">O141*H141</f>
        <v>2.2218</v>
      </c>
      <c r="Q141" s="151">
        <v>0</v>
      </c>
      <c r="R141" s="151">
        <f t="shared" ref="R141:R154" si="1">Q141*H141</f>
        <v>0</v>
      </c>
      <c r="S141" s="151">
        <v>0</v>
      </c>
      <c r="T141" s="152">
        <f t="shared" ref="T141:T154" si="2">S141*H141</f>
        <v>0</v>
      </c>
      <c r="AR141" s="153" t="s">
        <v>107</v>
      </c>
      <c r="AT141" s="153" t="s">
        <v>174</v>
      </c>
      <c r="AU141" s="153" t="s">
        <v>86</v>
      </c>
      <c r="AY141" s="13" t="s">
        <v>171</v>
      </c>
      <c r="BE141" s="154">
        <f t="shared" ref="BE141:BE154" si="3">IF(N141="základná",J141,0)</f>
        <v>0</v>
      </c>
      <c r="BF141" s="154">
        <f t="shared" ref="BF141:BF154" si="4">IF(N141="znížená",J141,0)</f>
        <v>0</v>
      </c>
      <c r="BG141" s="154">
        <f t="shared" ref="BG141:BG154" si="5">IF(N141="zákl. prenesená",J141,0)</f>
        <v>0</v>
      </c>
      <c r="BH141" s="154">
        <f t="shared" ref="BH141:BH154" si="6">IF(N141="zníž. prenesená",J141,0)</f>
        <v>0</v>
      </c>
      <c r="BI141" s="154">
        <f t="shared" ref="BI141:BI154" si="7">IF(N141="nulová",J141,0)</f>
        <v>0</v>
      </c>
      <c r="BJ141" s="13" t="s">
        <v>86</v>
      </c>
      <c r="BK141" s="154">
        <f t="shared" ref="BK141:BK154" si="8">ROUND(I141*H141,2)</f>
        <v>29.53</v>
      </c>
      <c r="BL141" s="13" t="s">
        <v>107</v>
      </c>
      <c r="BM141" s="153" t="s">
        <v>86</v>
      </c>
    </row>
    <row r="142" spans="2:65" s="1" customFormat="1" ht="37.9" customHeight="1">
      <c r="B142" s="142"/>
      <c r="C142" s="143" t="s">
        <v>86</v>
      </c>
      <c r="D142" s="143" t="s">
        <v>174</v>
      </c>
      <c r="E142" s="144" t="s">
        <v>1076</v>
      </c>
      <c r="F142" s="145" t="s">
        <v>1077</v>
      </c>
      <c r="G142" s="146" t="s">
        <v>488</v>
      </c>
      <c r="H142" s="147">
        <v>0.7</v>
      </c>
      <c r="I142" s="148">
        <v>18.66</v>
      </c>
      <c r="J142" s="148"/>
      <c r="K142" s="149"/>
      <c r="L142" s="27"/>
      <c r="M142" s="150" t="s">
        <v>1</v>
      </c>
      <c r="N142" s="121" t="s">
        <v>40</v>
      </c>
      <c r="O142" s="151">
        <v>1.667</v>
      </c>
      <c r="P142" s="151">
        <f t="shared" si="0"/>
        <v>1.1669</v>
      </c>
      <c r="Q142" s="151">
        <v>0</v>
      </c>
      <c r="R142" s="151">
        <f t="shared" si="1"/>
        <v>0</v>
      </c>
      <c r="S142" s="151">
        <v>0</v>
      </c>
      <c r="T142" s="152">
        <f t="shared" si="2"/>
        <v>0</v>
      </c>
      <c r="AR142" s="153" t="s">
        <v>107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13.06</v>
      </c>
      <c r="BL142" s="13" t="s">
        <v>107</v>
      </c>
      <c r="BM142" s="153" t="s">
        <v>107</v>
      </c>
    </row>
    <row r="143" spans="2:65" s="1" customFormat="1" ht="21.75" customHeight="1">
      <c r="B143" s="142"/>
      <c r="C143" s="143" t="s">
        <v>91</v>
      </c>
      <c r="D143" s="143" t="s">
        <v>174</v>
      </c>
      <c r="E143" s="144" t="s">
        <v>1078</v>
      </c>
      <c r="F143" s="145" t="s">
        <v>1079</v>
      </c>
      <c r="G143" s="146" t="s">
        <v>488</v>
      </c>
      <c r="H143" s="147">
        <v>4.5</v>
      </c>
      <c r="I143" s="148">
        <v>11.38</v>
      </c>
      <c r="J143" s="148"/>
      <c r="K143" s="149"/>
      <c r="L143" s="27"/>
      <c r="M143" s="150" t="s">
        <v>1</v>
      </c>
      <c r="N143" s="121" t="s">
        <v>40</v>
      </c>
      <c r="O143" s="151">
        <v>0.83799999999999997</v>
      </c>
      <c r="P143" s="151">
        <f t="shared" si="0"/>
        <v>3.7709999999999999</v>
      </c>
      <c r="Q143" s="151">
        <v>0</v>
      </c>
      <c r="R143" s="151">
        <f t="shared" si="1"/>
        <v>0</v>
      </c>
      <c r="S143" s="151">
        <v>0</v>
      </c>
      <c r="T143" s="152">
        <f t="shared" si="2"/>
        <v>0</v>
      </c>
      <c r="AR143" s="153" t="s">
        <v>107</v>
      </c>
      <c r="AT143" s="153" t="s">
        <v>174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51.21</v>
      </c>
      <c r="BL143" s="13" t="s">
        <v>107</v>
      </c>
      <c r="BM143" s="153" t="s">
        <v>172</v>
      </c>
    </row>
    <row r="144" spans="2:65" s="1" customFormat="1" ht="24.2" customHeight="1">
      <c r="B144" s="142"/>
      <c r="C144" s="143" t="s">
        <v>107</v>
      </c>
      <c r="D144" s="143" t="s">
        <v>174</v>
      </c>
      <c r="E144" s="144" t="s">
        <v>1080</v>
      </c>
      <c r="F144" s="145" t="s">
        <v>1081</v>
      </c>
      <c r="G144" s="146" t="s">
        <v>488</v>
      </c>
      <c r="H144" s="147">
        <v>4.5</v>
      </c>
      <c r="I144" s="148">
        <v>0.86</v>
      </c>
      <c r="J144" s="148"/>
      <c r="K144" s="149"/>
      <c r="L144" s="27"/>
      <c r="M144" s="150" t="s">
        <v>1</v>
      </c>
      <c r="N144" s="121" t="s">
        <v>40</v>
      </c>
      <c r="O144" s="151">
        <v>4.2000000000000003E-2</v>
      </c>
      <c r="P144" s="151">
        <f t="shared" si="0"/>
        <v>0.189</v>
      </c>
      <c r="Q144" s="151">
        <v>0</v>
      </c>
      <c r="R144" s="151">
        <f t="shared" si="1"/>
        <v>0</v>
      </c>
      <c r="S144" s="151">
        <v>0</v>
      </c>
      <c r="T144" s="152">
        <f t="shared" si="2"/>
        <v>0</v>
      </c>
      <c r="AR144" s="153" t="s">
        <v>107</v>
      </c>
      <c r="AT144" s="153" t="s">
        <v>174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3.87</v>
      </c>
      <c r="BL144" s="13" t="s">
        <v>107</v>
      </c>
      <c r="BM144" s="153" t="s">
        <v>184</v>
      </c>
    </row>
    <row r="145" spans="2:65" s="1" customFormat="1" ht="16.5" customHeight="1">
      <c r="B145" s="142"/>
      <c r="C145" s="143" t="s">
        <v>185</v>
      </c>
      <c r="D145" s="143" t="s">
        <v>174</v>
      </c>
      <c r="E145" s="144" t="s">
        <v>652</v>
      </c>
      <c r="F145" s="145" t="s">
        <v>653</v>
      </c>
      <c r="G145" s="146" t="s">
        <v>488</v>
      </c>
      <c r="H145" s="147">
        <v>16.55</v>
      </c>
      <c r="I145" s="148">
        <v>19.420000000000002</v>
      </c>
      <c r="J145" s="148"/>
      <c r="K145" s="149"/>
      <c r="L145" s="27"/>
      <c r="M145" s="150" t="s">
        <v>1</v>
      </c>
      <c r="N145" s="121" t="s">
        <v>40</v>
      </c>
      <c r="O145" s="151">
        <v>1.5089999999999999</v>
      </c>
      <c r="P145" s="151">
        <f t="shared" si="0"/>
        <v>24.973949999999999</v>
      </c>
      <c r="Q145" s="151">
        <v>0</v>
      </c>
      <c r="R145" s="151">
        <f t="shared" si="1"/>
        <v>0</v>
      </c>
      <c r="S145" s="151">
        <v>0</v>
      </c>
      <c r="T145" s="152">
        <f t="shared" si="2"/>
        <v>0</v>
      </c>
      <c r="AR145" s="153" t="s">
        <v>107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321.39999999999998</v>
      </c>
      <c r="BL145" s="13" t="s">
        <v>107</v>
      </c>
      <c r="BM145" s="153" t="s">
        <v>188</v>
      </c>
    </row>
    <row r="146" spans="2:65" s="1" customFormat="1" ht="37.9" customHeight="1">
      <c r="B146" s="142"/>
      <c r="C146" s="143" t="s">
        <v>172</v>
      </c>
      <c r="D146" s="143" t="s">
        <v>174</v>
      </c>
      <c r="E146" s="144" t="s">
        <v>1082</v>
      </c>
      <c r="F146" s="145" t="s">
        <v>1083</v>
      </c>
      <c r="G146" s="146" t="s">
        <v>488</v>
      </c>
      <c r="H146" s="147">
        <v>16.55</v>
      </c>
      <c r="I146" s="148">
        <v>1.07</v>
      </c>
      <c r="J146" s="148"/>
      <c r="K146" s="149"/>
      <c r="L146" s="27"/>
      <c r="M146" s="150" t="s">
        <v>1</v>
      </c>
      <c r="N146" s="121" t="s">
        <v>40</v>
      </c>
      <c r="O146" s="151">
        <v>0.08</v>
      </c>
      <c r="P146" s="151">
        <f t="shared" si="0"/>
        <v>1.3240000000000001</v>
      </c>
      <c r="Q146" s="151">
        <v>0</v>
      </c>
      <c r="R146" s="151">
        <f t="shared" si="1"/>
        <v>0</v>
      </c>
      <c r="S146" s="151">
        <v>0</v>
      </c>
      <c r="T146" s="152">
        <f t="shared" si="2"/>
        <v>0</v>
      </c>
      <c r="AR146" s="153" t="s">
        <v>107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17.71</v>
      </c>
      <c r="BL146" s="13" t="s">
        <v>107</v>
      </c>
      <c r="BM146" s="153" t="s">
        <v>191</v>
      </c>
    </row>
    <row r="147" spans="2:65" s="1" customFormat="1" ht="24.2" customHeight="1">
      <c r="B147" s="142"/>
      <c r="C147" s="143" t="s">
        <v>192</v>
      </c>
      <c r="D147" s="143" t="s">
        <v>174</v>
      </c>
      <c r="E147" s="144" t="s">
        <v>1084</v>
      </c>
      <c r="F147" s="145" t="s">
        <v>1085</v>
      </c>
      <c r="G147" s="146" t="s">
        <v>488</v>
      </c>
      <c r="H147" s="147">
        <v>0.7</v>
      </c>
      <c r="I147" s="148">
        <v>40.33</v>
      </c>
      <c r="J147" s="148"/>
      <c r="K147" s="149"/>
      <c r="L147" s="27"/>
      <c r="M147" s="150" t="s">
        <v>1</v>
      </c>
      <c r="N147" s="121" t="s">
        <v>40</v>
      </c>
      <c r="O147" s="151">
        <v>3.6030000000000002</v>
      </c>
      <c r="P147" s="151">
        <f t="shared" si="0"/>
        <v>2.5221</v>
      </c>
      <c r="Q147" s="151">
        <v>0</v>
      </c>
      <c r="R147" s="151">
        <f t="shared" si="1"/>
        <v>0</v>
      </c>
      <c r="S147" s="151">
        <v>0</v>
      </c>
      <c r="T147" s="152">
        <f t="shared" si="2"/>
        <v>0</v>
      </c>
      <c r="AR147" s="153" t="s">
        <v>107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28.23</v>
      </c>
      <c r="BL147" s="13" t="s">
        <v>107</v>
      </c>
      <c r="BM147" s="153" t="s">
        <v>195</v>
      </c>
    </row>
    <row r="148" spans="2:65" s="1" customFormat="1" ht="21.75" customHeight="1">
      <c r="B148" s="142"/>
      <c r="C148" s="143" t="s">
        <v>184</v>
      </c>
      <c r="D148" s="143" t="s">
        <v>174</v>
      </c>
      <c r="E148" s="144" t="s">
        <v>1086</v>
      </c>
      <c r="F148" s="145" t="s">
        <v>1087</v>
      </c>
      <c r="G148" s="146" t="s">
        <v>488</v>
      </c>
      <c r="H148" s="147">
        <v>1.038</v>
      </c>
      <c r="I148" s="148">
        <v>3.38</v>
      </c>
      <c r="J148" s="148"/>
      <c r="K148" s="149"/>
      <c r="L148" s="27"/>
      <c r="M148" s="150" t="s">
        <v>1</v>
      </c>
      <c r="N148" s="121" t="s">
        <v>40</v>
      </c>
      <c r="O148" s="151">
        <v>0</v>
      </c>
      <c r="P148" s="151">
        <f t="shared" si="0"/>
        <v>0</v>
      </c>
      <c r="Q148" s="151">
        <v>0</v>
      </c>
      <c r="R148" s="151">
        <f t="shared" si="1"/>
        <v>0</v>
      </c>
      <c r="S148" s="151">
        <v>0</v>
      </c>
      <c r="T148" s="152">
        <f t="shared" si="2"/>
        <v>0</v>
      </c>
      <c r="AR148" s="153" t="s">
        <v>107</v>
      </c>
      <c r="AT148" s="153" t="s">
        <v>174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3.51</v>
      </c>
      <c r="BL148" s="13" t="s">
        <v>107</v>
      </c>
      <c r="BM148" s="153" t="s">
        <v>198</v>
      </c>
    </row>
    <row r="149" spans="2:65" s="1" customFormat="1" ht="16.5" customHeight="1">
      <c r="B149" s="142"/>
      <c r="C149" s="143" t="s">
        <v>199</v>
      </c>
      <c r="D149" s="143" t="s">
        <v>174</v>
      </c>
      <c r="E149" s="144" t="s">
        <v>1088</v>
      </c>
      <c r="F149" s="145" t="s">
        <v>1089</v>
      </c>
      <c r="G149" s="146" t="s">
        <v>488</v>
      </c>
      <c r="H149" s="147">
        <v>1.038</v>
      </c>
      <c r="I149" s="148">
        <v>0.66</v>
      </c>
      <c r="J149" s="148"/>
      <c r="K149" s="149"/>
      <c r="L149" s="27"/>
      <c r="M149" s="150" t="s">
        <v>1</v>
      </c>
      <c r="N149" s="121" t="s">
        <v>40</v>
      </c>
      <c r="O149" s="151">
        <v>8.9999999999999993E-3</v>
      </c>
      <c r="P149" s="151">
        <f t="shared" si="0"/>
        <v>9.3419999999999996E-3</v>
      </c>
      <c r="Q149" s="151">
        <v>0</v>
      </c>
      <c r="R149" s="151">
        <f t="shared" si="1"/>
        <v>0</v>
      </c>
      <c r="S149" s="151">
        <v>0</v>
      </c>
      <c r="T149" s="152">
        <f t="shared" si="2"/>
        <v>0</v>
      </c>
      <c r="AR149" s="153" t="s">
        <v>107</v>
      </c>
      <c r="AT149" s="153" t="s">
        <v>174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0.69</v>
      </c>
      <c r="BL149" s="13" t="s">
        <v>107</v>
      </c>
      <c r="BM149" s="153" t="s">
        <v>202</v>
      </c>
    </row>
    <row r="150" spans="2:65" s="1" customFormat="1" ht="16.5" customHeight="1">
      <c r="B150" s="142"/>
      <c r="C150" s="155" t="s">
        <v>188</v>
      </c>
      <c r="D150" s="155" t="s">
        <v>282</v>
      </c>
      <c r="E150" s="156" t="s">
        <v>1090</v>
      </c>
      <c r="F150" s="157" t="s">
        <v>1091</v>
      </c>
      <c r="G150" s="158" t="s">
        <v>362</v>
      </c>
      <c r="H150" s="159">
        <v>1.7649999999999999</v>
      </c>
      <c r="I150" s="160">
        <v>22.5</v>
      </c>
      <c r="J150" s="160"/>
      <c r="K150" s="161"/>
      <c r="L150" s="162"/>
      <c r="M150" s="163" t="s">
        <v>1</v>
      </c>
      <c r="N150" s="164" t="s">
        <v>40</v>
      </c>
      <c r="O150" s="151">
        <v>0</v>
      </c>
      <c r="P150" s="151">
        <f t="shared" si="0"/>
        <v>0</v>
      </c>
      <c r="Q150" s="151">
        <v>0</v>
      </c>
      <c r="R150" s="151">
        <f t="shared" si="1"/>
        <v>0</v>
      </c>
      <c r="S150" s="151">
        <v>0</v>
      </c>
      <c r="T150" s="152">
        <f t="shared" si="2"/>
        <v>0</v>
      </c>
      <c r="AR150" s="153" t="s">
        <v>184</v>
      </c>
      <c r="AT150" s="153" t="s">
        <v>282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39.71</v>
      </c>
      <c r="BL150" s="13" t="s">
        <v>107</v>
      </c>
      <c r="BM150" s="153" t="s">
        <v>7</v>
      </c>
    </row>
    <row r="151" spans="2:65" s="1" customFormat="1" ht="33" customHeight="1">
      <c r="B151" s="142"/>
      <c r="C151" s="143" t="s">
        <v>205</v>
      </c>
      <c r="D151" s="143" t="s">
        <v>174</v>
      </c>
      <c r="E151" s="144" t="s">
        <v>1092</v>
      </c>
      <c r="F151" s="145" t="s">
        <v>1093</v>
      </c>
      <c r="G151" s="146" t="s">
        <v>488</v>
      </c>
      <c r="H151" s="147">
        <v>16.55</v>
      </c>
      <c r="I151" s="148">
        <v>3.31</v>
      </c>
      <c r="J151" s="148"/>
      <c r="K151" s="149"/>
      <c r="L151" s="27"/>
      <c r="M151" s="150" t="s">
        <v>1</v>
      </c>
      <c r="N151" s="121" t="s">
        <v>40</v>
      </c>
      <c r="O151" s="151">
        <v>0.22900000000000001</v>
      </c>
      <c r="P151" s="151">
        <f t="shared" si="0"/>
        <v>3.7899500000000002</v>
      </c>
      <c r="Q151" s="151">
        <v>0</v>
      </c>
      <c r="R151" s="151">
        <f t="shared" si="1"/>
        <v>0</v>
      </c>
      <c r="S151" s="151">
        <v>0</v>
      </c>
      <c r="T151" s="152">
        <f t="shared" si="2"/>
        <v>0</v>
      </c>
      <c r="AR151" s="153" t="s">
        <v>107</v>
      </c>
      <c r="AT151" s="153" t="s">
        <v>174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54.78</v>
      </c>
      <c r="BL151" s="13" t="s">
        <v>107</v>
      </c>
      <c r="BM151" s="153" t="s">
        <v>208</v>
      </c>
    </row>
    <row r="152" spans="2:65" s="1" customFormat="1" ht="24.2" customHeight="1">
      <c r="B152" s="142"/>
      <c r="C152" s="143" t="s">
        <v>191</v>
      </c>
      <c r="D152" s="143" t="s">
        <v>174</v>
      </c>
      <c r="E152" s="144" t="s">
        <v>1094</v>
      </c>
      <c r="F152" s="145" t="s">
        <v>1095</v>
      </c>
      <c r="G152" s="146" t="s">
        <v>488</v>
      </c>
      <c r="H152" s="147">
        <v>3.78</v>
      </c>
      <c r="I152" s="148">
        <v>16.8</v>
      </c>
      <c r="J152" s="148"/>
      <c r="K152" s="149"/>
      <c r="L152" s="27"/>
      <c r="M152" s="150" t="s">
        <v>1</v>
      </c>
      <c r="N152" s="121" t="s">
        <v>40</v>
      </c>
      <c r="O152" s="151">
        <v>1.5009999999999999</v>
      </c>
      <c r="P152" s="151">
        <f t="shared" si="0"/>
        <v>5.6737799999999989</v>
      </c>
      <c r="Q152" s="151">
        <v>0</v>
      </c>
      <c r="R152" s="151">
        <f t="shared" si="1"/>
        <v>0</v>
      </c>
      <c r="S152" s="151">
        <v>0</v>
      </c>
      <c r="T152" s="152">
        <f t="shared" si="2"/>
        <v>0</v>
      </c>
      <c r="AR152" s="153" t="s">
        <v>107</v>
      </c>
      <c r="AT152" s="153" t="s">
        <v>174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63.5</v>
      </c>
      <c r="BL152" s="13" t="s">
        <v>107</v>
      </c>
      <c r="BM152" s="153" t="s">
        <v>211</v>
      </c>
    </row>
    <row r="153" spans="2:65" s="1" customFormat="1" ht="16.5" customHeight="1">
      <c r="B153" s="142"/>
      <c r="C153" s="155" t="s">
        <v>212</v>
      </c>
      <c r="D153" s="155" t="s">
        <v>282</v>
      </c>
      <c r="E153" s="156" t="s">
        <v>1096</v>
      </c>
      <c r="F153" s="157" t="s">
        <v>1097</v>
      </c>
      <c r="G153" s="158" t="s">
        <v>362</v>
      </c>
      <c r="H153" s="159">
        <v>6.4260000000000002</v>
      </c>
      <c r="I153" s="160">
        <v>33.75</v>
      </c>
      <c r="J153" s="160"/>
      <c r="K153" s="161"/>
      <c r="L153" s="162"/>
      <c r="M153" s="163" t="s">
        <v>1</v>
      </c>
      <c r="N153" s="164" t="s">
        <v>40</v>
      </c>
      <c r="O153" s="151">
        <v>0</v>
      </c>
      <c r="P153" s="151">
        <f t="shared" si="0"/>
        <v>0</v>
      </c>
      <c r="Q153" s="151">
        <v>0</v>
      </c>
      <c r="R153" s="151">
        <f t="shared" si="1"/>
        <v>0</v>
      </c>
      <c r="S153" s="151">
        <v>0</v>
      </c>
      <c r="T153" s="152">
        <f t="shared" si="2"/>
        <v>0</v>
      </c>
      <c r="AR153" s="153" t="s">
        <v>184</v>
      </c>
      <c r="AT153" s="153" t="s">
        <v>282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216.88</v>
      </c>
      <c r="BL153" s="13" t="s">
        <v>107</v>
      </c>
      <c r="BM153" s="153" t="s">
        <v>215</v>
      </c>
    </row>
    <row r="154" spans="2:65" s="1" customFormat="1" ht="16.5" customHeight="1">
      <c r="B154" s="142"/>
      <c r="C154" s="143" t="s">
        <v>195</v>
      </c>
      <c r="D154" s="143" t="s">
        <v>174</v>
      </c>
      <c r="E154" s="144" t="s">
        <v>1098</v>
      </c>
      <c r="F154" s="145" t="s">
        <v>1099</v>
      </c>
      <c r="G154" s="146" t="s">
        <v>488</v>
      </c>
      <c r="H154" s="147">
        <v>3.78</v>
      </c>
      <c r="I154" s="148">
        <v>10.65</v>
      </c>
      <c r="J154" s="148"/>
      <c r="K154" s="149"/>
      <c r="L154" s="27"/>
      <c r="M154" s="150" t="s">
        <v>1</v>
      </c>
      <c r="N154" s="121" t="s">
        <v>40</v>
      </c>
      <c r="O154" s="151">
        <v>0</v>
      </c>
      <c r="P154" s="151">
        <f t="shared" si="0"/>
        <v>0</v>
      </c>
      <c r="Q154" s="151">
        <v>0</v>
      </c>
      <c r="R154" s="151">
        <f t="shared" si="1"/>
        <v>0</v>
      </c>
      <c r="S154" s="151">
        <v>0</v>
      </c>
      <c r="T154" s="152">
        <f t="shared" si="2"/>
        <v>0</v>
      </c>
      <c r="AR154" s="153" t="s">
        <v>107</v>
      </c>
      <c r="AT154" s="153" t="s">
        <v>174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40.26</v>
      </c>
      <c r="BL154" s="13" t="s">
        <v>107</v>
      </c>
      <c r="BM154" s="153" t="s">
        <v>218</v>
      </c>
    </row>
    <row r="155" spans="2:65" s="11" customFormat="1" ht="22.9" customHeight="1">
      <c r="B155" s="131"/>
      <c r="D155" s="132" t="s">
        <v>73</v>
      </c>
      <c r="E155" s="140" t="s">
        <v>107</v>
      </c>
      <c r="F155" s="140" t="s">
        <v>742</v>
      </c>
      <c r="J155" s="141"/>
      <c r="L155" s="131"/>
      <c r="M155" s="135"/>
      <c r="P155" s="136">
        <f>SUM(P156:P157)</f>
        <v>2.2629311200000002</v>
      </c>
      <c r="R155" s="136">
        <f>SUM(R156:R157)</f>
        <v>3.4280888928</v>
      </c>
      <c r="T155" s="137">
        <f>SUM(T156:T157)</f>
        <v>0</v>
      </c>
      <c r="AR155" s="132" t="s">
        <v>81</v>
      </c>
      <c r="AT155" s="138" t="s">
        <v>73</v>
      </c>
      <c r="AU155" s="138" t="s">
        <v>81</v>
      </c>
      <c r="AY155" s="132" t="s">
        <v>171</v>
      </c>
      <c r="BK155" s="139">
        <f>SUM(BK156:BK157)</f>
        <v>96.02000000000001</v>
      </c>
    </row>
    <row r="156" spans="2:65" s="1" customFormat="1" ht="33" customHeight="1">
      <c r="B156" s="142"/>
      <c r="C156" s="143" t="s">
        <v>219</v>
      </c>
      <c r="D156" s="143" t="s">
        <v>174</v>
      </c>
      <c r="E156" s="144" t="s">
        <v>1100</v>
      </c>
      <c r="F156" s="145" t="s">
        <v>1101</v>
      </c>
      <c r="G156" s="146" t="s">
        <v>488</v>
      </c>
      <c r="H156" s="147">
        <v>1.42</v>
      </c>
      <c r="I156" s="148">
        <v>42.05</v>
      </c>
      <c r="J156" s="148"/>
      <c r="K156" s="149"/>
      <c r="L156" s="27"/>
      <c r="M156" s="150" t="s">
        <v>1</v>
      </c>
      <c r="N156" s="121" t="s">
        <v>40</v>
      </c>
      <c r="O156" s="151">
        <v>1.246</v>
      </c>
      <c r="P156" s="151">
        <f>O156*H156</f>
        <v>1.76932</v>
      </c>
      <c r="Q156" s="151">
        <v>1.8907799999999999</v>
      </c>
      <c r="R156" s="151">
        <f>Q156*H156</f>
        <v>2.6849075999999998</v>
      </c>
      <c r="S156" s="151">
        <v>0</v>
      </c>
      <c r="T156" s="152">
        <f>S156*H156</f>
        <v>0</v>
      </c>
      <c r="AR156" s="153" t="s">
        <v>107</v>
      </c>
      <c r="AT156" s="153" t="s">
        <v>174</v>
      </c>
      <c r="AU156" s="153" t="s">
        <v>86</v>
      </c>
      <c r="AY156" s="13" t="s">
        <v>171</v>
      </c>
      <c r="BE156" s="154">
        <f>IF(N156="základná",J156,0)</f>
        <v>0</v>
      </c>
      <c r="BF156" s="154">
        <f>IF(N156="znížená",J156,0)</f>
        <v>0</v>
      </c>
      <c r="BG156" s="154">
        <f>IF(N156="zákl. prenesená",J156,0)</f>
        <v>0</v>
      </c>
      <c r="BH156" s="154">
        <f>IF(N156="zníž. prenesená",J156,0)</f>
        <v>0</v>
      </c>
      <c r="BI156" s="154">
        <f>IF(N156="nulová",J156,0)</f>
        <v>0</v>
      </c>
      <c r="BJ156" s="13" t="s">
        <v>86</v>
      </c>
      <c r="BK156" s="154">
        <f>ROUND(I156*H156,2)</f>
        <v>59.71</v>
      </c>
      <c r="BL156" s="13" t="s">
        <v>107</v>
      </c>
      <c r="BM156" s="153" t="s">
        <v>222</v>
      </c>
    </row>
    <row r="157" spans="2:65" s="1" customFormat="1" ht="24.2" customHeight="1">
      <c r="B157" s="142"/>
      <c r="C157" s="143" t="s">
        <v>198</v>
      </c>
      <c r="D157" s="143" t="s">
        <v>174</v>
      </c>
      <c r="E157" s="144" t="s">
        <v>1102</v>
      </c>
      <c r="F157" s="145" t="s">
        <v>1103</v>
      </c>
      <c r="G157" s="146" t="s">
        <v>488</v>
      </c>
      <c r="H157" s="147">
        <v>0.33900000000000002</v>
      </c>
      <c r="I157" s="148">
        <v>107.12</v>
      </c>
      <c r="J157" s="148"/>
      <c r="K157" s="149"/>
      <c r="L157" s="27"/>
      <c r="M157" s="150" t="s">
        <v>1</v>
      </c>
      <c r="N157" s="121" t="s">
        <v>40</v>
      </c>
      <c r="O157" s="151">
        <v>1.45608</v>
      </c>
      <c r="P157" s="151">
        <f>O157*H157</f>
        <v>0.49361112000000007</v>
      </c>
      <c r="Q157" s="151">
        <v>2.1922752000000001</v>
      </c>
      <c r="R157" s="151">
        <f>Q157*H157</f>
        <v>0.74318129280000012</v>
      </c>
      <c r="S157" s="151">
        <v>0</v>
      </c>
      <c r="T157" s="152">
        <f>S157*H157</f>
        <v>0</v>
      </c>
      <c r="AR157" s="153" t="s">
        <v>107</v>
      </c>
      <c r="AT157" s="153" t="s">
        <v>174</v>
      </c>
      <c r="AU157" s="153" t="s">
        <v>86</v>
      </c>
      <c r="AY157" s="13" t="s">
        <v>171</v>
      </c>
      <c r="BE157" s="154">
        <f>IF(N157="základná",J157,0)</f>
        <v>0</v>
      </c>
      <c r="BF157" s="154">
        <f>IF(N157="znížená",J157,0)</f>
        <v>0</v>
      </c>
      <c r="BG157" s="154">
        <f>IF(N157="zákl. prenesená",J157,0)</f>
        <v>0</v>
      </c>
      <c r="BH157" s="154">
        <f>IF(N157="zníž. prenesená",J157,0)</f>
        <v>0</v>
      </c>
      <c r="BI157" s="154">
        <f>IF(N157="nulová",J157,0)</f>
        <v>0</v>
      </c>
      <c r="BJ157" s="13" t="s">
        <v>86</v>
      </c>
      <c r="BK157" s="154">
        <f>ROUND(I157*H157,2)</f>
        <v>36.31</v>
      </c>
      <c r="BL157" s="13" t="s">
        <v>107</v>
      </c>
      <c r="BM157" s="153" t="s">
        <v>225</v>
      </c>
    </row>
    <row r="158" spans="2:65" s="11" customFormat="1" ht="22.9" customHeight="1">
      <c r="B158" s="131"/>
      <c r="D158" s="132" t="s">
        <v>73</v>
      </c>
      <c r="E158" s="140" t="s">
        <v>184</v>
      </c>
      <c r="F158" s="140" t="s">
        <v>1104</v>
      </c>
      <c r="J158" s="141"/>
      <c r="L158" s="131"/>
      <c r="M158" s="135"/>
      <c r="P158" s="136">
        <f>SUM(P159:P169)</f>
        <v>8.7512600000000003</v>
      </c>
      <c r="R158" s="136">
        <f>SUM(R159:R169)</f>
        <v>0.16244518599999996</v>
      </c>
      <c r="T158" s="137">
        <f>SUM(T159:T169)</f>
        <v>0.27200000000000002</v>
      </c>
      <c r="AR158" s="132" t="s">
        <v>81</v>
      </c>
      <c r="AT158" s="138" t="s">
        <v>73</v>
      </c>
      <c r="AU158" s="138" t="s">
        <v>81</v>
      </c>
      <c r="AY158" s="132" t="s">
        <v>171</v>
      </c>
      <c r="BK158" s="139">
        <f>SUM(BK159:BK169)</f>
        <v>1094</v>
      </c>
    </row>
    <row r="159" spans="2:65" s="1" customFormat="1" ht="24.2" customHeight="1">
      <c r="B159" s="142"/>
      <c r="C159" s="143" t="s">
        <v>226</v>
      </c>
      <c r="D159" s="143" t="s">
        <v>174</v>
      </c>
      <c r="E159" s="144" t="s">
        <v>1105</v>
      </c>
      <c r="F159" s="145" t="s">
        <v>1106</v>
      </c>
      <c r="G159" s="146" t="s">
        <v>253</v>
      </c>
      <c r="H159" s="147">
        <v>1.8</v>
      </c>
      <c r="I159" s="148">
        <v>6.74</v>
      </c>
      <c r="J159" s="148"/>
      <c r="K159" s="149"/>
      <c r="L159" s="27"/>
      <c r="M159" s="150" t="s">
        <v>1</v>
      </c>
      <c r="N159" s="121" t="s">
        <v>40</v>
      </c>
      <c r="O159" s="151">
        <v>5.3999999999999999E-2</v>
      </c>
      <c r="P159" s="151">
        <f t="shared" ref="P159:P169" si="9">O159*H159</f>
        <v>9.7199999999999995E-2</v>
      </c>
      <c r="Q159" s="151">
        <v>1.42052E-3</v>
      </c>
      <c r="R159" s="151">
        <f t="shared" ref="R159:R169" si="10">Q159*H159</f>
        <v>2.5569360000000001E-3</v>
      </c>
      <c r="S159" s="151">
        <v>0</v>
      </c>
      <c r="T159" s="152">
        <f t="shared" ref="T159:T169" si="11">S159*H159</f>
        <v>0</v>
      </c>
      <c r="AR159" s="153" t="s">
        <v>107</v>
      </c>
      <c r="AT159" s="153" t="s">
        <v>174</v>
      </c>
      <c r="AU159" s="153" t="s">
        <v>86</v>
      </c>
      <c r="AY159" s="13" t="s">
        <v>171</v>
      </c>
      <c r="BE159" s="154">
        <f t="shared" ref="BE159:BE169" si="12">IF(N159="základná",J159,0)</f>
        <v>0</v>
      </c>
      <c r="BF159" s="154">
        <f t="shared" ref="BF159:BF169" si="13">IF(N159="znížená",J159,0)</f>
        <v>0</v>
      </c>
      <c r="BG159" s="154">
        <f t="shared" ref="BG159:BG169" si="14">IF(N159="zákl. prenesená",J159,0)</f>
        <v>0</v>
      </c>
      <c r="BH159" s="154">
        <f t="shared" ref="BH159:BH169" si="15">IF(N159="zníž. prenesená",J159,0)</f>
        <v>0</v>
      </c>
      <c r="BI159" s="154">
        <f t="shared" ref="BI159:BI169" si="16">IF(N159="nulová",J159,0)</f>
        <v>0</v>
      </c>
      <c r="BJ159" s="13" t="s">
        <v>86</v>
      </c>
      <c r="BK159" s="154">
        <f t="shared" ref="BK159:BK169" si="17">ROUND(I159*H159,2)</f>
        <v>12.13</v>
      </c>
      <c r="BL159" s="13" t="s">
        <v>107</v>
      </c>
      <c r="BM159" s="153" t="s">
        <v>229</v>
      </c>
    </row>
    <row r="160" spans="2:65" s="1" customFormat="1" ht="24.2" customHeight="1">
      <c r="B160" s="142"/>
      <c r="C160" s="143" t="s">
        <v>202</v>
      </c>
      <c r="D160" s="143" t="s">
        <v>174</v>
      </c>
      <c r="E160" s="144" t="s">
        <v>1107</v>
      </c>
      <c r="F160" s="145" t="s">
        <v>1108</v>
      </c>
      <c r="G160" s="146" t="s">
        <v>253</v>
      </c>
      <c r="H160" s="147">
        <v>16</v>
      </c>
      <c r="I160" s="148">
        <v>8.39</v>
      </c>
      <c r="J160" s="148"/>
      <c r="K160" s="149"/>
      <c r="L160" s="27"/>
      <c r="M160" s="150" t="s">
        <v>1</v>
      </c>
      <c r="N160" s="121" t="s">
        <v>40</v>
      </c>
      <c r="O160" s="151">
        <v>0.31556000000000001</v>
      </c>
      <c r="P160" s="151">
        <f t="shared" si="9"/>
        <v>5.0489600000000001</v>
      </c>
      <c r="Q160" s="151">
        <v>0</v>
      </c>
      <c r="R160" s="151">
        <f t="shared" si="10"/>
        <v>0</v>
      </c>
      <c r="S160" s="151">
        <v>1.7000000000000001E-2</v>
      </c>
      <c r="T160" s="152">
        <f t="shared" si="11"/>
        <v>0.27200000000000002</v>
      </c>
      <c r="AR160" s="153" t="s">
        <v>107</v>
      </c>
      <c r="AT160" s="153" t="s">
        <v>174</v>
      </c>
      <c r="AU160" s="153" t="s">
        <v>86</v>
      </c>
      <c r="AY160" s="13" t="s">
        <v>171</v>
      </c>
      <c r="BE160" s="154">
        <f t="shared" si="12"/>
        <v>0</v>
      </c>
      <c r="BF160" s="154">
        <f t="shared" si="13"/>
        <v>0</v>
      </c>
      <c r="BG160" s="154">
        <f t="shared" si="14"/>
        <v>0</v>
      </c>
      <c r="BH160" s="154">
        <f t="shared" si="15"/>
        <v>0</v>
      </c>
      <c r="BI160" s="154">
        <f t="shared" si="16"/>
        <v>0</v>
      </c>
      <c r="BJ160" s="13" t="s">
        <v>86</v>
      </c>
      <c r="BK160" s="154">
        <f t="shared" si="17"/>
        <v>134.24</v>
      </c>
      <c r="BL160" s="13" t="s">
        <v>107</v>
      </c>
      <c r="BM160" s="153" t="s">
        <v>232</v>
      </c>
    </row>
    <row r="161" spans="2:65" s="1" customFormat="1" ht="24.2" customHeight="1">
      <c r="B161" s="142"/>
      <c r="C161" s="143" t="s">
        <v>233</v>
      </c>
      <c r="D161" s="143" t="s">
        <v>174</v>
      </c>
      <c r="E161" s="144" t="s">
        <v>1109</v>
      </c>
      <c r="F161" s="145" t="s">
        <v>1110</v>
      </c>
      <c r="G161" s="146" t="s">
        <v>253</v>
      </c>
      <c r="H161" s="147">
        <v>10</v>
      </c>
      <c r="I161" s="148">
        <v>41.3</v>
      </c>
      <c r="J161" s="148"/>
      <c r="K161" s="149"/>
      <c r="L161" s="27"/>
      <c r="M161" s="150" t="s">
        <v>1</v>
      </c>
      <c r="N161" s="121" t="s">
        <v>40</v>
      </c>
      <c r="O161" s="151">
        <v>7.8E-2</v>
      </c>
      <c r="P161" s="151">
        <f t="shared" si="9"/>
        <v>0.78</v>
      </c>
      <c r="Q161" s="151">
        <v>1.0307825E-2</v>
      </c>
      <c r="R161" s="151">
        <f t="shared" si="10"/>
        <v>0.10307825</v>
      </c>
      <c r="S161" s="151">
        <v>0</v>
      </c>
      <c r="T161" s="152">
        <f t="shared" si="11"/>
        <v>0</v>
      </c>
      <c r="AR161" s="153" t="s">
        <v>107</v>
      </c>
      <c r="AT161" s="153" t="s">
        <v>174</v>
      </c>
      <c r="AU161" s="153" t="s">
        <v>86</v>
      </c>
      <c r="AY161" s="13" t="s">
        <v>171</v>
      </c>
      <c r="BE161" s="154">
        <f t="shared" si="12"/>
        <v>0</v>
      </c>
      <c r="BF161" s="154">
        <f t="shared" si="13"/>
        <v>0</v>
      </c>
      <c r="BG161" s="154">
        <f t="shared" si="14"/>
        <v>0</v>
      </c>
      <c r="BH161" s="154">
        <f t="shared" si="15"/>
        <v>0</v>
      </c>
      <c r="BI161" s="154">
        <f t="shared" si="16"/>
        <v>0</v>
      </c>
      <c r="BJ161" s="13" t="s">
        <v>86</v>
      </c>
      <c r="BK161" s="154">
        <f t="shared" si="17"/>
        <v>413</v>
      </c>
      <c r="BL161" s="13" t="s">
        <v>107</v>
      </c>
      <c r="BM161" s="153" t="s">
        <v>236</v>
      </c>
    </row>
    <row r="162" spans="2:65" s="1" customFormat="1" ht="16.5" customHeight="1">
      <c r="B162" s="142"/>
      <c r="C162" s="143" t="s">
        <v>7</v>
      </c>
      <c r="D162" s="143" t="s">
        <v>174</v>
      </c>
      <c r="E162" s="144" t="s">
        <v>1111</v>
      </c>
      <c r="F162" s="145" t="s">
        <v>1112</v>
      </c>
      <c r="G162" s="146" t="s">
        <v>253</v>
      </c>
      <c r="H162" s="147">
        <v>1.8</v>
      </c>
      <c r="I162" s="148">
        <v>1.49</v>
      </c>
      <c r="J162" s="148"/>
      <c r="K162" s="149"/>
      <c r="L162" s="27"/>
      <c r="M162" s="150" t="s">
        <v>1</v>
      </c>
      <c r="N162" s="121" t="s">
        <v>40</v>
      </c>
      <c r="O162" s="151">
        <v>5.7000000000000002E-2</v>
      </c>
      <c r="P162" s="151">
        <f t="shared" si="9"/>
        <v>0.10260000000000001</v>
      </c>
      <c r="Q162" s="151">
        <v>0</v>
      </c>
      <c r="R162" s="151">
        <f t="shared" si="10"/>
        <v>0</v>
      </c>
      <c r="S162" s="151">
        <v>0</v>
      </c>
      <c r="T162" s="152">
        <f t="shared" si="11"/>
        <v>0</v>
      </c>
      <c r="AR162" s="153" t="s">
        <v>107</v>
      </c>
      <c r="AT162" s="153" t="s">
        <v>174</v>
      </c>
      <c r="AU162" s="153" t="s">
        <v>86</v>
      </c>
      <c r="AY162" s="13" t="s">
        <v>171</v>
      </c>
      <c r="BE162" s="154">
        <f t="shared" si="12"/>
        <v>0</v>
      </c>
      <c r="BF162" s="154">
        <f t="shared" si="13"/>
        <v>0</v>
      </c>
      <c r="BG162" s="154">
        <f t="shared" si="14"/>
        <v>0</v>
      </c>
      <c r="BH162" s="154">
        <f t="shared" si="15"/>
        <v>0</v>
      </c>
      <c r="BI162" s="154">
        <f t="shared" si="16"/>
        <v>0</v>
      </c>
      <c r="BJ162" s="13" t="s">
        <v>86</v>
      </c>
      <c r="BK162" s="154">
        <f t="shared" si="17"/>
        <v>2.68</v>
      </c>
      <c r="BL162" s="13" t="s">
        <v>107</v>
      </c>
      <c r="BM162" s="153" t="s">
        <v>239</v>
      </c>
    </row>
    <row r="163" spans="2:65" s="1" customFormat="1" ht="16.5" customHeight="1">
      <c r="B163" s="142"/>
      <c r="C163" s="143" t="s">
        <v>240</v>
      </c>
      <c r="D163" s="143" t="s">
        <v>174</v>
      </c>
      <c r="E163" s="144" t="s">
        <v>1113</v>
      </c>
      <c r="F163" s="145" t="s">
        <v>1114</v>
      </c>
      <c r="G163" s="146" t="s">
        <v>253</v>
      </c>
      <c r="H163" s="147">
        <v>10</v>
      </c>
      <c r="I163" s="148">
        <v>2.35</v>
      </c>
      <c r="J163" s="148"/>
      <c r="K163" s="149"/>
      <c r="L163" s="27"/>
      <c r="M163" s="150" t="s">
        <v>1</v>
      </c>
      <c r="N163" s="121" t="s">
        <v>40</v>
      </c>
      <c r="O163" s="151">
        <v>8.6999999999999994E-2</v>
      </c>
      <c r="P163" s="151">
        <f t="shared" si="9"/>
        <v>0.86999999999999988</v>
      </c>
      <c r="Q163" s="151">
        <v>0</v>
      </c>
      <c r="R163" s="151">
        <f t="shared" si="10"/>
        <v>0</v>
      </c>
      <c r="S163" s="151">
        <v>0</v>
      </c>
      <c r="T163" s="152">
        <f t="shared" si="11"/>
        <v>0</v>
      </c>
      <c r="AR163" s="153" t="s">
        <v>107</v>
      </c>
      <c r="AT163" s="153" t="s">
        <v>174</v>
      </c>
      <c r="AU163" s="153" t="s">
        <v>86</v>
      </c>
      <c r="AY163" s="13" t="s">
        <v>171</v>
      </c>
      <c r="BE163" s="154">
        <f t="shared" si="12"/>
        <v>0</v>
      </c>
      <c r="BF163" s="154">
        <f t="shared" si="13"/>
        <v>0</v>
      </c>
      <c r="BG163" s="154">
        <f t="shared" si="14"/>
        <v>0</v>
      </c>
      <c r="BH163" s="154">
        <f t="shared" si="15"/>
        <v>0</v>
      </c>
      <c r="BI163" s="154">
        <f t="shared" si="16"/>
        <v>0</v>
      </c>
      <c r="BJ163" s="13" t="s">
        <v>86</v>
      </c>
      <c r="BK163" s="154">
        <f t="shared" si="17"/>
        <v>23.5</v>
      </c>
      <c r="BL163" s="13" t="s">
        <v>107</v>
      </c>
      <c r="BM163" s="153" t="s">
        <v>243</v>
      </c>
    </row>
    <row r="164" spans="2:65" s="1" customFormat="1" ht="37.9" customHeight="1">
      <c r="B164" s="142"/>
      <c r="C164" s="143" t="s">
        <v>208</v>
      </c>
      <c r="D164" s="143" t="s">
        <v>174</v>
      </c>
      <c r="E164" s="144" t="s">
        <v>1115</v>
      </c>
      <c r="F164" s="145" t="s">
        <v>1116</v>
      </c>
      <c r="G164" s="146" t="s">
        <v>280</v>
      </c>
      <c r="H164" s="147">
        <v>1</v>
      </c>
      <c r="I164" s="148">
        <v>44.84</v>
      </c>
      <c r="J164" s="148"/>
      <c r="K164" s="149"/>
      <c r="L164" s="27"/>
      <c r="M164" s="150" t="s">
        <v>1</v>
      </c>
      <c r="N164" s="121" t="s">
        <v>40</v>
      </c>
      <c r="O164" s="151">
        <v>1.8525</v>
      </c>
      <c r="P164" s="151">
        <f t="shared" si="9"/>
        <v>1.8525</v>
      </c>
      <c r="Q164" s="151">
        <v>0</v>
      </c>
      <c r="R164" s="151">
        <f t="shared" si="10"/>
        <v>0</v>
      </c>
      <c r="S164" s="151">
        <v>0</v>
      </c>
      <c r="T164" s="152">
        <f t="shared" si="11"/>
        <v>0</v>
      </c>
      <c r="AR164" s="153" t="s">
        <v>107</v>
      </c>
      <c r="AT164" s="153" t="s">
        <v>174</v>
      </c>
      <c r="AU164" s="153" t="s">
        <v>86</v>
      </c>
      <c r="AY164" s="13" t="s">
        <v>171</v>
      </c>
      <c r="BE164" s="154">
        <f t="shared" si="12"/>
        <v>0</v>
      </c>
      <c r="BF164" s="154">
        <f t="shared" si="13"/>
        <v>0</v>
      </c>
      <c r="BG164" s="154">
        <f t="shared" si="14"/>
        <v>0</v>
      </c>
      <c r="BH164" s="154">
        <f t="shared" si="15"/>
        <v>0</v>
      </c>
      <c r="BI164" s="154">
        <f t="shared" si="16"/>
        <v>0</v>
      </c>
      <c r="BJ164" s="13" t="s">
        <v>86</v>
      </c>
      <c r="BK164" s="154">
        <f t="shared" si="17"/>
        <v>44.84</v>
      </c>
      <c r="BL164" s="13" t="s">
        <v>107</v>
      </c>
      <c r="BM164" s="153" t="s">
        <v>246</v>
      </c>
    </row>
    <row r="165" spans="2:65" s="1" customFormat="1" ht="24.2" customHeight="1">
      <c r="B165" s="142"/>
      <c r="C165" s="155" t="s">
        <v>247</v>
      </c>
      <c r="D165" s="155" t="s">
        <v>282</v>
      </c>
      <c r="E165" s="156" t="s">
        <v>1117</v>
      </c>
      <c r="F165" s="157" t="s">
        <v>1118</v>
      </c>
      <c r="G165" s="158" t="s">
        <v>280</v>
      </c>
      <c r="H165" s="159">
        <v>1</v>
      </c>
      <c r="I165" s="160">
        <v>204.64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 t="shared" si="9"/>
        <v>0</v>
      </c>
      <c r="Q165" s="151">
        <v>1.4619999999999999E-2</v>
      </c>
      <c r="R165" s="151">
        <f t="shared" si="10"/>
        <v>1.4619999999999999E-2</v>
      </c>
      <c r="S165" s="151">
        <v>0</v>
      </c>
      <c r="T165" s="152">
        <f t="shared" si="11"/>
        <v>0</v>
      </c>
      <c r="AR165" s="153" t="s">
        <v>184</v>
      </c>
      <c r="AT165" s="153" t="s">
        <v>282</v>
      </c>
      <c r="AU165" s="153" t="s">
        <v>86</v>
      </c>
      <c r="AY165" s="13" t="s">
        <v>171</v>
      </c>
      <c r="BE165" s="154">
        <f t="shared" si="12"/>
        <v>0</v>
      </c>
      <c r="BF165" s="154">
        <f t="shared" si="13"/>
        <v>0</v>
      </c>
      <c r="BG165" s="154">
        <f t="shared" si="14"/>
        <v>0</v>
      </c>
      <c r="BH165" s="154">
        <f t="shared" si="15"/>
        <v>0</v>
      </c>
      <c r="BI165" s="154">
        <f t="shared" si="16"/>
        <v>0</v>
      </c>
      <c r="BJ165" s="13" t="s">
        <v>86</v>
      </c>
      <c r="BK165" s="154">
        <f t="shared" si="17"/>
        <v>204.64</v>
      </c>
      <c r="BL165" s="13" t="s">
        <v>107</v>
      </c>
      <c r="BM165" s="153" t="s">
        <v>250</v>
      </c>
    </row>
    <row r="166" spans="2:65" s="1" customFormat="1" ht="24.2" customHeight="1">
      <c r="B166" s="142"/>
      <c r="C166" s="155" t="s">
        <v>211</v>
      </c>
      <c r="D166" s="155" t="s">
        <v>282</v>
      </c>
      <c r="E166" s="156" t="s">
        <v>1119</v>
      </c>
      <c r="F166" s="157" t="s">
        <v>1120</v>
      </c>
      <c r="G166" s="158" t="s">
        <v>280</v>
      </c>
      <c r="H166" s="159">
        <v>1</v>
      </c>
      <c r="I166" s="160">
        <v>91.96</v>
      </c>
      <c r="J166" s="160"/>
      <c r="K166" s="161"/>
      <c r="L166" s="162"/>
      <c r="M166" s="163" t="s">
        <v>1</v>
      </c>
      <c r="N166" s="164" t="s">
        <v>40</v>
      </c>
      <c r="O166" s="151">
        <v>0</v>
      </c>
      <c r="P166" s="151">
        <f t="shared" si="9"/>
        <v>0</v>
      </c>
      <c r="Q166" s="151">
        <v>1.4489999999999999E-2</v>
      </c>
      <c r="R166" s="151">
        <f t="shared" si="10"/>
        <v>1.4489999999999999E-2</v>
      </c>
      <c r="S166" s="151">
        <v>0</v>
      </c>
      <c r="T166" s="152">
        <f t="shared" si="11"/>
        <v>0</v>
      </c>
      <c r="AR166" s="153" t="s">
        <v>184</v>
      </c>
      <c r="AT166" s="153" t="s">
        <v>282</v>
      </c>
      <c r="AU166" s="153" t="s">
        <v>86</v>
      </c>
      <c r="AY166" s="13" t="s">
        <v>171</v>
      </c>
      <c r="BE166" s="154">
        <f t="shared" si="12"/>
        <v>0</v>
      </c>
      <c r="BF166" s="154">
        <f t="shared" si="13"/>
        <v>0</v>
      </c>
      <c r="BG166" s="154">
        <f t="shared" si="14"/>
        <v>0</v>
      </c>
      <c r="BH166" s="154">
        <f t="shared" si="15"/>
        <v>0</v>
      </c>
      <c r="BI166" s="154">
        <f t="shared" si="16"/>
        <v>0</v>
      </c>
      <c r="BJ166" s="13" t="s">
        <v>86</v>
      </c>
      <c r="BK166" s="154">
        <f t="shared" si="17"/>
        <v>91.96</v>
      </c>
      <c r="BL166" s="13" t="s">
        <v>107</v>
      </c>
      <c r="BM166" s="153" t="s">
        <v>254</v>
      </c>
    </row>
    <row r="167" spans="2:65" s="1" customFormat="1" ht="24.2" customHeight="1">
      <c r="B167" s="142"/>
      <c r="C167" s="155" t="s">
        <v>255</v>
      </c>
      <c r="D167" s="155" t="s">
        <v>282</v>
      </c>
      <c r="E167" s="156" t="s">
        <v>1121</v>
      </c>
      <c r="F167" s="157" t="s">
        <v>1122</v>
      </c>
      <c r="G167" s="158" t="s">
        <v>280</v>
      </c>
      <c r="H167" s="159">
        <v>1</v>
      </c>
      <c r="I167" s="160">
        <v>35.18</v>
      </c>
      <c r="J167" s="160"/>
      <c r="K167" s="161"/>
      <c r="L167" s="162"/>
      <c r="M167" s="163" t="s">
        <v>1</v>
      </c>
      <c r="N167" s="164" t="s">
        <v>40</v>
      </c>
      <c r="O167" s="151">
        <v>0</v>
      </c>
      <c r="P167" s="151">
        <f t="shared" si="9"/>
        <v>0</v>
      </c>
      <c r="Q167" s="151">
        <v>5.8799999999999998E-3</v>
      </c>
      <c r="R167" s="151">
        <f t="shared" si="10"/>
        <v>5.8799999999999998E-3</v>
      </c>
      <c r="S167" s="151">
        <v>0</v>
      </c>
      <c r="T167" s="152">
        <f t="shared" si="11"/>
        <v>0</v>
      </c>
      <c r="AR167" s="153" t="s">
        <v>184</v>
      </c>
      <c r="AT167" s="153" t="s">
        <v>282</v>
      </c>
      <c r="AU167" s="153" t="s">
        <v>86</v>
      </c>
      <c r="AY167" s="13" t="s">
        <v>171</v>
      </c>
      <c r="BE167" s="154">
        <f t="shared" si="12"/>
        <v>0</v>
      </c>
      <c r="BF167" s="154">
        <f t="shared" si="13"/>
        <v>0</v>
      </c>
      <c r="BG167" s="154">
        <f t="shared" si="14"/>
        <v>0</v>
      </c>
      <c r="BH167" s="154">
        <f t="shared" si="15"/>
        <v>0</v>
      </c>
      <c r="BI167" s="154">
        <f t="shared" si="16"/>
        <v>0</v>
      </c>
      <c r="BJ167" s="13" t="s">
        <v>86</v>
      </c>
      <c r="BK167" s="154">
        <f t="shared" si="17"/>
        <v>35.18</v>
      </c>
      <c r="BL167" s="13" t="s">
        <v>107</v>
      </c>
      <c r="BM167" s="153" t="s">
        <v>258</v>
      </c>
    </row>
    <row r="168" spans="2:65" s="1" customFormat="1" ht="24.2" customHeight="1">
      <c r="B168" s="142"/>
      <c r="C168" s="155" t="s">
        <v>215</v>
      </c>
      <c r="D168" s="155" t="s">
        <v>282</v>
      </c>
      <c r="E168" s="156" t="s">
        <v>1123</v>
      </c>
      <c r="F168" s="157" t="s">
        <v>1124</v>
      </c>
      <c r="G168" s="158" t="s">
        <v>280</v>
      </c>
      <c r="H168" s="159">
        <v>2</v>
      </c>
      <c r="I168" s="160">
        <v>10.63</v>
      </c>
      <c r="J168" s="160"/>
      <c r="K168" s="161"/>
      <c r="L168" s="162"/>
      <c r="M168" s="163" t="s">
        <v>1</v>
      </c>
      <c r="N168" s="164" t="s">
        <v>40</v>
      </c>
      <c r="O168" s="151">
        <v>0</v>
      </c>
      <c r="P168" s="151">
        <f t="shared" si="9"/>
        <v>0</v>
      </c>
      <c r="Q168" s="151">
        <v>6.6E-4</v>
      </c>
      <c r="R168" s="151">
        <f t="shared" si="10"/>
        <v>1.32E-3</v>
      </c>
      <c r="S168" s="151">
        <v>0</v>
      </c>
      <c r="T168" s="152">
        <f t="shared" si="11"/>
        <v>0</v>
      </c>
      <c r="AR168" s="153" t="s">
        <v>184</v>
      </c>
      <c r="AT168" s="153" t="s">
        <v>282</v>
      </c>
      <c r="AU168" s="153" t="s">
        <v>86</v>
      </c>
      <c r="AY168" s="13" t="s">
        <v>171</v>
      </c>
      <c r="BE168" s="154">
        <f t="shared" si="12"/>
        <v>0</v>
      </c>
      <c r="BF168" s="154">
        <f t="shared" si="13"/>
        <v>0</v>
      </c>
      <c r="BG168" s="154">
        <f t="shared" si="14"/>
        <v>0</v>
      </c>
      <c r="BH168" s="154">
        <f t="shared" si="15"/>
        <v>0</v>
      </c>
      <c r="BI168" s="154">
        <f t="shared" si="16"/>
        <v>0</v>
      </c>
      <c r="BJ168" s="13" t="s">
        <v>86</v>
      </c>
      <c r="BK168" s="154">
        <f t="shared" si="17"/>
        <v>21.26</v>
      </c>
      <c r="BL168" s="13" t="s">
        <v>107</v>
      </c>
      <c r="BM168" s="153" t="s">
        <v>261</v>
      </c>
    </row>
    <row r="169" spans="2:65" s="1" customFormat="1" ht="24.2" customHeight="1">
      <c r="B169" s="142"/>
      <c r="C169" s="155" t="s">
        <v>263</v>
      </c>
      <c r="D169" s="155" t="s">
        <v>282</v>
      </c>
      <c r="E169" s="156" t="s">
        <v>1125</v>
      </c>
      <c r="F169" s="157" t="s">
        <v>1126</v>
      </c>
      <c r="G169" s="158" t="s">
        <v>280</v>
      </c>
      <c r="H169" s="159">
        <v>1</v>
      </c>
      <c r="I169" s="160">
        <v>110.57</v>
      </c>
      <c r="J169" s="160"/>
      <c r="K169" s="161"/>
      <c r="L169" s="162"/>
      <c r="M169" s="163" t="s">
        <v>1</v>
      </c>
      <c r="N169" s="164" t="s">
        <v>40</v>
      </c>
      <c r="O169" s="151">
        <v>0</v>
      </c>
      <c r="P169" s="151">
        <f t="shared" si="9"/>
        <v>0</v>
      </c>
      <c r="Q169" s="151">
        <v>2.0500000000000001E-2</v>
      </c>
      <c r="R169" s="151">
        <f t="shared" si="10"/>
        <v>2.0500000000000001E-2</v>
      </c>
      <c r="S169" s="151">
        <v>0</v>
      </c>
      <c r="T169" s="152">
        <f t="shared" si="11"/>
        <v>0</v>
      </c>
      <c r="AR169" s="153" t="s">
        <v>184</v>
      </c>
      <c r="AT169" s="153" t="s">
        <v>282</v>
      </c>
      <c r="AU169" s="153" t="s">
        <v>86</v>
      </c>
      <c r="AY169" s="13" t="s">
        <v>171</v>
      </c>
      <c r="BE169" s="154">
        <f t="shared" si="12"/>
        <v>0</v>
      </c>
      <c r="BF169" s="154">
        <f t="shared" si="13"/>
        <v>0</v>
      </c>
      <c r="BG169" s="154">
        <f t="shared" si="14"/>
        <v>0</v>
      </c>
      <c r="BH169" s="154">
        <f t="shared" si="15"/>
        <v>0</v>
      </c>
      <c r="BI169" s="154">
        <f t="shared" si="16"/>
        <v>0</v>
      </c>
      <c r="BJ169" s="13" t="s">
        <v>86</v>
      </c>
      <c r="BK169" s="154">
        <f t="shared" si="17"/>
        <v>110.57</v>
      </c>
      <c r="BL169" s="13" t="s">
        <v>107</v>
      </c>
      <c r="BM169" s="153" t="s">
        <v>266</v>
      </c>
    </row>
    <row r="170" spans="2:65" s="11" customFormat="1" ht="22.9" customHeight="1">
      <c r="B170" s="131"/>
      <c r="D170" s="132" t="s">
        <v>73</v>
      </c>
      <c r="E170" s="140" t="s">
        <v>378</v>
      </c>
      <c r="F170" s="140" t="s">
        <v>379</v>
      </c>
      <c r="J170" s="141"/>
      <c r="L170" s="131"/>
      <c r="M170" s="135"/>
      <c r="P170" s="136">
        <f>P171</f>
        <v>14.130017999999998</v>
      </c>
      <c r="R170" s="136">
        <f>R171</f>
        <v>0</v>
      </c>
      <c r="T170" s="137">
        <f>T171</f>
        <v>0</v>
      </c>
      <c r="AR170" s="132" t="s">
        <v>81</v>
      </c>
      <c r="AT170" s="138" t="s">
        <v>73</v>
      </c>
      <c r="AU170" s="138" t="s">
        <v>81</v>
      </c>
      <c r="AY170" s="132" t="s">
        <v>171</v>
      </c>
      <c r="BK170" s="139">
        <f>BK171</f>
        <v>334.67</v>
      </c>
    </row>
    <row r="171" spans="2:65" s="1" customFormat="1" ht="33" customHeight="1">
      <c r="B171" s="142"/>
      <c r="C171" s="143" t="s">
        <v>218</v>
      </c>
      <c r="D171" s="143" t="s">
        <v>174</v>
      </c>
      <c r="E171" s="144" t="s">
        <v>1127</v>
      </c>
      <c r="F171" s="145" t="s">
        <v>1128</v>
      </c>
      <c r="G171" s="146" t="s">
        <v>362</v>
      </c>
      <c r="H171" s="147">
        <v>10.962</v>
      </c>
      <c r="I171" s="148">
        <v>30.53</v>
      </c>
      <c r="J171" s="148"/>
      <c r="K171" s="149"/>
      <c r="L171" s="27"/>
      <c r="M171" s="150" t="s">
        <v>1</v>
      </c>
      <c r="N171" s="121" t="s">
        <v>40</v>
      </c>
      <c r="O171" s="151">
        <v>1.2889999999999999</v>
      </c>
      <c r="P171" s="151">
        <f>O171*H171</f>
        <v>14.130017999999998</v>
      </c>
      <c r="Q171" s="151">
        <v>0</v>
      </c>
      <c r="R171" s="151">
        <f>Q171*H171</f>
        <v>0</v>
      </c>
      <c r="S171" s="151">
        <v>0</v>
      </c>
      <c r="T171" s="152">
        <f>S171*H171</f>
        <v>0</v>
      </c>
      <c r="AR171" s="153" t="s">
        <v>107</v>
      </c>
      <c r="AT171" s="153" t="s">
        <v>174</v>
      </c>
      <c r="AU171" s="153" t="s">
        <v>86</v>
      </c>
      <c r="AY171" s="13" t="s">
        <v>171</v>
      </c>
      <c r="BE171" s="154">
        <f>IF(N171="základná",J171,0)</f>
        <v>0</v>
      </c>
      <c r="BF171" s="154">
        <f>IF(N171="znížená",J171,0)</f>
        <v>0</v>
      </c>
      <c r="BG171" s="154">
        <f>IF(N171="zákl. prenesená",J171,0)</f>
        <v>0</v>
      </c>
      <c r="BH171" s="154">
        <f>IF(N171="zníž. prenesená",J171,0)</f>
        <v>0</v>
      </c>
      <c r="BI171" s="154">
        <f>IF(N171="nulová",J171,0)</f>
        <v>0</v>
      </c>
      <c r="BJ171" s="13" t="s">
        <v>86</v>
      </c>
      <c r="BK171" s="154">
        <f>ROUND(I171*H171,2)</f>
        <v>334.67</v>
      </c>
      <c r="BL171" s="13" t="s">
        <v>107</v>
      </c>
      <c r="BM171" s="153" t="s">
        <v>269</v>
      </c>
    </row>
    <row r="172" spans="2:65" s="11" customFormat="1" ht="25.9" customHeight="1">
      <c r="B172" s="131"/>
      <c r="D172" s="132" t="s">
        <v>73</v>
      </c>
      <c r="E172" s="133" t="s">
        <v>384</v>
      </c>
      <c r="F172" s="133" t="s">
        <v>385</v>
      </c>
      <c r="J172" s="134"/>
      <c r="L172" s="131"/>
      <c r="M172" s="135"/>
      <c r="P172" s="136">
        <f>P173+P178+P202+P226</f>
        <v>125.17057799999998</v>
      </c>
      <c r="R172" s="136">
        <f>R173+R178+R202+R226</f>
        <v>0.38024181743399998</v>
      </c>
      <c r="T172" s="137">
        <f>T173+T178+T202+T226</f>
        <v>0.87505999999999995</v>
      </c>
      <c r="AR172" s="132" t="s">
        <v>86</v>
      </c>
      <c r="AT172" s="138" t="s">
        <v>73</v>
      </c>
      <c r="AU172" s="138" t="s">
        <v>74</v>
      </c>
      <c r="AY172" s="132" t="s">
        <v>171</v>
      </c>
      <c r="BK172" s="139">
        <f>BK173+BK178+BK202+BK226</f>
        <v>8484.59</v>
      </c>
    </row>
    <row r="173" spans="2:65" s="11" customFormat="1" ht="22.9" customHeight="1">
      <c r="B173" s="131"/>
      <c r="D173" s="132" t="s">
        <v>73</v>
      </c>
      <c r="E173" s="140" t="s">
        <v>427</v>
      </c>
      <c r="F173" s="140" t="s">
        <v>428</v>
      </c>
      <c r="J173" s="141"/>
      <c r="L173" s="131"/>
      <c r="M173" s="135"/>
      <c r="P173" s="136">
        <f>SUM(P174:P177)</f>
        <v>0</v>
      </c>
      <c r="R173" s="136">
        <f>SUM(R174:R177)</f>
        <v>2.1900000000000001E-3</v>
      </c>
      <c r="T173" s="137">
        <f>SUM(T174:T177)</f>
        <v>0</v>
      </c>
      <c r="AR173" s="132" t="s">
        <v>86</v>
      </c>
      <c r="AT173" s="138" t="s">
        <v>73</v>
      </c>
      <c r="AU173" s="138" t="s">
        <v>81</v>
      </c>
      <c r="AY173" s="132" t="s">
        <v>171</v>
      </c>
      <c r="BK173" s="139">
        <f>SUM(BK174:BK177)</f>
        <v>159.11000000000001</v>
      </c>
    </row>
    <row r="174" spans="2:65" s="1" customFormat="1" ht="16.5" customHeight="1">
      <c r="B174" s="142"/>
      <c r="C174" s="143" t="s">
        <v>270</v>
      </c>
      <c r="D174" s="143" t="s">
        <v>174</v>
      </c>
      <c r="E174" s="144" t="s">
        <v>1129</v>
      </c>
      <c r="F174" s="145" t="s">
        <v>1130</v>
      </c>
      <c r="G174" s="146" t="s">
        <v>253</v>
      </c>
      <c r="H174" s="147">
        <v>33</v>
      </c>
      <c r="I174" s="148">
        <v>2.63</v>
      </c>
      <c r="J174" s="148"/>
      <c r="K174" s="149"/>
      <c r="L174" s="27"/>
      <c r="M174" s="150" t="s">
        <v>1</v>
      </c>
      <c r="N174" s="121" t="s">
        <v>40</v>
      </c>
      <c r="O174" s="151">
        <v>0</v>
      </c>
      <c r="P174" s="151">
        <f>O174*H174</f>
        <v>0</v>
      </c>
      <c r="Q174" s="151">
        <v>0</v>
      </c>
      <c r="R174" s="151">
        <f>Q174*H174</f>
        <v>0</v>
      </c>
      <c r="S174" s="151">
        <v>0</v>
      </c>
      <c r="T174" s="152">
        <f>S174*H174</f>
        <v>0</v>
      </c>
      <c r="AR174" s="153" t="s">
        <v>198</v>
      </c>
      <c r="AT174" s="153" t="s">
        <v>174</v>
      </c>
      <c r="AU174" s="153" t="s">
        <v>86</v>
      </c>
      <c r="AY174" s="13" t="s">
        <v>171</v>
      </c>
      <c r="BE174" s="154">
        <f>IF(N174="základná",J174,0)</f>
        <v>0</v>
      </c>
      <c r="BF174" s="154">
        <f>IF(N174="znížená",J174,0)</f>
        <v>0</v>
      </c>
      <c r="BG174" s="154">
        <f>IF(N174="zákl. prenesená",J174,0)</f>
        <v>0</v>
      </c>
      <c r="BH174" s="154">
        <f>IF(N174="zníž. prenesená",J174,0)</f>
        <v>0</v>
      </c>
      <c r="BI174" s="154">
        <f>IF(N174="nulová",J174,0)</f>
        <v>0</v>
      </c>
      <c r="BJ174" s="13" t="s">
        <v>86</v>
      </c>
      <c r="BK174" s="154">
        <f>ROUND(I174*H174,2)</f>
        <v>86.79</v>
      </c>
      <c r="BL174" s="13" t="s">
        <v>198</v>
      </c>
      <c r="BM174" s="153" t="s">
        <v>273</v>
      </c>
    </row>
    <row r="175" spans="2:65" s="1" customFormat="1" ht="33" customHeight="1">
      <c r="B175" s="142"/>
      <c r="C175" s="155" t="s">
        <v>222</v>
      </c>
      <c r="D175" s="155" t="s">
        <v>282</v>
      </c>
      <c r="E175" s="156" t="s">
        <v>1131</v>
      </c>
      <c r="F175" s="157" t="s">
        <v>1132</v>
      </c>
      <c r="G175" s="158" t="s">
        <v>253</v>
      </c>
      <c r="H175" s="159">
        <v>7</v>
      </c>
      <c r="I175" s="160">
        <v>1.24</v>
      </c>
      <c r="J175" s="160"/>
      <c r="K175" s="161"/>
      <c r="L175" s="162"/>
      <c r="M175" s="163" t="s">
        <v>1</v>
      </c>
      <c r="N175" s="164" t="s">
        <v>40</v>
      </c>
      <c r="O175" s="151">
        <v>0</v>
      </c>
      <c r="P175" s="151">
        <f>O175*H175</f>
        <v>0</v>
      </c>
      <c r="Q175" s="151">
        <v>1.3999999999999999E-4</v>
      </c>
      <c r="R175" s="151">
        <f>Q175*H175</f>
        <v>9.7999999999999997E-4</v>
      </c>
      <c r="S175" s="151">
        <v>0</v>
      </c>
      <c r="T175" s="152">
        <f>S175*H175</f>
        <v>0</v>
      </c>
      <c r="AR175" s="153" t="s">
        <v>225</v>
      </c>
      <c r="AT175" s="153" t="s">
        <v>282</v>
      </c>
      <c r="AU175" s="153" t="s">
        <v>86</v>
      </c>
      <c r="AY175" s="13" t="s">
        <v>171</v>
      </c>
      <c r="BE175" s="154">
        <f>IF(N175="základná",J175,0)</f>
        <v>0</v>
      </c>
      <c r="BF175" s="154">
        <f>IF(N175="znížená",J175,0)</f>
        <v>0</v>
      </c>
      <c r="BG175" s="154">
        <f>IF(N175="zákl. prenesená",J175,0)</f>
        <v>0</v>
      </c>
      <c r="BH175" s="154">
        <f>IF(N175="zníž. prenesená",J175,0)</f>
        <v>0</v>
      </c>
      <c r="BI175" s="154">
        <f>IF(N175="nulová",J175,0)</f>
        <v>0</v>
      </c>
      <c r="BJ175" s="13" t="s">
        <v>86</v>
      </c>
      <c r="BK175" s="154">
        <f>ROUND(I175*H175,2)</f>
        <v>8.68</v>
      </c>
      <c r="BL175" s="13" t="s">
        <v>198</v>
      </c>
      <c r="BM175" s="153" t="s">
        <v>276</v>
      </c>
    </row>
    <row r="176" spans="2:65" s="1" customFormat="1" ht="33" customHeight="1">
      <c r="B176" s="142"/>
      <c r="C176" s="155" t="s">
        <v>277</v>
      </c>
      <c r="D176" s="155" t="s">
        <v>282</v>
      </c>
      <c r="E176" s="156" t="s">
        <v>1133</v>
      </c>
      <c r="F176" s="157" t="s">
        <v>1134</v>
      </c>
      <c r="G176" s="158" t="s">
        <v>253</v>
      </c>
      <c r="H176" s="159">
        <v>7</v>
      </c>
      <c r="I176" s="160">
        <v>1.41</v>
      </c>
      <c r="J176" s="160"/>
      <c r="K176" s="161"/>
      <c r="L176" s="162"/>
      <c r="M176" s="163" t="s">
        <v>1</v>
      </c>
      <c r="N176" s="164" t="s">
        <v>40</v>
      </c>
      <c r="O176" s="151">
        <v>0</v>
      </c>
      <c r="P176" s="151">
        <f>O176*H176</f>
        <v>0</v>
      </c>
      <c r="Q176" s="151">
        <v>1.0000000000000001E-5</v>
      </c>
      <c r="R176" s="151">
        <f>Q176*H176</f>
        <v>7.0000000000000007E-5</v>
      </c>
      <c r="S176" s="151">
        <v>0</v>
      </c>
      <c r="T176" s="152">
        <f>S176*H176</f>
        <v>0</v>
      </c>
      <c r="AR176" s="153" t="s">
        <v>225</v>
      </c>
      <c r="AT176" s="153" t="s">
        <v>282</v>
      </c>
      <c r="AU176" s="153" t="s">
        <v>86</v>
      </c>
      <c r="AY176" s="13" t="s">
        <v>171</v>
      </c>
      <c r="BE176" s="154">
        <f>IF(N176="základná",J176,0)</f>
        <v>0</v>
      </c>
      <c r="BF176" s="154">
        <f>IF(N176="znížená",J176,0)</f>
        <v>0</v>
      </c>
      <c r="BG176" s="154">
        <f>IF(N176="zákl. prenesená",J176,0)</f>
        <v>0</v>
      </c>
      <c r="BH176" s="154">
        <f>IF(N176="zníž. prenesená",J176,0)</f>
        <v>0</v>
      </c>
      <c r="BI176" s="154">
        <f>IF(N176="nulová",J176,0)</f>
        <v>0</v>
      </c>
      <c r="BJ176" s="13" t="s">
        <v>86</v>
      </c>
      <c r="BK176" s="154">
        <f>ROUND(I176*H176,2)</f>
        <v>9.8699999999999992</v>
      </c>
      <c r="BL176" s="13" t="s">
        <v>198</v>
      </c>
      <c r="BM176" s="153" t="s">
        <v>281</v>
      </c>
    </row>
    <row r="177" spans="2:65" s="1" customFormat="1" ht="33" customHeight="1">
      <c r="B177" s="142"/>
      <c r="C177" s="155" t="s">
        <v>225</v>
      </c>
      <c r="D177" s="155" t="s">
        <v>282</v>
      </c>
      <c r="E177" s="156" t="s">
        <v>1135</v>
      </c>
      <c r="F177" s="157" t="s">
        <v>1136</v>
      </c>
      <c r="G177" s="158" t="s">
        <v>253</v>
      </c>
      <c r="H177" s="159">
        <v>19</v>
      </c>
      <c r="I177" s="160">
        <v>2.83</v>
      </c>
      <c r="J177" s="160"/>
      <c r="K177" s="161"/>
      <c r="L177" s="162"/>
      <c r="M177" s="163" t="s">
        <v>1</v>
      </c>
      <c r="N177" s="164" t="s">
        <v>40</v>
      </c>
      <c r="O177" s="151">
        <v>0</v>
      </c>
      <c r="P177" s="151">
        <f>O177*H177</f>
        <v>0</v>
      </c>
      <c r="Q177" s="151">
        <v>6.0000000000000002E-5</v>
      </c>
      <c r="R177" s="151">
        <f>Q177*H177</f>
        <v>1.14E-3</v>
      </c>
      <c r="S177" s="151">
        <v>0</v>
      </c>
      <c r="T177" s="152">
        <f>S177*H177</f>
        <v>0</v>
      </c>
      <c r="AR177" s="153" t="s">
        <v>225</v>
      </c>
      <c r="AT177" s="153" t="s">
        <v>282</v>
      </c>
      <c r="AU177" s="153" t="s">
        <v>86</v>
      </c>
      <c r="AY177" s="13" t="s">
        <v>171</v>
      </c>
      <c r="BE177" s="154">
        <f>IF(N177="základná",J177,0)</f>
        <v>0</v>
      </c>
      <c r="BF177" s="154">
        <f>IF(N177="znížená",J177,0)</f>
        <v>0</v>
      </c>
      <c r="BG177" s="154">
        <f>IF(N177="zákl. prenesená",J177,0)</f>
        <v>0</v>
      </c>
      <c r="BH177" s="154">
        <f>IF(N177="zníž. prenesená",J177,0)</f>
        <v>0</v>
      </c>
      <c r="BI177" s="154">
        <f>IF(N177="nulová",J177,0)</f>
        <v>0</v>
      </c>
      <c r="BJ177" s="13" t="s">
        <v>86</v>
      </c>
      <c r="BK177" s="154">
        <f>ROUND(I177*H177,2)</f>
        <v>53.77</v>
      </c>
      <c r="BL177" s="13" t="s">
        <v>198</v>
      </c>
      <c r="BM177" s="153" t="s">
        <v>285</v>
      </c>
    </row>
    <row r="178" spans="2:65" s="11" customFormat="1" ht="22.9" customHeight="1">
      <c r="B178" s="131"/>
      <c r="D178" s="132" t="s">
        <v>73</v>
      </c>
      <c r="E178" s="140" t="s">
        <v>1137</v>
      </c>
      <c r="F178" s="140" t="s">
        <v>1138</v>
      </c>
      <c r="J178" s="141"/>
      <c r="L178" s="131"/>
      <c r="M178" s="135"/>
      <c r="P178" s="136">
        <f>SUM(P179:P201)</f>
        <v>26.923590000000004</v>
      </c>
      <c r="R178" s="136">
        <f>SUM(R179:R201)</f>
        <v>1.5386298234E-2</v>
      </c>
      <c r="T178" s="137">
        <f>SUM(T179:T201)</f>
        <v>0.29812</v>
      </c>
      <c r="AR178" s="132" t="s">
        <v>86</v>
      </c>
      <c r="AT178" s="138" t="s">
        <v>73</v>
      </c>
      <c r="AU178" s="138" t="s">
        <v>81</v>
      </c>
      <c r="AY178" s="132" t="s">
        <v>171</v>
      </c>
      <c r="BK178" s="139">
        <f>SUM(BK179:BK201)</f>
        <v>1454.17</v>
      </c>
    </row>
    <row r="179" spans="2:65" s="1" customFormat="1" ht="33" customHeight="1">
      <c r="B179" s="142"/>
      <c r="C179" s="143" t="s">
        <v>286</v>
      </c>
      <c r="D179" s="143" t="s">
        <v>174</v>
      </c>
      <c r="E179" s="144" t="s">
        <v>1139</v>
      </c>
      <c r="F179" s="145" t="s">
        <v>1140</v>
      </c>
      <c r="G179" s="146" t="s">
        <v>253</v>
      </c>
      <c r="H179" s="147">
        <v>6</v>
      </c>
      <c r="I179" s="148">
        <v>7.12</v>
      </c>
      <c r="J179" s="148"/>
      <c r="K179" s="149"/>
      <c r="L179" s="27"/>
      <c r="M179" s="150" t="s">
        <v>1</v>
      </c>
      <c r="N179" s="121" t="s">
        <v>40</v>
      </c>
      <c r="O179" s="151">
        <v>0.54400000000000004</v>
      </c>
      <c r="P179" s="151">
        <f t="shared" ref="P179:P201" si="18">O179*H179</f>
        <v>3.2640000000000002</v>
      </c>
      <c r="Q179" s="151">
        <v>0</v>
      </c>
      <c r="R179" s="151">
        <f t="shared" ref="R179:R201" si="19">Q179*H179</f>
        <v>0</v>
      </c>
      <c r="S179" s="151">
        <v>3.065E-2</v>
      </c>
      <c r="T179" s="152">
        <f t="shared" ref="T179:T201" si="20">S179*H179</f>
        <v>0.18390000000000001</v>
      </c>
      <c r="AR179" s="153" t="s">
        <v>198</v>
      </c>
      <c r="AT179" s="153" t="s">
        <v>174</v>
      </c>
      <c r="AU179" s="153" t="s">
        <v>86</v>
      </c>
      <c r="AY179" s="13" t="s">
        <v>171</v>
      </c>
      <c r="BE179" s="154">
        <f t="shared" ref="BE179:BE201" si="21">IF(N179="základná",J179,0)</f>
        <v>0</v>
      </c>
      <c r="BF179" s="154">
        <f t="shared" ref="BF179:BF201" si="22">IF(N179="znížená",J179,0)</f>
        <v>0</v>
      </c>
      <c r="BG179" s="154">
        <f t="shared" ref="BG179:BG201" si="23">IF(N179="zákl. prenesená",J179,0)</f>
        <v>0</v>
      </c>
      <c r="BH179" s="154">
        <f t="shared" ref="BH179:BH201" si="24">IF(N179="zníž. prenesená",J179,0)</f>
        <v>0</v>
      </c>
      <c r="BI179" s="154">
        <f t="shared" ref="BI179:BI201" si="25">IF(N179="nulová",J179,0)</f>
        <v>0</v>
      </c>
      <c r="BJ179" s="13" t="s">
        <v>86</v>
      </c>
      <c r="BK179" s="154">
        <f t="shared" ref="BK179:BK201" si="26">ROUND(I179*H179,2)</f>
        <v>42.72</v>
      </c>
      <c r="BL179" s="13" t="s">
        <v>198</v>
      </c>
      <c r="BM179" s="153" t="s">
        <v>289</v>
      </c>
    </row>
    <row r="180" spans="2:65" s="1" customFormat="1" ht="33" customHeight="1">
      <c r="B180" s="142"/>
      <c r="C180" s="143" t="s">
        <v>229</v>
      </c>
      <c r="D180" s="143" t="s">
        <v>174</v>
      </c>
      <c r="E180" s="144" t="s">
        <v>1141</v>
      </c>
      <c r="F180" s="145" t="s">
        <v>1142</v>
      </c>
      <c r="G180" s="146" t="s">
        <v>280</v>
      </c>
      <c r="H180" s="147">
        <v>2</v>
      </c>
      <c r="I180" s="148">
        <v>20.16</v>
      </c>
      <c r="J180" s="148"/>
      <c r="K180" s="149"/>
      <c r="L180" s="27"/>
      <c r="M180" s="150" t="s">
        <v>1</v>
      </c>
      <c r="N180" s="121" t="s">
        <v>40</v>
      </c>
      <c r="O180" s="151">
        <v>0.87773999999999996</v>
      </c>
      <c r="P180" s="151">
        <f t="shared" si="18"/>
        <v>1.7554799999999999</v>
      </c>
      <c r="Q180" s="151">
        <v>8.8192139999999995E-4</v>
      </c>
      <c r="R180" s="151">
        <f t="shared" si="19"/>
        <v>1.7638427999999999E-3</v>
      </c>
      <c r="S180" s="151">
        <v>0</v>
      </c>
      <c r="T180" s="152">
        <f t="shared" si="20"/>
        <v>0</v>
      </c>
      <c r="AR180" s="153" t="s">
        <v>198</v>
      </c>
      <c r="AT180" s="153" t="s">
        <v>174</v>
      </c>
      <c r="AU180" s="153" t="s">
        <v>86</v>
      </c>
      <c r="AY180" s="13" t="s">
        <v>171</v>
      </c>
      <c r="BE180" s="154">
        <f t="shared" si="21"/>
        <v>0</v>
      </c>
      <c r="BF180" s="154">
        <f t="shared" si="22"/>
        <v>0</v>
      </c>
      <c r="BG180" s="154">
        <f t="shared" si="23"/>
        <v>0</v>
      </c>
      <c r="BH180" s="154">
        <f t="shared" si="24"/>
        <v>0</v>
      </c>
      <c r="BI180" s="154">
        <f t="shared" si="25"/>
        <v>0</v>
      </c>
      <c r="BJ180" s="13" t="s">
        <v>86</v>
      </c>
      <c r="BK180" s="154">
        <f t="shared" si="26"/>
        <v>40.32</v>
      </c>
      <c r="BL180" s="13" t="s">
        <v>198</v>
      </c>
      <c r="BM180" s="153" t="s">
        <v>292</v>
      </c>
    </row>
    <row r="181" spans="2:65" s="1" customFormat="1" ht="33" customHeight="1">
      <c r="B181" s="142"/>
      <c r="C181" s="143" t="s">
        <v>293</v>
      </c>
      <c r="D181" s="143" t="s">
        <v>174</v>
      </c>
      <c r="E181" s="144" t="s">
        <v>1143</v>
      </c>
      <c r="F181" s="145" t="s">
        <v>1144</v>
      </c>
      <c r="G181" s="146" t="s">
        <v>253</v>
      </c>
      <c r="H181" s="147">
        <v>15</v>
      </c>
      <c r="I181" s="148">
        <v>1.02</v>
      </c>
      <c r="J181" s="148"/>
      <c r="K181" s="149"/>
      <c r="L181" s="27"/>
      <c r="M181" s="150" t="s">
        <v>1</v>
      </c>
      <c r="N181" s="121" t="s">
        <v>40</v>
      </c>
      <c r="O181" s="151">
        <v>7.8E-2</v>
      </c>
      <c r="P181" s="151">
        <f t="shared" si="18"/>
        <v>1.17</v>
      </c>
      <c r="Q181" s="151">
        <v>0</v>
      </c>
      <c r="R181" s="151">
        <f t="shared" si="19"/>
        <v>0</v>
      </c>
      <c r="S181" s="151">
        <v>1.98E-3</v>
      </c>
      <c r="T181" s="152">
        <f t="shared" si="20"/>
        <v>2.9700000000000001E-2</v>
      </c>
      <c r="AR181" s="153" t="s">
        <v>198</v>
      </c>
      <c r="AT181" s="153" t="s">
        <v>174</v>
      </c>
      <c r="AU181" s="153" t="s">
        <v>86</v>
      </c>
      <c r="AY181" s="13" t="s">
        <v>171</v>
      </c>
      <c r="BE181" s="154">
        <f t="shared" si="21"/>
        <v>0</v>
      </c>
      <c r="BF181" s="154">
        <f t="shared" si="22"/>
        <v>0</v>
      </c>
      <c r="BG181" s="154">
        <f t="shared" si="23"/>
        <v>0</v>
      </c>
      <c r="BH181" s="154">
        <f t="shared" si="24"/>
        <v>0</v>
      </c>
      <c r="BI181" s="154">
        <f t="shared" si="25"/>
        <v>0</v>
      </c>
      <c r="BJ181" s="13" t="s">
        <v>86</v>
      </c>
      <c r="BK181" s="154">
        <f t="shared" si="26"/>
        <v>15.3</v>
      </c>
      <c r="BL181" s="13" t="s">
        <v>198</v>
      </c>
      <c r="BM181" s="153" t="s">
        <v>296</v>
      </c>
    </row>
    <row r="182" spans="2:65" s="1" customFormat="1" ht="16.5" customHeight="1">
      <c r="B182" s="142"/>
      <c r="C182" s="143" t="s">
        <v>232</v>
      </c>
      <c r="D182" s="143" t="s">
        <v>174</v>
      </c>
      <c r="E182" s="144" t="s">
        <v>1145</v>
      </c>
      <c r="F182" s="145" t="s">
        <v>1146</v>
      </c>
      <c r="G182" s="146" t="s">
        <v>253</v>
      </c>
      <c r="H182" s="147">
        <v>7</v>
      </c>
      <c r="I182" s="148">
        <v>8.26</v>
      </c>
      <c r="J182" s="148"/>
      <c r="K182" s="149"/>
      <c r="L182" s="27"/>
      <c r="M182" s="150" t="s">
        <v>1</v>
      </c>
      <c r="N182" s="121" t="s">
        <v>40</v>
      </c>
      <c r="O182" s="151">
        <v>0.30554999999999999</v>
      </c>
      <c r="P182" s="151">
        <f t="shared" si="18"/>
        <v>2.1388499999999997</v>
      </c>
      <c r="Q182" s="151">
        <v>4.7462760000000002E-4</v>
      </c>
      <c r="R182" s="151">
        <f t="shared" si="19"/>
        <v>3.3223931999999999E-3</v>
      </c>
      <c r="S182" s="151">
        <v>0</v>
      </c>
      <c r="T182" s="152">
        <f t="shared" si="20"/>
        <v>0</v>
      </c>
      <c r="AR182" s="153" t="s">
        <v>198</v>
      </c>
      <c r="AT182" s="153" t="s">
        <v>174</v>
      </c>
      <c r="AU182" s="153" t="s">
        <v>86</v>
      </c>
      <c r="AY182" s="13" t="s">
        <v>171</v>
      </c>
      <c r="BE182" s="154">
        <f t="shared" si="21"/>
        <v>0</v>
      </c>
      <c r="BF182" s="154">
        <f t="shared" si="22"/>
        <v>0</v>
      </c>
      <c r="BG182" s="154">
        <f t="shared" si="23"/>
        <v>0</v>
      </c>
      <c r="BH182" s="154">
        <f t="shared" si="24"/>
        <v>0</v>
      </c>
      <c r="BI182" s="154">
        <f t="shared" si="25"/>
        <v>0</v>
      </c>
      <c r="BJ182" s="13" t="s">
        <v>86</v>
      </c>
      <c r="BK182" s="154">
        <f t="shared" si="26"/>
        <v>57.82</v>
      </c>
      <c r="BL182" s="13" t="s">
        <v>198</v>
      </c>
      <c r="BM182" s="153" t="s">
        <v>299</v>
      </c>
    </row>
    <row r="183" spans="2:65" s="1" customFormat="1" ht="16.5" customHeight="1">
      <c r="B183" s="142"/>
      <c r="C183" s="143" t="s">
        <v>300</v>
      </c>
      <c r="D183" s="143" t="s">
        <v>174</v>
      </c>
      <c r="E183" s="144" t="s">
        <v>1147</v>
      </c>
      <c r="F183" s="145" t="s">
        <v>1148</v>
      </c>
      <c r="G183" s="146" t="s">
        <v>253</v>
      </c>
      <c r="H183" s="147">
        <v>6</v>
      </c>
      <c r="I183" s="148">
        <v>9.2200000000000006</v>
      </c>
      <c r="J183" s="148"/>
      <c r="K183" s="149"/>
      <c r="L183" s="27"/>
      <c r="M183" s="150" t="s">
        <v>1</v>
      </c>
      <c r="N183" s="121" t="s">
        <v>40</v>
      </c>
      <c r="O183" s="151">
        <v>0.34243000000000001</v>
      </c>
      <c r="P183" s="151">
        <f t="shared" si="18"/>
        <v>2.0545800000000001</v>
      </c>
      <c r="Q183" s="151">
        <v>6.3928759999999998E-4</v>
      </c>
      <c r="R183" s="151">
        <f t="shared" si="19"/>
        <v>3.8357256000000001E-3</v>
      </c>
      <c r="S183" s="151">
        <v>0</v>
      </c>
      <c r="T183" s="152">
        <f t="shared" si="20"/>
        <v>0</v>
      </c>
      <c r="AR183" s="153" t="s">
        <v>198</v>
      </c>
      <c r="AT183" s="153" t="s">
        <v>174</v>
      </c>
      <c r="AU183" s="153" t="s">
        <v>86</v>
      </c>
      <c r="AY183" s="13" t="s">
        <v>171</v>
      </c>
      <c r="BE183" s="154">
        <f t="shared" si="21"/>
        <v>0</v>
      </c>
      <c r="BF183" s="154">
        <f t="shared" si="22"/>
        <v>0</v>
      </c>
      <c r="BG183" s="154">
        <f t="shared" si="23"/>
        <v>0</v>
      </c>
      <c r="BH183" s="154">
        <f t="shared" si="24"/>
        <v>0</v>
      </c>
      <c r="BI183" s="154">
        <f t="shared" si="25"/>
        <v>0</v>
      </c>
      <c r="BJ183" s="13" t="s">
        <v>86</v>
      </c>
      <c r="BK183" s="154">
        <f t="shared" si="26"/>
        <v>55.32</v>
      </c>
      <c r="BL183" s="13" t="s">
        <v>198</v>
      </c>
      <c r="BM183" s="153" t="s">
        <v>303</v>
      </c>
    </row>
    <row r="184" spans="2:65" s="1" customFormat="1" ht="16.5" customHeight="1">
      <c r="B184" s="142"/>
      <c r="C184" s="143" t="s">
        <v>236</v>
      </c>
      <c r="D184" s="143" t="s">
        <v>174</v>
      </c>
      <c r="E184" s="144" t="s">
        <v>1149</v>
      </c>
      <c r="F184" s="145" t="s">
        <v>1150</v>
      </c>
      <c r="G184" s="146" t="s">
        <v>253</v>
      </c>
      <c r="H184" s="147">
        <v>2</v>
      </c>
      <c r="I184" s="148">
        <v>10.26</v>
      </c>
      <c r="J184" s="148"/>
      <c r="K184" s="149"/>
      <c r="L184" s="27"/>
      <c r="M184" s="150" t="s">
        <v>1</v>
      </c>
      <c r="N184" s="121" t="s">
        <v>40</v>
      </c>
      <c r="O184" s="151">
        <v>0.40611000000000003</v>
      </c>
      <c r="P184" s="151">
        <f t="shared" si="18"/>
        <v>0.81222000000000005</v>
      </c>
      <c r="Q184" s="151">
        <v>7.6517760000000001E-4</v>
      </c>
      <c r="R184" s="151">
        <f t="shared" si="19"/>
        <v>1.5303552E-3</v>
      </c>
      <c r="S184" s="151">
        <v>0</v>
      </c>
      <c r="T184" s="152">
        <f t="shared" si="20"/>
        <v>0</v>
      </c>
      <c r="AR184" s="153" t="s">
        <v>198</v>
      </c>
      <c r="AT184" s="153" t="s">
        <v>174</v>
      </c>
      <c r="AU184" s="153" t="s">
        <v>86</v>
      </c>
      <c r="AY184" s="13" t="s">
        <v>171</v>
      </c>
      <c r="BE184" s="154">
        <f t="shared" si="21"/>
        <v>0</v>
      </c>
      <c r="BF184" s="154">
        <f t="shared" si="22"/>
        <v>0</v>
      </c>
      <c r="BG184" s="154">
        <f t="shared" si="23"/>
        <v>0</v>
      </c>
      <c r="BH184" s="154">
        <f t="shared" si="24"/>
        <v>0</v>
      </c>
      <c r="BI184" s="154">
        <f t="shared" si="25"/>
        <v>0</v>
      </c>
      <c r="BJ184" s="13" t="s">
        <v>86</v>
      </c>
      <c r="BK184" s="154">
        <f t="shared" si="26"/>
        <v>20.52</v>
      </c>
      <c r="BL184" s="13" t="s">
        <v>198</v>
      </c>
      <c r="BM184" s="153" t="s">
        <v>306</v>
      </c>
    </row>
    <row r="185" spans="2:65" s="1" customFormat="1" ht="16.5" customHeight="1">
      <c r="B185" s="142"/>
      <c r="C185" s="143" t="s">
        <v>307</v>
      </c>
      <c r="D185" s="143" t="s">
        <v>174</v>
      </c>
      <c r="E185" s="144" t="s">
        <v>1151</v>
      </c>
      <c r="F185" s="145" t="s">
        <v>1152</v>
      </c>
      <c r="G185" s="146" t="s">
        <v>253</v>
      </c>
      <c r="H185" s="147">
        <v>28</v>
      </c>
      <c r="I185" s="148">
        <v>17.940000000000001</v>
      </c>
      <c r="J185" s="148"/>
      <c r="K185" s="149"/>
      <c r="L185" s="27"/>
      <c r="M185" s="150" t="s">
        <v>1</v>
      </c>
      <c r="N185" s="121" t="s">
        <v>40</v>
      </c>
      <c r="O185" s="151">
        <v>0</v>
      </c>
      <c r="P185" s="151">
        <f t="shared" si="18"/>
        <v>0</v>
      </c>
      <c r="Q185" s="151">
        <v>0</v>
      </c>
      <c r="R185" s="151">
        <f t="shared" si="19"/>
        <v>0</v>
      </c>
      <c r="S185" s="151">
        <v>0</v>
      </c>
      <c r="T185" s="152">
        <f t="shared" si="20"/>
        <v>0</v>
      </c>
      <c r="AR185" s="153" t="s">
        <v>198</v>
      </c>
      <c r="AT185" s="153" t="s">
        <v>174</v>
      </c>
      <c r="AU185" s="153" t="s">
        <v>86</v>
      </c>
      <c r="AY185" s="13" t="s">
        <v>171</v>
      </c>
      <c r="BE185" s="154">
        <f t="shared" si="21"/>
        <v>0</v>
      </c>
      <c r="BF185" s="154">
        <f t="shared" si="22"/>
        <v>0</v>
      </c>
      <c r="BG185" s="154">
        <f t="shared" si="23"/>
        <v>0</v>
      </c>
      <c r="BH185" s="154">
        <f t="shared" si="24"/>
        <v>0</v>
      </c>
      <c r="BI185" s="154">
        <f t="shared" si="25"/>
        <v>0</v>
      </c>
      <c r="BJ185" s="13" t="s">
        <v>86</v>
      </c>
      <c r="BK185" s="154">
        <f t="shared" si="26"/>
        <v>502.32</v>
      </c>
      <c r="BL185" s="13" t="s">
        <v>198</v>
      </c>
      <c r="BM185" s="153" t="s">
        <v>310</v>
      </c>
    </row>
    <row r="186" spans="2:65" s="1" customFormat="1" ht="16.5" customHeight="1">
      <c r="B186" s="142"/>
      <c r="C186" s="143" t="s">
        <v>239</v>
      </c>
      <c r="D186" s="143" t="s">
        <v>174</v>
      </c>
      <c r="E186" s="144" t="s">
        <v>1153</v>
      </c>
      <c r="F186" s="145" t="s">
        <v>1154</v>
      </c>
      <c r="G186" s="146" t="s">
        <v>253</v>
      </c>
      <c r="H186" s="147">
        <v>7.2</v>
      </c>
      <c r="I186" s="148">
        <v>20.350000000000001</v>
      </c>
      <c r="J186" s="148"/>
      <c r="K186" s="149"/>
      <c r="L186" s="27"/>
      <c r="M186" s="150" t="s">
        <v>1</v>
      </c>
      <c r="N186" s="121" t="s">
        <v>40</v>
      </c>
      <c r="O186" s="151">
        <v>0</v>
      </c>
      <c r="P186" s="151">
        <f t="shared" si="18"/>
        <v>0</v>
      </c>
      <c r="Q186" s="151">
        <v>0</v>
      </c>
      <c r="R186" s="151">
        <f t="shared" si="19"/>
        <v>0</v>
      </c>
      <c r="S186" s="151">
        <v>0</v>
      </c>
      <c r="T186" s="152">
        <f t="shared" si="20"/>
        <v>0</v>
      </c>
      <c r="AR186" s="153" t="s">
        <v>198</v>
      </c>
      <c r="AT186" s="153" t="s">
        <v>174</v>
      </c>
      <c r="AU186" s="153" t="s">
        <v>86</v>
      </c>
      <c r="AY186" s="13" t="s">
        <v>171</v>
      </c>
      <c r="BE186" s="154">
        <f t="shared" si="21"/>
        <v>0</v>
      </c>
      <c r="BF186" s="154">
        <f t="shared" si="22"/>
        <v>0</v>
      </c>
      <c r="BG186" s="154">
        <f t="shared" si="23"/>
        <v>0</v>
      </c>
      <c r="BH186" s="154">
        <f t="shared" si="24"/>
        <v>0</v>
      </c>
      <c r="BI186" s="154">
        <f t="shared" si="25"/>
        <v>0</v>
      </c>
      <c r="BJ186" s="13" t="s">
        <v>86</v>
      </c>
      <c r="BK186" s="154">
        <f t="shared" si="26"/>
        <v>146.52000000000001</v>
      </c>
      <c r="BL186" s="13" t="s">
        <v>198</v>
      </c>
      <c r="BM186" s="153" t="s">
        <v>313</v>
      </c>
    </row>
    <row r="187" spans="2:65" s="1" customFormat="1" ht="24.2" customHeight="1">
      <c r="B187" s="142"/>
      <c r="C187" s="143" t="s">
        <v>314</v>
      </c>
      <c r="D187" s="143" t="s">
        <v>174</v>
      </c>
      <c r="E187" s="144" t="s">
        <v>1155</v>
      </c>
      <c r="F187" s="145" t="s">
        <v>1156</v>
      </c>
      <c r="G187" s="146" t="s">
        <v>280</v>
      </c>
      <c r="H187" s="147">
        <v>10</v>
      </c>
      <c r="I187" s="148">
        <v>2.41</v>
      </c>
      <c r="J187" s="148"/>
      <c r="K187" s="149"/>
      <c r="L187" s="27"/>
      <c r="M187" s="150" t="s">
        <v>1</v>
      </c>
      <c r="N187" s="121" t="s">
        <v>40</v>
      </c>
      <c r="O187" s="151">
        <v>0.14899999999999999</v>
      </c>
      <c r="P187" s="151">
        <f t="shared" si="18"/>
        <v>1.49</v>
      </c>
      <c r="Q187" s="151">
        <v>0</v>
      </c>
      <c r="R187" s="151">
        <f t="shared" si="19"/>
        <v>0</v>
      </c>
      <c r="S187" s="151">
        <v>0</v>
      </c>
      <c r="T187" s="152">
        <f t="shared" si="20"/>
        <v>0</v>
      </c>
      <c r="AR187" s="153" t="s">
        <v>198</v>
      </c>
      <c r="AT187" s="153" t="s">
        <v>174</v>
      </c>
      <c r="AU187" s="153" t="s">
        <v>86</v>
      </c>
      <c r="AY187" s="13" t="s">
        <v>171</v>
      </c>
      <c r="BE187" s="154">
        <f t="shared" si="21"/>
        <v>0</v>
      </c>
      <c r="BF187" s="154">
        <f t="shared" si="22"/>
        <v>0</v>
      </c>
      <c r="BG187" s="154">
        <f t="shared" si="23"/>
        <v>0</v>
      </c>
      <c r="BH187" s="154">
        <f t="shared" si="24"/>
        <v>0</v>
      </c>
      <c r="BI187" s="154">
        <f t="shared" si="25"/>
        <v>0</v>
      </c>
      <c r="BJ187" s="13" t="s">
        <v>86</v>
      </c>
      <c r="BK187" s="154">
        <f t="shared" si="26"/>
        <v>24.1</v>
      </c>
      <c r="BL187" s="13" t="s">
        <v>198</v>
      </c>
      <c r="BM187" s="153" t="s">
        <v>317</v>
      </c>
    </row>
    <row r="188" spans="2:65" s="1" customFormat="1" ht="24.2" customHeight="1">
      <c r="B188" s="142"/>
      <c r="C188" s="143" t="s">
        <v>243</v>
      </c>
      <c r="D188" s="143" t="s">
        <v>174</v>
      </c>
      <c r="E188" s="144" t="s">
        <v>1157</v>
      </c>
      <c r="F188" s="145" t="s">
        <v>1158</v>
      </c>
      <c r="G188" s="146" t="s">
        <v>280</v>
      </c>
      <c r="H188" s="147">
        <v>4</v>
      </c>
      <c r="I188" s="148">
        <v>2.67</v>
      </c>
      <c r="J188" s="148"/>
      <c r="K188" s="149"/>
      <c r="L188" s="27"/>
      <c r="M188" s="150" t="s">
        <v>1</v>
      </c>
      <c r="N188" s="121" t="s">
        <v>40</v>
      </c>
      <c r="O188" s="151">
        <v>0.16500000000000001</v>
      </c>
      <c r="P188" s="151">
        <f t="shared" si="18"/>
        <v>0.66</v>
      </c>
      <c r="Q188" s="151">
        <v>0</v>
      </c>
      <c r="R188" s="151">
        <f t="shared" si="19"/>
        <v>0</v>
      </c>
      <c r="S188" s="151">
        <v>0</v>
      </c>
      <c r="T188" s="152">
        <f t="shared" si="20"/>
        <v>0</v>
      </c>
      <c r="AR188" s="153" t="s">
        <v>198</v>
      </c>
      <c r="AT188" s="153" t="s">
        <v>174</v>
      </c>
      <c r="AU188" s="153" t="s">
        <v>86</v>
      </c>
      <c r="AY188" s="13" t="s">
        <v>171</v>
      </c>
      <c r="BE188" s="154">
        <f t="shared" si="21"/>
        <v>0</v>
      </c>
      <c r="BF188" s="154">
        <f t="shared" si="22"/>
        <v>0</v>
      </c>
      <c r="BG188" s="154">
        <f t="shared" si="23"/>
        <v>0</v>
      </c>
      <c r="BH188" s="154">
        <f t="shared" si="24"/>
        <v>0</v>
      </c>
      <c r="BI188" s="154">
        <f t="shared" si="25"/>
        <v>0</v>
      </c>
      <c r="BJ188" s="13" t="s">
        <v>86</v>
      </c>
      <c r="BK188" s="154">
        <f t="shared" si="26"/>
        <v>10.68</v>
      </c>
      <c r="BL188" s="13" t="s">
        <v>198</v>
      </c>
      <c r="BM188" s="153" t="s">
        <v>320</v>
      </c>
    </row>
    <row r="189" spans="2:65" s="1" customFormat="1" ht="24.2" customHeight="1">
      <c r="B189" s="142"/>
      <c r="C189" s="143" t="s">
        <v>321</v>
      </c>
      <c r="D189" s="143" t="s">
        <v>174</v>
      </c>
      <c r="E189" s="144" t="s">
        <v>1159</v>
      </c>
      <c r="F189" s="145" t="s">
        <v>1160</v>
      </c>
      <c r="G189" s="146" t="s">
        <v>280</v>
      </c>
      <c r="H189" s="147">
        <v>8</v>
      </c>
      <c r="I189" s="148">
        <v>3.95</v>
      </c>
      <c r="J189" s="148"/>
      <c r="K189" s="149"/>
      <c r="L189" s="27"/>
      <c r="M189" s="150" t="s">
        <v>1</v>
      </c>
      <c r="N189" s="121" t="s">
        <v>40</v>
      </c>
      <c r="O189" s="151">
        <v>0.24399999999999999</v>
      </c>
      <c r="P189" s="151">
        <f t="shared" si="18"/>
        <v>1.952</v>
      </c>
      <c r="Q189" s="151">
        <v>0</v>
      </c>
      <c r="R189" s="151">
        <f t="shared" si="19"/>
        <v>0</v>
      </c>
      <c r="S189" s="151">
        <v>0</v>
      </c>
      <c r="T189" s="152">
        <f t="shared" si="20"/>
        <v>0</v>
      </c>
      <c r="AR189" s="153" t="s">
        <v>198</v>
      </c>
      <c r="AT189" s="153" t="s">
        <v>174</v>
      </c>
      <c r="AU189" s="153" t="s">
        <v>86</v>
      </c>
      <c r="AY189" s="13" t="s">
        <v>171</v>
      </c>
      <c r="BE189" s="154">
        <f t="shared" si="21"/>
        <v>0</v>
      </c>
      <c r="BF189" s="154">
        <f t="shared" si="22"/>
        <v>0</v>
      </c>
      <c r="BG189" s="154">
        <f t="shared" si="23"/>
        <v>0</v>
      </c>
      <c r="BH189" s="154">
        <f t="shared" si="24"/>
        <v>0</v>
      </c>
      <c r="BI189" s="154">
        <f t="shared" si="25"/>
        <v>0</v>
      </c>
      <c r="BJ189" s="13" t="s">
        <v>86</v>
      </c>
      <c r="BK189" s="154">
        <f t="shared" si="26"/>
        <v>31.6</v>
      </c>
      <c r="BL189" s="13" t="s">
        <v>198</v>
      </c>
      <c r="BM189" s="153" t="s">
        <v>324</v>
      </c>
    </row>
    <row r="190" spans="2:65" s="1" customFormat="1" ht="24.2" customHeight="1">
      <c r="B190" s="142"/>
      <c r="C190" s="143" t="s">
        <v>246</v>
      </c>
      <c r="D190" s="143" t="s">
        <v>174</v>
      </c>
      <c r="E190" s="144" t="s">
        <v>1161</v>
      </c>
      <c r="F190" s="145" t="s">
        <v>1162</v>
      </c>
      <c r="G190" s="146" t="s">
        <v>280</v>
      </c>
      <c r="H190" s="147">
        <v>4</v>
      </c>
      <c r="I190" s="148">
        <v>23.11</v>
      </c>
      <c r="J190" s="148"/>
      <c r="K190" s="149"/>
      <c r="L190" s="27"/>
      <c r="M190" s="150" t="s">
        <v>1</v>
      </c>
      <c r="N190" s="121" t="s">
        <v>40</v>
      </c>
      <c r="O190" s="151">
        <v>0.54196</v>
      </c>
      <c r="P190" s="151">
        <f t="shared" si="18"/>
        <v>2.16784</v>
      </c>
      <c r="Q190" s="151">
        <v>1.1100000000000001E-3</v>
      </c>
      <c r="R190" s="151">
        <f t="shared" si="19"/>
        <v>4.4400000000000004E-3</v>
      </c>
      <c r="S190" s="151">
        <v>0</v>
      </c>
      <c r="T190" s="152">
        <f t="shared" si="20"/>
        <v>0</v>
      </c>
      <c r="AR190" s="153" t="s">
        <v>198</v>
      </c>
      <c r="AT190" s="153" t="s">
        <v>174</v>
      </c>
      <c r="AU190" s="153" t="s">
        <v>86</v>
      </c>
      <c r="AY190" s="13" t="s">
        <v>171</v>
      </c>
      <c r="BE190" s="154">
        <f t="shared" si="21"/>
        <v>0</v>
      </c>
      <c r="BF190" s="154">
        <f t="shared" si="22"/>
        <v>0</v>
      </c>
      <c r="BG190" s="154">
        <f t="shared" si="23"/>
        <v>0</v>
      </c>
      <c r="BH190" s="154">
        <f t="shared" si="24"/>
        <v>0</v>
      </c>
      <c r="BI190" s="154">
        <f t="shared" si="25"/>
        <v>0</v>
      </c>
      <c r="BJ190" s="13" t="s">
        <v>86</v>
      </c>
      <c r="BK190" s="154">
        <f t="shared" si="26"/>
        <v>92.44</v>
      </c>
      <c r="BL190" s="13" t="s">
        <v>198</v>
      </c>
      <c r="BM190" s="153" t="s">
        <v>327</v>
      </c>
    </row>
    <row r="191" spans="2:65" s="1" customFormat="1" ht="24.2" customHeight="1">
      <c r="B191" s="142"/>
      <c r="C191" s="143" t="s">
        <v>328</v>
      </c>
      <c r="D191" s="143" t="s">
        <v>174</v>
      </c>
      <c r="E191" s="144" t="s">
        <v>1163</v>
      </c>
      <c r="F191" s="145" t="s">
        <v>1164</v>
      </c>
      <c r="G191" s="146" t="s">
        <v>280</v>
      </c>
      <c r="H191" s="147">
        <v>4</v>
      </c>
      <c r="I191" s="148">
        <v>4.99</v>
      </c>
      <c r="J191" s="148"/>
      <c r="K191" s="149"/>
      <c r="L191" s="27"/>
      <c r="M191" s="150" t="s">
        <v>1</v>
      </c>
      <c r="N191" s="121" t="s">
        <v>40</v>
      </c>
      <c r="O191" s="151">
        <v>0.38100000000000001</v>
      </c>
      <c r="P191" s="151">
        <f t="shared" si="18"/>
        <v>1.524</v>
      </c>
      <c r="Q191" s="151">
        <v>0</v>
      </c>
      <c r="R191" s="151">
        <f t="shared" si="19"/>
        <v>0</v>
      </c>
      <c r="S191" s="151">
        <v>2.1129999999999999E-2</v>
      </c>
      <c r="T191" s="152">
        <f t="shared" si="20"/>
        <v>8.4519999999999998E-2</v>
      </c>
      <c r="AR191" s="153" t="s">
        <v>198</v>
      </c>
      <c r="AT191" s="153" t="s">
        <v>174</v>
      </c>
      <c r="AU191" s="153" t="s">
        <v>86</v>
      </c>
      <c r="AY191" s="13" t="s">
        <v>171</v>
      </c>
      <c r="BE191" s="154">
        <f t="shared" si="21"/>
        <v>0</v>
      </c>
      <c r="BF191" s="154">
        <f t="shared" si="22"/>
        <v>0</v>
      </c>
      <c r="BG191" s="154">
        <f t="shared" si="23"/>
        <v>0</v>
      </c>
      <c r="BH191" s="154">
        <f t="shared" si="24"/>
        <v>0</v>
      </c>
      <c r="BI191" s="154">
        <f t="shared" si="25"/>
        <v>0</v>
      </c>
      <c r="BJ191" s="13" t="s">
        <v>86</v>
      </c>
      <c r="BK191" s="154">
        <f t="shared" si="26"/>
        <v>19.96</v>
      </c>
      <c r="BL191" s="13" t="s">
        <v>198</v>
      </c>
      <c r="BM191" s="153" t="s">
        <v>331</v>
      </c>
    </row>
    <row r="192" spans="2:65" s="1" customFormat="1" ht="16.5" customHeight="1">
      <c r="B192" s="142"/>
      <c r="C192" s="143" t="s">
        <v>250</v>
      </c>
      <c r="D192" s="143" t="s">
        <v>174</v>
      </c>
      <c r="E192" s="144" t="s">
        <v>1165</v>
      </c>
      <c r="F192" s="145" t="s">
        <v>1166</v>
      </c>
      <c r="G192" s="146" t="s">
        <v>280</v>
      </c>
      <c r="H192" s="147">
        <v>2</v>
      </c>
      <c r="I192" s="148">
        <v>29.45</v>
      </c>
      <c r="J192" s="148"/>
      <c r="K192" s="149"/>
      <c r="L192" s="27"/>
      <c r="M192" s="150" t="s">
        <v>1</v>
      </c>
      <c r="N192" s="121" t="s">
        <v>40</v>
      </c>
      <c r="O192" s="151">
        <v>0</v>
      </c>
      <c r="P192" s="151">
        <f t="shared" si="18"/>
        <v>0</v>
      </c>
      <c r="Q192" s="151">
        <v>0</v>
      </c>
      <c r="R192" s="151">
        <f t="shared" si="19"/>
        <v>0</v>
      </c>
      <c r="S192" s="151">
        <v>0</v>
      </c>
      <c r="T192" s="152">
        <f t="shared" si="20"/>
        <v>0</v>
      </c>
      <c r="AR192" s="153" t="s">
        <v>198</v>
      </c>
      <c r="AT192" s="153" t="s">
        <v>174</v>
      </c>
      <c r="AU192" s="153" t="s">
        <v>86</v>
      </c>
      <c r="AY192" s="13" t="s">
        <v>171</v>
      </c>
      <c r="BE192" s="154">
        <f t="shared" si="21"/>
        <v>0</v>
      </c>
      <c r="BF192" s="154">
        <f t="shared" si="22"/>
        <v>0</v>
      </c>
      <c r="BG192" s="154">
        <f t="shared" si="23"/>
        <v>0</v>
      </c>
      <c r="BH192" s="154">
        <f t="shared" si="24"/>
        <v>0</v>
      </c>
      <c r="BI192" s="154">
        <f t="shared" si="25"/>
        <v>0</v>
      </c>
      <c r="BJ192" s="13" t="s">
        <v>86</v>
      </c>
      <c r="BK192" s="154">
        <f t="shared" si="26"/>
        <v>58.9</v>
      </c>
      <c r="BL192" s="13" t="s">
        <v>198</v>
      </c>
      <c r="BM192" s="153" t="s">
        <v>334</v>
      </c>
    </row>
    <row r="193" spans="2:65" s="1" customFormat="1" ht="24.2" customHeight="1">
      <c r="B193" s="142"/>
      <c r="C193" s="143" t="s">
        <v>335</v>
      </c>
      <c r="D193" s="143" t="s">
        <v>174</v>
      </c>
      <c r="E193" s="144" t="s">
        <v>1167</v>
      </c>
      <c r="F193" s="145" t="s">
        <v>1168</v>
      </c>
      <c r="G193" s="146" t="s">
        <v>280</v>
      </c>
      <c r="H193" s="147">
        <v>10</v>
      </c>
      <c r="I193" s="148">
        <v>6.31</v>
      </c>
      <c r="J193" s="148"/>
      <c r="K193" s="149"/>
      <c r="L193" s="27"/>
      <c r="M193" s="150" t="s">
        <v>1</v>
      </c>
      <c r="N193" s="121" t="s">
        <v>40</v>
      </c>
      <c r="O193" s="151">
        <v>0.39018000000000003</v>
      </c>
      <c r="P193" s="151">
        <f t="shared" si="18"/>
        <v>3.9018000000000002</v>
      </c>
      <c r="Q193" s="151">
        <v>0</v>
      </c>
      <c r="R193" s="151">
        <f t="shared" si="19"/>
        <v>0</v>
      </c>
      <c r="S193" s="151">
        <v>0</v>
      </c>
      <c r="T193" s="152">
        <f t="shared" si="20"/>
        <v>0</v>
      </c>
      <c r="AR193" s="153" t="s">
        <v>198</v>
      </c>
      <c r="AT193" s="153" t="s">
        <v>174</v>
      </c>
      <c r="AU193" s="153" t="s">
        <v>86</v>
      </c>
      <c r="AY193" s="13" t="s">
        <v>171</v>
      </c>
      <c r="BE193" s="154">
        <f t="shared" si="21"/>
        <v>0</v>
      </c>
      <c r="BF193" s="154">
        <f t="shared" si="22"/>
        <v>0</v>
      </c>
      <c r="BG193" s="154">
        <f t="shared" si="23"/>
        <v>0</v>
      </c>
      <c r="BH193" s="154">
        <f t="shared" si="24"/>
        <v>0</v>
      </c>
      <c r="BI193" s="154">
        <f t="shared" si="25"/>
        <v>0</v>
      </c>
      <c r="BJ193" s="13" t="s">
        <v>86</v>
      </c>
      <c r="BK193" s="154">
        <f t="shared" si="26"/>
        <v>63.1</v>
      </c>
      <c r="BL193" s="13" t="s">
        <v>198</v>
      </c>
      <c r="BM193" s="153" t="s">
        <v>338</v>
      </c>
    </row>
    <row r="194" spans="2:65" s="1" customFormat="1" ht="24.2" customHeight="1">
      <c r="B194" s="142"/>
      <c r="C194" s="155" t="s">
        <v>254</v>
      </c>
      <c r="D194" s="155" t="s">
        <v>282</v>
      </c>
      <c r="E194" s="156" t="s">
        <v>1169</v>
      </c>
      <c r="F194" s="157" t="s">
        <v>1170</v>
      </c>
      <c r="G194" s="158" t="s">
        <v>280</v>
      </c>
      <c r="H194" s="159">
        <v>10</v>
      </c>
      <c r="I194" s="160">
        <v>9.43</v>
      </c>
      <c r="J194" s="160"/>
      <c r="K194" s="161"/>
      <c r="L194" s="162"/>
      <c r="M194" s="163" t="s">
        <v>1</v>
      </c>
      <c r="N194" s="164" t="s">
        <v>40</v>
      </c>
      <c r="O194" s="151">
        <v>0</v>
      </c>
      <c r="P194" s="151">
        <f t="shared" si="18"/>
        <v>0</v>
      </c>
      <c r="Q194" s="151">
        <v>0</v>
      </c>
      <c r="R194" s="151">
        <f t="shared" si="19"/>
        <v>0</v>
      </c>
      <c r="S194" s="151">
        <v>0</v>
      </c>
      <c r="T194" s="152">
        <f t="shared" si="20"/>
        <v>0</v>
      </c>
      <c r="AR194" s="153" t="s">
        <v>225</v>
      </c>
      <c r="AT194" s="153" t="s">
        <v>282</v>
      </c>
      <c r="AU194" s="153" t="s">
        <v>86</v>
      </c>
      <c r="AY194" s="13" t="s">
        <v>171</v>
      </c>
      <c r="BE194" s="154">
        <f t="shared" si="21"/>
        <v>0</v>
      </c>
      <c r="BF194" s="154">
        <f t="shared" si="22"/>
        <v>0</v>
      </c>
      <c r="BG194" s="154">
        <f t="shared" si="23"/>
        <v>0</v>
      </c>
      <c r="BH194" s="154">
        <f t="shared" si="24"/>
        <v>0</v>
      </c>
      <c r="BI194" s="154">
        <f t="shared" si="25"/>
        <v>0</v>
      </c>
      <c r="BJ194" s="13" t="s">
        <v>86</v>
      </c>
      <c r="BK194" s="154">
        <f t="shared" si="26"/>
        <v>94.3</v>
      </c>
      <c r="BL194" s="13" t="s">
        <v>198</v>
      </c>
      <c r="BM194" s="153" t="s">
        <v>341</v>
      </c>
    </row>
    <row r="195" spans="2:65" s="1" customFormat="1" ht="24.2" customHeight="1">
      <c r="B195" s="142"/>
      <c r="C195" s="143" t="s">
        <v>342</v>
      </c>
      <c r="D195" s="143" t="s">
        <v>174</v>
      </c>
      <c r="E195" s="144" t="s">
        <v>1171</v>
      </c>
      <c r="F195" s="145" t="s">
        <v>1172</v>
      </c>
      <c r="G195" s="146" t="s">
        <v>280</v>
      </c>
      <c r="H195" s="147">
        <v>2</v>
      </c>
      <c r="I195" s="148">
        <v>7</v>
      </c>
      <c r="J195" s="148"/>
      <c r="K195" s="149"/>
      <c r="L195" s="27"/>
      <c r="M195" s="150" t="s">
        <v>1</v>
      </c>
      <c r="N195" s="121" t="s">
        <v>40</v>
      </c>
      <c r="O195" s="151">
        <v>0.42222999999999999</v>
      </c>
      <c r="P195" s="151">
        <f t="shared" si="18"/>
        <v>0.84445999999999999</v>
      </c>
      <c r="Q195" s="151">
        <v>6.9907169999999997E-6</v>
      </c>
      <c r="R195" s="151">
        <f t="shared" si="19"/>
        <v>1.3981433999999999E-5</v>
      </c>
      <c r="S195" s="151">
        <v>0</v>
      </c>
      <c r="T195" s="152">
        <f t="shared" si="20"/>
        <v>0</v>
      </c>
      <c r="AR195" s="153" t="s">
        <v>198</v>
      </c>
      <c r="AT195" s="153" t="s">
        <v>174</v>
      </c>
      <c r="AU195" s="153" t="s">
        <v>86</v>
      </c>
      <c r="AY195" s="13" t="s">
        <v>171</v>
      </c>
      <c r="BE195" s="154">
        <f t="shared" si="21"/>
        <v>0</v>
      </c>
      <c r="BF195" s="154">
        <f t="shared" si="22"/>
        <v>0</v>
      </c>
      <c r="BG195" s="154">
        <f t="shared" si="23"/>
        <v>0</v>
      </c>
      <c r="BH195" s="154">
        <f t="shared" si="24"/>
        <v>0</v>
      </c>
      <c r="BI195" s="154">
        <f t="shared" si="25"/>
        <v>0</v>
      </c>
      <c r="BJ195" s="13" t="s">
        <v>86</v>
      </c>
      <c r="BK195" s="154">
        <f t="shared" si="26"/>
        <v>14</v>
      </c>
      <c r="BL195" s="13" t="s">
        <v>198</v>
      </c>
      <c r="BM195" s="153" t="s">
        <v>345</v>
      </c>
    </row>
    <row r="196" spans="2:65" s="1" customFormat="1" ht="16.5" customHeight="1">
      <c r="B196" s="142"/>
      <c r="C196" s="155" t="s">
        <v>258</v>
      </c>
      <c r="D196" s="155" t="s">
        <v>282</v>
      </c>
      <c r="E196" s="156" t="s">
        <v>1173</v>
      </c>
      <c r="F196" s="157" t="s">
        <v>1174</v>
      </c>
      <c r="G196" s="158" t="s">
        <v>280</v>
      </c>
      <c r="H196" s="159">
        <v>2</v>
      </c>
      <c r="I196" s="160">
        <v>15.28</v>
      </c>
      <c r="J196" s="160"/>
      <c r="K196" s="161"/>
      <c r="L196" s="162"/>
      <c r="M196" s="163" t="s">
        <v>1</v>
      </c>
      <c r="N196" s="164" t="s">
        <v>40</v>
      </c>
      <c r="O196" s="151">
        <v>0</v>
      </c>
      <c r="P196" s="151">
        <f t="shared" si="18"/>
        <v>0</v>
      </c>
      <c r="Q196" s="151">
        <v>0</v>
      </c>
      <c r="R196" s="151">
        <f t="shared" si="19"/>
        <v>0</v>
      </c>
      <c r="S196" s="151">
        <v>0</v>
      </c>
      <c r="T196" s="152">
        <f t="shared" si="20"/>
        <v>0</v>
      </c>
      <c r="AR196" s="153" t="s">
        <v>225</v>
      </c>
      <c r="AT196" s="153" t="s">
        <v>282</v>
      </c>
      <c r="AU196" s="153" t="s">
        <v>86</v>
      </c>
      <c r="AY196" s="13" t="s">
        <v>171</v>
      </c>
      <c r="BE196" s="154">
        <f t="shared" si="21"/>
        <v>0</v>
      </c>
      <c r="BF196" s="154">
        <f t="shared" si="22"/>
        <v>0</v>
      </c>
      <c r="BG196" s="154">
        <f t="shared" si="23"/>
        <v>0</v>
      </c>
      <c r="BH196" s="154">
        <f t="shared" si="24"/>
        <v>0</v>
      </c>
      <c r="BI196" s="154">
        <f t="shared" si="25"/>
        <v>0</v>
      </c>
      <c r="BJ196" s="13" t="s">
        <v>86</v>
      </c>
      <c r="BK196" s="154">
        <f t="shared" si="26"/>
        <v>30.56</v>
      </c>
      <c r="BL196" s="13" t="s">
        <v>198</v>
      </c>
      <c r="BM196" s="153" t="s">
        <v>348</v>
      </c>
    </row>
    <row r="197" spans="2:65" s="1" customFormat="1" ht="24.2" customHeight="1">
      <c r="B197" s="142"/>
      <c r="C197" s="143" t="s">
        <v>349</v>
      </c>
      <c r="D197" s="143" t="s">
        <v>174</v>
      </c>
      <c r="E197" s="144" t="s">
        <v>1175</v>
      </c>
      <c r="F197" s="145" t="s">
        <v>1176</v>
      </c>
      <c r="G197" s="146" t="s">
        <v>280</v>
      </c>
      <c r="H197" s="147">
        <v>2</v>
      </c>
      <c r="I197" s="148">
        <v>6.34</v>
      </c>
      <c r="J197" s="148"/>
      <c r="K197" s="149"/>
      <c r="L197" s="27"/>
      <c r="M197" s="150" t="s">
        <v>1</v>
      </c>
      <c r="N197" s="121" t="s">
        <v>40</v>
      </c>
      <c r="O197" s="151">
        <v>0.39212999999999998</v>
      </c>
      <c r="P197" s="151">
        <f t="shared" si="18"/>
        <v>0.78425999999999996</v>
      </c>
      <c r="Q197" s="151">
        <v>0</v>
      </c>
      <c r="R197" s="151">
        <f t="shared" si="19"/>
        <v>0</v>
      </c>
      <c r="S197" s="151">
        <v>0</v>
      </c>
      <c r="T197" s="152">
        <f t="shared" si="20"/>
        <v>0</v>
      </c>
      <c r="AR197" s="153" t="s">
        <v>198</v>
      </c>
      <c r="AT197" s="153" t="s">
        <v>174</v>
      </c>
      <c r="AU197" s="153" t="s">
        <v>86</v>
      </c>
      <c r="AY197" s="13" t="s">
        <v>171</v>
      </c>
      <c r="BE197" s="154">
        <f t="shared" si="21"/>
        <v>0</v>
      </c>
      <c r="BF197" s="154">
        <f t="shared" si="22"/>
        <v>0</v>
      </c>
      <c r="BG197" s="154">
        <f t="shared" si="23"/>
        <v>0</v>
      </c>
      <c r="BH197" s="154">
        <f t="shared" si="24"/>
        <v>0</v>
      </c>
      <c r="BI197" s="154">
        <f t="shared" si="25"/>
        <v>0</v>
      </c>
      <c r="BJ197" s="13" t="s">
        <v>86</v>
      </c>
      <c r="BK197" s="154">
        <f t="shared" si="26"/>
        <v>12.68</v>
      </c>
      <c r="BL197" s="13" t="s">
        <v>198</v>
      </c>
      <c r="BM197" s="153" t="s">
        <v>352</v>
      </c>
    </row>
    <row r="198" spans="2:65" s="1" customFormat="1" ht="21.75" customHeight="1">
      <c r="B198" s="142"/>
      <c r="C198" s="155" t="s">
        <v>261</v>
      </c>
      <c r="D198" s="155" t="s">
        <v>282</v>
      </c>
      <c r="E198" s="156" t="s">
        <v>1177</v>
      </c>
      <c r="F198" s="157" t="s">
        <v>1178</v>
      </c>
      <c r="G198" s="158" t="s">
        <v>280</v>
      </c>
      <c r="H198" s="159">
        <v>2</v>
      </c>
      <c r="I198" s="160">
        <v>11.39</v>
      </c>
      <c r="J198" s="160"/>
      <c r="K198" s="161"/>
      <c r="L198" s="162"/>
      <c r="M198" s="163" t="s">
        <v>1</v>
      </c>
      <c r="N198" s="164" t="s">
        <v>40</v>
      </c>
      <c r="O198" s="151">
        <v>0</v>
      </c>
      <c r="P198" s="151">
        <f t="shared" si="18"/>
        <v>0</v>
      </c>
      <c r="Q198" s="151">
        <v>2.4000000000000001E-4</v>
      </c>
      <c r="R198" s="151">
        <f t="shared" si="19"/>
        <v>4.8000000000000001E-4</v>
      </c>
      <c r="S198" s="151">
        <v>0</v>
      </c>
      <c r="T198" s="152">
        <f t="shared" si="20"/>
        <v>0</v>
      </c>
      <c r="AR198" s="153" t="s">
        <v>225</v>
      </c>
      <c r="AT198" s="153" t="s">
        <v>282</v>
      </c>
      <c r="AU198" s="153" t="s">
        <v>86</v>
      </c>
      <c r="AY198" s="13" t="s">
        <v>171</v>
      </c>
      <c r="BE198" s="154">
        <f t="shared" si="21"/>
        <v>0</v>
      </c>
      <c r="BF198" s="154">
        <f t="shared" si="22"/>
        <v>0</v>
      </c>
      <c r="BG198" s="154">
        <f t="shared" si="23"/>
        <v>0</v>
      </c>
      <c r="BH198" s="154">
        <f t="shared" si="24"/>
        <v>0</v>
      </c>
      <c r="BI198" s="154">
        <f t="shared" si="25"/>
        <v>0</v>
      </c>
      <c r="BJ198" s="13" t="s">
        <v>86</v>
      </c>
      <c r="BK198" s="154">
        <f t="shared" si="26"/>
        <v>22.78</v>
      </c>
      <c r="BL198" s="13" t="s">
        <v>198</v>
      </c>
      <c r="BM198" s="153" t="s">
        <v>355</v>
      </c>
    </row>
    <row r="199" spans="2:65" s="1" customFormat="1" ht="16.5" customHeight="1">
      <c r="B199" s="142"/>
      <c r="C199" s="143" t="s">
        <v>356</v>
      </c>
      <c r="D199" s="143" t="s">
        <v>174</v>
      </c>
      <c r="E199" s="144" t="s">
        <v>1179</v>
      </c>
      <c r="F199" s="145" t="s">
        <v>1180</v>
      </c>
      <c r="G199" s="146" t="s">
        <v>280</v>
      </c>
      <c r="H199" s="147">
        <v>2</v>
      </c>
      <c r="I199" s="148">
        <v>29.45</v>
      </c>
      <c r="J199" s="148"/>
      <c r="K199" s="149"/>
      <c r="L199" s="27"/>
      <c r="M199" s="150" t="s">
        <v>1</v>
      </c>
      <c r="N199" s="121" t="s">
        <v>40</v>
      </c>
      <c r="O199" s="151">
        <v>0</v>
      </c>
      <c r="P199" s="151">
        <f t="shared" si="18"/>
        <v>0</v>
      </c>
      <c r="Q199" s="151">
        <v>0</v>
      </c>
      <c r="R199" s="151">
        <f t="shared" si="19"/>
        <v>0</v>
      </c>
      <c r="S199" s="151">
        <v>0</v>
      </c>
      <c r="T199" s="152">
        <f t="shared" si="20"/>
        <v>0</v>
      </c>
      <c r="AR199" s="153" t="s">
        <v>198</v>
      </c>
      <c r="AT199" s="153" t="s">
        <v>174</v>
      </c>
      <c r="AU199" s="153" t="s">
        <v>86</v>
      </c>
      <c r="AY199" s="13" t="s">
        <v>171</v>
      </c>
      <c r="BE199" s="154">
        <f t="shared" si="21"/>
        <v>0</v>
      </c>
      <c r="BF199" s="154">
        <f t="shared" si="22"/>
        <v>0</v>
      </c>
      <c r="BG199" s="154">
        <f t="shared" si="23"/>
        <v>0</v>
      </c>
      <c r="BH199" s="154">
        <f t="shared" si="24"/>
        <v>0</v>
      </c>
      <c r="BI199" s="154">
        <f t="shared" si="25"/>
        <v>0</v>
      </c>
      <c r="BJ199" s="13" t="s">
        <v>86</v>
      </c>
      <c r="BK199" s="154">
        <f t="shared" si="26"/>
        <v>58.9</v>
      </c>
      <c r="BL199" s="13" t="s">
        <v>198</v>
      </c>
      <c r="BM199" s="153" t="s">
        <v>359</v>
      </c>
    </row>
    <row r="200" spans="2:65" s="1" customFormat="1" ht="24.2" customHeight="1">
      <c r="B200" s="142"/>
      <c r="C200" s="143" t="s">
        <v>266</v>
      </c>
      <c r="D200" s="143" t="s">
        <v>174</v>
      </c>
      <c r="E200" s="144" t="s">
        <v>1181</v>
      </c>
      <c r="F200" s="145" t="s">
        <v>1182</v>
      </c>
      <c r="G200" s="146" t="s">
        <v>253</v>
      </c>
      <c r="H200" s="147">
        <v>50.2</v>
      </c>
      <c r="I200" s="148">
        <v>0.74</v>
      </c>
      <c r="J200" s="148"/>
      <c r="K200" s="149"/>
      <c r="L200" s="27"/>
      <c r="M200" s="150" t="s">
        <v>1</v>
      </c>
      <c r="N200" s="121" t="s">
        <v>40</v>
      </c>
      <c r="O200" s="151">
        <v>4.4999999999999998E-2</v>
      </c>
      <c r="P200" s="151">
        <f t="shared" si="18"/>
        <v>2.2589999999999999</v>
      </c>
      <c r="Q200" s="151">
        <v>0</v>
      </c>
      <c r="R200" s="151">
        <f t="shared" si="19"/>
        <v>0</v>
      </c>
      <c r="S200" s="151">
        <v>0</v>
      </c>
      <c r="T200" s="152">
        <f t="shared" si="20"/>
        <v>0</v>
      </c>
      <c r="AR200" s="153" t="s">
        <v>198</v>
      </c>
      <c r="AT200" s="153" t="s">
        <v>174</v>
      </c>
      <c r="AU200" s="153" t="s">
        <v>86</v>
      </c>
      <c r="AY200" s="13" t="s">
        <v>171</v>
      </c>
      <c r="BE200" s="154">
        <f t="shared" si="21"/>
        <v>0</v>
      </c>
      <c r="BF200" s="154">
        <f t="shared" si="22"/>
        <v>0</v>
      </c>
      <c r="BG200" s="154">
        <f t="shared" si="23"/>
        <v>0</v>
      </c>
      <c r="BH200" s="154">
        <f t="shared" si="24"/>
        <v>0</v>
      </c>
      <c r="BI200" s="154">
        <f t="shared" si="25"/>
        <v>0</v>
      </c>
      <c r="BJ200" s="13" t="s">
        <v>86</v>
      </c>
      <c r="BK200" s="154">
        <f t="shared" si="26"/>
        <v>37.15</v>
      </c>
      <c r="BL200" s="13" t="s">
        <v>198</v>
      </c>
      <c r="BM200" s="153" t="s">
        <v>363</v>
      </c>
    </row>
    <row r="201" spans="2:65" s="1" customFormat="1" ht="24.2" customHeight="1">
      <c r="B201" s="142"/>
      <c r="C201" s="143" t="s">
        <v>364</v>
      </c>
      <c r="D201" s="143" t="s">
        <v>174</v>
      </c>
      <c r="E201" s="144" t="s">
        <v>1183</v>
      </c>
      <c r="F201" s="145" t="s">
        <v>1184</v>
      </c>
      <c r="G201" s="146" t="s">
        <v>362</v>
      </c>
      <c r="H201" s="147">
        <v>0.1</v>
      </c>
      <c r="I201" s="148">
        <v>21.84</v>
      </c>
      <c r="J201" s="148"/>
      <c r="K201" s="149"/>
      <c r="L201" s="27"/>
      <c r="M201" s="150" t="s">
        <v>1</v>
      </c>
      <c r="N201" s="121" t="s">
        <v>40</v>
      </c>
      <c r="O201" s="151">
        <v>1.4510000000000001</v>
      </c>
      <c r="P201" s="151">
        <f t="shared" si="18"/>
        <v>0.14510000000000001</v>
      </c>
      <c r="Q201" s="151">
        <v>0</v>
      </c>
      <c r="R201" s="151">
        <f t="shared" si="19"/>
        <v>0</v>
      </c>
      <c r="S201" s="151">
        <v>0</v>
      </c>
      <c r="T201" s="152">
        <f t="shared" si="20"/>
        <v>0</v>
      </c>
      <c r="AR201" s="153" t="s">
        <v>198</v>
      </c>
      <c r="AT201" s="153" t="s">
        <v>174</v>
      </c>
      <c r="AU201" s="153" t="s">
        <v>86</v>
      </c>
      <c r="AY201" s="13" t="s">
        <v>171</v>
      </c>
      <c r="BE201" s="154">
        <f t="shared" si="21"/>
        <v>0</v>
      </c>
      <c r="BF201" s="154">
        <f t="shared" si="22"/>
        <v>0</v>
      </c>
      <c r="BG201" s="154">
        <f t="shared" si="23"/>
        <v>0</v>
      </c>
      <c r="BH201" s="154">
        <f t="shared" si="24"/>
        <v>0</v>
      </c>
      <c r="BI201" s="154">
        <f t="shared" si="25"/>
        <v>0</v>
      </c>
      <c r="BJ201" s="13" t="s">
        <v>86</v>
      </c>
      <c r="BK201" s="154">
        <f t="shared" si="26"/>
        <v>2.1800000000000002</v>
      </c>
      <c r="BL201" s="13" t="s">
        <v>198</v>
      </c>
      <c r="BM201" s="153" t="s">
        <v>367</v>
      </c>
    </row>
    <row r="202" spans="2:65" s="11" customFormat="1" ht="22.9" customHeight="1">
      <c r="B202" s="131"/>
      <c r="D202" s="132" t="s">
        <v>73</v>
      </c>
      <c r="E202" s="140" t="s">
        <v>1185</v>
      </c>
      <c r="F202" s="140" t="s">
        <v>1186</v>
      </c>
      <c r="J202" s="141"/>
      <c r="L202" s="131"/>
      <c r="M202" s="135"/>
      <c r="P202" s="136">
        <f>SUM(P203:P225)</f>
        <v>42.721235999999998</v>
      </c>
      <c r="R202" s="136">
        <f>SUM(R203:R225)</f>
        <v>6.8054599999999993E-2</v>
      </c>
      <c r="T202" s="137">
        <f>SUM(T203:T225)</f>
        <v>0</v>
      </c>
      <c r="AR202" s="132" t="s">
        <v>86</v>
      </c>
      <c r="AT202" s="138" t="s">
        <v>73</v>
      </c>
      <c r="AU202" s="138" t="s">
        <v>81</v>
      </c>
      <c r="AY202" s="132" t="s">
        <v>171</v>
      </c>
      <c r="BK202" s="139">
        <f>SUM(BK203:BK225)</f>
        <v>1285.04</v>
      </c>
    </row>
    <row r="203" spans="2:65" s="1" customFormat="1" ht="24.2" customHeight="1">
      <c r="B203" s="142"/>
      <c r="C203" s="143" t="s">
        <v>269</v>
      </c>
      <c r="D203" s="143" t="s">
        <v>174</v>
      </c>
      <c r="E203" s="144" t="s">
        <v>1187</v>
      </c>
      <c r="F203" s="145" t="s">
        <v>1188</v>
      </c>
      <c r="G203" s="146" t="s">
        <v>253</v>
      </c>
      <c r="H203" s="147">
        <v>7</v>
      </c>
      <c r="I203" s="148">
        <v>6.79</v>
      </c>
      <c r="J203" s="148"/>
      <c r="K203" s="149"/>
      <c r="L203" s="27"/>
      <c r="M203" s="150" t="s">
        <v>1</v>
      </c>
      <c r="N203" s="121" t="s">
        <v>40</v>
      </c>
      <c r="O203" s="151">
        <v>0.29871999999999999</v>
      </c>
      <c r="P203" s="151">
        <f t="shared" ref="P203:P225" si="27">O203*H203</f>
        <v>2.09104</v>
      </c>
      <c r="Q203" s="151">
        <v>1.34E-4</v>
      </c>
      <c r="R203" s="151">
        <f t="shared" ref="R203:R225" si="28">Q203*H203</f>
        <v>9.3800000000000003E-4</v>
      </c>
      <c r="S203" s="151">
        <v>0</v>
      </c>
      <c r="T203" s="152">
        <f t="shared" ref="T203:T225" si="29">S203*H203</f>
        <v>0</v>
      </c>
      <c r="AR203" s="153" t="s">
        <v>198</v>
      </c>
      <c r="AT203" s="153" t="s">
        <v>174</v>
      </c>
      <c r="AU203" s="153" t="s">
        <v>86</v>
      </c>
      <c r="AY203" s="13" t="s">
        <v>171</v>
      </c>
      <c r="BE203" s="154">
        <f t="shared" ref="BE203:BE225" si="30">IF(N203="základná",J203,0)</f>
        <v>0</v>
      </c>
      <c r="BF203" s="154">
        <f t="shared" ref="BF203:BF225" si="31">IF(N203="znížená",J203,0)</f>
        <v>0</v>
      </c>
      <c r="BG203" s="154">
        <f t="shared" ref="BG203:BG225" si="32">IF(N203="zákl. prenesená",J203,0)</f>
        <v>0</v>
      </c>
      <c r="BH203" s="154">
        <f t="shared" ref="BH203:BH225" si="33">IF(N203="zníž. prenesená",J203,0)</f>
        <v>0</v>
      </c>
      <c r="BI203" s="154">
        <f t="shared" ref="BI203:BI225" si="34">IF(N203="nulová",J203,0)</f>
        <v>0</v>
      </c>
      <c r="BJ203" s="13" t="s">
        <v>86</v>
      </c>
      <c r="BK203" s="154">
        <f t="shared" ref="BK203:BK225" si="35">ROUND(I203*H203,2)</f>
        <v>47.53</v>
      </c>
      <c r="BL203" s="13" t="s">
        <v>198</v>
      </c>
      <c r="BM203" s="153" t="s">
        <v>370</v>
      </c>
    </row>
    <row r="204" spans="2:65" s="1" customFormat="1" ht="24.2" customHeight="1">
      <c r="B204" s="142"/>
      <c r="C204" s="143" t="s">
        <v>371</v>
      </c>
      <c r="D204" s="143" t="s">
        <v>174</v>
      </c>
      <c r="E204" s="144" t="s">
        <v>1189</v>
      </c>
      <c r="F204" s="145" t="s">
        <v>1190</v>
      </c>
      <c r="G204" s="146" t="s">
        <v>253</v>
      </c>
      <c r="H204" s="147">
        <v>7</v>
      </c>
      <c r="I204" s="148">
        <v>6.97</v>
      </c>
      <c r="J204" s="148"/>
      <c r="K204" s="149"/>
      <c r="L204" s="27"/>
      <c r="M204" s="150" t="s">
        <v>1</v>
      </c>
      <c r="N204" s="121" t="s">
        <v>40</v>
      </c>
      <c r="O204" s="151">
        <v>0.31403999999999999</v>
      </c>
      <c r="P204" s="151">
        <f t="shared" si="27"/>
        <v>2.19828</v>
      </c>
      <c r="Q204" s="151">
        <v>1.9349999999999999E-4</v>
      </c>
      <c r="R204" s="151">
        <f t="shared" si="28"/>
        <v>1.3544999999999998E-3</v>
      </c>
      <c r="S204" s="151">
        <v>0</v>
      </c>
      <c r="T204" s="152">
        <f t="shared" si="29"/>
        <v>0</v>
      </c>
      <c r="AR204" s="153" t="s">
        <v>198</v>
      </c>
      <c r="AT204" s="153" t="s">
        <v>174</v>
      </c>
      <c r="AU204" s="153" t="s">
        <v>86</v>
      </c>
      <c r="AY204" s="13" t="s">
        <v>171</v>
      </c>
      <c r="BE204" s="154">
        <f t="shared" si="30"/>
        <v>0</v>
      </c>
      <c r="BF204" s="154">
        <f t="shared" si="31"/>
        <v>0</v>
      </c>
      <c r="BG204" s="154">
        <f t="shared" si="32"/>
        <v>0</v>
      </c>
      <c r="BH204" s="154">
        <f t="shared" si="33"/>
        <v>0</v>
      </c>
      <c r="BI204" s="154">
        <f t="shared" si="34"/>
        <v>0</v>
      </c>
      <c r="BJ204" s="13" t="s">
        <v>86</v>
      </c>
      <c r="BK204" s="154">
        <f t="shared" si="35"/>
        <v>48.79</v>
      </c>
      <c r="BL204" s="13" t="s">
        <v>198</v>
      </c>
      <c r="BM204" s="153" t="s">
        <v>374</v>
      </c>
    </row>
    <row r="205" spans="2:65" s="1" customFormat="1" ht="24.2" customHeight="1">
      <c r="B205" s="142"/>
      <c r="C205" s="143" t="s">
        <v>273</v>
      </c>
      <c r="D205" s="143" t="s">
        <v>174</v>
      </c>
      <c r="E205" s="144" t="s">
        <v>1191</v>
      </c>
      <c r="F205" s="145" t="s">
        <v>1192</v>
      </c>
      <c r="G205" s="146" t="s">
        <v>253</v>
      </c>
      <c r="H205" s="147">
        <v>19</v>
      </c>
      <c r="I205" s="148">
        <v>8.42</v>
      </c>
      <c r="J205" s="148"/>
      <c r="K205" s="149"/>
      <c r="L205" s="27"/>
      <c r="M205" s="150" t="s">
        <v>1</v>
      </c>
      <c r="N205" s="121" t="s">
        <v>40</v>
      </c>
      <c r="O205" s="151">
        <v>0.36166999999999999</v>
      </c>
      <c r="P205" s="151">
        <f t="shared" si="27"/>
        <v>6.8717299999999994</v>
      </c>
      <c r="Q205" s="151">
        <v>3.1050000000000001E-4</v>
      </c>
      <c r="R205" s="151">
        <f t="shared" si="28"/>
        <v>5.8995000000000002E-3</v>
      </c>
      <c r="S205" s="151">
        <v>0</v>
      </c>
      <c r="T205" s="152">
        <f t="shared" si="29"/>
        <v>0</v>
      </c>
      <c r="AR205" s="153" t="s">
        <v>198</v>
      </c>
      <c r="AT205" s="153" t="s">
        <v>174</v>
      </c>
      <c r="AU205" s="153" t="s">
        <v>86</v>
      </c>
      <c r="AY205" s="13" t="s">
        <v>171</v>
      </c>
      <c r="BE205" s="154">
        <f t="shared" si="30"/>
        <v>0</v>
      </c>
      <c r="BF205" s="154">
        <f t="shared" si="31"/>
        <v>0</v>
      </c>
      <c r="BG205" s="154">
        <f t="shared" si="32"/>
        <v>0</v>
      </c>
      <c r="BH205" s="154">
        <f t="shared" si="33"/>
        <v>0</v>
      </c>
      <c r="BI205" s="154">
        <f t="shared" si="34"/>
        <v>0</v>
      </c>
      <c r="BJ205" s="13" t="s">
        <v>86</v>
      </c>
      <c r="BK205" s="154">
        <f t="shared" si="35"/>
        <v>159.97999999999999</v>
      </c>
      <c r="BL205" s="13" t="s">
        <v>198</v>
      </c>
      <c r="BM205" s="153" t="s">
        <v>377</v>
      </c>
    </row>
    <row r="206" spans="2:65" s="1" customFormat="1" ht="16.5" customHeight="1">
      <c r="B206" s="142"/>
      <c r="C206" s="143" t="s">
        <v>380</v>
      </c>
      <c r="D206" s="143" t="s">
        <v>174</v>
      </c>
      <c r="E206" s="144" t="s">
        <v>1193</v>
      </c>
      <c r="F206" s="145" t="s">
        <v>1194</v>
      </c>
      <c r="G206" s="146" t="s">
        <v>280</v>
      </c>
      <c r="H206" s="147">
        <v>38</v>
      </c>
      <c r="I206" s="148">
        <v>6.98</v>
      </c>
      <c r="J206" s="148"/>
      <c r="K206" s="149"/>
      <c r="L206" s="27"/>
      <c r="M206" s="150" t="s">
        <v>1</v>
      </c>
      <c r="N206" s="121" t="s">
        <v>40</v>
      </c>
      <c r="O206" s="151">
        <v>0.40100000000000002</v>
      </c>
      <c r="P206" s="151">
        <f t="shared" si="27"/>
        <v>15.238000000000001</v>
      </c>
      <c r="Q206" s="151">
        <v>0</v>
      </c>
      <c r="R206" s="151">
        <f t="shared" si="28"/>
        <v>0</v>
      </c>
      <c r="S206" s="151">
        <v>0</v>
      </c>
      <c r="T206" s="152">
        <f t="shared" si="29"/>
        <v>0</v>
      </c>
      <c r="AR206" s="153" t="s">
        <v>198</v>
      </c>
      <c r="AT206" s="153" t="s">
        <v>174</v>
      </c>
      <c r="AU206" s="153" t="s">
        <v>86</v>
      </c>
      <c r="AY206" s="13" t="s">
        <v>171</v>
      </c>
      <c r="BE206" s="154">
        <f t="shared" si="30"/>
        <v>0</v>
      </c>
      <c r="BF206" s="154">
        <f t="shared" si="31"/>
        <v>0</v>
      </c>
      <c r="BG206" s="154">
        <f t="shared" si="32"/>
        <v>0</v>
      </c>
      <c r="BH206" s="154">
        <f t="shared" si="33"/>
        <v>0</v>
      </c>
      <c r="BI206" s="154">
        <f t="shared" si="34"/>
        <v>0</v>
      </c>
      <c r="BJ206" s="13" t="s">
        <v>86</v>
      </c>
      <c r="BK206" s="154">
        <f t="shared" si="35"/>
        <v>265.24</v>
      </c>
      <c r="BL206" s="13" t="s">
        <v>198</v>
      </c>
      <c r="BM206" s="153" t="s">
        <v>383</v>
      </c>
    </row>
    <row r="207" spans="2:65" s="1" customFormat="1" ht="24.2" customHeight="1">
      <c r="B207" s="142"/>
      <c r="C207" s="143" t="s">
        <v>276</v>
      </c>
      <c r="D207" s="143" t="s">
        <v>174</v>
      </c>
      <c r="E207" s="144" t="s">
        <v>1195</v>
      </c>
      <c r="F207" s="145" t="s">
        <v>1196</v>
      </c>
      <c r="G207" s="146" t="s">
        <v>280</v>
      </c>
      <c r="H207" s="147">
        <v>34</v>
      </c>
      <c r="I207" s="148">
        <v>3.41</v>
      </c>
      <c r="J207" s="148"/>
      <c r="K207" s="149"/>
      <c r="L207" s="27"/>
      <c r="M207" s="150" t="s">
        <v>1</v>
      </c>
      <c r="N207" s="121" t="s">
        <v>40</v>
      </c>
      <c r="O207" s="151">
        <v>0.21726999999999999</v>
      </c>
      <c r="P207" s="151">
        <f t="shared" si="27"/>
        <v>7.3871799999999999</v>
      </c>
      <c r="Q207" s="151">
        <v>3.7039999999999998E-5</v>
      </c>
      <c r="R207" s="151">
        <f t="shared" si="28"/>
        <v>1.2593599999999999E-3</v>
      </c>
      <c r="S207" s="151">
        <v>0</v>
      </c>
      <c r="T207" s="152">
        <f t="shared" si="29"/>
        <v>0</v>
      </c>
      <c r="AR207" s="153" t="s">
        <v>198</v>
      </c>
      <c r="AT207" s="153" t="s">
        <v>174</v>
      </c>
      <c r="AU207" s="153" t="s">
        <v>86</v>
      </c>
      <c r="AY207" s="13" t="s">
        <v>171</v>
      </c>
      <c r="BE207" s="154">
        <f t="shared" si="30"/>
        <v>0</v>
      </c>
      <c r="BF207" s="154">
        <f t="shared" si="31"/>
        <v>0</v>
      </c>
      <c r="BG207" s="154">
        <f t="shared" si="32"/>
        <v>0</v>
      </c>
      <c r="BH207" s="154">
        <f t="shared" si="33"/>
        <v>0</v>
      </c>
      <c r="BI207" s="154">
        <f t="shared" si="34"/>
        <v>0</v>
      </c>
      <c r="BJ207" s="13" t="s">
        <v>86</v>
      </c>
      <c r="BK207" s="154">
        <f t="shared" si="35"/>
        <v>115.94</v>
      </c>
      <c r="BL207" s="13" t="s">
        <v>198</v>
      </c>
      <c r="BM207" s="153" t="s">
        <v>390</v>
      </c>
    </row>
    <row r="208" spans="2:65" s="1" customFormat="1" ht="16.5" customHeight="1">
      <c r="B208" s="142"/>
      <c r="C208" s="155" t="s">
        <v>391</v>
      </c>
      <c r="D208" s="155" t="s">
        <v>282</v>
      </c>
      <c r="E208" s="156" t="s">
        <v>1197</v>
      </c>
      <c r="F208" s="157" t="s">
        <v>1198</v>
      </c>
      <c r="G208" s="158" t="s">
        <v>280</v>
      </c>
      <c r="H208" s="159">
        <v>34</v>
      </c>
      <c r="I208" s="160">
        <v>2.7</v>
      </c>
      <c r="J208" s="160"/>
      <c r="K208" s="161"/>
      <c r="L208" s="162"/>
      <c r="M208" s="163" t="s">
        <v>1</v>
      </c>
      <c r="N208" s="164" t="s">
        <v>40</v>
      </c>
      <c r="O208" s="151">
        <v>0</v>
      </c>
      <c r="P208" s="151">
        <f t="shared" si="27"/>
        <v>0</v>
      </c>
      <c r="Q208" s="151">
        <v>0</v>
      </c>
      <c r="R208" s="151">
        <f t="shared" si="28"/>
        <v>0</v>
      </c>
      <c r="S208" s="151">
        <v>0</v>
      </c>
      <c r="T208" s="152">
        <f t="shared" si="29"/>
        <v>0</v>
      </c>
      <c r="AR208" s="153" t="s">
        <v>225</v>
      </c>
      <c r="AT208" s="153" t="s">
        <v>282</v>
      </c>
      <c r="AU208" s="153" t="s">
        <v>86</v>
      </c>
      <c r="AY208" s="13" t="s">
        <v>171</v>
      </c>
      <c r="BE208" s="154">
        <f t="shared" si="30"/>
        <v>0</v>
      </c>
      <c r="BF208" s="154">
        <f t="shared" si="31"/>
        <v>0</v>
      </c>
      <c r="BG208" s="154">
        <f t="shared" si="32"/>
        <v>0</v>
      </c>
      <c r="BH208" s="154">
        <f t="shared" si="33"/>
        <v>0</v>
      </c>
      <c r="BI208" s="154">
        <f t="shared" si="34"/>
        <v>0</v>
      </c>
      <c r="BJ208" s="13" t="s">
        <v>86</v>
      </c>
      <c r="BK208" s="154">
        <f t="shared" si="35"/>
        <v>91.8</v>
      </c>
      <c r="BL208" s="13" t="s">
        <v>198</v>
      </c>
      <c r="BM208" s="153" t="s">
        <v>394</v>
      </c>
    </row>
    <row r="209" spans="2:65" s="1" customFormat="1" ht="24.2" customHeight="1">
      <c r="B209" s="142"/>
      <c r="C209" s="143" t="s">
        <v>281</v>
      </c>
      <c r="D209" s="143" t="s">
        <v>174</v>
      </c>
      <c r="E209" s="144" t="s">
        <v>1199</v>
      </c>
      <c r="F209" s="145" t="s">
        <v>1200</v>
      </c>
      <c r="G209" s="146" t="s">
        <v>1201</v>
      </c>
      <c r="H209" s="147">
        <v>2</v>
      </c>
      <c r="I209" s="148">
        <v>6.64</v>
      </c>
      <c r="J209" s="148"/>
      <c r="K209" s="149"/>
      <c r="L209" s="27"/>
      <c r="M209" s="150" t="s">
        <v>1</v>
      </c>
      <c r="N209" s="121" t="s">
        <v>40</v>
      </c>
      <c r="O209" s="151">
        <v>0.43337999999999999</v>
      </c>
      <c r="P209" s="151">
        <f t="shared" si="27"/>
        <v>0.86675999999999997</v>
      </c>
      <c r="Q209" s="151">
        <v>5.7040000000000003E-5</v>
      </c>
      <c r="R209" s="151">
        <f t="shared" si="28"/>
        <v>1.1408000000000001E-4</v>
      </c>
      <c r="S209" s="151">
        <v>0</v>
      </c>
      <c r="T209" s="152">
        <f t="shared" si="29"/>
        <v>0</v>
      </c>
      <c r="AR209" s="153" t="s">
        <v>198</v>
      </c>
      <c r="AT209" s="153" t="s">
        <v>174</v>
      </c>
      <c r="AU209" s="153" t="s">
        <v>86</v>
      </c>
      <c r="AY209" s="13" t="s">
        <v>171</v>
      </c>
      <c r="BE209" s="154">
        <f t="shared" si="30"/>
        <v>0</v>
      </c>
      <c r="BF209" s="154">
        <f t="shared" si="31"/>
        <v>0</v>
      </c>
      <c r="BG209" s="154">
        <f t="shared" si="32"/>
        <v>0</v>
      </c>
      <c r="BH209" s="154">
        <f t="shared" si="33"/>
        <v>0</v>
      </c>
      <c r="BI209" s="154">
        <f t="shared" si="34"/>
        <v>0</v>
      </c>
      <c r="BJ209" s="13" t="s">
        <v>86</v>
      </c>
      <c r="BK209" s="154">
        <f t="shared" si="35"/>
        <v>13.28</v>
      </c>
      <c r="BL209" s="13" t="s">
        <v>198</v>
      </c>
      <c r="BM209" s="153" t="s">
        <v>397</v>
      </c>
    </row>
    <row r="210" spans="2:65" s="1" customFormat="1" ht="16.5" customHeight="1">
      <c r="B210" s="142"/>
      <c r="C210" s="155" t="s">
        <v>398</v>
      </c>
      <c r="D210" s="155" t="s">
        <v>282</v>
      </c>
      <c r="E210" s="156" t="s">
        <v>1202</v>
      </c>
      <c r="F210" s="157" t="s">
        <v>1203</v>
      </c>
      <c r="G210" s="158" t="s">
        <v>280</v>
      </c>
      <c r="H210" s="159">
        <v>2</v>
      </c>
      <c r="I210" s="160">
        <v>8.32</v>
      </c>
      <c r="J210" s="160"/>
      <c r="K210" s="161"/>
      <c r="L210" s="162"/>
      <c r="M210" s="163" t="s">
        <v>1</v>
      </c>
      <c r="N210" s="164" t="s">
        <v>40</v>
      </c>
      <c r="O210" s="151">
        <v>0</v>
      </c>
      <c r="P210" s="151">
        <f t="shared" si="27"/>
        <v>0</v>
      </c>
      <c r="Q210" s="151">
        <v>0</v>
      </c>
      <c r="R210" s="151">
        <f t="shared" si="28"/>
        <v>0</v>
      </c>
      <c r="S210" s="151">
        <v>0</v>
      </c>
      <c r="T210" s="152">
        <f t="shared" si="29"/>
        <v>0</v>
      </c>
      <c r="AR210" s="153" t="s">
        <v>225</v>
      </c>
      <c r="AT210" s="153" t="s">
        <v>282</v>
      </c>
      <c r="AU210" s="153" t="s">
        <v>86</v>
      </c>
      <c r="AY210" s="13" t="s">
        <v>171</v>
      </c>
      <c r="BE210" s="154">
        <f t="shared" si="30"/>
        <v>0</v>
      </c>
      <c r="BF210" s="154">
        <f t="shared" si="31"/>
        <v>0</v>
      </c>
      <c r="BG210" s="154">
        <f t="shared" si="32"/>
        <v>0</v>
      </c>
      <c r="BH210" s="154">
        <f t="shared" si="33"/>
        <v>0</v>
      </c>
      <c r="BI210" s="154">
        <f t="shared" si="34"/>
        <v>0</v>
      </c>
      <c r="BJ210" s="13" t="s">
        <v>86</v>
      </c>
      <c r="BK210" s="154">
        <f t="shared" si="35"/>
        <v>16.64</v>
      </c>
      <c r="BL210" s="13" t="s">
        <v>198</v>
      </c>
      <c r="BM210" s="153" t="s">
        <v>401</v>
      </c>
    </row>
    <row r="211" spans="2:65" s="1" customFormat="1" ht="16.5" customHeight="1">
      <c r="B211" s="142"/>
      <c r="C211" s="143" t="s">
        <v>285</v>
      </c>
      <c r="D211" s="143" t="s">
        <v>174</v>
      </c>
      <c r="E211" s="144" t="s">
        <v>1204</v>
      </c>
      <c r="F211" s="145" t="s">
        <v>1205</v>
      </c>
      <c r="G211" s="146" t="s">
        <v>280</v>
      </c>
      <c r="H211" s="147">
        <v>6</v>
      </c>
      <c r="I211" s="148">
        <v>3.39</v>
      </c>
      <c r="J211" s="148"/>
      <c r="K211" s="149"/>
      <c r="L211" s="27"/>
      <c r="M211" s="150" t="s">
        <v>1</v>
      </c>
      <c r="N211" s="121" t="s">
        <v>40</v>
      </c>
      <c r="O211" s="151">
        <v>0.20011000000000001</v>
      </c>
      <c r="P211" s="151">
        <f t="shared" si="27"/>
        <v>1.2006600000000001</v>
      </c>
      <c r="Q211" s="151">
        <v>2.0000000000000002E-5</v>
      </c>
      <c r="R211" s="151">
        <f t="shared" si="28"/>
        <v>1.2000000000000002E-4</v>
      </c>
      <c r="S211" s="151">
        <v>0</v>
      </c>
      <c r="T211" s="152">
        <f t="shared" si="29"/>
        <v>0</v>
      </c>
      <c r="AR211" s="153" t="s">
        <v>198</v>
      </c>
      <c r="AT211" s="153" t="s">
        <v>174</v>
      </c>
      <c r="AU211" s="153" t="s">
        <v>86</v>
      </c>
      <c r="AY211" s="13" t="s">
        <v>171</v>
      </c>
      <c r="BE211" s="154">
        <f t="shared" si="30"/>
        <v>0</v>
      </c>
      <c r="BF211" s="154">
        <f t="shared" si="31"/>
        <v>0</v>
      </c>
      <c r="BG211" s="154">
        <f t="shared" si="32"/>
        <v>0</v>
      </c>
      <c r="BH211" s="154">
        <f t="shared" si="33"/>
        <v>0</v>
      </c>
      <c r="BI211" s="154">
        <f t="shared" si="34"/>
        <v>0</v>
      </c>
      <c r="BJ211" s="13" t="s">
        <v>86</v>
      </c>
      <c r="BK211" s="154">
        <f t="shared" si="35"/>
        <v>20.34</v>
      </c>
      <c r="BL211" s="13" t="s">
        <v>198</v>
      </c>
      <c r="BM211" s="153" t="s">
        <v>404</v>
      </c>
    </row>
    <row r="212" spans="2:65" s="1" customFormat="1" ht="24.2" customHeight="1">
      <c r="B212" s="142"/>
      <c r="C212" s="155" t="s">
        <v>405</v>
      </c>
      <c r="D212" s="155" t="s">
        <v>282</v>
      </c>
      <c r="E212" s="156" t="s">
        <v>1206</v>
      </c>
      <c r="F212" s="157" t="s">
        <v>1207</v>
      </c>
      <c r="G212" s="158" t="s">
        <v>280</v>
      </c>
      <c r="H212" s="159">
        <v>6</v>
      </c>
      <c r="I212" s="160">
        <v>5.4</v>
      </c>
      <c r="J212" s="160"/>
      <c r="K212" s="161"/>
      <c r="L212" s="162"/>
      <c r="M212" s="163" t="s">
        <v>1</v>
      </c>
      <c r="N212" s="164" t="s">
        <v>40</v>
      </c>
      <c r="O212" s="151">
        <v>0</v>
      </c>
      <c r="P212" s="151">
        <f t="shared" si="27"/>
        <v>0</v>
      </c>
      <c r="Q212" s="151">
        <v>8.0000000000000007E-5</v>
      </c>
      <c r="R212" s="151">
        <f t="shared" si="28"/>
        <v>4.8000000000000007E-4</v>
      </c>
      <c r="S212" s="151">
        <v>0</v>
      </c>
      <c r="T212" s="152">
        <f t="shared" si="29"/>
        <v>0</v>
      </c>
      <c r="AR212" s="153" t="s">
        <v>225</v>
      </c>
      <c r="AT212" s="153" t="s">
        <v>282</v>
      </c>
      <c r="AU212" s="153" t="s">
        <v>86</v>
      </c>
      <c r="AY212" s="13" t="s">
        <v>171</v>
      </c>
      <c r="BE212" s="154">
        <f t="shared" si="30"/>
        <v>0</v>
      </c>
      <c r="BF212" s="154">
        <f t="shared" si="31"/>
        <v>0</v>
      </c>
      <c r="BG212" s="154">
        <f t="shared" si="32"/>
        <v>0</v>
      </c>
      <c r="BH212" s="154">
        <f t="shared" si="33"/>
        <v>0</v>
      </c>
      <c r="BI212" s="154">
        <f t="shared" si="34"/>
        <v>0</v>
      </c>
      <c r="BJ212" s="13" t="s">
        <v>86</v>
      </c>
      <c r="BK212" s="154">
        <f t="shared" si="35"/>
        <v>32.4</v>
      </c>
      <c r="BL212" s="13" t="s">
        <v>198</v>
      </c>
      <c r="BM212" s="153" t="s">
        <v>408</v>
      </c>
    </row>
    <row r="213" spans="2:65" s="1" customFormat="1" ht="37.9" customHeight="1">
      <c r="B213" s="142"/>
      <c r="C213" s="143" t="s">
        <v>289</v>
      </c>
      <c r="D213" s="143" t="s">
        <v>174</v>
      </c>
      <c r="E213" s="144" t="s">
        <v>1208</v>
      </c>
      <c r="F213" s="145" t="s">
        <v>1209</v>
      </c>
      <c r="G213" s="146" t="s">
        <v>280</v>
      </c>
      <c r="H213" s="147">
        <v>2</v>
      </c>
      <c r="I213" s="148">
        <v>3.72</v>
      </c>
      <c r="J213" s="148"/>
      <c r="K213" s="149"/>
      <c r="L213" s="27"/>
      <c r="M213" s="150" t="s">
        <v>1</v>
      </c>
      <c r="N213" s="121" t="s">
        <v>40</v>
      </c>
      <c r="O213" s="151">
        <v>0.22011</v>
      </c>
      <c r="P213" s="151">
        <f t="shared" si="27"/>
        <v>0.44022</v>
      </c>
      <c r="Q213" s="151">
        <v>2.0000000000000002E-5</v>
      </c>
      <c r="R213" s="151">
        <f t="shared" si="28"/>
        <v>4.0000000000000003E-5</v>
      </c>
      <c r="S213" s="151">
        <v>0</v>
      </c>
      <c r="T213" s="152">
        <f t="shared" si="29"/>
        <v>0</v>
      </c>
      <c r="AR213" s="153" t="s">
        <v>198</v>
      </c>
      <c r="AT213" s="153" t="s">
        <v>174</v>
      </c>
      <c r="AU213" s="153" t="s">
        <v>86</v>
      </c>
      <c r="AY213" s="13" t="s">
        <v>171</v>
      </c>
      <c r="BE213" s="154">
        <f t="shared" si="30"/>
        <v>0</v>
      </c>
      <c r="BF213" s="154">
        <f t="shared" si="31"/>
        <v>0</v>
      </c>
      <c r="BG213" s="154">
        <f t="shared" si="32"/>
        <v>0</v>
      </c>
      <c r="BH213" s="154">
        <f t="shared" si="33"/>
        <v>0</v>
      </c>
      <c r="BI213" s="154">
        <f t="shared" si="34"/>
        <v>0</v>
      </c>
      <c r="BJ213" s="13" t="s">
        <v>86</v>
      </c>
      <c r="BK213" s="154">
        <f t="shared" si="35"/>
        <v>7.44</v>
      </c>
      <c r="BL213" s="13" t="s">
        <v>198</v>
      </c>
      <c r="BM213" s="153" t="s">
        <v>411</v>
      </c>
    </row>
    <row r="214" spans="2:65" s="1" customFormat="1" ht="24.2" customHeight="1">
      <c r="B214" s="142"/>
      <c r="C214" s="155" t="s">
        <v>412</v>
      </c>
      <c r="D214" s="155" t="s">
        <v>282</v>
      </c>
      <c r="E214" s="156" t="s">
        <v>1210</v>
      </c>
      <c r="F214" s="157" t="s">
        <v>1211</v>
      </c>
      <c r="G214" s="158" t="s">
        <v>280</v>
      </c>
      <c r="H214" s="159">
        <v>2</v>
      </c>
      <c r="I214" s="160">
        <v>5.91</v>
      </c>
      <c r="J214" s="160"/>
      <c r="K214" s="161"/>
      <c r="L214" s="162"/>
      <c r="M214" s="163" t="s">
        <v>1</v>
      </c>
      <c r="N214" s="164" t="s">
        <v>40</v>
      </c>
      <c r="O214" s="151">
        <v>0</v>
      </c>
      <c r="P214" s="151">
        <f t="shared" si="27"/>
        <v>0</v>
      </c>
      <c r="Q214" s="151">
        <v>4.0000000000000003E-5</v>
      </c>
      <c r="R214" s="151">
        <f t="shared" si="28"/>
        <v>8.0000000000000007E-5</v>
      </c>
      <c r="S214" s="151">
        <v>0</v>
      </c>
      <c r="T214" s="152">
        <f t="shared" si="29"/>
        <v>0</v>
      </c>
      <c r="AR214" s="153" t="s">
        <v>225</v>
      </c>
      <c r="AT214" s="153" t="s">
        <v>282</v>
      </c>
      <c r="AU214" s="153" t="s">
        <v>86</v>
      </c>
      <c r="AY214" s="13" t="s">
        <v>171</v>
      </c>
      <c r="BE214" s="154">
        <f t="shared" si="30"/>
        <v>0</v>
      </c>
      <c r="BF214" s="154">
        <f t="shared" si="31"/>
        <v>0</v>
      </c>
      <c r="BG214" s="154">
        <f t="shared" si="32"/>
        <v>0</v>
      </c>
      <c r="BH214" s="154">
        <f t="shared" si="33"/>
        <v>0</v>
      </c>
      <c r="BI214" s="154">
        <f t="shared" si="34"/>
        <v>0</v>
      </c>
      <c r="BJ214" s="13" t="s">
        <v>86</v>
      </c>
      <c r="BK214" s="154">
        <f t="shared" si="35"/>
        <v>11.82</v>
      </c>
      <c r="BL214" s="13" t="s">
        <v>198</v>
      </c>
      <c r="BM214" s="153" t="s">
        <v>415</v>
      </c>
    </row>
    <row r="215" spans="2:65" s="1" customFormat="1" ht="37.9" customHeight="1">
      <c r="B215" s="142"/>
      <c r="C215" s="143" t="s">
        <v>292</v>
      </c>
      <c r="D215" s="143" t="s">
        <v>174</v>
      </c>
      <c r="E215" s="144" t="s">
        <v>1212</v>
      </c>
      <c r="F215" s="145" t="s">
        <v>1213</v>
      </c>
      <c r="G215" s="146" t="s">
        <v>280</v>
      </c>
      <c r="H215" s="147">
        <v>3</v>
      </c>
      <c r="I215" s="148">
        <v>3.97</v>
      </c>
      <c r="J215" s="148"/>
      <c r="K215" s="149"/>
      <c r="L215" s="27"/>
      <c r="M215" s="150" t="s">
        <v>1</v>
      </c>
      <c r="N215" s="121" t="s">
        <v>40</v>
      </c>
      <c r="O215" s="151">
        <v>0.23610999999999999</v>
      </c>
      <c r="P215" s="151">
        <f t="shared" si="27"/>
        <v>0.7083299999999999</v>
      </c>
      <c r="Q215" s="151">
        <v>2.0000000000000002E-5</v>
      </c>
      <c r="R215" s="151">
        <f t="shared" si="28"/>
        <v>6.0000000000000008E-5</v>
      </c>
      <c r="S215" s="151">
        <v>0</v>
      </c>
      <c r="T215" s="152">
        <f t="shared" si="29"/>
        <v>0</v>
      </c>
      <c r="AR215" s="153" t="s">
        <v>198</v>
      </c>
      <c r="AT215" s="153" t="s">
        <v>174</v>
      </c>
      <c r="AU215" s="153" t="s">
        <v>86</v>
      </c>
      <c r="AY215" s="13" t="s">
        <v>171</v>
      </c>
      <c r="BE215" s="154">
        <f t="shared" si="30"/>
        <v>0</v>
      </c>
      <c r="BF215" s="154">
        <f t="shared" si="31"/>
        <v>0</v>
      </c>
      <c r="BG215" s="154">
        <f t="shared" si="32"/>
        <v>0</v>
      </c>
      <c r="BH215" s="154">
        <f t="shared" si="33"/>
        <v>0</v>
      </c>
      <c r="BI215" s="154">
        <f t="shared" si="34"/>
        <v>0</v>
      </c>
      <c r="BJ215" s="13" t="s">
        <v>86</v>
      </c>
      <c r="BK215" s="154">
        <f t="shared" si="35"/>
        <v>11.91</v>
      </c>
      <c r="BL215" s="13" t="s">
        <v>198</v>
      </c>
      <c r="BM215" s="153" t="s">
        <v>418</v>
      </c>
    </row>
    <row r="216" spans="2:65" s="1" customFormat="1" ht="16.5" customHeight="1">
      <c r="B216" s="142"/>
      <c r="C216" s="155" t="s">
        <v>419</v>
      </c>
      <c r="D216" s="155" t="s">
        <v>282</v>
      </c>
      <c r="E216" s="156" t="s">
        <v>1214</v>
      </c>
      <c r="F216" s="157" t="s">
        <v>1215</v>
      </c>
      <c r="G216" s="158" t="s">
        <v>280</v>
      </c>
      <c r="H216" s="159">
        <v>3</v>
      </c>
      <c r="I216" s="160">
        <v>24.9</v>
      </c>
      <c r="J216" s="160"/>
      <c r="K216" s="161"/>
      <c r="L216" s="162"/>
      <c r="M216" s="163" t="s">
        <v>1</v>
      </c>
      <c r="N216" s="164" t="s">
        <v>40</v>
      </c>
      <c r="O216" s="151">
        <v>0</v>
      </c>
      <c r="P216" s="151">
        <f t="shared" si="27"/>
        <v>0</v>
      </c>
      <c r="Q216" s="151">
        <v>0</v>
      </c>
      <c r="R216" s="151">
        <f t="shared" si="28"/>
        <v>0</v>
      </c>
      <c r="S216" s="151">
        <v>0</v>
      </c>
      <c r="T216" s="152">
        <f t="shared" si="29"/>
        <v>0</v>
      </c>
      <c r="AR216" s="153" t="s">
        <v>225</v>
      </c>
      <c r="AT216" s="153" t="s">
        <v>282</v>
      </c>
      <c r="AU216" s="153" t="s">
        <v>86</v>
      </c>
      <c r="AY216" s="13" t="s">
        <v>171</v>
      </c>
      <c r="BE216" s="154">
        <f t="shared" si="30"/>
        <v>0</v>
      </c>
      <c r="BF216" s="154">
        <f t="shared" si="31"/>
        <v>0</v>
      </c>
      <c r="BG216" s="154">
        <f t="shared" si="32"/>
        <v>0</v>
      </c>
      <c r="BH216" s="154">
        <f t="shared" si="33"/>
        <v>0</v>
      </c>
      <c r="BI216" s="154">
        <f t="shared" si="34"/>
        <v>0</v>
      </c>
      <c r="BJ216" s="13" t="s">
        <v>86</v>
      </c>
      <c r="BK216" s="154">
        <f t="shared" si="35"/>
        <v>74.7</v>
      </c>
      <c r="BL216" s="13" t="s">
        <v>198</v>
      </c>
      <c r="BM216" s="153" t="s">
        <v>422</v>
      </c>
    </row>
    <row r="217" spans="2:65" s="1" customFormat="1" ht="37.9" customHeight="1">
      <c r="B217" s="142"/>
      <c r="C217" s="143" t="s">
        <v>296</v>
      </c>
      <c r="D217" s="143" t="s">
        <v>174</v>
      </c>
      <c r="E217" s="144" t="s">
        <v>1216</v>
      </c>
      <c r="F217" s="145" t="s">
        <v>1217</v>
      </c>
      <c r="G217" s="146" t="s">
        <v>280</v>
      </c>
      <c r="H217" s="147">
        <v>2</v>
      </c>
      <c r="I217" s="148">
        <v>4.04</v>
      </c>
      <c r="J217" s="148"/>
      <c r="K217" s="149"/>
      <c r="L217" s="27"/>
      <c r="M217" s="150" t="s">
        <v>1</v>
      </c>
      <c r="N217" s="121" t="s">
        <v>40</v>
      </c>
      <c r="O217" s="151">
        <v>0.24010999999999999</v>
      </c>
      <c r="P217" s="151">
        <f t="shared" si="27"/>
        <v>0.48021999999999998</v>
      </c>
      <c r="Q217" s="151">
        <v>2.0000000000000002E-5</v>
      </c>
      <c r="R217" s="151">
        <f t="shared" si="28"/>
        <v>4.0000000000000003E-5</v>
      </c>
      <c r="S217" s="151">
        <v>0</v>
      </c>
      <c r="T217" s="152">
        <f t="shared" si="29"/>
        <v>0</v>
      </c>
      <c r="AR217" s="153" t="s">
        <v>198</v>
      </c>
      <c r="AT217" s="153" t="s">
        <v>174</v>
      </c>
      <c r="AU217" s="153" t="s">
        <v>86</v>
      </c>
      <c r="AY217" s="13" t="s">
        <v>171</v>
      </c>
      <c r="BE217" s="154">
        <f t="shared" si="30"/>
        <v>0</v>
      </c>
      <c r="BF217" s="154">
        <f t="shared" si="31"/>
        <v>0</v>
      </c>
      <c r="BG217" s="154">
        <f t="shared" si="32"/>
        <v>0</v>
      </c>
      <c r="BH217" s="154">
        <f t="shared" si="33"/>
        <v>0</v>
      </c>
      <c r="BI217" s="154">
        <f t="shared" si="34"/>
        <v>0</v>
      </c>
      <c r="BJ217" s="13" t="s">
        <v>86</v>
      </c>
      <c r="BK217" s="154">
        <f t="shared" si="35"/>
        <v>8.08</v>
      </c>
      <c r="BL217" s="13" t="s">
        <v>198</v>
      </c>
      <c r="BM217" s="153" t="s">
        <v>426</v>
      </c>
    </row>
    <row r="218" spans="2:65" s="1" customFormat="1" ht="33" customHeight="1">
      <c r="B218" s="142"/>
      <c r="C218" s="155" t="s">
        <v>429</v>
      </c>
      <c r="D218" s="155" t="s">
        <v>282</v>
      </c>
      <c r="E218" s="156" t="s">
        <v>1218</v>
      </c>
      <c r="F218" s="157" t="s">
        <v>1219</v>
      </c>
      <c r="G218" s="158" t="s">
        <v>280</v>
      </c>
      <c r="H218" s="159">
        <v>1</v>
      </c>
      <c r="I218" s="160">
        <v>85.62</v>
      </c>
      <c r="J218" s="160"/>
      <c r="K218" s="161"/>
      <c r="L218" s="162"/>
      <c r="M218" s="163" t="s">
        <v>1</v>
      </c>
      <c r="N218" s="164" t="s">
        <v>40</v>
      </c>
      <c r="O218" s="151">
        <v>0</v>
      </c>
      <c r="P218" s="151">
        <f t="shared" si="27"/>
        <v>0</v>
      </c>
      <c r="Q218" s="151">
        <v>1.0330000000000001E-2</v>
      </c>
      <c r="R218" s="151">
        <f t="shared" si="28"/>
        <v>1.0330000000000001E-2</v>
      </c>
      <c r="S218" s="151">
        <v>0</v>
      </c>
      <c r="T218" s="152">
        <f t="shared" si="29"/>
        <v>0</v>
      </c>
      <c r="AR218" s="153" t="s">
        <v>225</v>
      </c>
      <c r="AT218" s="153" t="s">
        <v>282</v>
      </c>
      <c r="AU218" s="153" t="s">
        <v>86</v>
      </c>
      <c r="AY218" s="13" t="s">
        <v>171</v>
      </c>
      <c r="BE218" s="154">
        <f t="shared" si="30"/>
        <v>0</v>
      </c>
      <c r="BF218" s="154">
        <f t="shared" si="31"/>
        <v>0</v>
      </c>
      <c r="BG218" s="154">
        <f t="shared" si="32"/>
        <v>0</v>
      </c>
      <c r="BH218" s="154">
        <f t="shared" si="33"/>
        <v>0</v>
      </c>
      <c r="BI218" s="154">
        <f t="shared" si="34"/>
        <v>0</v>
      </c>
      <c r="BJ218" s="13" t="s">
        <v>86</v>
      </c>
      <c r="BK218" s="154">
        <f t="shared" si="35"/>
        <v>85.62</v>
      </c>
      <c r="BL218" s="13" t="s">
        <v>198</v>
      </c>
      <c r="BM218" s="153" t="s">
        <v>432</v>
      </c>
    </row>
    <row r="219" spans="2:65" s="1" customFormat="1" ht="16.5" customHeight="1">
      <c r="B219" s="142"/>
      <c r="C219" s="155" t="s">
        <v>299</v>
      </c>
      <c r="D219" s="155" t="s">
        <v>282</v>
      </c>
      <c r="E219" s="156" t="s">
        <v>1220</v>
      </c>
      <c r="F219" s="157" t="s">
        <v>1221</v>
      </c>
      <c r="G219" s="158" t="s">
        <v>280</v>
      </c>
      <c r="H219" s="159">
        <v>1</v>
      </c>
      <c r="I219" s="160">
        <v>38.74</v>
      </c>
      <c r="J219" s="160"/>
      <c r="K219" s="161"/>
      <c r="L219" s="162"/>
      <c r="M219" s="163" t="s">
        <v>1</v>
      </c>
      <c r="N219" s="164" t="s">
        <v>40</v>
      </c>
      <c r="O219" s="151">
        <v>0</v>
      </c>
      <c r="P219" s="151">
        <f t="shared" si="27"/>
        <v>0</v>
      </c>
      <c r="Q219" s="151">
        <v>0</v>
      </c>
      <c r="R219" s="151">
        <f t="shared" si="28"/>
        <v>0</v>
      </c>
      <c r="S219" s="151">
        <v>0</v>
      </c>
      <c r="T219" s="152">
        <f t="shared" si="29"/>
        <v>0</v>
      </c>
      <c r="AR219" s="153" t="s">
        <v>225</v>
      </c>
      <c r="AT219" s="153" t="s">
        <v>282</v>
      </c>
      <c r="AU219" s="153" t="s">
        <v>86</v>
      </c>
      <c r="AY219" s="13" t="s">
        <v>171</v>
      </c>
      <c r="BE219" s="154">
        <f t="shared" si="30"/>
        <v>0</v>
      </c>
      <c r="BF219" s="154">
        <f t="shared" si="31"/>
        <v>0</v>
      </c>
      <c r="BG219" s="154">
        <f t="shared" si="32"/>
        <v>0</v>
      </c>
      <c r="BH219" s="154">
        <f t="shared" si="33"/>
        <v>0</v>
      </c>
      <c r="BI219" s="154">
        <f t="shared" si="34"/>
        <v>0</v>
      </c>
      <c r="BJ219" s="13" t="s">
        <v>86</v>
      </c>
      <c r="BK219" s="154">
        <f t="shared" si="35"/>
        <v>38.74</v>
      </c>
      <c r="BL219" s="13" t="s">
        <v>198</v>
      </c>
      <c r="BM219" s="153" t="s">
        <v>435</v>
      </c>
    </row>
    <row r="220" spans="2:65" s="1" customFormat="1" ht="24.2" customHeight="1">
      <c r="B220" s="142"/>
      <c r="C220" s="143" t="s">
        <v>436</v>
      </c>
      <c r="D220" s="143" t="s">
        <v>174</v>
      </c>
      <c r="E220" s="144" t="s">
        <v>1222</v>
      </c>
      <c r="F220" s="145" t="s">
        <v>1223</v>
      </c>
      <c r="G220" s="146" t="s">
        <v>280</v>
      </c>
      <c r="H220" s="147">
        <v>3</v>
      </c>
      <c r="I220" s="148">
        <v>11</v>
      </c>
      <c r="J220" s="148"/>
      <c r="K220" s="149"/>
      <c r="L220" s="27"/>
      <c r="M220" s="150" t="s">
        <v>1</v>
      </c>
      <c r="N220" s="121" t="s">
        <v>40</v>
      </c>
      <c r="O220" s="151">
        <v>0.36069000000000001</v>
      </c>
      <c r="P220" s="151">
        <f t="shared" si="27"/>
        <v>1.0820700000000001</v>
      </c>
      <c r="Q220" s="151">
        <v>1.6180000000000001E-3</v>
      </c>
      <c r="R220" s="151">
        <f t="shared" si="28"/>
        <v>4.8540000000000007E-3</v>
      </c>
      <c r="S220" s="151">
        <v>0</v>
      </c>
      <c r="T220" s="152">
        <f t="shared" si="29"/>
        <v>0</v>
      </c>
      <c r="AR220" s="153" t="s">
        <v>198</v>
      </c>
      <c r="AT220" s="153" t="s">
        <v>174</v>
      </c>
      <c r="AU220" s="153" t="s">
        <v>86</v>
      </c>
      <c r="AY220" s="13" t="s">
        <v>171</v>
      </c>
      <c r="BE220" s="154">
        <f t="shared" si="30"/>
        <v>0</v>
      </c>
      <c r="BF220" s="154">
        <f t="shared" si="31"/>
        <v>0</v>
      </c>
      <c r="BG220" s="154">
        <f t="shared" si="32"/>
        <v>0</v>
      </c>
      <c r="BH220" s="154">
        <f t="shared" si="33"/>
        <v>0</v>
      </c>
      <c r="BI220" s="154">
        <f t="shared" si="34"/>
        <v>0</v>
      </c>
      <c r="BJ220" s="13" t="s">
        <v>86</v>
      </c>
      <c r="BK220" s="154">
        <f t="shared" si="35"/>
        <v>33</v>
      </c>
      <c r="BL220" s="13" t="s">
        <v>198</v>
      </c>
      <c r="BM220" s="153" t="s">
        <v>439</v>
      </c>
    </row>
    <row r="221" spans="2:65" s="1" customFormat="1" ht="33" customHeight="1">
      <c r="B221" s="142"/>
      <c r="C221" s="155" t="s">
        <v>303</v>
      </c>
      <c r="D221" s="155" t="s">
        <v>282</v>
      </c>
      <c r="E221" s="156" t="s">
        <v>1224</v>
      </c>
      <c r="F221" s="157" t="s">
        <v>1225</v>
      </c>
      <c r="G221" s="158" t="s">
        <v>280</v>
      </c>
      <c r="H221" s="159">
        <v>2</v>
      </c>
      <c r="I221" s="160">
        <v>41.09</v>
      </c>
      <c r="J221" s="160"/>
      <c r="K221" s="161"/>
      <c r="L221" s="162"/>
      <c r="M221" s="163" t="s">
        <v>1</v>
      </c>
      <c r="N221" s="164" t="s">
        <v>40</v>
      </c>
      <c r="O221" s="151">
        <v>0</v>
      </c>
      <c r="P221" s="151">
        <f t="shared" si="27"/>
        <v>0</v>
      </c>
      <c r="Q221" s="151">
        <v>1.2E-2</v>
      </c>
      <c r="R221" s="151">
        <f t="shared" si="28"/>
        <v>2.4E-2</v>
      </c>
      <c r="S221" s="151">
        <v>0</v>
      </c>
      <c r="T221" s="152">
        <f t="shared" si="29"/>
        <v>0</v>
      </c>
      <c r="AR221" s="153" t="s">
        <v>225</v>
      </c>
      <c r="AT221" s="153" t="s">
        <v>282</v>
      </c>
      <c r="AU221" s="153" t="s">
        <v>86</v>
      </c>
      <c r="AY221" s="13" t="s">
        <v>171</v>
      </c>
      <c r="BE221" s="154">
        <f t="shared" si="30"/>
        <v>0</v>
      </c>
      <c r="BF221" s="154">
        <f t="shared" si="31"/>
        <v>0</v>
      </c>
      <c r="BG221" s="154">
        <f t="shared" si="32"/>
        <v>0</v>
      </c>
      <c r="BH221" s="154">
        <f t="shared" si="33"/>
        <v>0</v>
      </c>
      <c r="BI221" s="154">
        <f t="shared" si="34"/>
        <v>0</v>
      </c>
      <c r="BJ221" s="13" t="s">
        <v>86</v>
      </c>
      <c r="BK221" s="154">
        <f t="shared" si="35"/>
        <v>82.18</v>
      </c>
      <c r="BL221" s="13" t="s">
        <v>198</v>
      </c>
      <c r="BM221" s="153" t="s">
        <v>445</v>
      </c>
    </row>
    <row r="222" spans="2:65" s="1" customFormat="1" ht="33" customHeight="1">
      <c r="B222" s="142"/>
      <c r="C222" s="155" t="s">
        <v>446</v>
      </c>
      <c r="D222" s="155" t="s">
        <v>282</v>
      </c>
      <c r="E222" s="156" t="s">
        <v>1226</v>
      </c>
      <c r="F222" s="157" t="s">
        <v>1227</v>
      </c>
      <c r="G222" s="158" t="s">
        <v>280</v>
      </c>
      <c r="H222" s="159">
        <v>1</v>
      </c>
      <c r="I222" s="160">
        <v>41.09</v>
      </c>
      <c r="J222" s="160"/>
      <c r="K222" s="161"/>
      <c r="L222" s="162"/>
      <c r="M222" s="163" t="s">
        <v>1</v>
      </c>
      <c r="N222" s="164" t="s">
        <v>40</v>
      </c>
      <c r="O222" s="151">
        <v>0</v>
      </c>
      <c r="P222" s="151">
        <f t="shared" si="27"/>
        <v>0</v>
      </c>
      <c r="Q222" s="151">
        <v>1.2E-2</v>
      </c>
      <c r="R222" s="151">
        <f t="shared" si="28"/>
        <v>1.2E-2</v>
      </c>
      <c r="S222" s="151">
        <v>0</v>
      </c>
      <c r="T222" s="152">
        <f t="shared" si="29"/>
        <v>0</v>
      </c>
      <c r="AR222" s="153" t="s">
        <v>225</v>
      </c>
      <c r="AT222" s="153" t="s">
        <v>282</v>
      </c>
      <c r="AU222" s="153" t="s">
        <v>86</v>
      </c>
      <c r="AY222" s="13" t="s">
        <v>171</v>
      </c>
      <c r="BE222" s="154">
        <f t="shared" si="30"/>
        <v>0</v>
      </c>
      <c r="BF222" s="154">
        <f t="shared" si="31"/>
        <v>0</v>
      </c>
      <c r="BG222" s="154">
        <f t="shared" si="32"/>
        <v>0</v>
      </c>
      <c r="BH222" s="154">
        <f t="shared" si="33"/>
        <v>0</v>
      </c>
      <c r="BI222" s="154">
        <f t="shared" si="34"/>
        <v>0</v>
      </c>
      <c r="BJ222" s="13" t="s">
        <v>86</v>
      </c>
      <c r="BK222" s="154">
        <f t="shared" si="35"/>
        <v>41.09</v>
      </c>
      <c r="BL222" s="13" t="s">
        <v>198</v>
      </c>
      <c r="BM222" s="153" t="s">
        <v>450</v>
      </c>
    </row>
    <row r="223" spans="2:65" s="1" customFormat="1" ht="24.2" customHeight="1">
      <c r="B223" s="142"/>
      <c r="C223" s="143" t="s">
        <v>306</v>
      </c>
      <c r="D223" s="143" t="s">
        <v>174</v>
      </c>
      <c r="E223" s="144" t="s">
        <v>1228</v>
      </c>
      <c r="F223" s="145" t="s">
        <v>1229</v>
      </c>
      <c r="G223" s="146" t="s">
        <v>253</v>
      </c>
      <c r="H223" s="147">
        <v>33</v>
      </c>
      <c r="I223" s="148">
        <v>1.35</v>
      </c>
      <c r="J223" s="148"/>
      <c r="K223" s="149"/>
      <c r="L223" s="27"/>
      <c r="M223" s="150" t="s">
        <v>1</v>
      </c>
      <c r="N223" s="121" t="s">
        <v>40</v>
      </c>
      <c r="O223" s="151">
        <v>6.4000000000000001E-2</v>
      </c>
      <c r="P223" s="151">
        <f t="shared" si="27"/>
        <v>2.1120000000000001</v>
      </c>
      <c r="Q223" s="151">
        <v>1.8652E-4</v>
      </c>
      <c r="R223" s="151">
        <f t="shared" si="28"/>
        <v>6.1551599999999998E-3</v>
      </c>
      <c r="S223" s="151">
        <v>0</v>
      </c>
      <c r="T223" s="152">
        <f t="shared" si="29"/>
        <v>0</v>
      </c>
      <c r="AR223" s="153" t="s">
        <v>198</v>
      </c>
      <c r="AT223" s="153" t="s">
        <v>174</v>
      </c>
      <c r="AU223" s="153" t="s">
        <v>86</v>
      </c>
      <c r="AY223" s="13" t="s">
        <v>171</v>
      </c>
      <c r="BE223" s="154">
        <f t="shared" si="30"/>
        <v>0</v>
      </c>
      <c r="BF223" s="154">
        <f t="shared" si="31"/>
        <v>0</v>
      </c>
      <c r="BG223" s="154">
        <f t="shared" si="32"/>
        <v>0</v>
      </c>
      <c r="BH223" s="154">
        <f t="shared" si="33"/>
        <v>0</v>
      </c>
      <c r="BI223" s="154">
        <f t="shared" si="34"/>
        <v>0</v>
      </c>
      <c r="BJ223" s="13" t="s">
        <v>86</v>
      </c>
      <c r="BK223" s="154">
        <f t="shared" si="35"/>
        <v>44.55</v>
      </c>
      <c r="BL223" s="13" t="s">
        <v>198</v>
      </c>
      <c r="BM223" s="153" t="s">
        <v>455</v>
      </c>
    </row>
    <row r="224" spans="2:65" s="1" customFormat="1" ht="24.2" customHeight="1">
      <c r="B224" s="142"/>
      <c r="C224" s="143" t="s">
        <v>456</v>
      </c>
      <c r="D224" s="143" t="s">
        <v>174</v>
      </c>
      <c r="E224" s="144" t="s">
        <v>1230</v>
      </c>
      <c r="F224" s="145" t="s">
        <v>1231</v>
      </c>
      <c r="G224" s="146" t="s">
        <v>253</v>
      </c>
      <c r="H224" s="147">
        <v>33</v>
      </c>
      <c r="I224" s="148">
        <v>0.97</v>
      </c>
      <c r="J224" s="148"/>
      <c r="K224" s="149"/>
      <c r="L224" s="27"/>
      <c r="M224" s="150" t="s">
        <v>1</v>
      </c>
      <c r="N224" s="121" t="s">
        <v>40</v>
      </c>
      <c r="O224" s="151">
        <v>5.8049999999999997E-2</v>
      </c>
      <c r="P224" s="151">
        <f t="shared" si="27"/>
        <v>1.9156499999999999</v>
      </c>
      <c r="Q224" s="151">
        <v>1.0000000000000001E-5</v>
      </c>
      <c r="R224" s="151">
        <f t="shared" si="28"/>
        <v>3.3000000000000005E-4</v>
      </c>
      <c r="S224" s="151">
        <v>0</v>
      </c>
      <c r="T224" s="152">
        <f t="shared" si="29"/>
        <v>0</v>
      </c>
      <c r="AR224" s="153" t="s">
        <v>198</v>
      </c>
      <c r="AT224" s="153" t="s">
        <v>174</v>
      </c>
      <c r="AU224" s="153" t="s">
        <v>86</v>
      </c>
      <c r="AY224" s="13" t="s">
        <v>171</v>
      </c>
      <c r="BE224" s="154">
        <f t="shared" si="30"/>
        <v>0</v>
      </c>
      <c r="BF224" s="154">
        <f t="shared" si="31"/>
        <v>0</v>
      </c>
      <c r="BG224" s="154">
        <f t="shared" si="32"/>
        <v>0</v>
      </c>
      <c r="BH224" s="154">
        <f t="shared" si="33"/>
        <v>0</v>
      </c>
      <c r="BI224" s="154">
        <f t="shared" si="34"/>
        <v>0</v>
      </c>
      <c r="BJ224" s="13" t="s">
        <v>86</v>
      </c>
      <c r="BK224" s="154">
        <f t="shared" si="35"/>
        <v>32.01</v>
      </c>
      <c r="BL224" s="13" t="s">
        <v>198</v>
      </c>
      <c r="BM224" s="153" t="s">
        <v>459</v>
      </c>
    </row>
    <row r="225" spans="2:65" s="1" customFormat="1" ht="24.2" customHeight="1">
      <c r="B225" s="142"/>
      <c r="C225" s="143" t="s">
        <v>310</v>
      </c>
      <c r="D225" s="143" t="s">
        <v>174</v>
      </c>
      <c r="E225" s="144" t="s">
        <v>1232</v>
      </c>
      <c r="F225" s="145" t="s">
        <v>1233</v>
      </c>
      <c r="G225" s="146" t="s">
        <v>362</v>
      </c>
      <c r="H225" s="147">
        <v>9.9000000000000005E-2</v>
      </c>
      <c r="I225" s="148">
        <v>19.77</v>
      </c>
      <c r="J225" s="148"/>
      <c r="K225" s="149"/>
      <c r="L225" s="27"/>
      <c r="M225" s="150" t="s">
        <v>1</v>
      </c>
      <c r="N225" s="121" t="s">
        <v>40</v>
      </c>
      <c r="O225" s="151">
        <v>1.304</v>
      </c>
      <c r="P225" s="151">
        <f t="shared" si="27"/>
        <v>0.12909600000000002</v>
      </c>
      <c r="Q225" s="151">
        <v>0</v>
      </c>
      <c r="R225" s="151">
        <f t="shared" si="28"/>
        <v>0</v>
      </c>
      <c r="S225" s="151">
        <v>0</v>
      </c>
      <c r="T225" s="152">
        <f t="shared" si="29"/>
        <v>0</v>
      </c>
      <c r="AR225" s="153" t="s">
        <v>198</v>
      </c>
      <c r="AT225" s="153" t="s">
        <v>174</v>
      </c>
      <c r="AU225" s="153" t="s">
        <v>86</v>
      </c>
      <c r="AY225" s="13" t="s">
        <v>171</v>
      </c>
      <c r="BE225" s="154">
        <f t="shared" si="30"/>
        <v>0</v>
      </c>
      <c r="BF225" s="154">
        <f t="shared" si="31"/>
        <v>0</v>
      </c>
      <c r="BG225" s="154">
        <f t="shared" si="32"/>
        <v>0</v>
      </c>
      <c r="BH225" s="154">
        <f t="shared" si="33"/>
        <v>0</v>
      </c>
      <c r="BI225" s="154">
        <f t="shared" si="34"/>
        <v>0</v>
      </c>
      <c r="BJ225" s="13" t="s">
        <v>86</v>
      </c>
      <c r="BK225" s="154">
        <f t="shared" si="35"/>
        <v>1.96</v>
      </c>
      <c r="BL225" s="13" t="s">
        <v>198</v>
      </c>
      <c r="BM225" s="153" t="s">
        <v>462</v>
      </c>
    </row>
    <row r="226" spans="2:65" s="11" customFormat="1" ht="22.9" customHeight="1">
      <c r="B226" s="131"/>
      <c r="D226" s="132" t="s">
        <v>73</v>
      </c>
      <c r="E226" s="140" t="s">
        <v>1234</v>
      </c>
      <c r="F226" s="140" t="s">
        <v>1235</v>
      </c>
      <c r="J226" s="141"/>
      <c r="L226" s="131"/>
      <c r="M226" s="135"/>
      <c r="P226" s="136">
        <f>SUM(P227:P262)</f>
        <v>55.52575199999999</v>
      </c>
      <c r="R226" s="136">
        <f>SUM(R227:R262)</f>
        <v>0.29461091919999999</v>
      </c>
      <c r="T226" s="137">
        <f>SUM(T227:T262)</f>
        <v>0.57694000000000001</v>
      </c>
      <c r="AR226" s="132" t="s">
        <v>86</v>
      </c>
      <c r="AT226" s="138" t="s">
        <v>73</v>
      </c>
      <c r="AU226" s="138" t="s">
        <v>81</v>
      </c>
      <c r="AY226" s="132" t="s">
        <v>171</v>
      </c>
      <c r="BK226" s="139">
        <f>SUM(BK227:BK262)</f>
        <v>5586.27</v>
      </c>
    </row>
    <row r="227" spans="2:65" s="1" customFormat="1" ht="24.2" customHeight="1">
      <c r="B227" s="142"/>
      <c r="C227" s="143" t="s">
        <v>799</v>
      </c>
      <c r="D227" s="143" t="s">
        <v>174</v>
      </c>
      <c r="E227" s="144" t="s">
        <v>1236</v>
      </c>
      <c r="F227" s="145" t="s">
        <v>1237</v>
      </c>
      <c r="G227" s="146" t="s">
        <v>1238</v>
      </c>
      <c r="H227" s="147">
        <v>6</v>
      </c>
      <c r="I227" s="148">
        <v>6.65</v>
      </c>
      <c r="J227" s="148"/>
      <c r="K227" s="149"/>
      <c r="L227" s="27"/>
      <c r="M227" s="150" t="s">
        <v>1</v>
      </c>
      <c r="N227" s="121" t="s">
        <v>40</v>
      </c>
      <c r="O227" s="151">
        <v>0.44</v>
      </c>
      <c r="P227" s="151">
        <f t="shared" ref="P227:P262" si="36">O227*H227</f>
        <v>2.64</v>
      </c>
      <c r="Q227" s="151">
        <v>0</v>
      </c>
      <c r="R227" s="151">
        <f t="shared" ref="R227:R262" si="37">Q227*H227</f>
        <v>0</v>
      </c>
      <c r="S227" s="151">
        <v>3.4200000000000001E-2</v>
      </c>
      <c r="T227" s="152">
        <f t="shared" ref="T227:T262" si="38">S227*H227</f>
        <v>0.20519999999999999</v>
      </c>
      <c r="AR227" s="153" t="s">
        <v>198</v>
      </c>
      <c r="AT227" s="153" t="s">
        <v>174</v>
      </c>
      <c r="AU227" s="153" t="s">
        <v>86</v>
      </c>
      <c r="AY227" s="13" t="s">
        <v>171</v>
      </c>
      <c r="BE227" s="154">
        <f t="shared" ref="BE227:BE262" si="39">IF(N227="základná",J227,0)</f>
        <v>0</v>
      </c>
      <c r="BF227" s="154">
        <f t="shared" ref="BF227:BF262" si="40">IF(N227="znížená",J227,0)</f>
        <v>0</v>
      </c>
      <c r="BG227" s="154">
        <f t="shared" ref="BG227:BG262" si="41">IF(N227="zákl. prenesená",J227,0)</f>
        <v>0</v>
      </c>
      <c r="BH227" s="154">
        <f t="shared" ref="BH227:BH262" si="42">IF(N227="zníž. prenesená",J227,0)</f>
        <v>0</v>
      </c>
      <c r="BI227" s="154">
        <f t="shared" ref="BI227:BI262" si="43">IF(N227="nulová",J227,0)</f>
        <v>0</v>
      </c>
      <c r="BJ227" s="13" t="s">
        <v>86</v>
      </c>
      <c r="BK227" s="154">
        <f t="shared" ref="BK227:BK262" si="44">ROUND(I227*H227,2)</f>
        <v>39.9</v>
      </c>
      <c r="BL227" s="13" t="s">
        <v>198</v>
      </c>
      <c r="BM227" s="153" t="s">
        <v>802</v>
      </c>
    </row>
    <row r="228" spans="2:65" s="1" customFormat="1" ht="24.2" customHeight="1">
      <c r="B228" s="142"/>
      <c r="C228" s="143" t="s">
        <v>313</v>
      </c>
      <c r="D228" s="143" t="s">
        <v>174</v>
      </c>
      <c r="E228" s="144" t="s">
        <v>1239</v>
      </c>
      <c r="F228" s="145" t="s">
        <v>1240</v>
      </c>
      <c r="G228" s="146" t="s">
        <v>1241</v>
      </c>
      <c r="H228" s="147">
        <v>10</v>
      </c>
      <c r="I228" s="148">
        <v>5.17</v>
      </c>
      <c r="J228" s="148"/>
      <c r="K228" s="149"/>
      <c r="L228" s="27"/>
      <c r="M228" s="150" t="s">
        <v>1</v>
      </c>
      <c r="N228" s="121" t="s">
        <v>40</v>
      </c>
      <c r="O228" s="151">
        <v>0.34200000000000003</v>
      </c>
      <c r="P228" s="151">
        <f t="shared" si="36"/>
        <v>3.4200000000000004</v>
      </c>
      <c r="Q228" s="151">
        <v>0</v>
      </c>
      <c r="R228" s="151">
        <f t="shared" si="37"/>
        <v>0</v>
      </c>
      <c r="S228" s="151">
        <v>1.9460000000000002E-2</v>
      </c>
      <c r="T228" s="152">
        <f t="shared" si="38"/>
        <v>0.19460000000000002</v>
      </c>
      <c r="AR228" s="153" t="s">
        <v>198</v>
      </c>
      <c r="AT228" s="153" t="s">
        <v>174</v>
      </c>
      <c r="AU228" s="153" t="s">
        <v>86</v>
      </c>
      <c r="AY228" s="13" t="s">
        <v>171</v>
      </c>
      <c r="BE228" s="154">
        <f t="shared" si="39"/>
        <v>0</v>
      </c>
      <c r="BF228" s="154">
        <f t="shared" si="40"/>
        <v>0</v>
      </c>
      <c r="BG228" s="154">
        <f t="shared" si="41"/>
        <v>0</v>
      </c>
      <c r="BH228" s="154">
        <f t="shared" si="42"/>
        <v>0</v>
      </c>
      <c r="BI228" s="154">
        <f t="shared" si="43"/>
        <v>0</v>
      </c>
      <c r="BJ228" s="13" t="s">
        <v>86</v>
      </c>
      <c r="BK228" s="154">
        <f t="shared" si="44"/>
        <v>51.7</v>
      </c>
      <c r="BL228" s="13" t="s">
        <v>198</v>
      </c>
      <c r="BM228" s="153" t="s">
        <v>805</v>
      </c>
    </row>
    <row r="229" spans="2:65" s="1" customFormat="1" ht="24.2" customHeight="1">
      <c r="B229" s="142"/>
      <c r="C229" s="143" t="s">
        <v>806</v>
      </c>
      <c r="D229" s="143" t="s">
        <v>174</v>
      </c>
      <c r="E229" s="144" t="s">
        <v>1242</v>
      </c>
      <c r="F229" s="145" t="s">
        <v>1243</v>
      </c>
      <c r="G229" s="146" t="s">
        <v>1241</v>
      </c>
      <c r="H229" s="147">
        <v>2</v>
      </c>
      <c r="I229" s="148">
        <v>5.47</v>
      </c>
      <c r="J229" s="148"/>
      <c r="K229" s="149"/>
      <c r="L229" s="27"/>
      <c r="M229" s="150" t="s">
        <v>1</v>
      </c>
      <c r="N229" s="121" t="s">
        <v>40</v>
      </c>
      <c r="O229" s="151">
        <v>0.36199999999999999</v>
      </c>
      <c r="P229" s="151">
        <f t="shared" si="36"/>
        <v>0.72399999999999998</v>
      </c>
      <c r="Q229" s="151">
        <v>0</v>
      </c>
      <c r="R229" s="151">
        <f t="shared" si="37"/>
        <v>0</v>
      </c>
      <c r="S229" s="151">
        <v>2.4500000000000001E-2</v>
      </c>
      <c r="T229" s="152">
        <f t="shared" si="38"/>
        <v>4.9000000000000002E-2</v>
      </c>
      <c r="AR229" s="153" t="s">
        <v>198</v>
      </c>
      <c r="AT229" s="153" t="s">
        <v>174</v>
      </c>
      <c r="AU229" s="153" t="s">
        <v>86</v>
      </c>
      <c r="AY229" s="13" t="s">
        <v>171</v>
      </c>
      <c r="BE229" s="154">
        <f t="shared" si="39"/>
        <v>0</v>
      </c>
      <c r="BF229" s="154">
        <f t="shared" si="40"/>
        <v>0</v>
      </c>
      <c r="BG229" s="154">
        <f t="shared" si="41"/>
        <v>0</v>
      </c>
      <c r="BH229" s="154">
        <f t="shared" si="42"/>
        <v>0</v>
      </c>
      <c r="BI229" s="154">
        <f t="shared" si="43"/>
        <v>0</v>
      </c>
      <c r="BJ229" s="13" t="s">
        <v>86</v>
      </c>
      <c r="BK229" s="154">
        <f t="shared" si="44"/>
        <v>10.94</v>
      </c>
      <c r="BL229" s="13" t="s">
        <v>198</v>
      </c>
      <c r="BM229" s="153" t="s">
        <v>809</v>
      </c>
    </row>
    <row r="230" spans="2:65" s="1" customFormat="1" ht="24.2" customHeight="1">
      <c r="B230" s="142"/>
      <c r="C230" s="143" t="s">
        <v>317</v>
      </c>
      <c r="D230" s="143" t="s">
        <v>174</v>
      </c>
      <c r="E230" s="144" t="s">
        <v>1244</v>
      </c>
      <c r="F230" s="145" t="s">
        <v>1245</v>
      </c>
      <c r="G230" s="146" t="s">
        <v>280</v>
      </c>
      <c r="H230" s="147">
        <v>2</v>
      </c>
      <c r="I230" s="148">
        <v>50.29</v>
      </c>
      <c r="J230" s="148"/>
      <c r="K230" s="149"/>
      <c r="L230" s="27"/>
      <c r="M230" s="150" t="s">
        <v>1</v>
      </c>
      <c r="N230" s="121" t="s">
        <v>40</v>
      </c>
      <c r="O230" s="151">
        <v>2.30097</v>
      </c>
      <c r="P230" s="151">
        <f t="shared" si="36"/>
        <v>4.6019399999999999</v>
      </c>
      <c r="Q230" s="151">
        <v>4.4200000000000001E-4</v>
      </c>
      <c r="R230" s="151">
        <f t="shared" si="37"/>
        <v>8.8400000000000002E-4</v>
      </c>
      <c r="S230" s="151">
        <v>0</v>
      </c>
      <c r="T230" s="152">
        <f t="shared" si="38"/>
        <v>0</v>
      </c>
      <c r="AR230" s="153" t="s">
        <v>198</v>
      </c>
      <c r="AT230" s="153" t="s">
        <v>174</v>
      </c>
      <c r="AU230" s="153" t="s">
        <v>86</v>
      </c>
      <c r="AY230" s="13" t="s">
        <v>171</v>
      </c>
      <c r="BE230" s="154">
        <f t="shared" si="39"/>
        <v>0</v>
      </c>
      <c r="BF230" s="154">
        <f t="shared" si="40"/>
        <v>0</v>
      </c>
      <c r="BG230" s="154">
        <f t="shared" si="41"/>
        <v>0</v>
      </c>
      <c r="BH230" s="154">
        <f t="shared" si="42"/>
        <v>0</v>
      </c>
      <c r="BI230" s="154">
        <f t="shared" si="43"/>
        <v>0</v>
      </c>
      <c r="BJ230" s="13" t="s">
        <v>86</v>
      </c>
      <c r="BK230" s="154">
        <f t="shared" si="44"/>
        <v>100.58</v>
      </c>
      <c r="BL230" s="13" t="s">
        <v>198</v>
      </c>
      <c r="BM230" s="153" t="s">
        <v>812</v>
      </c>
    </row>
    <row r="231" spans="2:65" s="1" customFormat="1" ht="66.75" customHeight="1">
      <c r="B231" s="142"/>
      <c r="C231" s="155" t="s">
        <v>813</v>
      </c>
      <c r="D231" s="155" t="s">
        <v>282</v>
      </c>
      <c r="E231" s="156" t="s">
        <v>1246</v>
      </c>
      <c r="F231" s="157" t="s">
        <v>1247</v>
      </c>
      <c r="G231" s="158" t="s">
        <v>280</v>
      </c>
      <c r="H231" s="159">
        <v>2</v>
      </c>
      <c r="I231" s="160">
        <v>302.36</v>
      </c>
      <c r="J231" s="160"/>
      <c r="K231" s="161"/>
      <c r="L231" s="162"/>
      <c r="M231" s="163" t="s">
        <v>1</v>
      </c>
      <c r="N231" s="164" t="s">
        <v>40</v>
      </c>
      <c r="O231" s="151">
        <v>0</v>
      </c>
      <c r="P231" s="151">
        <f t="shared" si="36"/>
        <v>0</v>
      </c>
      <c r="Q231" s="151">
        <v>1.6E-2</v>
      </c>
      <c r="R231" s="151">
        <f t="shared" si="37"/>
        <v>3.2000000000000001E-2</v>
      </c>
      <c r="S231" s="151">
        <v>0</v>
      </c>
      <c r="T231" s="152">
        <f t="shared" si="38"/>
        <v>0</v>
      </c>
      <c r="AR231" s="153" t="s">
        <v>225</v>
      </c>
      <c r="AT231" s="153" t="s">
        <v>282</v>
      </c>
      <c r="AU231" s="153" t="s">
        <v>86</v>
      </c>
      <c r="AY231" s="13" t="s">
        <v>171</v>
      </c>
      <c r="BE231" s="154">
        <f t="shared" si="39"/>
        <v>0</v>
      </c>
      <c r="BF231" s="154">
        <f t="shared" si="40"/>
        <v>0</v>
      </c>
      <c r="BG231" s="154">
        <f t="shared" si="41"/>
        <v>0</v>
      </c>
      <c r="BH231" s="154">
        <f t="shared" si="42"/>
        <v>0</v>
      </c>
      <c r="BI231" s="154">
        <f t="shared" si="43"/>
        <v>0</v>
      </c>
      <c r="BJ231" s="13" t="s">
        <v>86</v>
      </c>
      <c r="BK231" s="154">
        <f t="shared" si="44"/>
        <v>604.72</v>
      </c>
      <c r="BL231" s="13" t="s">
        <v>198</v>
      </c>
      <c r="BM231" s="153" t="s">
        <v>816</v>
      </c>
    </row>
    <row r="232" spans="2:65" s="1" customFormat="1" ht="24.2" customHeight="1">
      <c r="B232" s="142"/>
      <c r="C232" s="143" t="s">
        <v>320</v>
      </c>
      <c r="D232" s="143" t="s">
        <v>174</v>
      </c>
      <c r="E232" s="144" t="s">
        <v>1248</v>
      </c>
      <c r="F232" s="145" t="s">
        <v>1249</v>
      </c>
      <c r="G232" s="146" t="s">
        <v>1238</v>
      </c>
      <c r="H232" s="147">
        <v>2</v>
      </c>
      <c r="I232" s="148">
        <v>5.17</v>
      </c>
      <c r="J232" s="148"/>
      <c r="K232" s="149"/>
      <c r="L232" s="27"/>
      <c r="M232" s="150" t="s">
        <v>1</v>
      </c>
      <c r="N232" s="121" t="s">
        <v>40</v>
      </c>
      <c r="O232" s="151">
        <v>0.34200000000000003</v>
      </c>
      <c r="P232" s="151">
        <f t="shared" si="36"/>
        <v>0.68400000000000005</v>
      </c>
      <c r="Q232" s="151">
        <v>0</v>
      </c>
      <c r="R232" s="151">
        <f t="shared" si="37"/>
        <v>0</v>
      </c>
      <c r="S232" s="151">
        <v>1.7069999999999998E-2</v>
      </c>
      <c r="T232" s="152">
        <f t="shared" si="38"/>
        <v>3.4139999999999997E-2</v>
      </c>
      <c r="AR232" s="153" t="s">
        <v>198</v>
      </c>
      <c r="AT232" s="153" t="s">
        <v>174</v>
      </c>
      <c r="AU232" s="153" t="s">
        <v>86</v>
      </c>
      <c r="AY232" s="13" t="s">
        <v>171</v>
      </c>
      <c r="BE232" s="154">
        <f t="shared" si="39"/>
        <v>0</v>
      </c>
      <c r="BF232" s="154">
        <f t="shared" si="40"/>
        <v>0</v>
      </c>
      <c r="BG232" s="154">
        <f t="shared" si="41"/>
        <v>0</v>
      </c>
      <c r="BH232" s="154">
        <f t="shared" si="42"/>
        <v>0</v>
      </c>
      <c r="BI232" s="154">
        <f t="shared" si="43"/>
        <v>0</v>
      </c>
      <c r="BJ232" s="13" t="s">
        <v>86</v>
      </c>
      <c r="BK232" s="154">
        <f t="shared" si="44"/>
        <v>10.34</v>
      </c>
      <c r="BL232" s="13" t="s">
        <v>198</v>
      </c>
      <c r="BM232" s="153" t="s">
        <v>819</v>
      </c>
    </row>
    <row r="233" spans="2:65" s="1" customFormat="1" ht="33" customHeight="1">
      <c r="B233" s="142"/>
      <c r="C233" s="143" t="s">
        <v>820</v>
      </c>
      <c r="D233" s="143" t="s">
        <v>174</v>
      </c>
      <c r="E233" s="144" t="s">
        <v>1250</v>
      </c>
      <c r="F233" s="145" t="s">
        <v>1251</v>
      </c>
      <c r="G233" s="146" t="s">
        <v>280</v>
      </c>
      <c r="H233" s="147">
        <v>2</v>
      </c>
      <c r="I233" s="148">
        <v>18.079999999999998</v>
      </c>
      <c r="J233" s="148"/>
      <c r="K233" s="149"/>
      <c r="L233" s="27"/>
      <c r="M233" s="150" t="s">
        <v>1</v>
      </c>
      <c r="N233" s="121" t="s">
        <v>40</v>
      </c>
      <c r="O233" s="151">
        <v>0.70072000000000001</v>
      </c>
      <c r="P233" s="151">
        <f t="shared" si="36"/>
        <v>1.40144</v>
      </c>
      <c r="Q233" s="151">
        <v>7.472596E-4</v>
      </c>
      <c r="R233" s="151">
        <f t="shared" si="37"/>
        <v>1.4945192E-3</v>
      </c>
      <c r="S233" s="151">
        <v>0</v>
      </c>
      <c r="T233" s="152">
        <f t="shared" si="38"/>
        <v>0</v>
      </c>
      <c r="AR233" s="153" t="s">
        <v>198</v>
      </c>
      <c r="AT233" s="153" t="s">
        <v>174</v>
      </c>
      <c r="AU233" s="153" t="s">
        <v>86</v>
      </c>
      <c r="AY233" s="13" t="s">
        <v>171</v>
      </c>
      <c r="BE233" s="154">
        <f t="shared" si="39"/>
        <v>0</v>
      </c>
      <c r="BF233" s="154">
        <f t="shared" si="40"/>
        <v>0</v>
      </c>
      <c r="BG233" s="154">
        <f t="shared" si="41"/>
        <v>0</v>
      </c>
      <c r="BH233" s="154">
        <f t="shared" si="42"/>
        <v>0</v>
      </c>
      <c r="BI233" s="154">
        <f t="shared" si="43"/>
        <v>0</v>
      </c>
      <c r="BJ233" s="13" t="s">
        <v>86</v>
      </c>
      <c r="BK233" s="154">
        <f t="shared" si="44"/>
        <v>36.159999999999997</v>
      </c>
      <c r="BL233" s="13" t="s">
        <v>198</v>
      </c>
      <c r="BM233" s="153" t="s">
        <v>823</v>
      </c>
    </row>
    <row r="234" spans="2:65" s="1" customFormat="1" ht="24.2" customHeight="1">
      <c r="B234" s="142"/>
      <c r="C234" s="155" t="s">
        <v>324</v>
      </c>
      <c r="D234" s="155" t="s">
        <v>282</v>
      </c>
      <c r="E234" s="156" t="s">
        <v>1252</v>
      </c>
      <c r="F234" s="157" t="s">
        <v>1253</v>
      </c>
      <c r="G234" s="158" t="s">
        <v>280</v>
      </c>
      <c r="H234" s="159">
        <v>2</v>
      </c>
      <c r="I234" s="160">
        <v>51.3</v>
      </c>
      <c r="J234" s="160"/>
      <c r="K234" s="161"/>
      <c r="L234" s="162"/>
      <c r="M234" s="163" t="s">
        <v>1</v>
      </c>
      <c r="N234" s="164" t="s">
        <v>40</v>
      </c>
      <c r="O234" s="151">
        <v>0</v>
      </c>
      <c r="P234" s="151">
        <f t="shared" si="36"/>
        <v>0</v>
      </c>
      <c r="Q234" s="151">
        <v>3.1700000000000001E-3</v>
      </c>
      <c r="R234" s="151">
        <f t="shared" si="37"/>
        <v>6.3400000000000001E-3</v>
      </c>
      <c r="S234" s="151">
        <v>0</v>
      </c>
      <c r="T234" s="152">
        <f t="shared" si="38"/>
        <v>0</v>
      </c>
      <c r="AR234" s="153" t="s">
        <v>225</v>
      </c>
      <c r="AT234" s="153" t="s">
        <v>282</v>
      </c>
      <c r="AU234" s="153" t="s">
        <v>86</v>
      </c>
      <c r="AY234" s="13" t="s">
        <v>171</v>
      </c>
      <c r="BE234" s="154">
        <f t="shared" si="39"/>
        <v>0</v>
      </c>
      <c r="BF234" s="154">
        <f t="shared" si="40"/>
        <v>0</v>
      </c>
      <c r="BG234" s="154">
        <f t="shared" si="41"/>
        <v>0</v>
      </c>
      <c r="BH234" s="154">
        <f t="shared" si="42"/>
        <v>0</v>
      </c>
      <c r="BI234" s="154">
        <f t="shared" si="43"/>
        <v>0</v>
      </c>
      <c r="BJ234" s="13" t="s">
        <v>86</v>
      </c>
      <c r="BK234" s="154">
        <f t="shared" si="44"/>
        <v>102.6</v>
      </c>
      <c r="BL234" s="13" t="s">
        <v>198</v>
      </c>
      <c r="BM234" s="153" t="s">
        <v>826</v>
      </c>
    </row>
    <row r="235" spans="2:65" s="1" customFormat="1" ht="33" customHeight="1">
      <c r="B235" s="142"/>
      <c r="C235" s="143" t="s">
        <v>827</v>
      </c>
      <c r="D235" s="143" t="s">
        <v>174</v>
      </c>
      <c r="E235" s="144" t="s">
        <v>1254</v>
      </c>
      <c r="F235" s="145" t="s">
        <v>1255</v>
      </c>
      <c r="G235" s="146" t="s">
        <v>1238</v>
      </c>
      <c r="H235" s="147">
        <v>2</v>
      </c>
      <c r="I235" s="148">
        <v>8.1199999999999992</v>
      </c>
      <c r="J235" s="148"/>
      <c r="K235" s="149"/>
      <c r="L235" s="27"/>
      <c r="M235" s="150" t="s">
        <v>1</v>
      </c>
      <c r="N235" s="121" t="s">
        <v>40</v>
      </c>
      <c r="O235" s="151">
        <v>0.53800000000000003</v>
      </c>
      <c r="P235" s="151">
        <f t="shared" si="36"/>
        <v>1.0760000000000001</v>
      </c>
      <c r="Q235" s="151">
        <v>0</v>
      </c>
      <c r="R235" s="151">
        <f t="shared" si="37"/>
        <v>0</v>
      </c>
      <c r="S235" s="151">
        <v>3.4700000000000002E-2</v>
      </c>
      <c r="T235" s="152">
        <f t="shared" si="38"/>
        <v>6.9400000000000003E-2</v>
      </c>
      <c r="AR235" s="153" t="s">
        <v>198</v>
      </c>
      <c r="AT235" s="153" t="s">
        <v>174</v>
      </c>
      <c r="AU235" s="153" t="s">
        <v>86</v>
      </c>
      <c r="AY235" s="13" t="s">
        <v>171</v>
      </c>
      <c r="BE235" s="154">
        <f t="shared" si="39"/>
        <v>0</v>
      </c>
      <c r="BF235" s="154">
        <f t="shared" si="40"/>
        <v>0</v>
      </c>
      <c r="BG235" s="154">
        <f t="shared" si="41"/>
        <v>0</v>
      </c>
      <c r="BH235" s="154">
        <f t="shared" si="42"/>
        <v>0</v>
      </c>
      <c r="BI235" s="154">
        <f t="shared" si="43"/>
        <v>0</v>
      </c>
      <c r="BJ235" s="13" t="s">
        <v>86</v>
      </c>
      <c r="BK235" s="154">
        <f t="shared" si="44"/>
        <v>16.239999999999998</v>
      </c>
      <c r="BL235" s="13" t="s">
        <v>198</v>
      </c>
      <c r="BM235" s="153" t="s">
        <v>830</v>
      </c>
    </row>
    <row r="236" spans="2:65" s="1" customFormat="1" ht="16.5" customHeight="1">
      <c r="B236" s="142"/>
      <c r="C236" s="143" t="s">
        <v>327</v>
      </c>
      <c r="D236" s="143" t="s">
        <v>174</v>
      </c>
      <c r="E236" s="144" t="s">
        <v>1256</v>
      </c>
      <c r="F236" s="145" t="s">
        <v>1257</v>
      </c>
      <c r="G236" s="146" t="s">
        <v>1238</v>
      </c>
      <c r="H236" s="147">
        <v>2</v>
      </c>
      <c r="I236" s="148">
        <v>3.98</v>
      </c>
      <c r="J236" s="148"/>
      <c r="K236" s="149"/>
      <c r="L236" s="27"/>
      <c r="M236" s="150" t="s">
        <v>1</v>
      </c>
      <c r="N236" s="121" t="s">
        <v>40</v>
      </c>
      <c r="O236" s="151">
        <v>0</v>
      </c>
      <c r="P236" s="151">
        <f t="shared" si="36"/>
        <v>0</v>
      </c>
      <c r="Q236" s="151">
        <v>0</v>
      </c>
      <c r="R236" s="151">
        <f t="shared" si="37"/>
        <v>0</v>
      </c>
      <c r="S236" s="151">
        <v>0</v>
      </c>
      <c r="T236" s="152">
        <f t="shared" si="38"/>
        <v>0</v>
      </c>
      <c r="AR236" s="153" t="s">
        <v>198</v>
      </c>
      <c r="AT236" s="153" t="s">
        <v>174</v>
      </c>
      <c r="AU236" s="153" t="s">
        <v>86</v>
      </c>
      <c r="AY236" s="13" t="s">
        <v>171</v>
      </c>
      <c r="BE236" s="154">
        <f t="shared" si="39"/>
        <v>0</v>
      </c>
      <c r="BF236" s="154">
        <f t="shared" si="40"/>
        <v>0</v>
      </c>
      <c r="BG236" s="154">
        <f t="shared" si="41"/>
        <v>0</v>
      </c>
      <c r="BH236" s="154">
        <f t="shared" si="42"/>
        <v>0</v>
      </c>
      <c r="BI236" s="154">
        <f t="shared" si="43"/>
        <v>0</v>
      </c>
      <c r="BJ236" s="13" t="s">
        <v>86</v>
      </c>
      <c r="BK236" s="154">
        <f t="shared" si="44"/>
        <v>7.96</v>
      </c>
      <c r="BL236" s="13" t="s">
        <v>198</v>
      </c>
      <c r="BM236" s="153" t="s">
        <v>833</v>
      </c>
    </row>
    <row r="237" spans="2:65" s="1" customFormat="1" ht="16.5" customHeight="1">
      <c r="B237" s="142"/>
      <c r="C237" s="143" t="s">
        <v>834</v>
      </c>
      <c r="D237" s="143" t="s">
        <v>174</v>
      </c>
      <c r="E237" s="144" t="s">
        <v>1258</v>
      </c>
      <c r="F237" s="145" t="s">
        <v>1259</v>
      </c>
      <c r="G237" s="146" t="s">
        <v>1241</v>
      </c>
      <c r="H237" s="147">
        <v>6</v>
      </c>
      <c r="I237" s="148">
        <v>26.72</v>
      </c>
      <c r="J237" s="148"/>
      <c r="K237" s="149"/>
      <c r="L237" s="27"/>
      <c r="M237" s="150" t="s">
        <v>1</v>
      </c>
      <c r="N237" s="121" t="s">
        <v>40</v>
      </c>
      <c r="O237" s="151">
        <v>1.2777099999999999</v>
      </c>
      <c r="P237" s="151">
        <f t="shared" si="36"/>
        <v>7.6662599999999994</v>
      </c>
      <c r="Q237" s="151">
        <v>1.7420000000000001E-4</v>
      </c>
      <c r="R237" s="151">
        <f t="shared" si="37"/>
        <v>1.0452E-3</v>
      </c>
      <c r="S237" s="151">
        <v>0</v>
      </c>
      <c r="T237" s="152">
        <f t="shared" si="38"/>
        <v>0</v>
      </c>
      <c r="AR237" s="153" t="s">
        <v>198</v>
      </c>
      <c r="AT237" s="153" t="s">
        <v>174</v>
      </c>
      <c r="AU237" s="153" t="s">
        <v>86</v>
      </c>
      <c r="AY237" s="13" t="s">
        <v>171</v>
      </c>
      <c r="BE237" s="154">
        <f t="shared" si="39"/>
        <v>0</v>
      </c>
      <c r="BF237" s="154">
        <f t="shared" si="40"/>
        <v>0</v>
      </c>
      <c r="BG237" s="154">
        <f t="shared" si="41"/>
        <v>0</v>
      </c>
      <c r="BH237" s="154">
        <f t="shared" si="42"/>
        <v>0</v>
      </c>
      <c r="BI237" s="154">
        <f t="shared" si="43"/>
        <v>0</v>
      </c>
      <c r="BJ237" s="13" t="s">
        <v>86</v>
      </c>
      <c r="BK237" s="154">
        <f t="shared" si="44"/>
        <v>160.32</v>
      </c>
      <c r="BL237" s="13" t="s">
        <v>198</v>
      </c>
      <c r="BM237" s="153" t="s">
        <v>837</v>
      </c>
    </row>
    <row r="238" spans="2:65" s="1" customFormat="1" ht="44.25" customHeight="1">
      <c r="B238" s="142"/>
      <c r="C238" s="155" t="s">
        <v>331</v>
      </c>
      <c r="D238" s="155" t="s">
        <v>282</v>
      </c>
      <c r="E238" s="156" t="s">
        <v>1260</v>
      </c>
      <c r="F238" s="157" t="s">
        <v>1261</v>
      </c>
      <c r="G238" s="158" t="s">
        <v>280</v>
      </c>
      <c r="H238" s="159">
        <v>5</v>
      </c>
      <c r="I238" s="160">
        <v>143.69999999999999</v>
      </c>
      <c r="J238" s="160"/>
      <c r="K238" s="161"/>
      <c r="L238" s="162"/>
      <c r="M238" s="163" t="s">
        <v>1</v>
      </c>
      <c r="N238" s="164" t="s">
        <v>40</v>
      </c>
      <c r="O238" s="151">
        <v>0</v>
      </c>
      <c r="P238" s="151">
        <f t="shared" si="36"/>
        <v>0</v>
      </c>
      <c r="Q238" s="151">
        <v>3.7600000000000001E-2</v>
      </c>
      <c r="R238" s="151">
        <f t="shared" si="37"/>
        <v>0.188</v>
      </c>
      <c r="S238" s="151">
        <v>0</v>
      </c>
      <c r="T238" s="152">
        <f t="shared" si="38"/>
        <v>0</v>
      </c>
      <c r="AR238" s="153" t="s">
        <v>225</v>
      </c>
      <c r="AT238" s="153" t="s">
        <v>282</v>
      </c>
      <c r="AU238" s="153" t="s">
        <v>86</v>
      </c>
      <c r="AY238" s="13" t="s">
        <v>171</v>
      </c>
      <c r="BE238" s="154">
        <f t="shared" si="39"/>
        <v>0</v>
      </c>
      <c r="BF238" s="154">
        <f t="shared" si="40"/>
        <v>0</v>
      </c>
      <c r="BG238" s="154">
        <f t="shared" si="41"/>
        <v>0</v>
      </c>
      <c r="BH238" s="154">
        <f t="shared" si="42"/>
        <v>0</v>
      </c>
      <c r="BI238" s="154">
        <f t="shared" si="43"/>
        <v>0</v>
      </c>
      <c r="BJ238" s="13" t="s">
        <v>86</v>
      </c>
      <c r="BK238" s="154">
        <f t="shared" si="44"/>
        <v>718.5</v>
      </c>
      <c r="BL238" s="13" t="s">
        <v>198</v>
      </c>
      <c r="BM238" s="153" t="s">
        <v>840</v>
      </c>
    </row>
    <row r="239" spans="2:65" s="1" customFormat="1" ht="49.15" customHeight="1">
      <c r="B239" s="142"/>
      <c r="C239" s="155" t="s">
        <v>841</v>
      </c>
      <c r="D239" s="155" t="s">
        <v>282</v>
      </c>
      <c r="E239" s="156" t="s">
        <v>1262</v>
      </c>
      <c r="F239" s="157" t="s">
        <v>1263</v>
      </c>
      <c r="G239" s="158" t="s">
        <v>280</v>
      </c>
      <c r="H239" s="159">
        <v>1</v>
      </c>
      <c r="I239" s="160">
        <v>178.5</v>
      </c>
      <c r="J239" s="160"/>
      <c r="K239" s="161"/>
      <c r="L239" s="162"/>
      <c r="M239" s="163" t="s">
        <v>1</v>
      </c>
      <c r="N239" s="164" t="s">
        <v>40</v>
      </c>
      <c r="O239" s="151">
        <v>0</v>
      </c>
      <c r="P239" s="151">
        <f t="shared" si="36"/>
        <v>0</v>
      </c>
      <c r="Q239" s="151">
        <v>0</v>
      </c>
      <c r="R239" s="151">
        <f t="shared" si="37"/>
        <v>0</v>
      </c>
      <c r="S239" s="151">
        <v>0</v>
      </c>
      <c r="T239" s="152">
        <f t="shared" si="38"/>
        <v>0</v>
      </c>
      <c r="AR239" s="153" t="s">
        <v>225</v>
      </c>
      <c r="AT239" s="153" t="s">
        <v>282</v>
      </c>
      <c r="AU239" s="153" t="s">
        <v>86</v>
      </c>
      <c r="AY239" s="13" t="s">
        <v>171</v>
      </c>
      <c r="BE239" s="154">
        <f t="shared" si="39"/>
        <v>0</v>
      </c>
      <c r="BF239" s="154">
        <f t="shared" si="40"/>
        <v>0</v>
      </c>
      <c r="BG239" s="154">
        <f t="shared" si="41"/>
        <v>0</v>
      </c>
      <c r="BH239" s="154">
        <f t="shared" si="42"/>
        <v>0</v>
      </c>
      <c r="BI239" s="154">
        <f t="shared" si="43"/>
        <v>0</v>
      </c>
      <c r="BJ239" s="13" t="s">
        <v>86</v>
      </c>
      <c r="BK239" s="154">
        <f t="shared" si="44"/>
        <v>178.5</v>
      </c>
      <c r="BL239" s="13" t="s">
        <v>198</v>
      </c>
      <c r="BM239" s="153" t="s">
        <v>844</v>
      </c>
    </row>
    <row r="240" spans="2:65" s="1" customFormat="1" ht="24.2" customHeight="1">
      <c r="B240" s="142"/>
      <c r="C240" s="143" t="s">
        <v>334</v>
      </c>
      <c r="D240" s="143" t="s">
        <v>174</v>
      </c>
      <c r="E240" s="144" t="s">
        <v>1264</v>
      </c>
      <c r="F240" s="145" t="s">
        <v>1265</v>
      </c>
      <c r="G240" s="146" t="s">
        <v>1238</v>
      </c>
      <c r="H240" s="147">
        <v>6</v>
      </c>
      <c r="I240" s="148">
        <v>2.5</v>
      </c>
      <c r="J240" s="148"/>
      <c r="K240" s="149"/>
      <c r="L240" s="27"/>
      <c r="M240" s="150" t="s">
        <v>1</v>
      </c>
      <c r="N240" s="121" t="s">
        <v>40</v>
      </c>
      <c r="O240" s="151">
        <v>0.13436999999999999</v>
      </c>
      <c r="P240" s="151">
        <f t="shared" si="36"/>
        <v>0.80621999999999994</v>
      </c>
      <c r="Q240" s="151">
        <v>0</v>
      </c>
      <c r="R240" s="151">
        <f t="shared" si="37"/>
        <v>0</v>
      </c>
      <c r="S240" s="151">
        <v>0</v>
      </c>
      <c r="T240" s="152">
        <f t="shared" si="38"/>
        <v>0</v>
      </c>
      <c r="AR240" s="153" t="s">
        <v>198</v>
      </c>
      <c r="AT240" s="153" t="s">
        <v>174</v>
      </c>
      <c r="AU240" s="153" t="s">
        <v>86</v>
      </c>
      <c r="AY240" s="13" t="s">
        <v>171</v>
      </c>
      <c r="BE240" s="154">
        <f t="shared" si="39"/>
        <v>0</v>
      </c>
      <c r="BF240" s="154">
        <f t="shared" si="40"/>
        <v>0</v>
      </c>
      <c r="BG240" s="154">
        <f t="shared" si="41"/>
        <v>0</v>
      </c>
      <c r="BH240" s="154">
        <f t="shared" si="42"/>
        <v>0</v>
      </c>
      <c r="BI240" s="154">
        <f t="shared" si="43"/>
        <v>0</v>
      </c>
      <c r="BJ240" s="13" t="s">
        <v>86</v>
      </c>
      <c r="BK240" s="154">
        <f t="shared" si="44"/>
        <v>15</v>
      </c>
      <c r="BL240" s="13" t="s">
        <v>198</v>
      </c>
      <c r="BM240" s="153" t="s">
        <v>847</v>
      </c>
    </row>
    <row r="241" spans="2:65" s="1" customFormat="1" ht="24.2" customHeight="1">
      <c r="B241" s="142"/>
      <c r="C241" s="155" t="s">
        <v>848</v>
      </c>
      <c r="D241" s="155" t="s">
        <v>282</v>
      </c>
      <c r="E241" s="156" t="s">
        <v>1266</v>
      </c>
      <c r="F241" s="157" t="s">
        <v>1267</v>
      </c>
      <c r="G241" s="158" t="s">
        <v>280</v>
      </c>
      <c r="H241" s="159">
        <v>6</v>
      </c>
      <c r="I241" s="160">
        <v>33.979999999999997</v>
      </c>
      <c r="J241" s="160"/>
      <c r="K241" s="161"/>
      <c r="L241" s="162"/>
      <c r="M241" s="163" t="s">
        <v>1</v>
      </c>
      <c r="N241" s="164" t="s">
        <v>40</v>
      </c>
      <c r="O241" s="151">
        <v>0</v>
      </c>
      <c r="P241" s="151">
        <f t="shared" si="36"/>
        <v>0</v>
      </c>
      <c r="Q241" s="151">
        <v>0</v>
      </c>
      <c r="R241" s="151">
        <f t="shared" si="37"/>
        <v>0</v>
      </c>
      <c r="S241" s="151">
        <v>0</v>
      </c>
      <c r="T241" s="152">
        <f t="shared" si="38"/>
        <v>0</v>
      </c>
      <c r="AR241" s="153" t="s">
        <v>225</v>
      </c>
      <c r="AT241" s="153" t="s">
        <v>282</v>
      </c>
      <c r="AU241" s="153" t="s">
        <v>86</v>
      </c>
      <c r="AY241" s="13" t="s">
        <v>171</v>
      </c>
      <c r="BE241" s="154">
        <f t="shared" si="39"/>
        <v>0</v>
      </c>
      <c r="BF241" s="154">
        <f t="shared" si="40"/>
        <v>0</v>
      </c>
      <c r="BG241" s="154">
        <f t="shared" si="41"/>
        <v>0</v>
      </c>
      <c r="BH241" s="154">
        <f t="shared" si="42"/>
        <v>0</v>
      </c>
      <c r="BI241" s="154">
        <f t="shared" si="43"/>
        <v>0</v>
      </c>
      <c r="BJ241" s="13" t="s">
        <v>86</v>
      </c>
      <c r="BK241" s="154">
        <f t="shared" si="44"/>
        <v>203.88</v>
      </c>
      <c r="BL241" s="13" t="s">
        <v>198</v>
      </c>
      <c r="BM241" s="153" t="s">
        <v>851</v>
      </c>
    </row>
    <row r="242" spans="2:65" s="1" customFormat="1" ht="24.2" customHeight="1">
      <c r="B242" s="142"/>
      <c r="C242" s="143" t="s">
        <v>338</v>
      </c>
      <c r="D242" s="143" t="s">
        <v>174</v>
      </c>
      <c r="E242" s="144" t="s">
        <v>1268</v>
      </c>
      <c r="F242" s="145" t="s">
        <v>1269</v>
      </c>
      <c r="G242" s="146" t="s">
        <v>280</v>
      </c>
      <c r="H242" s="147">
        <v>9</v>
      </c>
      <c r="I242" s="148">
        <v>31.16</v>
      </c>
      <c r="J242" s="148"/>
      <c r="K242" s="149"/>
      <c r="L242" s="27"/>
      <c r="M242" s="150" t="s">
        <v>1</v>
      </c>
      <c r="N242" s="121" t="s">
        <v>40</v>
      </c>
      <c r="O242" s="151">
        <v>1.4980800000000001</v>
      </c>
      <c r="P242" s="151">
        <f t="shared" si="36"/>
        <v>13.48272</v>
      </c>
      <c r="Q242" s="151">
        <v>2.7999999999999998E-4</v>
      </c>
      <c r="R242" s="151">
        <f t="shared" si="37"/>
        <v>2.5199999999999997E-3</v>
      </c>
      <c r="S242" s="151">
        <v>0</v>
      </c>
      <c r="T242" s="152">
        <f t="shared" si="38"/>
        <v>0</v>
      </c>
      <c r="AR242" s="153" t="s">
        <v>198</v>
      </c>
      <c r="AT242" s="153" t="s">
        <v>174</v>
      </c>
      <c r="AU242" s="153" t="s">
        <v>86</v>
      </c>
      <c r="AY242" s="13" t="s">
        <v>171</v>
      </c>
      <c r="BE242" s="154">
        <f t="shared" si="39"/>
        <v>0</v>
      </c>
      <c r="BF242" s="154">
        <f t="shared" si="40"/>
        <v>0</v>
      </c>
      <c r="BG242" s="154">
        <f t="shared" si="41"/>
        <v>0</v>
      </c>
      <c r="BH242" s="154">
        <f t="shared" si="42"/>
        <v>0</v>
      </c>
      <c r="BI242" s="154">
        <f t="shared" si="43"/>
        <v>0</v>
      </c>
      <c r="BJ242" s="13" t="s">
        <v>86</v>
      </c>
      <c r="BK242" s="154">
        <f t="shared" si="44"/>
        <v>280.44</v>
      </c>
      <c r="BL242" s="13" t="s">
        <v>198</v>
      </c>
      <c r="BM242" s="153" t="s">
        <v>854</v>
      </c>
    </row>
    <row r="243" spans="2:65" s="1" customFormat="1" ht="16.5" customHeight="1">
      <c r="B243" s="142"/>
      <c r="C243" s="155" t="s">
        <v>855</v>
      </c>
      <c r="D243" s="155" t="s">
        <v>282</v>
      </c>
      <c r="E243" s="156" t="s">
        <v>1270</v>
      </c>
      <c r="F243" s="157" t="s">
        <v>1271</v>
      </c>
      <c r="G243" s="158" t="s">
        <v>280</v>
      </c>
      <c r="H243" s="159">
        <v>9</v>
      </c>
      <c r="I243" s="160">
        <v>58.5</v>
      </c>
      <c r="J243" s="160"/>
      <c r="K243" s="161"/>
      <c r="L243" s="162"/>
      <c r="M243" s="163" t="s">
        <v>1</v>
      </c>
      <c r="N243" s="164" t="s">
        <v>40</v>
      </c>
      <c r="O243" s="151">
        <v>0</v>
      </c>
      <c r="P243" s="151">
        <f t="shared" si="36"/>
        <v>0</v>
      </c>
      <c r="Q243" s="151">
        <v>0</v>
      </c>
      <c r="R243" s="151">
        <f t="shared" si="37"/>
        <v>0</v>
      </c>
      <c r="S243" s="151">
        <v>0</v>
      </c>
      <c r="T243" s="152">
        <f t="shared" si="38"/>
        <v>0</v>
      </c>
      <c r="AR243" s="153" t="s">
        <v>225</v>
      </c>
      <c r="AT243" s="153" t="s">
        <v>282</v>
      </c>
      <c r="AU243" s="153" t="s">
        <v>86</v>
      </c>
      <c r="AY243" s="13" t="s">
        <v>171</v>
      </c>
      <c r="BE243" s="154">
        <f t="shared" si="39"/>
        <v>0</v>
      </c>
      <c r="BF243" s="154">
        <f t="shared" si="40"/>
        <v>0</v>
      </c>
      <c r="BG243" s="154">
        <f t="shared" si="41"/>
        <v>0</v>
      </c>
      <c r="BH243" s="154">
        <f t="shared" si="42"/>
        <v>0</v>
      </c>
      <c r="BI243" s="154">
        <f t="shared" si="43"/>
        <v>0</v>
      </c>
      <c r="BJ243" s="13" t="s">
        <v>86</v>
      </c>
      <c r="BK243" s="154">
        <f t="shared" si="44"/>
        <v>526.5</v>
      </c>
      <c r="BL243" s="13" t="s">
        <v>198</v>
      </c>
      <c r="BM243" s="153" t="s">
        <v>859</v>
      </c>
    </row>
    <row r="244" spans="2:65" s="1" customFormat="1" ht="21.75" customHeight="1">
      <c r="B244" s="142"/>
      <c r="C244" s="155" t="s">
        <v>341</v>
      </c>
      <c r="D244" s="155" t="s">
        <v>282</v>
      </c>
      <c r="E244" s="156" t="s">
        <v>1272</v>
      </c>
      <c r="F244" s="157" t="s">
        <v>1273</v>
      </c>
      <c r="G244" s="158" t="s">
        <v>280</v>
      </c>
      <c r="H244" s="159">
        <v>1</v>
      </c>
      <c r="I244" s="160">
        <v>131.25</v>
      </c>
      <c r="J244" s="160"/>
      <c r="K244" s="161"/>
      <c r="L244" s="162"/>
      <c r="M244" s="163" t="s">
        <v>1</v>
      </c>
      <c r="N244" s="164" t="s">
        <v>40</v>
      </c>
      <c r="O244" s="151">
        <v>0</v>
      </c>
      <c r="P244" s="151">
        <f t="shared" si="36"/>
        <v>0</v>
      </c>
      <c r="Q244" s="151">
        <v>0</v>
      </c>
      <c r="R244" s="151">
        <f t="shared" si="37"/>
        <v>0</v>
      </c>
      <c r="S244" s="151">
        <v>0</v>
      </c>
      <c r="T244" s="152">
        <f t="shared" si="38"/>
        <v>0</v>
      </c>
      <c r="AR244" s="153" t="s">
        <v>225</v>
      </c>
      <c r="AT244" s="153" t="s">
        <v>282</v>
      </c>
      <c r="AU244" s="153" t="s">
        <v>86</v>
      </c>
      <c r="AY244" s="13" t="s">
        <v>171</v>
      </c>
      <c r="BE244" s="154">
        <f t="shared" si="39"/>
        <v>0</v>
      </c>
      <c r="BF244" s="154">
        <f t="shared" si="40"/>
        <v>0</v>
      </c>
      <c r="BG244" s="154">
        <f t="shared" si="41"/>
        <v>0</v>
      </c>
      <c r="BH244" s="154">
        <f t="shared" si="42"/>
        <v>0</v>
      </c>
      <c r="BI244" s="154">
        <f t="shared" si="43"/>
        <v>0</v>
      </c>
      <c r="BJ244" s="13" t="s">
        <v>86</v>
      </c>
      <c r="BK244" s="154">
        <f t="shared" si="44"/>
        <v>131.25</v>
      </c>
      <c r="BL244" s="13" t="s">
        <v>198</v>
      </c>
      <c r="BM244" s="153" t="s">
        <v>862</v>
      </c>
    </row>
    <row r="245" spans="2:65" s="1" customFormat="1" ht="24.2" customHeight="1">
      <c r="B245" s="142"/>
      <c r="C245" s="143" t="s">
        <v>863</v>
      </c>
      <c r="D245" s="143" t="s">
        <v>174</v>
      </c>
      <c r="E245" s="144" t="s">
        <v>1274</v>
      </c>
      <c r="F245" s="145" t="s">
        <v>1275</v>
      </c>
      <c r="G245" s="146" t="s">
        <v>280</v>
      </c>
      <c r="H245" s="147">
        <v>2</v>
      </c>
      <c r="I245" s="148">
        <v>17.920000000000002</v>
      </c>
      <c r="J245" s="148"/>
      <c r="K245" s="149"/>
      <c r="L245" s="27"/>
      <c r="M245" s="150" t="s">
        <v>1</v>
      </c>
      <c r="N245" s="121" t="s">
        <v>40</v>
      </c>
      <c r="O245" s="151">
        <v>0.71186000000000005</v>
      </c>
      <c r="P245" s="151">
        <f t="shared" si="36"/>
        <v>1.4237200000000001</v>
      </c>
      <c r="Q245" s="151">
        <v>7.2999999999999996E-4</v>
      </c>
      <c r="R245" s="151">
        <f t="shared" si="37"/>
        <v>1.4599999999999999E-3</v>
      </c>
      <c r="S245" s="151">
        <v>0</v>
      </c>
      <c r="T245" s="152">
        <f t="shared" si="38"/>
        <v>0</v>
      </c>
      <c r="AR245" s="153" t="s">
        <v>198</v>
      </c>
      <c r="AT245" s="153" t="s">
        <v>174</v>
      </c>
      <c r="AU245" s="153" t="s">
        <v>86</v>
      </c>
      <c r="AY245" s="13" t="s">
        <v>171</v>
      </c>
      <c r="BE245" s="154">
        <f t="shared" si="39"/>
        <v>0</v>
      </c>
      <c r="BF245" s="154">
        <f t="shared" si="40"/>
        <v>0</v>
      </c>
      <c r="BG245" s="154">
        <f t="shared" si="41"/>
        <v>0</v>
      </c>
      <c r="BH245" s="154">
        <f t="shared" si="42"/>
        <v>0</v>
      </c>
      <c r="BI245" s="154">
        <f t="shared" si="43"/>
        <v>0</v>
      </c>
      <c r="BJ245" s="13" t="s">
        <v>86</v>
      </c>
      <c r="BK245" s="154">
        <f t="shared" si="44"/>
        <v>35.840000000000003</v>
      </c>
      <c r="BL245" s="13" t="s">
        <v>198</v>
      </c>
      <c r="BM245" s="153" t="s">
        <v>866</v>
      </c>
    </row>
    <row r="246" spans="2:65" s="1" customFormat="1" ht="16.5" customHeight="1">
      <c r="B246" s="142"/>
      <c r="C246" s="155" t="s">
        <v>345</v>
      </c>
      <c r="D246" s="155" t="s">
        <v>282</v>
      </c>
      <c r="E246" s="156" t="s">
        <v>1276</v>
      </c>
      <c r="F246" s="157" t="s">
        <v>1277</v>
      </c>
      <c r="G246" s="158" t="s">
        <v>280</v>
      </c>
      <c r="H246" s="159">
        <v>2</v>
      </c>
      <c r="I246" s="160">
        <v>180.52</v>
      </c>
      <c r="J246" s="160"/>
      <c r="K246" s="161"/>
      <c r="L246" s="162"/>
      <c r="M246" s="163" t="s">
        <v>1</v>
      </c>
      <c r="N246" s="164" t="s">
        <v>40</v>
      </c>
      <c r="O246" s="151">
        <v>0</v>
      </c>
      <c r="P246" s="151">
        <f t="shared" si="36"/>
        <v>0</v>
      </c>
      <c r="Q246" s="151">
        <v>1.8499999999999999E-2</v>
      </c>
      <c r="R246" s="151">
        <f t="shared" si="37"/>
        <v>3.6999999999999998E-2</v>
      </c>
      <c r="S246" s="151">
        <v>0</v>
      </c>
      <c r="T246" s="152">
        <f t="shared" si="38"/>
        <v>0</v>
      </c>
      <c r="AR246" s="153" t="s">
        <v>225</v>
      </c>
      <c r="AT246" s="153" t="s">
        <v>282</v>
      </c>
      <c r="AU246" s="153" t="s">
        <v>86</v>
      </c>
      <c r="AY246" s="13" t="s">
        <v>171</v>
      </c>
      <c r="BE246" s="154">
        <f t="shared" si="39"/>
        <v>0</v>
      </c>
      <c r="BF246" s="154">
        <f t="shared" si="40"/>
        <v>0</v>
      </c>
      <c r="BG246" s="154">
        <f t="shared" si="41"/>
        <v>0</v>
      </c>
      <c r="BH246" s="154">
        <f t="shared" si="42"/>
        <v>0</v>
      </c>
      <c r="BI246" s="154">
        <f t="shared" si="43"/>
        <v>0</v>
      </c>
      <c r="BJ246" s="13" t="s">
        <v>86</v>
      </c>
      <c r="BK246" s="154">
        <f t="shared" si="44"/>
        <v>361.04</v>
      </c>
      <c r="BL246" s="13" t="s">
        <v>198</v>
      </c>
      <c r="BM246" s="153" t="s">
        <v>869</v>
      </c>
    </row>
    <row r="247" spans="2:65" s="1" customFormat="1" ht="16.5" customHeight="1">
      <c r="B247" s="142"/>
      <c r="C247" s="143" t="s">
        <v>378</v>
      </c>
      <c r="D247" s="143" t="s">
        <v>174</v>
      </c>
      <c r="E247" s="144" t="s">
        <v>1278</v>
      </c>
      <c r="F247" s="145" t="s">
        <v>1279</v>
      </c>
      <c r="G247" s="146" t="s">
        <v>1238</v>
      </c>
      <c r="H247" s="147">
        <v>34</v>
      </c>
      <c r="I247" s="148">
        <v>7.15</v>
      </c>
      <c r="J247" s="148"/>
      <c r="K247" s="149"/>
      <c r="L247" s="27"/>
      <c r="M247" s="150" t="s">
        <v>1</v>
      </c>
      <c r="N247" s="121" t="s">
        <v>40</v>
      </c>
      <c r="O247" s="151">
        <v>0.23463999999999999</v>
      </c>
      <c r="P247" s="151">
        <f t="shared" si="36"/>
        <v>7.97776</v>
      </c>
      <c r="Q247" s="151">
        <v>1.2E-4</v>
      </c>
      <c r="R247" s="151">
        <f t="shared" si="37"/>
        <v>4.0800000000000003E-3</v>
      </c>
      <c r="S247" s="151">
        <v>0</v>
      </c>
      <c r="T247" s="152">
        <f t="shared" si="38"/>
        <v>0</v>
      </c>
      <c r="AR247" s="153" t="s">
        <v>198</v>
      </c>
      <c r="AT247" s="153" t="s">
        <v>174</v>
      </c>
      <c r="AU247" s="153" t="s">
        <v>86</v>
      </c>
      <c r="AY247" s="13" t="s">
        <v>171</v>
      </c>
      <c r="BE247" s="154">
        <f t="shared" si="39"/>
        <v>0</v>
      </c>
      <c r="BF247" s="154">
        <f t="shared" si="40"/>
        <v>0</v>
      </c>
      <c r="BG247" s="154">
        <f t="shared" si="41"/>
        <v>0</v>
      </c>
      <c r="BH247" s="154">
        <f t="shared" si="42"/>
        <v>0</v>
      </c>
      <c r="BI247" s="154">
        <f t="shared" si="43"/>
        <v>0</v>
      </c>
      <c r="BJ247" s="13" t="s">
        <v>86</v>
      </c>
      <c r="BK247" s="154">
        <f t="shared" si="44"/>
        <v>243.1</v>
      </c>
      <c r="BL247" s="13" t="s">
        <v>198</v>
      </c>
      <c r="BM247" s="153" t="s">
        <v>872</v>
      </c>
    </row>
    <row r="248" spans="2:65" s="1" customFormat="1" ht="16.5" customHeight="1">
      <c r="B248" s="142"/>
      <c r="C248" s="155" t="s">
        <v>348</v>
      </c>
      <c r="D248" s="155" t="s">
        <v>282</v>
      </c>
      <c r="E248" s="156" t="s">
        <v>1280</v>
      </c>
      <c r="F248" s="157" t="s">
        <v>1281</v>
      </c>
      <c r="G248" s="158" t="s">
        <v>280</v>
      </c>
      <c r="H248" s="159">
        <v>34</v>
      </c>
      <c r="I248" s="160">
        <v>7.01</v>
      </c>
      <c r="J248" s="160"/>
      <c r="K248" s="161"/>
      <c r="L248" s="162"/>
      <c r="M248" s="163" t="s">
        <v>1</v>
      </c>
      <c r="N248" s="164" t="s">
        <v>40</v>
      </c>
      <c r="O248" s="151">
        <v>0</v>
      </c>
      <c r="P248" s="151">
        <f t="shared" si="36"/>
        <v>0</v>
      </c>
      <c r="Q248" s="151">
        <v>0</v>
      </c>
      <c r="R248" s="151">
        <f t="shared" si="37"/>
        <v>0</v>
      </c>
      <c r="S248" s="151">
        <v>0</v>
      </c>
      <c r="T248" s="152">
        <f t="shared" si="38"/>
        <v>0</v>
      </c>
      <c r="AR248" s="153" t="s">
        <v>225</v>
      </c>
      <c r="AT248" s="153" t="s">
        <v>282</v>
      </c>
      <c r="AU248" s="153" t="s">
        <v>86</v>
      </c>
      <c r="AY248" s="13" t="s">
        <v>171</v>
      </c>
      <c r="BE248" s="154">
        <f t="shared" si="39"/>
        <v>0</v>
      </c>
      <c r="BF248" s="154">
        <f t="shared" si="40"/>
        <v>0</v>
      </c>
      <c r="BG248" s="154">
        <f t="shared" si="41"/>
        <v>0</v>
      </c>
      <c r="BH248" s="154">
        <f t="shared" si="42"/>
        <v>0</v>
      </c>
      <c r="BI248" s="154">
        <f t="shared" si="43"/>
        <v>0</v>
      </c>
      <c r="BJ248" s="13" t="s">
        <v>86</v>
      </c>
      <c r="BK248" s="154">
        <f t="shared" si="44"/>
        <v>238.34</v>
      </c>
      <c r="BL248" s="13" t="s">
        <v>198</v>
      </c>
      <c r="BM248" s="153" t="s">
        <v>875</v>
      </c>
    </row>
    <row r="249" spans="2:65" s="1" customFormat="1" ht="33" customHeight="1">
      <c r="B249" s="142"/>
      <c r="C249" s="143" t="s">
        <v>876</v>
      </c>
      <c r="D249" s="143" t="s">
        <v>174</v>
      </c>
      <c r="E249" s="144" t="s">
        <v>1282</v>
      </c>
      <c r="F249" s="145" t="s">
        <v>1283</v>
      </c>
      <c r="G249" s="146" t="s">
        <v>280</v>
      </c>
      <c r="H249" s="147">
        <v>12</v>
      </c>
      <c r="I249" s="148">
        <v>7.41</v>
      </c>
      <c r="J249" s="148"/>
      <c r="K249" s="149"/>
      <c r="L249" s="27"/>
      <c r="M249" s="150" t="s">
        <v>1</v>
      </c>
      <c r="N249" s="121" t="s">
        <v>40</v>
      </c>
      <c r="O249" s="151">
        <v>0.39182</v>
      </c>
      <c r="P249" s="151">
        <f t="shared" si="36"/>
        <v>4.7018399999999998</v>
      </c>
      <c r="Q249" s="151">
        <v>4.1999999999999996E-6</v>
      </c>
      <c r="R249" s="151">
        <f t="shared" si="37"/>
        <v>5.0399999999999992E-5</v>
      </c>
      <c r="S249" s="151">
        <v>0</v>
      </c>
      <c r="T249" s="152">
        <f t="shared" si="38"/>
        <v>0</v>
      </c>
      <c r="AR249" s="153" t="s">
        <v>198</v>
      </c>
      <c r="AT249" s="153" t="s">
        <v>174</v>
      </c>
      <c r="AU249" s="153" t="s">
        <v>86</v>
      </c>
      <c r="AY249" s="13" t="s">
        <v>171</v>
      </c>
      <c r="BE249" s="154">
        <f t="shared" si="39"/>
        <v>0</v>
      </c>
      <c r="BF249" s="154">
        <f t="shared" si="40"/>
        <v>0</v>
      </c>
      <c r="BG249" s="154">
        <f t="shared" si="41"/>
        <v>0</v>
      </c>
      <c r="BH249" s="154">
        <f t="shared" si="42"/>
        <v>0</v>
      </c>
      <c r="BI249" s="154">
        <f t="shared" si="43"/>
        <v>0</v>
      </c>
      <c r="BJ249" s="13" t="s">
        <v>86</v>
      </c>
      <c r="BK249" s="154">
        <f t="shared" si="44"/>
        <v>88.92</v>
      </c>
      <c r="BL249" s="13" t="s">
        <v>198</v>
      </c>
      <c r="BM249" s="153" t="s">
        <v>879</v>
      </c>
    </row>
    <row r="250" spans="2:65" s="1" customFormat="1" ht="55.5" customHeight="1">
      <c r="B250" s="142"/>
      <c r="C250" s="155" t="s">
        <v>352</v>
      </c>
      <c r="D250" s="155" t="s">
        <v>282</v>
      </c>
      <c r="E250" s="156" t="s">
        <v>1284</v>
      </c>
      <c r="F250" s="157" t="s">
        <v>1285</v>
      </c>
      <c r="G250" s="158" t="s">
        <v>280</v>
      </c>
      <c r="H250" s="159">
        <v>10</v>
      </c>
      <c r="I250" s="160">
        <v>56.87</v>
      </c>
      <c r="J250" s="160"/>
      <c r="K250" s="161"/>
      <c r="L250" s="162"/>
      <c r="M250" s="163" t="s">
        <v>1</v>
      </c>
      <c r="N250" s="164" t="s">
        <v>40</v>
      </c>
      <c r="O250" s="151">
        <v>0</v>
      </c>
      <c r="P250" s="151">
        <f t="shared" si="36"/>
        <v>0</v>
      </c>
      <c r="Q250" s="151">
        <v>1.6999999999999999E-3</v>
      </c>
      <c r="R250" s="151">
        <f t="shared" si="37"/>
        <v>1.6999999999999998E-2</v>
      </c>
      <c r="S250" s="151">
        <v>0</v>
      </c>
      <c r="T250" s="152">
        <f t="shared" si="38"/>
        <v>0</v>
      </c>
      <c r="AR250" s="153" t="s">
        <v>225</v>
      </c>
      <c r="AT250" s="153" t="s">
        <v>282</v>
      </c>
      <c r="AU250" s="153" t="s">
        <v>86</v>
      </c>
      <c r="AY250" s="13" t="s">
        <v>171</v>
      </c>
      <c r="BE250" s="154">
        <f t="shared" si="39"/>
        <v>0</v>
      </c>
      <c r="BF250" s="154">
        <f t="shared" si="40"/>
        <v>0</v>
      </c>
      <c r="BG250" s="154">
        <f t="shared" si="41"/>
        <v>0</v>
      </c>
      <c r="BH250" s="154">
        <f t="shared" si="42"/>
        <v>0</v>
      </c>
      <c r="BI250" s="154">
        <f t="shared" si="43"/>
        <v>0</v>
      </c>
      <c r="BJ250" s="13" t="s">
        <v>86</v>
      </c>
      <c r="BK250" s="154">
        <f t="shared" si="44"/>
        <v>568.70000000000005</v>
      </c>
      <c r="BL250" s="13" t="s">
        <v>198</v>
      </c>
      <c r="BM250" s="153" t="s">
        <v>880</v>
      </c>
    </row>
    <row r="251" spans="2:65" s="1" customFormat="1" ht="49.15" customHeight="1">
      <c r="B251" s="142"/>
      <c r="C251" s="155" t="s">
        <v>881</v>
      </c>
      <c r="D251" s="155" t="s">
        <v>282</v>
      </c>
      <c r="E251" s="156" t="s">
        <v>1286</v>
      </c>
      <c r="F251" s="157" t="s">
        <v>1287</v>
      </c>
      <c r="G251" s="158" t="s">
        <v>280</v>
      </c>
      <c r="H251" s="159">
        <v>2</v>
      </c>
      <c r="I251" s="160">
        <v>84.28</v>
      </c>
      <c r="J251" s="160"/>
      <c r="K251" s="161"/>
      <c r="L251" s="162"/>
      <c r="M251" s="163" t="s">
        <v>1</v>
      </c>
      <c r="N251" s="164" t="s">
        <v>40</v>
      </c>
      <c r="O251" s="151">
        <v>0</v>
      </c>
      <c r="P251" s="151">
        <f t="shared" si="36"/>
        <v>0</v>
      </c>
      <c r="Q251" s="151">
        <v>1.3600000000000001E-3</v>
      </c>
      <c r="R251" s="151">
        <f t="shared" si="37"/>
        <v>2.7200000000000002E-3</v>
      </c>
      <c r="S251" s="151">
        <v>0</v>
      </c>
      <c r="T251" s="152">
        <f t="shared" si="38"/>
        <v>0</v>
      </c>
      <c r="AR251" s="153" t="s">
        <v>225</v>
      </c>
      <c r="AT251" s="153" t="s">
        <v>282</v>
      </c>
      <c r="AU251" s="153" t="s">
        <v>86</v>
      </c>
      <c r="AY251" s="13" t="s">
        <v>171</v>
      </c>
      <c r="BE251" s="154">
        <f t="shared" si="39"/>
        <v>0</v>
      </c>
      <c r="BF251" s="154">
        <f t="shared" si="40"/>
        <v>0</v>
      </c>
      <c r="BG251" s="154">
        <f t="shared" si="41"/>
        <v>0</v>
      </c>
      <c r="BH251" s="154">
        <f t="shared" si="42"/>
        <v>0</v>
      </c>
      <c r="BI251" s="154">
        <f t="shared" si="43"/>
        <v>0</v>
      </c>
      <c r="BJ251" s="13" t="s">
        <v>86</v>
      </c>
      <c r="BK251" s="154">
        <f t="shared" si="44"/>
        <v>168.56</v>
      </c>
      <c r="BL251" s="13" t="s">
        <v>198</v>
      </c>
      <c r="BM251" s="153" t="s">
        <v>882</v>
      </c>
    </row>
    <row r="252" spans="2:65" s="1" customFormat="1" ht="21.75" customHeight="1">
      <c r="B252" s="142"/>
      <c r="C252" s="143" t="s">
        <v>355</v>
      </c>
      <c r="D252" s="143" t="s">
        <v>174</v>
      </c>
      <c r="E252" s="144" t="s">
        <v>1288</v>
      </c>
      <c r="F252" s="145" t="s">
        <v>1289</v>
      </c>
      <c r="G252" s="146" t="s">
        <v>280</v>
      </c>
      <c r="H252" s="147">
        <v>2</v>
      </c>
      <c r="I252" s="148">
        <v>3.34</v>
      </c>
      <c r="J252" s="148"/>
      <c r="K252" s="149"/>
      <c r="L252" s="27"/>
      <c r="M252" s="150" t="s">
        <v>1</v>
      </c>
      <c r="N252" s="121" t="s">
        <v>40</v>
      </c>
      <c r="O252" s="151">
        <v>0.20077</v>
      </c>
      <c r="P252" s="151">
        <f t="shared" si="36"/>
        <v>0.40154000000000001</v>
      </c>
      <c r="Q252" s="151">
        <v>4.1999999999999996E-6</v>
      </c>
      <c r="R252" s="151">
        <f t="shared" si="37"/>
        <v>8.3999999999999992E-6</v>
      </c>
      <c r="S252" s="151">
        <v>0</v>
      </c>
      <c r="T252" s="152">
        <f t="shared" si="38"/>
        <v>0</v>
      </c>
      <c r="AR252" s="153" t="s">
        <v>198</v>
      </c>
      <c r="AT252" s="153" t="s">
        <v>174</v>
      </c>
      <c r="AU252" s="153" t="s">
        <v>86</v>
      </c>
      <c r="AY252" s="13" t="s">
        <v>171</v>
      </c>
      <c r="BE252" s="154">
        <f t="shared" si="39"/>
        <v>0</v>
      </c>
      <c r="BF252" s="154">
        <f t="shared" si="40"/>
        <v>0</v>
      </c>
      <c r="BG252" s="154">
        <f t="shared" si="41"/>
        <v>0</v>
      </c>
      <c r="BH252" s="154">
        <f t="shared" si="42"/>
        <v>0</v>
      </c>
      <c r="BI252" s="154">
        <f t="shared" si="43"/>
        <v>0</v>
      </c>
      <c r="BJ252" s="13" t="s">
        <v>86</v>
      </c>
      <c r="BK252" s="154">
        <f t="shared" si="44"/>
        <v>6.68</v>
      </c>
      <c r="BL252" s="13" t="s">
        <v>198</v>
      </c>
      <c r="BM252" s="153" t="s">
        <v>883</v>
      </c>
    </row>
    <row r="253" spans="2:65" s="1" customFormat="1" ht="49.15" customHeight="1">
      <c r="B253" s="142"/>
      <c r="C253" s="155" t="s">
        <v>884</v>
      </c>
      <c r="D253" s="155" t="s">
        <v>282</v>
      </c>
      <c r="E253" s="156" t="s">
        <v>1290</v>
      </c>
      <c r="F253" s="157" t="s">
        <v>1291</v>
      </c>
      <c r="G253" s="158" t="s">
        <v>280</v>
      </c>
      <c r="H253" s="159">
        <v>2</v>
      </c>
      <c r="I253" s="160">
        <v>161.25</v>
      </c>
      <c r="J253" s="160"/>
      <c r="K253" s="161"/>
      <c r="L253" s="162"/>
      <c r="M253" s="163" t="s">
        <v>1</v>
      </c>
      <c r="N253" s="164" t="s">
        <v>40</v>
      </c>
      <c r="O253" s="151">
        <v>0</v>
      </c>
      <c r="P253" s="151">
        <f t="shared" si="36"/>
        <v>0</v>
      </c>
      <c r="Q253" s="151">
        <v>0</v>
      </c>
      <c r="R253" s="151">
        <f t="shared" si="37"/>
        <v>0</v>
      </c>
      <c r="S253" s="151">
        <v>0</v>
      </c>
      <c r="T253" s="152">
        <f t="shared" si="38"/>
        <v>0</v>
      </c>
      <c r="AR253" s="153" t="s">
        <v>225</v>
      </c>
      <c r="AT253" s="153" t="s">
        <v>282</v>
      </c>
      <c r="AU253" s="153" t="s">
        <v>86</v>
      </c>
      <c r="AY253" s="13" t="s">
        <v>171</v>
      </c>
      <c r="BE253" s="154">
        <f t="shared" si="39"/>
        <v>0</v>
      </c>
      <c r="BF253" s="154">
        <f t="shared" si="40"/>
        <v>0</v>
      </c>
      <c r="BG253" s="154">
        <f t="shared" si="41"/>
        <v>0</v>
      </c>
      <c r="BH253" s="154">
        <f t="shared" si="42"/>
        <v>0</v>
      </c>
      <c r="BI253" s="154">
        <f t="shared" si="43"/>
        <v>0</v>
      </c>
      <c r="BJ253" s="13" t="s">
        <v>86</v>
      </c>
      <c r="BK253" s="154">
        <f t="shared" si="44"/>
        <v>322.5</v>
      </c>
      <c r="BL253" s="13" t="s">
        <v>198</v>
      </c>
      <c r="BM253" s="153" t="s">
        <v>885</v>
      </c>
    </row>
    <row r="254" spans="2:65" s="1" customFormat="1" ht="24.2" customHeight="1">
      <c r="B254" s="142"/>
      <c r="C254" s="143" t="s">
        <v>359</v>
      </c>
      <c r="D254" s="143" t="s">
        <v>174</v>
      </c>
      <c r="E254" s="144" t="s">
        <v>1292</v>
      </c>
      <c r="F254" s="145" t="s">
        <v>1293</v>
      </c>
      <c r="G254" s="146" t="s">
        <v>280</v>
      </c>
      <c r="H254" s="147">
        <v>2</v>
      </c>
      <c r="I254" s="148">
        <v>7.41</v>
      </c>
      <c r="J254" s="148"/>
      <c r="K254" s="149"/>
      <c r="L254" s="27"/>
      <c r="M254" s="150" t="s">
        <v>1</v>
      </c>
      <c r="N254" s="121" t="s">
        <v>40</v>
      </c>
      <c r="O254" s="151">
        <v>0.39156000000000002</v>
      </c>
      <c r="P254" s="151">
        <f t="shared" si="36"/>
        <v>0.78312000000000004</v>
      </c>
      <c r="Q254" s="151">
        <v>4.1999999999999996E-6</v>
      </c>
      <c r="R254" s="151">
        <f t="shared" si="37"/>
        <v>8.3999999999999992E-6</v>
      </c>
      <c r="S254" s="151">
        <v>0</v>
      </c>
      <c r="T254" s="152">
        <f t="shared" si="38"/>
        <v>0</v>
      </c>
      <c r="AR254" s="153" t="s">
        <v>198</v>
      </c>
      <c r="AT254" s="153" t="s">
        <v>174</v>
      </c>
      <c r="AU254" s="153" t="s">
        <v>86</v>
      </c>
      <c r="AY254" s="13" t="s">
        <v>171</v>
      </c>
      <c r="BE254" s="154">
        <f t="shared" si="39"/>
        <v>0</v>
      </c>
      <c r="BF254" s="154">
        <f t="shared" si="40"/>
        <v>0</v>
      </c>
      <c r="BG254" s="154">
        <f t="shared" si="41"/>
        <v>0</v>
      </c>
      <c r="BH254" s="154">
        <f t="shared" si="42"/>
        <v>0</v>
      </c>
      <c r="BI254" s="154">
        <f t="shared" si="43"/>
        <v>0</v>
      </c>
      <c r="BJ254" s="13" t="s">
        <v>86</v>
      </c>
      <c r="BK254" s="154">
        <f t="shared" si="44"/>
        <v>14.82</v>
      </c>
      <c r="BL254" s="13" t="s">
        <v>198</v>
      </c>
      <c r="BM254" s="153" t="s">
        <v>886</v>
      </c>
    </row>
    <row r="255" spans="2:65" s="1" customFormat="1" ht="49.15" customHeight="1">
      <c r="B255" s="142"/>
      <c r="C255" s="155" t="s">
        <v>887</v>
      </c>
      <c r="D255" s="155" t="s">
        <v>282</v>
      </c>
      <c r="E255" s="156" t="s">
        <v>1294</v>
      </c>
      <c r="F255" s="157" t="s">
        <v>1295</v>
      </c>
      <c r="G255" s="158" t="s">
        <v>280</v>
      </c>
      <c r="H255" s="159">
        <v>2</v>
      </c>
      <c r="I255" s="160">
        <v>136.25</v>
      </c>
      <c r="J255" s="160"/>
      <c r="K255" s="161"/>
      <c r="L255" s="162"/>
      <c r="M255" s="163" t="s">
        <v>1</v>
      </c>
      <c r="N255" s="164" t="s">
        <v>40</v>
      </c>
      <c r="O255" s="151">
        <v>0</v>
      </c>
      <c r="P255" s="151">
        <f t="shared" si="36"/>
        <v>0</v>
      </c>
      <c r="Q255" s="151">
        <v>0</v>
      </c>
      <c r="R255" s="151">
        <f t="shared" si="37"/>
        <v>0</v>
      </c>
      <c r="S255" s="151">
        <v>0</v>
      </c>
      <c r="T255" s="152">
        <f t="shared" si="38"/>
        <v>0</v>
      </c>
      <c r="AR255" s="153" t="s">
        <v>225</v>
      </c>
      <c r="AT255" s="153" t="s">
        <v>282</v>
      </c>
      <c r="AU255" s="153" t="s">
        <v>86</v>
      </c>
      <c r="AY255" s="13" t="s">
        <v>171</v>
      </c>
      <c r="BE255" s="154">
        <f t="shared" si="39"/>
        <v>0</v>
      </c>
      <c r="BF255" s="154">
        <f t="shared" si="40"/>
        <v>0</v>
      </c>
      <c r="BG255" s="154">
        <f t="shared" si="41"/>
        <v>0</v>
      </c>
      <c r="BH255" s="154">
        <f t="shared" si="42"/>
        <v>0</v>
      </c>
      <c r="BI255" s="154">
        <f t="shared" si="43"/>
        <v>0</v>
      </c>
      <c r="BJ255" s="13" t="s">
        <v>86</v>
      </c>
      <c r="BK255" s="154">
        <f t="shared" si="44"/>
        <v>272.5</v>
      </c>
      <c r="BL255" s="13" t="s">
        <v>198</v>
      </c>
      <c r="BM255" s="153" t="s">
        <v>888</v>
      </c>
    </row>
    <row r="256" spans="2:65" s="1" customFormat="1" ht="21.75" customHeight="1">
      <c r="B256" s="142"/>
      <c r="C256" s="155" t="s">
        <v>363</v>
      </c>
      <c r="D256" s="155" t="s">
        <v>282</v>
      </c>
      <c r="E256" s="156" t="s">
        <v>1296</v>
      </c>
      <c r="F256" s="157" t="s">
        <v>1297</v>
      </c>
      <c r="G256" s="158" t="s">
        <v>280</v>
      </c>
      <c r="H256" s="159">
        <v>2</v>
      </c>
      <c r="I256" s="160">
        <v>5.66</v>
      </c>
      <c r="J256" s="160"/>
      <c r="K256" s="161"/>
      <c r="L256" s="162"/>
      <c r="M256" s="163" t="s">
        <v>1</v>
      </c>
      <c r="N256" s="164" t="s">
        <v>40</v>
      </c>
      <c r="O256" s="151">
        <v>0</v>
      </c>
      <c r="P256" s="151">
        <f t="shared" si="36"/>
        <v>0</v>
      </c>
      <c r="Q256" s="151">
        <v>0</v>
      </c>
      <c r="R256" s="151">
        <f t="shared" si="37"/>
        <v>0</v>
      </c>
      <c r="S256" s="151">
        <v>0</v>
      </c>
      <c r="T256" s="152">
        <f t="shared" si="38"/>
        <v>0</v>
      </c>
      <c r="AR256" s="153" t="s">
        <v>225</v>
      </c>
      <c r="AT256" s="153" t="s">
        <v>282</v>
      </c>
      <c r="AU256" s="153" t="s">
        <v>86</v>
      </c>
      <c r="AY256" s="13" t="s">
        <v>171</v>
      </c>
      <c r="BE256" s="154">
        <f t="shared" si="39"/>
        <v>0</v>
      </c>
      <c r="BF256" s="154">
        <f t="shared" si="40"/>
        <v>0</v>
      </c>
      <c r="BG256" s="154">
        <f t="shared" si="41"/>
        <v>0</v>
      </c>
      <c r="BH256" s="154">
        <f t="shared" si="42"/>
        <v>0</v>
      </c>
      <c r="BI256" s="154">
        <f t="shared" si="43"/>
        <v>0</v>
      </c>
      <c r="BJ256" s="13" t="s">
        <v>86</v>
      </c>
      <c r="BK256" s="154">
        <f t="shared" si="44"/>
        <v>11.32</v>
      </c>
      <c r="BL256" s="13" t="s">
        <v>198</v>
      </c>
      <c r="BM256" s="153" t="s">
        <v>889</v>
      </c>
    </row>
    <row r="257" spans="2:65" s="1" customFormat="1" ht="24.2" customHeight="1">
      <c r="B257" s="142"/>
      <c r="C257" s="143" t="s">
        <v>890</v>
      </c>
      <c r="D257" s="143" t="s">
        <v>174</v>
      </c>
      <c r="E257" s="144" t="s">
        <v>1298</v>
      </c>
      <c r="F257" s="145" t="s">
        <v>1299</v>
      </c>
      <c r="G257" s="146" t="s">
        <v>1238</v>
      </c>
      <c r="H257" s="147">
        <v>2</v>
      </c>
      <c r="I257" s="148">
        <v>3.77</v>
      </c>
      <c r="J257" s="148"/>
      <c r="K257" s="149"/>
      <c r="L257" s="27"/>
      <c r="M257" s="150" t="s">
        <v>1</v>
      </c>
      <c r="N257" s="121" t="s">
        <v>40</v>
      </c>
      <c r="O257" s="151">
        <v>0.25</v>
      </c>
      <c r="P257" s="151">
        <f t="shared" si="36"/>
        <v>0.5</v>
      </c>
      <c r="Q257" s="151">
        <v>0</v>
      </c>
      <c r="R257" s="151">
        <f t="shared" si="37"/>
        <v>0</v>
      </c>
      <c r="S257" s="151">
        <v>2.5999999999999999E-3</v>
      </c>
      <c r="T257" s="152">
        <f t="shared" si="38"/>
        <v>5.1999999999999998E-3</v>
      </c>
      <c r="AR257" s="153" t="s">
        <v>198</v>
      </c>
      <c r="AT257" s="153" t="s">
        <v>174</v>
      </c>
      <c r="AU257" s="153" t="s">
        <v>86</v>
      </c>
      <c r="AY257" s="13" t="s">
        <v>171</v>
      </c>
      <c r="BE257" s="154">
        <f t="shared" si="39"/>
        <v>0</v>
      </c>
      <c r="BF257" s="154">
        <f t="shared" si="40"/>
        <v>0</v>
      </c>
      <c r="BG257" s="154">
        <f t="shared" si="41"/>
        <v>0</v>
      </c>
      <c r="BH257" s="154">
        <f t="shared" si="42"/>
        <v>0</v>
      </c>
      <c r="BI257" s="154">
        <f t="shared" si="43"/>
        <v>0</v>
      </c>
      <c r="BJ257" s="13" t="s">
        <v>86</v>
      </c>
      <c r="BK257" s="154">
        <f t="shared" si="44"/>
        <v>7.54</v>
      </c>
      <c r="BL257" s="13" t="s">
        <v>198</v>
      </c>
      <c r="BM257" s="153" t="s">
        <v>893</v>
      </c>
    </row>
    <row r="258" spans="2:65" s="1" customFormat="1" ht="24.2" customHeight="1">
      <c r="B258" s="142"/>
      <c r="C258" s="143" t="s">
        <v>367</v>
      </c>
      <c r="D258" s="143" t="s">
        <v>174</v>
      </c>
      <c r="E258" s="144" t="s">
        <v>1300</v>
      </c>
      <c r="F258" s="145" t="s">
        <v>1301</v>
      </c>
      <c r="G258" s="146" t="s">
        <v>280</v>
      </c>
      <c r="H258" s="147">
        <v>2</v>
      </c>
      <c r="I258" s="148">
        <v>3.77</v>
      </c>
      <c r="J258" s="148"/>
      <c r="K258" s="149"/>
      <c r="L258" s="27"/>
      <c r="M258" s="150" t="s">
        <v>1</v>
      </c>
      <c r="N258" s="121" t="s">
        <v>40</v>
      </c>
      <c r="O258" s="151">
        <v>0.25</v>
      </c>
      <c r="P258" s="151">
        <f t="shared" si="36"/>
        <v>0.5</v>
      </c>
      <c r="Q258" s="151">
        <v>0</v>
      </c>
      <c r="R258" s="151">
        <f t="shared" si="37"/>
        <v>0</v>
      </c>
      <c r="S258" s="151">
        <v>2.2499999999999998E-3</v>
      </c>
      <c r="T258" s="152">
        <f t="shared" si="38"/>
        <v>4.4999999999999997E-3</v>
      </c>
      <c r="AR258" s="153" t="s">
        <v>198</v>
      </c>
      <c r="AT258" s="153" t="s">
        <v>174</v>
      </c>
      <c r="AU258" s="153" t="s">
        <v>86</v>
      </c>
      <c r="AY258" s="13" t="s">
        <v>171</v>
      </c>
      <c r="BE258" s="154">
        <f t="shared" si="39"/>
        <v>0</v>
      </c>
      <c r="BF258" s="154">
        <f t="shared" si="40"/>
        <v>0</v>
      </c>
      <c r="BG258" s="154">
        <f t="shared" si="41"/>
        <v>0</v>
      </c>
      <c r="BH258" s="154">
        <f t="shared" si="42"/>
        <v>0</v>
      </c>
      <c r="BI258" s="154">
        <f t="shared" si="43"/>
        <v>0</v>
      </c>
      <c r="BJ258" s="13" t="s">
        <v>86</v>
      </c>
      <c r="BK258" s="154">
        <f t="shared" si="44"/>
        <v>7.54</v>
      </c>
      <c r="BL258" s="13" t="s">
        <v>198</v>
      </c>
      <c r="BM258" s="153" t="s">
        <v>894</v>
      </c>
    </row>
    <row r="259" spans="2:65" s="1" customFormat="1" ht="24.2" customHeight="1">
      <c r="B259" s="142"/>
      <c r="C259" s="143" t="s">
        <v>895</v>
      </c>
      <c r="D259" s="143" t="s">
        <v>174</v>
      </c>
      <c r="E259" s="144" t="s">
        <v>1302</v>
      </c>
      <c r="F259" s="145" t="s">
        <v>1303</v>
      </c>
      <c r="G259" s="146" t="s">
        <v>280</v>
      </c>
      <c r="H259" s="147">
        <v>2</v>
      </c>
      <c r="I259" s="148">
        <v>2.27</v>
      </c>
      <c r="J259" s="148"/>
      <c r="K259" s="149"/>
      <c r="L259" s="27"/>
      <c r="M259" s="150" t="s">
        <v>1</v>
      </c>
      <c r="N259" s="121" t="s">
        <v>40</v>
      </c>
      <c r="O259" s="151">
        <v>0.15</v>
      </c>
      <c r="P259" s="151">
        <f t="shared" si="36"/>
        <v>0.3</v>
      </c>
      <c r="Q259" s="151">
        <v>0</v>
      </c>
      <c r="R259" s="151">
        <f t="shared" si="37"/>
        <v>0</v>
      </c>
      <c r="S259" s="151">
        <v>1.1299999999999999E-3</v>
      </c>
      <c r="T259" s="152">
        <f t="shared" si="38"/>
        <v>2.2599999999999999E-3</v>
      </c>
      <c r="AR259" s="153" t="s">
        <v>198</v>
      </c>
      <c r="AT259" s="153" t="s">
        <v>174</v>
      </c>
      <c r="AU259" s="153" t="s">
        <v>86</v>
      </c>
      <c r="AY259" s="13" t="s">
        <v>171</v>
      </c>
      <c r="BE259" s="154">
        <f t="shared" si="39"/>
        <v>0</v>
      </c>
      <c r="BF259" s="154">
        <f t="shared" si="40"/>
        <v>0</v>
      </c>
      <c r="BG259" s="154">
        <f t="shared" si="41"/>
        <v>0</v>
      </c>
      <c r="BH259" s="154">
        <f t="shared" si="42"/>
        <v>0</v>
      </c>
      <c r="BI259" s="154">
        <f t="shared" si="43"/>
        <v>0</v>
      </c>
      <c r="BJ259" s="13" t="s">
        <v>86</v>
      </c>
      <c r="BK259" s="154">
        <f t="shared" si="44"/>
        <v>4.54</v>
      </c>
      <c r="BL259" s="13" t="s">
        <v>198</v>
      </c>
      <c r="BM259" s="153" t="s">
        <v>898</v>
      </c>
    </row>
    <row r="260" spans="2:65" s="1" customFormat="1" ht="37.9" customHeight="1">
      <c r="B260" s="142"/>
      <c r="C260" s="143" t="s">
        <v>370</v>
      </c>
      <c r="D260" s="143" t="s">
        <v>174</v>
      </c>
      <c r="E260" s="144" t="s">
        <v>1304</v>
      </c>
      <c r="F260" s="145" t="s">
        <v>1305</v>
      </c>
      <c r="G260" s="146" t="s">
        <v>280</v>
      </c>
      <c r="H260" s="147">
        <v>12</v>
      </c>
      <c r="I260" s="148">
        <v>1.34</v>
      </c>
      <c r="J260" s="148"/>
      <c r="K260" s="149"/>
      <c r="L260" s="27"/>
      <c r="M260" s="150" t="s">
        <v>1</v>
      </c>
      <c r="N260" s="121" t="s">
        <v>40</v>
      </c>
      <c r="O260" s="151">
        <v>8.8999999999999996E-2</v>
      </c>
      <c r="P260" s="151">
        <f t="shared" si="36"/>
        <v>1.0680000000000001</v>
      </c>
      <c r="Q260" s="151">
        <v>0</v>
      </c>
      <c r="R260" s="151">
        <f t="shared" si="37"/>
        <v>0</v>
      </c>
      <c r="S260" s="151">
        <v>8.4999999999999995E-4</v>
      </c>
      <c r="T260" s="152">
        <f t="shared" si="38"/>
        <v>1.0199999999999999E-2</v>
      </c>
      <c r="AR260" s="153" t="s">
        <v>198</v>
      </c>
      <c r="AT260" s="153" t="s">
        <v>174</v>
      </c>
      <c r="AU260" s="153" t="s">
        <v>86</v>
      </c>
      <c r="AY260" s="13" t="s">
        <v>171</v>
      </c>
      <c r="BE260" s="154">
        <f t="shared" si="39"/>
        <v>0</v>
      </c>
      <c r="BF260" s="154">
        <f t="shared" si="40"/>
        <v>0</v>
      </c>
      <c r="BG260" s="154">
        <f t="shared" si="41"/>
        <v>0</v>
      </c>
      <c r="BH260" s="154">
        <f t="shared" si="42"/>
        <v>0</v>
      </c>
      <c r="BI260" s="154">
        <f t="shared" si="43"/>
        <v>0</v>
      </c>
      <c r="BJ260" s="13" t="s">
        <v>86</v>
      </c>
      <c r="BK260" s="154">
        <f t="shared" si="44"/>
        <v>16.079999999999998</v>
      </c>
      <c r="BL260" s="13" t="s">
        <v>198</v>
      </c>
      <c r="BM260" s="153" t="s">
        <v>901</v>
      </c>
    </row>
    <row r="261" spans="2:65" s="1" customFormat="1" ht="24.2" customHeight="1">
      <c r="B261" s="142"/>
      <c r="C261" s="143" t="s">
        <v>902</v>
      </c>
      <c r="D261" s="143" t="s">
        <v>174</v>
      </c>
      <c r="E261" s="144" t="s">
        <v>1306</v>
      </c>
      <c r="F261" s="145" t="s">
        <v>1307</v>
      </c>
      <c r="G261" s="146" t="s">
        <v>280</v>
      </c>
      <c r="H261" s="147">
        <v>2</v>
      </c>
      <c r="I261" s="148">
        <v>3.56</v>
      </c>
      <c r="J261" s="148"/>
      <c r="K261" s="149"/>
      <c r="L261" s="27"/>
      <c r="M261" s="150" t="s">
        <v>1</v>
      </c>
      <c r="N261" s="121" t="s">
        <v>40</v>
      </c>
      <c r="O261" s="151">
        <v>0.23599999999999999</v>
      </c>
      <c r="P261" s="151">
        <f t="shared" si="36"/>
        <v>0.47199999999999998</v>
      </c>
      <c r="Q261" s="151">
        <v>0</v>
      </c>
      <c r="R261" s="151">
        <f t="shared" si="37"/>
        <v>0</v>
      </c>
      <c r="S261" s="151">
        <v>1.2199999999999999E-3</v>
      </c>
      <c r="T261" s="152">
        <f t="shared" si="38"/>
        <v>2.4399999999999999E-3</v>
      </c>
      <c r="AR261" s="153" t="s">
        <v>198</v>
      </c>
      <c r="AT261" s="153" t="s">
        <v>174</v>
      </c>
      <c r="AU261" s="153" t="s">
        <v>86</v>
      </c>
      <c r="AY261" s="13" t="s">
        <v>171</v>
      </c>
      <c r="BE261" s="154">
        <f t="shared" si="39"/>
        <v>0</v>
      </c>
      <c r="BF261" s="154">
        <f t="shared" si="40"/>
        <v>0</v>
      </c>
      <c r="BG261" s="154">
        <f t="shared" si="41"/>
        <v>0</v>
      </c>
      <c r="BH261" s="154">
        <f t="shared" si="42"/>
        <v>0</v>
      </c>
      <c r="BI261" s="154">
        <f t="shared" si="43"/>
        <v>0</v>
      </c>
      <c r="BJ261" s="13" t="s">
        <v>86</v>
      </c>
      <c r="BK261" s="154">
        <f t="shared" si="44"/>
        <v>7.12</v>
      </c>
      <c r="BL261" s="13" t="s">
        <v>198</v>
      </c>
      <c r="BM261" s="153" t="s">
        <v>905</v>
      </c>
    </row>
    <row r="262" spans="2:65" s="1" customFormat="1" ht="24.2" customHeight="1">
      <c r="B262" s="142"/>
      <c r="C262" s="143" t="s">
        <v>374</v>
      </c>
      <c r="D262" s="143" t="s">
        <v>174</v>
      </c>
      <c r="E262" s="144" t="s">
        <v>1308</v>
      </c>
      <c r="F262" s="145" t="s">
        <v>1309</v>
      </c>
      <c r="G262" s="146" t="s">
        <v>362</v>
      </c>
      <c r="H262" s="147">
        <v>0.59599999999999997</v>
      </c>
      <c r="I262" s="148">
        <v>26.18</v>
      </c>
      <c r="J262" s="148"/>
      <c r="K262" s="149"/>
      <c r="L262" s="27"/>
      <c r="M262" s="165" t="s">
        <v>1</v>
      </c>
      <c r="N262" s="166" t="s">
        <v>40</v>
      </c>
      <c r="O262" s="167">
        <v>1.502</v>
      </c>
      <c r="P262" s="167">
        <f t="shared" si="36"/>
        <v>0.89519199999999999</v>
      </c>
      <c r="Q262" s="167">
        <v>0</v>
      </c>
      <c r="R262" s="167">
        <f t="shared" si="37"/>
        <v>0</v>
      </c>
      <c r="S262" s="167">
        <v>0</v>
      </c>
      <c r="T262" s="168">
        <f t="shared" si="38"/>
        <v>0</v>
      </c>
      <c r="AR262" s="153" t="s">
        <v>198</v>
      </c>
      <c r="AT262" s="153" t="s">
        <v>174</v>
      </c>
      <c r="AU262" s="153" t="s">
        <v>86</v>
      </c>
      <c r="AY262" s="13" t="s">
        <v>171</v>
      </c>
      <c r="BE262" s="154">
        <f t="shared" si="39"/>
        <v>0</v>
      </c>
      <c r="BF262" s="154">
        <f t="shared" si="40"/>
        <v>0</v>
      </c>
      <c r="BG262" s="154">
        <f t="shared" si="41"/>
        <v>0</v>
      </c>
      <c r="BH262" s="154">
        <f t="shared" si="42"/>
        <v>0</v>
      </c>
      <c r="BI262" s="154">
        <f t="shared" si="43"/>
        <v>0</v>
      </c>
      <c r="BJ262" s="13" t="s">
        <v>86</v>
      </c>
      <c r="BK262" s="154">
        <f t="shared" si="44"/>
        <v>15.6</v>
      </c>
      <c r="BL262" s="13" t="s">
        <v>198</v>
      </c>
      <c r="BM262" s="153" t="s">
        <v>906</v>
      </c>
    </row>
    <row r="263" spans="2:65" s="1" customFormat="1" ht="6.95" customHeight="1">
      <c r="B263" s="42"/>
      <c r="C263" s="43"/>
      <c r="D263" s="43"/>
      <c r="E263" s="43"/>
      <c r="F263" s="43"/>
      <c r="G263" s="43"/>
      <c r="H263" s="43"/>
      <c r="I263" s="43"/>
      <c r="J263" s="43"/>
      <c r="K263" s="43"/>
      <c r="L263" s="27"/>
    </row>
  </sheetData>
  <autoFilter ref="C137:K262"/>
  <mergeCells count="14">
    <mergeCell ref="E128:H128"/>
    <mergeCell ref="E126:H126"/>
    <mergeCell ref="E130:H130"/>
    <mergeCell ref="L2:V2"/>
    <mergeCell ref="E85:H85"/>
    <mergeCell ref="E89:H89"/>
    <mergeCell ref="E87:H87"/>
    <mergeCell ref="E91:H91"/>
    <mergeCell ref="E124:H124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266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623</v>
      </c>
      <c r="L12" s="27"/>
    </row>
    <row r="13" spans="2:46" s="1" customFormat="1" ht="16.5" customHeight="1">
      <c r="B13" s="27"/>
      <c r="E13" s="176" t="s">
        <v>1310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J116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ROUND((SUM(BE116:BE117) + SUM(BE141:BE265)),  2)</f>
        <v>0</v>
      </c>
      <c r="G39" s="99"/>
      <c r="H39" s="99"/>
      <c r="I39" s="100">
        <v>0.2</v>
      </c>
      <c r="J39" s="98">
        <f>ROUND(((SUM(BE116:BE117) + SUM(BE141:BE265))*I39),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ROUND((SUM(BF116:BF117) + SUM(BF141:BF265)),  2)</f>
        <v>0</v>
      </c>
      <c r="I40" s="101">
        <v>0.2</v>
      </c>
      <c r="J40" s="83">
        <f>ROUND(((SUM(BF116:BF117) + SUM(BF141:BF265))*I40),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ROUND((SUM(BG116:BG117) + SUM(BG141:BG265)),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ROUND((SUM(BH116:BH117) + SUM(BH141:BH265)),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ROUND((SUM(BI116:BI117) + SUM(BI141:BI265)),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623</v>
      </c>
      <c r="L90" s="27"/>
    </row>
    <row r="91" spans="2:12" s="1" customFormat="1" ht="16.5" customHeight="1">
      <c r="B91" s="27"/>
      <c r="E91" s="176" t="str">
        <f>E13</f>
        <v>E1.5. 01.1 - Ústredné vykurovanie a chladenie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J141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1311</v>
      </c>
      <c r="E101" s="114"/>
      <c r="F101" s="114"/>
      <c r="G101" s="114"/>
      <c r="H101" s="114"/>
      <c r="I101" s="114"/>
      <c r="J101" s="115">
        <f>J142</f>
        <v>0</v>
      </c>
      <c r="L101" s="112"/>
    </row>
    <row r="102" spans="2:47" s="9" customFormat="1" ht="19.899999999999999" customHeight="1">
      <c r="B102" s="116"/>
      <c r="D102" s="117" t="s">
        <v>1312</v>
      </c>
      <c r="E102" s="118"/>
      <c r="F102" s="118"/>
      <c r="G102" s="118"/>
      <c r="H102" s="118"/>
      <c r="I102" s="118"/>
      <c r="J102" s="119">
        <f>J143</f>
        <v>0</v>
      </c>
      <c r="L102" s="116"/>
    </row>
    <row r="103" spans="2:47" s="9" customFormat="1" ht="19.899999999999999" customHeight="1">
      <c r="B103" s="116"/>
      <c r="D103" s="117" t="s">
        <v>1313</v>
      </c>
      <c r="E103" s="118"/>
      <c r="F103" s="118"/>
      <c r="G103" s="118"/>
      <c r="H103" s="118"/>
      <c r="I103" s="118"/>
      <c r="J103" s="119">
        <f>J154</f>
        <v>0</v>
      </c>
      <c r="L103" s="116"/>
    </row>
    <row r="104" spans="2:47" s="9" customFormat="1" ht="19.899999999999999" customHeight="1">
      <c r="B104" s="116"/>
      <c r="D104" s="117" t="s">
        <v>1314</v>
      </c>
      <c r="E104" s="118"/>
      <c r="F104" s="118"/>
      <c r="G104" s="118"/>
      <c r="H104" s="118"/>
      <c r="I104" s="118"/>
      <c r="J104" s="119">
        <f>J164</f>
        <v>0</v>
      </c>
      <c r="L104" s="116"/>
    </row>
    <row r="105" spans="2:47" s="9" customFormat="1" ht="19.899999999999999" customHeight="1">
      <c r="B105" s="116"/>
      <c r="D105" s="117" t="s">
        <v>1315</v>
      </c>
      <c r="E105" s="118"/>
      <c r="F105" s="118"/>
      <c r="G105" s="118"/>
      <c r="H105" s="118"/>
      <c r="I105" s="118"/>
      <c r="J105" s="119">
        <f>J175</f>
        <v>0</v>
      </c>
      <c r="L105" s="116"/>
    </row>
    <row r="106" spans="2:47" s="9" customFormat="1" ht="19.899999999999999" customHeight="1">
      <c r="B106" s="116"/>
      <c r="D106" s="117" t="s">
        <v>1316</v>
      </c>
      <c r="E106" s="118"/>
      <c r="F106" s="118"/>
      <c r="G106" s="118"/>
      <c r="H106" s="118"/>
      <c r="I106" s="118"/>
      <c r="J106" s="119">
        <f>J201</f>
        <v>0</v>
      </c>
      <c r="L106" s="116"/>
    </row>
    <row r="107" spans="2:47" s="9" customFormat="1" ht="19.899999999999999" customHeight="1">
      <c r="B107" s="116"/>
      <c r="D107" s="117" t="s">
        <v>1317</v>
      </c>
      <c r="E107" s="118"/>
      <c r="F107" s="118"/>
      <c r="G107" s="118"/>
      <c r="H107" s="118"/>
      <c r="I107" s="118"/>
      <c r="J107" s="119">
        <f>J221</f>
        <v>0</v>
      </c>
      <c r="L107" s="116"/>
    </row>
    <row r="108" spans="2:47" s="9" customFormat="1" ht="19.899999999999999" customHeight="1">
      <c r="B108" s="116"/>
      <c r="D108" s="117" t="s">
        <v>1318</v>
      </c>
      <c r="E108" s="118"/>
      <c r="F108" s="118"/>
      <c r="G108" s="118"/>
      <c r="H108" s="118"/>
      <c r="I108" s="118"/>
      <c r="J108" s="119">
        <f>J225</f>
        <v>0</v>
      </c>
      <c r="L108" s="116"/>
    </row>
    <row r="109" spans="2:47" s="8" customFormat="1" ht="24.95" customHeight="1">
      <c r="B109" s="112"/>
      <c r="D109" s="113" t="s">
        <v>1319</v>
      </c>
      <c r="E109" s="114"/>
      <c r="F109" s="114"/>
      <c r="G109" s="114"/>
      <c r="H109" s="114"/>
      <c r="I109" s="114"/>
      <c r="J109" s="115">
        <f>J230</f>
        <v>0</v>
      </c>
      <c r="L109" s="112"/>
    </row>
    <row r="110" spans="2:47" s="9" customFormat="1" ht="19.899999999999999" customHeight="1">
      <c r="B110" s="116"/>
      <c r="D110" s="117" t="s">
        <v>1320</v>
      </c>
      <c r="E110" s="118"/>
      <c r="F110" s="118"/>
      <c r="G110" s="118"/>
      <c r="H110" s="118"/>
      <c r="I110" s="118"/>
      <c r="J110" s="119">
        <f>J231</f>
        <v>0</v>
      </c>
      <c r="L110" s="116"/>
    </row>
    <row r="111" spans="2:47" s="8" customFormat="1" ht="24.95" customHeight="1">
      <c r="B111" s="112"/>
      <c r="D111" s="113" t="s">
        <v>1321</v>
      </c>
      <c r="E111" s="114"/>
      <c r="F111" s="114"/>
      <c r="G111" s="114"/>
      <c r="H111" s="114"/>
      <c r="I111" s="114"/>
      <c r="J111" s="115">
        <f>J239</f>
        <v>0</v>
      </c>
      <c r="L111" s="112"/>
    </row>
    <row r="112" spans="2:47" s="8" customFormat="1" ht="24.95" customHeight="1">
      <c r="B112" s="112"/>
      <c r="D112" s="113" t="s">
        <v>1322</v>
      </c>
      <c r="E112" s="114"/>
      <c r="F112" s="114"/>
      <c r="G112" s="114"/>
      <c r="H112" s="114"/>
      <c r="I112" s="114"/>
      <c r="J112" s="115">
        <f>J258</f>
        <v>0</v>
      </c>
      <c r="L112" s="112"/>
    </row>
    <row r="113" spans="2:14" s="9" customFormat="1" ht="19.899999999999999" customHeight="1">
      <c r="B113" s="116"/>
      <c r="D113" s="117" t="s">
        <v>1323</v>
      </c>
      <c r="E113" s="118"/>
      <c r="F113" s="118"/>
      <c r="G113" s="118"/>
      <c r="H113" s="118"/>
      <c r="I113" s="118"/>
      <c r="J113" s="119">
        <f>J259</f>
        <v>0</v>
      </c>
      <c r="L113" s="116"/>
    </row>
    <row r="114" spans="2:14" s="1" customFormat="1" ht="21.75" customHeight="1">
      <c r="B114" s="27"/>
      <c r="L114" s="27"/>
    </row>
    <row r="115" spans="2:14" s="1" customFormat="1" ht="6.95" customHeight="1">
      <c r="B115" s="27"/>
      <c r="L115" s="27"/>
    </row>
    <row r="116" spans="2:14" s="1" customFormat="1" ht="29.25" customHeight="1">
      <c r="B116" s="27"/>
      <c r="C116" s="111" t="s">
        <v>156</v>
      </c>
      <c r="J116" s="120">
        <v>0</v>
      </c>
      <c r="L116" s="27"/>
      <c r="N116" s="121" t="s">
        <v>38</v>
      </c>
    </row>
    <row r="117" spans="2:14" s="1" customFormat="1" ht="18" customHeight="1">
      <c r="B117" s="27"/>
      <c r="L117" s="27"/>
    </row>
    <row r="118" spans="2:14" s="1" customFormat="1" ht="29.25" customHeight="1">
      <c r="B118" s="27"/>
      <c r="C118" s="92" t="s">
        <v>131</v>
      </c>
      <c r="D118" s="93"/>
      <c r="E118" s="93"/>
      <c r="F118" s="93"/>
      <c r="G118" s="93"/>
      <c r="H118" s="93"/>
      <c r="I118" s="93"/>
      <c r="J118" s="94">
        <f>ROUND(J100+J116,2)</f>
        <v>0</v>
      </c>
      <c r="K118" s="93"/>
      <c r="L118" s="27"/>
    </row>
    <row r="119" spans="2:14" s="1" customFormat="1" ht="6.95" customHeight="1">
      <c r="B119" s="42"/>
      <c r="C119" s="43"/>
      <c r="D119" s="43"/>
      <c r="E119" s="43"/>
      <c r="F119" s="43"/>
      <c r="G119" s="43"/>
      <c r="H119" s="43"/>
      <c r="I119" s="43"/>
      <c r="J119" s="43"/>
      <c r="K119" s="43"/>
      <c r="L119" s="27"/>
    </row>
    <row r="123" spans="2:14" s="1" customFormat="1" ht="6.95" customHeight="1">
      <c r="B123" s="44"/>
      <c r="C123" s="45"/>
      <c r="D123" s="45"/>
      <c r="E123" s="45"/>
      <c r="F123" s="45"/>
      <c r="G123" s="45"/>
      <c r="H123" s="45"/>
      <c r="I123" s="45"/>
      <c r="J123" s="45"/>
      <c r="K123" s="45"/>
      <c r="L123" s="27"/>
    </row>
    <row r="124" spans="2:14" s="1" customFormat="1" ht="24.95" customHeight="1">
      <c r="B124" s="27"/>
      <c r="C124" s="17" t="s">
        <v>157</v>
      </c>
      <c r="L124" s="27"/>
    </row>
    <row r="125" spans="2:14" s="1" customFormat="1" ht="6.95" customHeight="1">
      <c r="B125" s="27"/>
      <c r="L125" s="27"/>
    </row>
    <row r="126" spans="2:14" s="1" customFormat="1" ht="12" customHeight="1">
      <c r="B126" s="27"/>
      <c r="C126" s="22" t="s">
        <v>12</v>
      </c>
      <c r="L126" s="27"/>
    </row>
    <row r="127" spans="2:14" s="1" customFormat="1" ht="16.5" customHeight="1">
      <c r="B127" s="27"/>
      <c r="E127" s="215" t="str">
        <f>E7</f>
        <v>Bratislava II OO PZ, Mojmírova 20- rekonštrukcia objektu</v>
      </c>
      <c r="F127" s="216"/>
      <c r="G127" s="216"/>
      <c r="H127" s="216"/>
      <c r="L127" s="27"/>
    </row>
    <row r="128" spans="2:14" ht="12" customHeight="1">
      <c r="B128" s="16"/>
      <c r="C128" s="22" t="s">
        <v>133</v>
      </c>
      <c r="L128" s="16"/>
    </row>
    <row r="129" spans="2:65" ht="16.5" customHeight="1">
      <c r="B129" s="16"/>
      <c r="E129" s="215" t="s">
        <v>134</v>
      </c>
      <c r="F129" s="195"/>
      <c r="G129" s="195"/>
      <c r="H129" s="195"/>
      <c r="L129" s="16"/>
    </row>
    <row r="130" spans="2:65" ht="12" customHeight="1">
      <c r="B130" s="16"/>
      <c r="C130" s="22" t="s">
        <v>135</v>
      </c>
      <c r="L130" s="16"/>
    </row>
    <row r="131" spans="2:65" s="1" customFormat="1" ht="16.5" customHeight="1">
      <c r="B131" s="27"/>
      <c r="E131" s="208" t="s">
        <v>136</v>
      </c>
      <c r="F131" s="214"/>
      <c r="G131" s="214"/>
      <c r="H131" s="214"/>
      <c r="L131" s="27"/>
    </row>
    <row r="132" spans="2:65" s="1" customFormat="1" ht="12" customHeight="1">
      <c r="B132" s="27"/>
      <c r="C132" s="22" t="s">
        <v>623</v>
      </c>
      <c r="L132" s="27"/>
    </row>
    <row r="133" spans="2:65" s="1" customFormat="1" ht="16.5" customHeight="1">
      <c r="B133" s="27"/>
      <c r="E133" s="176" t="str">
        <f>E13</f>
        <v>E1.5. 01.1 - Ústredné vykurovanie a chladenie</v>
      </c>
      <c r="F133" s="214"/>
      <c r="G133" s="214"/>
      <c r="H133" s="214"/>
      <c r="L133" s="27"/>
    </row>
    <row r="134" spans="2:65" s="1" customFormat="1" ht="6.95" customHeight="1">
      <c r="B134" s="27"/>
      <c r="L134" s="27"/>
    </row>
    <row r="135" spans="2:65" s="1" customFormat="1" ht="12" customHeight="1">
      <c r="B135" s="27"/>
      <c r="C135" s="22" t="s">
        <v>16</v>
      </c>
      <c r="F135" s="20" t="str">
        <f>F16</f>
        <v>Mojmírova 20, Bratislava II</v>
      </c>
      <c r="I135" s="22" t="s">
        <v>18</v>
      </c>
      <c r="J135" s="50">
        <f>IF(J16="","",J16)</f>
        <v>45417</v>
      </c>
      <c r="L135" s="27"/>
    </row>
    <row r="136" spans="2:65" s="1" customFormat="1" ht="6.95" customHeight="1">
      <c r="B136" s="27"/>
      <c r="L136" s="27"/>
    </row>
    <row r="137" spans="2:65" s="1" customFormat="1" ht="40.15" customHeight="1">
      <c r="B137" s="27"/>
      <c r="C137" s="22" t="s">
        <v>19</v>
      </c>
      <c r="F137" s="20" t="str">
        <f>E19</f>
        <v>MV SR,Pribinova 2,812 72 Bratislava 2</v>
      </c>
      <c r="I137" s="22" t="s">
        <v>26</v>
      </c>
      <c r="J137" s="23" t="str">
        <f>E25</f>
        <v>A+D Projekta s.r.o., Pod Orešinou 226/2 Nitra</v>
      </c>
      <c r="L137" s="27"/>
    </row>
    <row r="138" spans="2:65" s="1" customFormat="1" ht="15.2" customHeight="1">
      <c r="B138" s="27"/>
      <c r="C138" s="22" t="s">
        <v>23</v>
      </c>
      <c r="F138" s="20"/>
      <c r="I138" s="22" t="s">
        <v>29</v>
      </c>
      <c r="J138" s="23" t="str">
        <f>E28</f>
        <v xml:space="preserve"> </v>
      </c>
      <c r="L138" s="27"/>
    </row>
    <row r="139" spans="2:65" s="1" customFormat="1" ht="10.35" customHeight="1">
      <c r="B139" s="27"/>
      <c r="L139" s="27"/>
    </row>
    <row r="140" spans="2:65" s="10" customFormat="1" ht="29.25" customHeight="1">
      <c r="B140" s="122"/>
      <c r="C140" s="123" t="s">
        <v>158</v>
      </c>
      <c r="D140" s="124" t="s">
        <v>59</v>
      </c>
      <c r="E140" s="124" t="s">
        <v>55</v>
      </c>
      <c r="F140" s="124" t="s">
        <v>56</v>
      </c>
      <c r="G140" s="124" t="s">
        <v>159</v>
      </c>
      <c r="H140" s="124" t="s">
        <v>160</v>
      </c>
      <c r="I140" s="124" t="s">
        <v>161</v>
      </c>
      <c r="J140" s="125" t="s">
        <v>143</v>
      </c>
      <c r="K140" s="126" t="s">
        <v>162</v>
      </c>
      <c r="L140" s="122"/>
      <c r="M140" s="57" t="s">
        <v>1</v>
      </c>
      <c r="N140" s="58" t="s">
        <v>38</v>
      </c>
      <c r="O140" s="58" t="s">
        <v>163</v>
      </c>
      <c r="P140" s="58" t="s">
        <v>164</v>
      </c>
      <c r="Q140" s="58" t="s">
        <v>165</v>
      </c>
      <c r="R140" s="58" t="s">
        <v>166</v>
      </c>
      <c r="S140" s="58" t="s">
        <v>167</v>
      </c>
      <c r="T140" s="59" t="s">
        <v>168</v>
      </c>
    </row>
    <row r="141" spans="2:65" s="1" customFormat="1" ht="22.9" customHeight="1">
      <c r="B141" s="27"/>
      <c r="C141" s="62" t="s">
        <v>139</v>
      </c>
      <c r="J141" s="127"/>
      <c r="L141" s="27"/>
      <c r="M141" s="60"/>
      <c r="N141" s="51"/>
      <c r="O141" s="51"/>
      <c r="P141" s="128">
        <f>P142+P230+P239+P258</f>
        <v>416.134027</v>
      </c>
      <c r="Q141" s="51"/>
      <c r="R141" s="128">
        <f>R142+R230+R239+R258</f>
        <v>1.2124431059999998</v>
      </c>
      <c r="S141" s="51"/>
      <c r="T141" s="129">
        <f>T142+T230+T239+T258</f>
        <v>5.15036</v>
      </c>
      <c r="AT141" s="13" t="s">
        <v>73</v>
      </c>
      <c r="AU141" s="13" t="s">
        <v>145</v>
      </c>
      <c r="BK141" s="130">
        <f>BK142+BK230+BK239+BK258</f>
        <v>26710.85</v>
      </c>
    </row>
    <row r="142" spans="2:65" s="11" customFormat="1" ht="25.9" customHeight="1">
      <c r="B142" s="131"/>
      <c r="D142" s="132" t="s">
        <v>73</v>
      </c>
      <c r="E142" s="133" t="s">
        <v>384</v>
      </c>
      <c r="F142" s="133" t="s">
        <v>1324</v>
      </c>
      <c r="J142" s="134"/>
      <c r="L142" s="131"/>
      <c r="M142" s="135"/>
      <c r="P142" s="136">
        <f>P143+P154+P164+P175+P201+P221+P225</f>
        <v>301.48425500000002</v>
      </c>
      <c r="R142" s="136">
        <f>R143+R154+R164+R175+R201+R221+R225</f>
        <v>1.1975675859999999</v>
      </c>
      <c r="T142" s="137">
        <f>T143+T154+T164+T175+T201+T221+T225</f>
        <v>0</v>
      </c>
      <c r="AR142" s="132" t="s">
        <v>86</v>
      </c>
      <c r="AT142" s="138" t="s">
        <v>73</v>
      </c>
      <c r="AU142" s="138" t="s">
        <v>74</v>
      </c>
      <c r="AY142" s="132" t="s">
        <v>171</v>
      </c>
      <c r="BK142" s="139">
        <f>BK143+BK154+BK164+BK175+BK201+BK221+BK225</f>
        <v>13560.399999999998</v>
      </c>
    </row>
    <row r="143" spans="2:65" s="11" customFormat="1" ht="22.9" customHeight="1">
      <c r="B143" s="131"/>
      <c r="D143" s="132" t="s">
        <v>73</v>
      </c>
      <c r="E143" s="140" t="s">
        <v>427</v>
      </c>
      <c r="F143" s="140" t="s">
        <v>1325</v>
      </c>
      <c r="J143" s="141"/>
      <c r="L143" s="131"/>
      <c r="M143" s="135"/>
      <c r="P143" s="136">
        <f>SUM(P144:P153)</f>
        <v>28.32959</v>
      </c>
      <c r="R143" s="136">
        <f>SUM(R144:R153)</f>
        <v>7.9910000000000016E-3</v>
      </c>
      <c r="T143" s="137">
        <f>SUM(T144:T153)</f>
        <v>0</v>
      </c>
      <c r="AR143" s="132" t="s">
        <v>86</v>
      </c>
      <c r="AT143" s="138" t="s">
        <v>73</v>
      </c>
      <c r="AU143" s="138" t="s">
        <v>81</v>
      </c>
      <c r="AY143" s="132" t="s">
        <v>171</v>
      </c>
      <c r="BK143" s="139">
        <f>SUM(BK144:BK153)</f>
        <v>979.07</v>
      </c>
    </row>
    <row r="144" spans="2:65" s="1" customFormat="1" ht="24.2" customHeight="1">
      <c r="B144" s="142"/>
      <c r="C144" s="143" t="s">
        <v>81</v>
      </c>
      <c r="D144" s="143" t="s">
        <v>174</v>
      </c>
      <c r="E144" s="144" t="s">
        <v>1326</v>
      </c>
      <c r="F144" s="145" t="s">
        <v>1327</v>
      </c>
      <c r="G144" s="146" t="s">
        <v>253</v>
      </c>
      <c r="H144" s="147">
        <v>20</v>
      </c>
      <c r="I144" s="148">
        <v>1.5</v>
      </c>
      <c r="J144" s="148"/>
      <c r="K144" s="149"/>
      <c r="L144" s="27"/>
      <c r="M144" s="150" t="s">
        <v>1</v>
      </c>
      <c r="N144" s="121" t="s">
        <v>40</v>
      </c>
      <c r="O144" s="151">
        <v>0.13102</v>
      </c>
      <c r="P144" s="151">
        <f t="shared" ref="P144:P153" si="0">O144*H144</f>
        <v>2.6204000000000001</v>
      </c>
      <c r="Q144" s="151">
        <v>9.0000000000000002E-6</v>
      </c>
      <c r="R144" s="151">
        <f t="shared" ref="R144:R153" si="1">Q144*H144</f>
        <v>1.8000000000000001E-4</v>
      </c>
      <c r="S144" s="151">
        <v>0</v>
      </c>
      <c r="T144" s="152">
        <f t="shared" ref="T144:T153" si="2">S144*H144</f>
        <v>0</v>
      </c>
      <c r="AR144" s="153" t="s">
        <v>198</v>
      </c>
      <c r="AT144" s="153" t="s">
        <v>174</v>
      </c>
      <c r="AU144" s="153" t="s">
        <v>86</v>
      </c>
      <c r="AY144" s="13" t="s">
        <v>171</v>
      </c>
      <c r="BE144" s="154">
        <f t="shared" ref="BE144:BE153" si="3">IF(N144="základná",J144,0)</f>
        <v>0</v>
      </c>
      <c r="BF144" s="154">
        <f t="shared" ref="BF144:BF153" si="4">IF(N144="znížená",J144,0)</f>
        <v>0</v>
      </c>
      <c r="BG144" s="154">
        <f t="shared" ref="BG144:BG153" si="5">IF(N144="zákl. prenesená",J144,0)</f>
        <v>0</v>
      </c>
      <c r="BH144" s="154">
        <f t="shared" ref="BH144:BH153" si="6">IF(N144="zníž. prenesená",J144,0)</f>
        <v>0</v>
      </c>
      <c r="BI144" s="154">
        <f t="shared" ref="BI144:BI153" si="7">IF(N144="nulová",J144,0)</f>
        <v>0</v>
      </c>
      <c r="BJ144" s="13" t="s">
        <v>86</v>
      </c>
      <c r="BK144" s="154">
        <f t="shared" ref="BK144:BK153" si="8">ROUND(I144*H144,2)</f>
        <v>30</v>
      </c>
      <c r="BL144" s="13" t="s">
        <v>198</v>
      </c>
      <c r="BM144" s="153" t="s">
        <v>86</v>
      </c>
    </row>
    <row r="145" spans="2:65" s="1" customFormat="1" ht="24.2" customHeight="1">
      <c r="B145" s="142"/>
      <c r="C145" s="143" t="s">
        <v>86</v>
      </c>
      <c r="D145" s="143" t="s">
        <v>174</v>
      </c>
      <c r="E145" s="144" t="s">
        <v>1328</v>
      </c>
      <c r="F145" s="145" t="s">
        <v>1329</v>
      </c>
      <c r="G145" s="146" t="s">
        <v>253</v>
      </c>
      <c r="H145" s="147">
        <v>154</v>
      </c>
      <c r="I145" s="148">
        <v>1.9</v>
      </c>
      <c r="J145" s="148"/>
      <c r="K145" s="149"/>
      <c r="L145" s="27"/>
      <c r="M145" s="150" t="s">
        <v>1</v>
      </c>
      <c r="N145" s="121" t="s">
        <v>40</v>
      </c>
      <c r="O145" s="151">
        <v>0.13402</v>
      </c>
      <c r="P145" s="151">
        <f t="shared" si="0"/>
        <v>20.63908</v>
      </c>
      <c r="Q145" s="151">
        <v>2.0000000000000002E-5</v>
      </c>
      <c r="R145" s="151">
        <f t="shared" si="1"/>
        <v>3.0800000000000003E-3</v>
      </c>
      <c r="S145" s="151">
        <v>0</v>
      </c>
      <c r="T145" s="152">
        <f t="shared" si="2"/>
        <v>0</v>
      </c>
      <c r="AR145" s="153" t="s">
        <v>198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292.60000000000002</v>
      </c>
      <c r="BL145" s="13" t="s">
        <v>198</v>
      </c>
      <c r="BM145" s="153" t="s">
        <v>107</v>
      </c>
    </row>
    <row r="146" spans="2:65" s="1" customFormat="1" ht="21.75" customHeight="1">
      <c r="B146" s="142"/>
      <c r="C146" s="143" t="s">
        <v>91</v>
      </c>
      <c r="D146" s="143" t="s">
        <v>174</v>
      </c>
      <c r="E146" s="144" t="s">
        <v>1330</v>
      </c>
      <c r="F146" s="145" t="s">
        <v>1331</v>
      </c>
      <c r="G146" s="146" t="s">
        <v>253</v>
      </c>
      <c r="H146" s="147">
        <v>37</v>
      </c>
      <c r="I146" s="148">
        <v>2.57</v>
      </c>
      <c r="J146" s="148"/>
      <c r="K146" s="149"/>
      <c r="L146" s="27"/>
      <c r="M146" s="150" t="s">
        <v>1</v>
      </c>
      <c r="N146" s="121" t="s">
        <v>40</v>
      </c>
      <c r="O146" s="151">
        <v>0.13703000000000001</v>
      </c>
      <c r="P146" s="151">
        <f t="shared" si="0"/>
        <v>5.0701100000000006</v>
      </c>
      <c r="Q146" s="151">
        <v>3.3000000000000003E-5</v>
      </c>
      <c r="R146" s="151">
        <f t="shared" si="1"/>
        <v>1.2210000000000001E-3</v>
      </c>
      <c r="S146" s="151">
        <v>0</v>
      </c>
      <c r="T146" s="152">
        <f t="shared" si="2"/>
        <v>0</v>
      </c>
      <c r="AR146" s="153" t="s">
        <v>198</v>
      </c>
      <c r="AT146" s="153" t="s">
        <v>174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95.09</v>
      </c>
      <c r="BL146" s="13" t="s">
        <v>198</v>
      </c>
      <c r="BM146" s="153" t="s">
        <v>172</v>
      </c>
    </row>
    <row r="147" spans="2:65" s="1" customFormat="1" ht="24.2" customHeight="1">
      <c r="B147" s="142"/>
      <c r="C147" s="155" t="s">
        <v>107</v>
      </c>
      <c r="D147" s="155" t="s">
        <v>282</v>
      </c>
      <c r="E147" s="156" t="s">
        <v>1133</v>
      </c>
      <c r="F147" s="157" t="s">
        <v>1332</v>
      </c>
      <c r="G147" s="158" t="s">
        <v>253</v>
      </c>
      <c r="H147" s="159">
        <v>105</v>
      </c>
      <c r="I147" s="160">
        <v>1.41</v>
      </c>
      <c r="J147" s="160"/>
      <c r="K147" s="161"/>
      <c r="L147" s="162"/>
      <c r="M147" s="163" t="s">
        <v>1</v>
      </c>
      <c r="N147" s="164" t="s">
        <v>40</v>
      </c>
      <c r="O147" s="151">
        <v>0</v>
      </c>
      <c r="P147" s="151">
        <f t="shared" si="0"/>
        <v>0</v>
      </c>
      <c r="Q147" s="151">
        <v>1.0000000000000001E-5</v>
      </c>
      <c r="R147" s="151">
        <f t="shared" si="1"/>
        <v>1.0500000000000002E-3</v>
      </c>
      <c r="S147" s="151">
        <v>0</v>
      </c>
      <c r="T147" s="152">
        <f t="shared" si="2"/>
        <v>0</v>
      </c>
      <c r="AR147" s="153" t="s">
        <v>225</v>
      </c>
      <c r="AT147" s="153" t="s">
        <v>282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148.05000000000001</v>
      </c>
      <c r="BL147" s="13" t="s">
        <v>198</v>
      </c>
      <c r="BM147" s="153" t="s">
        <v>184</v>
      </c>
    </row>
    <row r="148" spans="2:65" s="1" customFormat="1" ht="24.2" customHeight="1">
      <c r="B148" s="142"/>
      <c r="C148" s="155" t="s">
        <v>185</v>
      </c>
      <c r="D148" s="155" t="s">
        <v>282</v>
      </c>
      <c r="E148" s="156" t="s">
        <v>1333</v>
      </c>
      <c r="F148" s="157" t="s">
        <v>1334</v>
      </c>
      <c r="G148" s="158" t="s">
        <v>253</v>
      </c>
      <c r="H148" s="159">
        <v>49</v>
      </c>
      <c r="I148" s="160">
        <v>1.65</v>
      </c>
      <c r="J148" s="160"/>
      <c r="K148" s="161"/>
      <c r="L148" s="162"/>
      <c r="M148" s="163" t="s">
        <v>1</v>
      </c>
      <c r="N148" s="164" t="s">
        <v>40</v>
      </c>
      <c r="O148" s="151">
        <v>0</v>
      </c>
      <c r="P148" s="151">
        <f t="shared" si="0"/>
        <v>0</v>
      </c>
      <c r="Q148" s="151">
        <v>2.0000000000000002E-5</v>
      </c>
      <c r="R148" s="151">
        <f t="shared" si="1"/>
        <v>9.8000000000000019E-4</v>
      </c>
      <c r="S148" s="151">
        <v>0</v>
      </c>
      <c r="T148" s="152">
        <f t="shared" si="2"/>
        <v>0</v>
      </c>
      <c r="AR148" s="153" t="s">
        <v>225</v>
      </c>
      <c r="AT148" s="153" t="s">
        <v>282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80.849999999999994</v>
      </c>
      <c r="BL148" s="13" t="s">
        <v>198</v>
      </c>
      <c r="BM148" s="153" t="s">
        <v>188</v>
      </c>
    </row>
    <row r="149" spans="2:65" s="1" customFormat="1" ht="24.2" customHeight="1">
      <c r="B149" s="142"/>
      <c r="C149" s="155" t="s">
        <v>172</v>
      </c>
      <c r="D149" s="155" t="s">
        <v>282</v>
      </c>
      <c r="E149" s="156" t="s">
        <v>1335</v>
      </c>
      <c r="F149" s="157" t="s">
        <v>1336</v>
      </c>
      <c r="G149" s="158" t="s">
        <v>253</v>
      </c>
      <c r="H149" s="159">
        <v>37</v>
      </c>
      <c r="I149" s="160">
        <v>3.18</v>
      </c>
      <c r="J149" s="160"/>
      <c r="K149" s="161"/>
      <c r="L149" s="162"/>
      <c r="M149" s="163" t="s">
        <v>1</v>
      </c>
      <c r="N149" s="164" t="s">
        <v>40</v>
      </c>
      <c r="O149" s="151">
        <v>0</v>
      </c>
      <c r="P149" s="151">
        <f t="shared" si="0"/>
        <v>0</v>
      </c>
      <c r="Q149" s="151">
        <v>4.0000000000000003E-5</v>
      </c>
      <c r="R149" s="151">
        <f t="shared" si="1"/>
        <v>1.4800000000000002E-3</v>
      </c>
      <c r="S149" s="151">
        <v>0</v>
      </c>
      <c r="T149" s="152">
        <f t="shared" si="2"/>
        <v>0</v>
      </c>
      <c r="AR149" s="153" t="s">
        <v>225</v>
      </c>
      <c r="AT149" s="153" t="s">
        <v>282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117.66</v>
      </c>
      <c r="BL149" s="13" t="s">
        <v>198</v>
      </c>
      <c r="BM149" s="153" t="s">
        <v>191</v>
      </c>
    </row>
    <row r="150" spans="2:65" s="1" customFormat="1" ht="16.5" customHeight="1">
      <c r="B150" s="142"/>
      <c r="C150" s="155" t="s">
        <v>192</v>
      </c>
      <c r="D150" s="155" t="s">
        <v>282</v>
      </c>
      <c r="E150" s="156" t="s">
        <v>1337</v>
      </c>
      <c r="F150" s="157" t="s">
        <v>1338</v>
      </c>
      <c r="G150" s="158" t="s">
        <v>253</v>
      </c>
      <c r="H150" s="159">
        <v>20</v>
      </c>
      <c r="I150" s="160">
        <v>1.76</v>
      </c>
      <c r="J150" s="160"/>
      <c r="K150" s="161"/>
      <c r="L150" s="162"/>
      <c r="M150" s="163" t="s">
        <v>1</v>
      </c>
      <c r="N150" s="164" t="s">
        <v>40</v>
      </c>
      <c r="O150" s="151">
        <v>0</v>
      </c>
      <c r="P150" s="151">
        <f t="shared" si="0"/>
        <v>0</v>
      </c>
      <c r="Q150" s="151">
        <v>0</v>
      </c>
      <c r="R150" s="151">
        <f t="shared" si="1"/>
        <v>0</v>
      </c>
      <c r="S150" s="151">
        <v>0</v>
      </c>
      <c r="T150" s="152">
        <f t="shared" si="2"/>
        <v>0</v>
      </c>
      <c r="AR150" s="153" t="s">
        <v>225</v>
      </c>
      <c r="AT150" s="153" t="s">
        <v>282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35.200000000000003</v>
      </c>
      <c r="BL150" s="13" t="s">
        <v>198</v>
      </c>
      <c r="BM150" s="153" t="s">
        <v>195</v>
      </c>
    </row>
    <row r="151" spans="2:65" s="1" customFormat="1" ht="16.5" customHeight="1">
      <c r="B151" s="142"/>
      <c r="C151" s="155" t="s">
        <v>184</v>
      </c>
      <c r="D151" s="155" t="s">
        <v>282</v>
      </c>
      <c r="E151" s="156" t="s">
        <v>1339</v>
      </c>
      <c r="F151" s="157" t="s">
        <v>1340</v>
      </c>
      <c r="G151" s="158" t="s">
        <v>280</v>
      </c>
      <c r="H151" s="159">
        <v>4</v>
      </c>
      <c r="I151" s="160">
        <v>37.729999999999997</v>
      </c>
      <c r="J151" s="160"/>
      <c r="K151" s="161"/>
      <c r="L151" s="162"/>
      <c r="M151" s="163" t="s">
        <v>1</v>
      </c>
      <c r="N151" s="164" t="s">
        <v>40</v>
      </c>
      <c r="O151" s="151">
        <v>0</v>
      </c>
      <c r="P151" s="151">
        <f t="shared" si="0"/>
        <v>0</v>
      </c>
      <c r="Q151" s="151">
        <v>0</v>
      </c>
      <c r="R151" s="151">
        <f t="shared" si="1"/>
        <v>0</v>
      </c>
      <c r="S151" s="151">
        <v>0</v>
      </c>
      <c r="T151" s="152">
        <f t="shared" si="2"/>
        <v>0</v>
      </c>
      <c r="AR151" s="153" t="s">
        <v>225</v>
      </c>
      <c r="AT151" s="153" t="s">
        <v>282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150.91999999999999</v>
      </c>
      <c r="BL151" s="13" t="s">
        <v>198</v>
      </c>
      <c r="BM151" s="153" t="s">
        <v>198</v>
      </c>
    </row>
    <row r="152" spans="2:65" s="1" customFormat="1" ht="16.5" customHeight="1">
      <c r="B152" s="142"/>
      <c r="C152" s="155" t="s">
        <v>199</v>
      </c>
      <c r="D152" s="155" t="s">
        <v>282</v>
      </c>
      <c r="E152" s="156" t="s">
        <v>1341</v>
      </c>
      <c r="F152" s="157" t="s">
        <v>1342</v>
      </c>
      <c r="G152" s="158" t="s">
        <v>280</v>
      </c>
      <c r="H152" s="159">
        <v>1</v>
      </c>
      <c r="I152" s="160">
        <v>11.48</v>
      </c>
      <c r="J152" s="160"/>
      <c r="K152" s="161"/>
      <c r="L152" s="162"/>
      <c r="M152" s="163" t="s">
        <v>1</v>
      </c>
      <c r="N152" s="164" t="s">
        <v>40</v>
      </c>
      <c r="O152" s="151">
        <v>0</v>
      </c>
      <c r="P152" s="151">
        <f t="shared" si="0"/>
        <v>0</v>
      </c>
      <c r="Q152" s="151">
        <v>0</v>
      </c>
      <c r="R152" s="151">
        <f t="shared" si="1"/>
        <v>0</v>
      </c>
      <c r="S152" s="151">
        <v>0</v>
      </c>
      <c r="T152" s="152">
        <f t="shared" si="2"/>
        <v>0</v>
      </c>
      <c r="AR152" s="153" t="s">
        <v>225</v>
      </c>
      <c r="AT152" s="153" t="s">
        <v>282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11.48</v>
      </c>
      <c r="BL152" s="13" t="s">
        <v>198</v>
      </c>
      <c r="BM152" s="153" t="s">
        <v>202</v>
      </c>
    </row>
    <row r="153" spans="2:65" s="1" customFormat="1" ht="24.2" customHeight="1">
      <c r="B153" s="142"/>
      <c r="C153" s="143" t="s">
        <v>188</v>
      </c>
      <c r="D153" s="143" t="s">
        <v>174</v>
      </c>
      <c r="E153" s="144" t="s">
        <v>1343</v>
      </c>
      <c r="F153" s="145" t="s">
        <v>438</v>
      </c>
      <c r="G153" s="146" t="s">
        <v>425</v>
      </c>
      <c r="H153" s="147">
        <v>16.399999999999999</v>
      </c>
      <c r="I153" s="148">
        <v>1.05</v>
      </c>
      <c r="J153" s="148"/>
      <c r="K153" s="149"/>
      <c r="L153" s="27"/>
      <c r="M153" s="150" t="s">
        <v>1</v>
      </c>
      <c r="N153" s="121" t="s">
        <v>40</v>
      </c>
      <c r="O153" s="151">
        <v>0</v>
      </c>
      <c r="P153" s="151">
        <f t="shared" si="0"/>
        <v>0</v>
      </c>
      <c r="Q153" s="151">
        <v>0</v>
      </c>
      <c r="R153" s="151">
        <f t="shared" si="1"/>
        <v>0</v>
      </c>
      <c r="S153" s="151">
        <v>0</v>
      </c>
      <c r="T153" s="152">
        <f t="shared" si="2"/>
        <v>0</v>
      </c>
      <c r="AR153" s="153" t="s">
        <v>198</v>
      </c>
      <c r="AT153" s="153" t="s">
        <v>174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17.22</v>
      </c>
      <c r="BL153" s="13" t="s">
        <v>198</v>
      </c>
      <c r="BM153" s="153" t="s">
        <v>7</v>
      </c>
    </row>
    <row r="154" spans="2:65" s="11" customFormat="1" ht="22.9" customHeight="1">
      <c r="B154" s="131"/>
      <c r="D154" s="132" t="s">
        <v>73</v>
      </c>
      <c r="E154" s="140" t="s">
        <v>1344</v>
      </c>
      <c r="F154" s="140" t="s">
        <v>1345</v>
      </c>
      <c r="J154" s="141"/>
      <c r="L154" s="131"/>
      <c r="M154" s="135"/>
      <c r="P154" s="136">
        <f>SUM(P155:P163)</f>
        <v>0.91809000000000007</v>
      </c>
      <c r="R154" s="136">
        <f>SUM(R155:R163)</f>
        <v>6.9205500000000001E-3</v>
      </c>
      <c r="T154" s="137">
        <f>SUM(T155:T163)</f>
        <v>0</v>
      </c>
      <c r="AR154" s="132" t="s">
        <v>86</v>
      </c>
      <c r="AT154" s="138" t="s">
        <v>73</v>
      </c>
      <c r="AU154" s="138" t="s">
        <v>81</v>
      </c>
      <c r="AY154" s="132" t="s">
        <v>171</v>
      </c>
      <c r="BK154" s="139">
        <f>SUM(BK155:BK163)</f>
        <v>1133.7</v>
      </c>
    </row>
    <row r="155" spans="2:65" s="1" customFormat="1" ht="16.5" customHeight="1">
      <c r="B155" s="142"/>
      <c r="C155" s="143" t="s">
        <v>205</v>
      </c>
      <c r="D155" s="143" t="s">
        <v>174</v>
      </c>
      <c r="E155" s="144" t="s">
        <v>1346</v>
      </c>
      <c r="F155" s="145" t="s">
        <v>1347</v>
      </c>
      <c r="G155" s="146" t="s">
        <v>1241</v>
      </c>
      <c r="H155" s="147">
        <v>6</v>
      </c>
      <c r="I155" s="148">
        <v>3.08</v>
      </c>
      <c r="J155" s="148"/>
      <c r="K155" s="149"/>
      <c r="L155" s="27"/>
      <c r="M155" s="150" t="s">
        <v>1</v>
      </c>
      <c r="N155" s="121" t="s">
        <v>40</v>
      </c>
      <c r="O155" s="151">
        <v>0.10868</v>
      </c>
      <c r="P155" s="151">
        <f t="shared" ref="P155:P163" si="9">O155*H155</f>
        <v>0.65207999999999999</v>
      </c>
      <c r="Q155" s="151">
        <v>1.15036E-3</v>
      </c>
      <c r="R155" s="151">
        <f t="shared" ref="R155:R163" si="10">Q155*H155</f>
        <v>6.9021600000000001E-3</v>
      </c>
      <c r="S155" s="151">
        <v>0</v>
      </c>
      <c r="T155" s="152">
        <f t="shared" ref="T155:T163" si="11">S155*H155</f>
        <v>0</v>
      </c>
      <c r="AR155" s="153" t="s">
        <v>198</v>
      </c>
      <c r="AT155" s="153" t="s">
        <v>174</v>
      </c>
      <c r="AU155" s="153" t="s">
        <v>86</v>
      </c>
      <c r="AY155" s="13" t="s">
        <v>171</v>
      </c>
      <c r="BE155" s="154">
        <f t="shared" ref="BE155:BE163" si="12">IF(N155="základná",J155,0)</f>
        <v>0</v>
      </c>
      <c r="BF155" s="154">
        <f t="shared" ref="BF155:BF163" si="13">IF(N155="znížená",J155,0)</f>
        <v>0</v>
      </c>
      <c r="BG155" s="154">
        <f t="shared" ref="BG155:BG163" si="14">IF(N155="zákl. prenesená",J155,0)</f>
        <v>0</v>
      </c>
      <c r="BH155" s="154">
        <f t="shared" ref="BH155:BH163" si="15">IF(N155="zníž. prenesená",J155,0)</f>
        <v>0</v>
      </c>
      <c r="BI155" s="154">
        <f t="shared" ref="BI155:BI163" si="16">IF(N155="nulová",J155,0)</f>
        <v>0</v>
      </c>
      <c r="BJ155" s="13" t="s">
        <v>86</v>
      </c>
      <c r="BK155" s="154">
        <f t="shared" ref="BK155:BK163" si="17">ROUND(I155*H155,2)</f>
        <v>18.48</v>
      </c>
      <c r="BL155" s="13" t="s">
        <v>198</v>
      </c>
      <c r="BM155" s="153" t="s">
        <v>208</v>
      </c>
    </row>
    <row r="156" spans="2:65" s="1" customFormat="1" ht="16.5" customHeight="1">
      <c r="B156" s="142"/>
      <c r="C156" s="155" t="s">
        <v>191</v>
      </c>
      <c r="D156" s="155" t="s">
        <v>282</v>
      </c>
      <c r="E156" s="156" t="s">
        <v>1348</v>
      </c>
      <c r="F156" s="157" t="s">
        <v>1349</v>
      </c>
      <c r="G156" s="158" t="s">
        <v>280</v>
      </c>
      <c r="H156" s="159">
        <v>6</v>
      </c>
      <c r="I156" s="160">
        <v>8.76</v>
      </c>
      <c r="J156" s="160"/>
      <c r="K156" s="161"/>
      <c r="L156" s="162"/>
      <c r="M156" s="163" t="s">
        <v>1</v>
      </c>
      <c r="N156" s="164" t="s">
        <v>40</v>
      </c>
      <c r="O156" s="151">
        <v>0</v>
      </c>
      <c r="P156" s="151">
        <f t="shared" si="9"/>
        <v>0</v>
      </c>
      <c r="Q156" s="151">
        <v>0</v>
      </c>
      <c r="R156" s="151">
        <f t="shared" si="10"/>
        <v>0</v>
      </c>
      <c r="S156" s="151">
        <v>0</v>
      </c>
      <c r="T156" s="152">
        <f t="shared" si="11"/>
        <v>0</v>
      </c>
      <c r="AR156" s="153" t="s">
        <v>225</v>
      </c>
      <c r="AT156" s="153" t="s">
        <v>282</v>
      </c>
      <c r="AU156" s="153" t="s">
        <v>86</v>
      </c>
      <c r="AY156" s="13" t="s">
        <v>171</v>
      </c>
      <c r="BE156" s="154">
        <f t="shared" si="12"/>
        <v>0</v>
      </c>
      <c r="BF156" s="154">
        <f t="shared" si="13"/>
        <v>0</v>
      </c>
      <c r="BG156" s="154">
        <f t="shared" si="14"/>
        <v>0</v>
      </c>
      <c r="BH156" s="154">
        <f t="shared" si="15"/>
        <v>0</v>
      </c>
      <c r="BI156" s="154">
        <f t="shared" si="16"/>
        <v>0</v>
      </c>
      <c r="BJ156" s="13" t="s">
        <v>86</v>
      </c>
      <c r="BK156" s="154">
        <f t="shared" si="17"/>
        <v>52.56</v>
      </c>
      <c r="BL156" s="13" t="s">
        <v>198</v>
      </c>
      <c r="BM156" s="153" t="s">
        <v>211</v>
      </c>
    </row>
    <row r="157" spans="2:65" s="1" customFormat="1" ht="24.2" customHeight="1">
      <c r="B157" s="142"/>
      <c r="C157" s="143" t="s">
        <v>212</v>
      </c>
      <c r="D157" s="143" t="s">
        <v>174</v>
      </c>
      <c r="E157" s="144" t="s">
        <v>1350</v>
      </c>
      <c r="F157" s="145" t="s">
        <v>1351</v>
      </c>
      <c r="G157" s="146" t="s">
        <v>1241</v>
      </c>
      <c r="H157" s="147">
        <v>1</v>
      </c>
      <c r="I157" s="148">
        <v>15.27</v>
      </c>
      <c r="J157" s="148"/>
      <c r="K157" s="149"/>
      <c r="L157" s="27"/>
      <c r="M157" s="150" t="s">
        <v>1</v>
      </c>
      <c r="N157" s="121" t="s">
        <v>40</v>
      </c>
      <c r="O157" s="151">
        <v>0.26601000000000002</v>
      </c>
      <c r="P157" s="151">
        <f t="shared" si="9"/>
        <v>0.26601000000000002</v>
      </c>
      <c r="Q157" s="151">
        <v>1.8389999999999998E-5</v>
      </c>
      <c r="R157" s="151">
        <f t="shared" si="10"/>
        <v>1.8389999999999998E-5</v>
      </c>
      <c r="S157" s="151">
        <v>0</v>
      </c>
      <c r="T157" s="152">
        <f t="shared" si="11"/>
        <v>0</v>
      </c>
      <c r="AR157" s="153" t="s">
        <v>198</v>
      </c>
      <c r="AT157" s="153" t="s">
        <v>174</v>
      </c>
      <c r="AU157" s="153" t="s">
        <v>86</v>
      </c>
      <c r="AY157" s="13" t="s">
        <v>171</v>
      </c>
      <c r="BE157" s="154">
        <f t="shared" si="12"/>
        <v>0</v>
      </c>
      <c r="BF157" s="154">
        <f t="shared" si="13"/>
        <v>0</v>
      </c>
      <c r="BG157" s="154">
        <f t="shared" si="14"/>
        <v>0</v>
      </c>
      <c r="BH157" s="154">
        <f t="shared" si="15"/>
        <v>0</v>
      </c>
      <c r="BI157" s="154">
        <f t="shared" si="16"/>
        <v>0</v>
      </c>
      <c r="BJ157" s="13" t="s">
        <v>86</v>
      </c>
      <c r="BK157" s="154">
        <f t="shared" si="17"/>
        <v>15.27</v>
      </c>
      <c r="BL157" s="13" t="s">
        <v>198</v>
      </c>
      <c r="BM157" s="153" t="s">
        <v>215</v>
      </c>
    </row>
    <row r="158" spans="2:65" s="1" customFormat="1" ht="37.9" customHeight="1">
      <c r="B158" s="142"/>
      <c r="C158" s="155" t="s">
        <v>195</v>
      </c>
      <c r="D158" s="155" t="s">
        <v>282</v>
      </c>
      <c r="E158" s="156" t="s">
        <v>1352</v>
      </c>
      <c r="F158" s="157" t="s">
        <v>1353</v>
      </c>
      <c r="G158" s="158" t="s">
        <v>280</v>
      </c>
      <c r="H158" s="159">
        <v>1</v>
      </c>
      <c r="I158" s="160">
        <v>230.25</v>
      </c>
      <c r="J158" s="160"/>
      <c r="K158" s="161"/>
      <c r="L158" s="162"/>
      <c r="M158" s="163" t="s">
        <v>1</v>
      </c>
      <c r="N158" s="164" t="s">
        <v>40</v>
      </c>
      <c r="O158" s="151">
        <v>0</v>
      </c>
      <c r="P158" s="151">
        <f t="shared" si="9"/>
        <v>0</v>
      </c>
      <c r="Q158" s="151">
        <v>0</v>
      </c>
      <c r="R158" s="151">
        <f t="shared" si="10"/>
        <v>0</v>
      </c>
      <c r="S158" s="151">
        <v>0</v>
      </c>
      <c r="T158" s="152">
        <f t="shared" si="11"/>
        <v>0</v>
      </c>
      <c r="AR158" s="153" t="s">
        <v>225</v>
      </c>
      <c r="AT158" s="153" t="s">
        <v>282</v>
      </c>
      <c r="AU158" s="153" t="s">
        <v>86</v>
      </c>
      <c r="AY158" s="13" t="s">
        <v>171</v>
      </c>
      <c r="BE158" s="154">
        <f t="shared" si="12"/>
        <v>0</v>
      </c>
      <c r="BF158" s="154">
        <f t="shared" si="13"/>
        <v>0</v>
      </c>
      <c r="BG158" s="154">
        <f t="shared" si="14"/>
        <v>0</v>
      </c>
      <c r="BH158" s="154">
        <f t="shared" si="15"/>
        <v>0</v>
      </c>
      <c r="BI158" s="154">
        <f t="shared" si="16"/>
        <v>0</v>
      </c>
      <c r="BJ158" s="13" t="s">
        <v>86</v>
      </c>
      <c r="BK158" s="154">
        <f t="shared" si="17"/>
        <v>230.25</v>
      </c>
      <c r="BL158" s="13" t="s">
        <v>198</v>
      </c>
      <c r="BM158" s="153" t="s">
        <v>218</v>
      </c>
    </row>
    <row r="159" spans="2:65" s="1" customFormat="1" ht="16.5" customHeight="1">
      <c r="B159" s="142"/>
      <c r="C159" s="143" t="s">
        <v>219</v>
      </c>
      <c r="D159" s="143" t="s">
        <v>174</v>
      </c>
      <c r="E159" s="144" t="s">
        <v>1354</v>
      </c>
      <c r="F159" s="145" t="s">
        <v>1355</v>
      </c>
      <c r="G159" s="146" t="s">
        <v>280</v>
      </c>
      <c r="H159" s="147">
        <v>1</v>
      </c>
      <c r="I159" s="148">
        <v>17</v>
      </c>
      <c r="J159" s="148"/>
      <c r="K159" s="149"/>
      <c r="L159" s="27"/>
      <c r="M159" s="150" t="s">
        <v>1</v>
      </c>
      <c r="N159" s="121" t="s">
        <v>40</v>
      </c>
      <c r="O159" s="151">
        <v>0</v>
      </c>
      <c r="P159" s="151">
        <f t="shared" si="9"/>
        <v>0</v>
      </c>
      <c r="Q159" s="151">
        <v>0</v>
      </c>
      <c r="R159" s="151">
        <f t="shared" si="10"/>
        <v>0</v>
      </c>
      <c r="S159" s="151">
        <v>0</v>
      </c>
      <c r="T159" s="152">
        <f t="shared" si="11"/>
        <v>0</v>
      </c>
      <c r="AR159" s="153" t="s">
        <v>198</v>
      </c>
      <c r="AT159" s="153" t="s">
        <v>174</v>
      </c>
      <c r="AU159" s="153" t="s">
        <v>86</v>
      </c>
      <c r="AY159" s="13" t="s">
        <v>171</v>
      </c>
      <c r="BE159" s="154">
        <f t="shared" si="12"/>
        <v>0</v>
      </c>
      <c r="BF159" s="154">
        <f t="shared" si="13"/>
        <v>0</v>
      </c>
      <c r="BG159" s="154">
        <f t="shared" si="14"/>
        <v>0</v>
      </c>
      <c r="BH159" s="154">
        <f t="shared" si="15"/>
        <v>0</v>
      </c>
      <c r="BI159" s="154">
        <f t="shared" si="16"/>
        <v>0</v>
      </c>
      <c r="BJ159" s="13" t="s">
        <v>86</v>
      </c>
      <c r="BK159" s="154">
        <f t="shared" si="17"/>
        <v>17</v>
      </c>
      <c r="BL159" s="13" t="s">
        <v>198</v>
      </c>
      <c r="BM159" s="153" t="s">
        <v>222</v>
      </c>
    </row>
    <row r="160" spans="2:65" s="1" customFormat="1" ht="37.9" customHeight="1">
      <c r="B160" s="142"/>
      <c r="C160" s="155" t="s">
        <v>198</v>
      </c>
      <c r="D160" s="155" t="s">
        <v>282</v>
      </c>
      <c r="E160" s="156" t="s">
        <v>1356</v>
      </c>
      <c r="F160" s="157" t="s">
        <v>1357</v>
      </c>
      <c r="G160" s="158" t="s">
        <v>280</v>
      </c>
      <c r="H160" s="159">
        <v>1</v>
      </c>
      <c r="I160" s="160">
        <v>298.2</v>
      </c>
      <c r="J160" s="160"/>
      <c r="K160" s="161"/>
      <c r="L160" s="162"/>
      <c r="M160" s="163" t="s">
        <v>1</v>
      </c>
      <c r="N160" s="164" t="s">
        <v>40</v>
      </c>
      <c r="O160" s="151">
        <v>0</v>
      </c>
      <c r="P160" s="151">
        <f t="shared" si="9"/>
        <v>0</v>
      </c>
      <c r="Q160" s="151">
        <v>0</v>
      </c>
      <c r="R160" s="151">
        <f t="shared" si="10"/>
        <v>0</v>
      </c>
      <c r="S160" s="151">
        <v>0</v>
      </c>
      <c r="T160" s="152">
        <f t="shared" si="11"/>
        <v>0</v>
      </c>
      <c r="AR160" s="153" t="s">
        <v>225</v>
      </c>
      <c r="AT160" s="153" t="s">
        <v>282</v>
      </c>
      <c r="AU160" s="153" t="s">
        <v>86</v>
      </c>
      <c r="AY160" s="13" t="s">
        <v>171</v>
      </c>
      <c r="BE160" s="154">
        <f t="shared" si="12"/>
        <v>0</v>
      </c>
      <c r="BF160" s="154">
        <f t="shared" si="13"/>
        <v>0</v>
      </c>
      <c r="BG160" s="154">
        <f t="shared" si="14"/>
        <v>0</v>
      </c>
      <c r="BH160" s="154">
        <f t="shared" si="15"/>
        <v>0</v>
      </c>
      <c r="BI160" s="154">
        <f t="shared" si="16"/>
        <v>0</v>
      </c>
      <c r="BJ160" s="13" t="s">
        <v>86</v>
      </c>
      <c r="BK160" s="154">
        <f t="shared" si="17"/>
        <v>298.2</v>
      </c>
      <c r="BL160" s="13" t="s">
        <v>198</v>
      </c>
      <c r="BM160" s="153" t="s">
        <v>225</v>
      </c>
    </row>
    <row r="161" spans="2:65" s="1" customFormat="1" ht="16.5" customHeight="1">
      <c r="B161" s="142"/>
      <c r="C161" s="143" t="s">
        <v>226</v>
      </c>
      <c r="D161" s="143" t="s">
        <v>174</v>
      </c>
      <c r="E161" s="144" t="s">
        <v>1358</v>
      </c>
      <c r="F161" s="145" t="s">
        <v>1359</v>
      </c>
      <c r="G161" s="146" t="s">
        <v>280</v>
      </c>
      <c r="H161" s="147">
        <v>1</v>
      </c>
      <c r="I161" s="148">
        <v>170</v>
      </c>
      <c r="J161" s="148"/>
      <c r="K161" s="149"/>
      <c r="L161" s="27"/>
      <c r="M161" s="150" t="s">
        <v>1</v>
      </c>
      <c r="N161" s="121" t="s">
        <v>40</v>
      </c>
      <c r="O161" s="151">
        <v>0</v>
      </c>
      <c r="P161" s="151">
        <f t="shared" si="9"/>
        <v>0</v>
      </c>
      <c r="Q161" s="151">
        <v>0</v>
      </c>
      <c r="R161" s="151">
        <f t="shared" si="10"/>
        <v>0</v>
      </c>
      <c r="S161" s="151">
        <v>0</v>
      </c>
      <c r="T161" s="152">
        <f t="shared" si="11"/>
        <v>0</v>
      </c>
      <c r="AR161" s="153" t="s">
        <v>198</v>
      </c>
      <c r="AT161" s="153" t="s">
        <v>174</v>
      </c>
      <c r="AU161" s="153" t="s">
        <v>86</v>
      </c>
      <c r="AY161" s="13" t="s">
        <v>171</v>
      </c>
      <c r="BE161" s="154">
        <f t="shared" si="12"/>
        <v>0</v>
      </c>
      <c r="BF161" s="154">
        <f t="shared" si="13"/>
        <v>0</v>
      </c>
      <c r="BG161" s="154">
        <f t="shared" si="14"/>
        <v>0</v>
      </c>
      <c r="BH161" s="154">
        <f t="shared" si="15"/>
        <v>0</v>
      </c>
      <c r="BI161" s="154">
        <f t="shared" si="16"/>
        <v>0</v>
      </c>
      <c r="BJ161" s="13" t="s">
        <v>86</v>
      </c>
      <c r="BK161" s="154">
        <f t="shared" si="17"/>
        <v>170</v>
      </c>
      <c r="BL161" s="13" t="s">
        <v>198</v>
      </c>
      <c r="BM161" s="153" t="s">
        <v>229</v>
      </c>
    </row>
    <row r="162" spans="2:65" s="1" customFormat="1" ht="37.9" customHeight="1">
      <c r="B162" s="142"/>
      <c r="C162" s="155" t="s">
        <v>202</v>
      </c>
      <c r="D162" s="155" t="s">
        <v>282</v>
      </c>
      <c r="E162" s="156" t="s">
        <v>1360</v>
      </c>
      <c r="F162" s="157" t="s">
        <v>1361</v>
      </c>
      <c r="G162" s="158" t="s">
        <v>280</v>
      </c>
      <c r="H162" s="159">
        <v>1</v>
      </c>
      <c r="I162" s="160">
        <v>308.25</v>
      </c>
      <c r="J162" s="160"/>
      <c r="K162" s="161"/>
      <c r="L162" s="162"/>
      <c r="M162" s="163" t="s">
        <v>1</v>
      </c>
      <c r="N162" s="164" t="s">
        <v>40</v>
      </c>
      <c r="O162" s="151">
        <v>0</v>
      </c>
      <c r="P162" s="151">
        <f t="shared" si="9"/>
        <v>0</v>
      </c>
      <c r="Q162" s="151">
        <v>0</v>
      </c>
      <c r="R162" s="151">
        <f t="shared" si="10"/>
        <v>0</v>
      </c>
      <c r="S162" s="151">
        <v>0</v>
      </c>
      <c r="T162" s="152">
        <f t="shared" si="11"/>
        <v>0</v>
      </c>
      <c r="AR162" s="153" t="s">
        <v>225</v>
      </c>
      <c r="AT162" s="153" t="s">
        <v>282</v>
      </c>
      <c r="AU162" s="153" t="s">
        <v>86</v>
      </c>
      <c r="AY162" s="13" t="s">
        <v>171</v>
      </c>
      <c r="BE162" s="154">
        <f t="shared" si="12"/>
        <v>0</v>
      </c>
      <c r="BF162" s="154">
        <f t="shared" si="13"/>
        <v>0</v>
      </c>
      <c r="BG162" s="154">
        <f t="shared" si="14"/>
        <v>0</v>
      </c>
      <c r="BH162" s="154">
        <f t="shared" si="15"/>
        <v>0</v>
      </c>
      <c r="BI162" s="154">
        <f t="shared" si="16"/>
        <v>0</v>
      </c>
      <c r="BJ162" s="13" t="s">
        <v>86</v>
      </c>
      <c r="BK162" s="154">
        <f t="shared" si="17"/>
        <v>308.25</v>
      </c>
      <c r="BL162" s="13" t="s">
        <v>198</v>
      </c>
      <c r="BM162" s="153" t="s">
        <v>232</v>
      </c>
    </row>
    <row r="163" spans="2:65" s="1" customFormat="1" ht="24.2" customHeight="1">
      <c r="B163" s="142"/>
      <c r="C163" s="143" t="s">
        <v>233</v>
      </c>
      <c r="D163" s="143" t="s">
        <v>174</v>
      </c>
      <c r="E163" s="144" t="s">
        <v>1362</v>
      </c>
      <c r="F163" s="145" t="s">
        <v>1363</v>
      </c>
      <c r="G163" s="146" t="s">
        <v>425</v>
      </c>
      <c r="H163" s="147">
        <v>24.24</v>
      </c>
      <c r="I163" s="148">
        <v>0.97750000000000004</v>
      </c>
      <c r="J163" s="148"/>
      <c r="K163" s="149"/>
      <c r="L163" s="27"/>
      <c r="M163" s="150" t="s">
        <v>1</v>
      </c>
      <c r="N163" s="121" t="s">
        <v>40</v>
      </c>
      <c r="O163" s="151">
        <v>0</v>
      </c>
      <c r="P163" s="151">
        <f t="shared" si="9"/>
        <v>0</v>
      </c>
      <c r="Q163" s="151">
        <v>0</v>
      </c>
      <c r="R163" s="151">
        <f t="shared" si="10"/>
        <v>0</v>
      </c>
      <c r="S163" s="151">
        <v>0</v>
      </c>
      <c r="T163" s="152">
        <f t="shared" si="11"/>
        <v>0</v>
      </c>
      <c r="AR163" s="153" t="s">
        <v>198</v>
      </c>
      <c r="AT163" s="153" t="s">
        <v>174</v>
      </c>
      <c r="AU163" s="153" t="s">
        <v>86</v>
      </c>
      <c r="AY163" s="13" t="s">
        <v>171</v>
      </c>
      <c r="BE163" s="154">
        <f t="shared" si="12"/>
        <v>0</v>
      </c>
      <c r="BF163" s="154">
        <f t="shared" si="13"/>
        <v>0</v>
      </c>
      <c r="BG163" s="154">
        <f t="shared" si="14"/>
        <v>0</v>
      </c>
      <c r="BH163" s="154">
        <f t="shared" si="15"/>
        <v>0</v>
      </c>
      <c r="BI163" s="154">
        <f t="shared" si="16"/>
        <v>0</v>
      </c>
      <c r="BJ163" s="13" t="s">
        <v>86</v>
      </c>
      <c r="BK163" s="154">
        <f t="shared" si="17"/>
        <v>23.69</v>
      </c>
      <c r="BL163" s="13" t="s">
        <v>198</v>
      </c>
      <c r="BM163" s="153" t="s">
        <v>236</v>
      </c>
    </row>
    <row r="164" spans="2:65" s="11" customFormat="1" ht="22.9" customHeight="1">
      <c r="B164" s="131"/>
      <c r="D164" s="132" t="s">
        <v>73</v>
      </c>
      <c r="E164" s="140" t="s">
        <v>1364</v>
      </c>
      <c r="F164" s="140" t="s">
        <v>1365</v>
      </c>
      <c r="J164" s="141"/>
      <c r="L164" s="131"/>
      <c r="M164" s="135"/>
      <c r="P164" s="136">
        <f>SUM(P165:P174)</f>
        <v>130.71594999999999</v>
      </c>
      <c r="R164" s="136">
        <f>SUM(R165:R174)</f>
        <v>0.57851881760000001</v>
      </c>
      <c r="T164" s="137">
        <f>SUM(T165:T174)</f>
        <v>0</v>
      </c>
      <c r="AR164" s="132" t="s">
        <v>86</v>
      </c>
      <c r="AT164" s="138" t="s">
        <v>73</v>
      </c>
      <c r="AU164" s="138" t="s">
        <v>81</v>
      </c>
      <c r="AY164" s="132" t="s">
        <v>171</v>
      </c>
      <c r="BK164" s="139">
        <f>SUM(BK165:BK174)</f>
        <v>4192.54</v>
      </c>
    </row>
    <row r="165" spans="2:65" s="1" customFormat="1" ht="24.2" customHeight="1">
      <c r="B165" s="142"/>
      <c r="C165" s="143" t="s">
        <v>7</v>
      </c>
      <c r="D165" s="143" t="s">
        <v>174</v>
      </c>
      <c r="E165" s="144" t="s">
        <v>1366</v>
      </c>
      <c r="F165" s="145" t="s">
        <v>1367</v>
      </c>
      <c r="G165" s="146" t="s">
        <v>253</v>
      </c>
      <c r="H165" s="147">
        <v>1</v>
      </c>
      <c r="I165" s="148">
        <v>9.85</v>
      </c>
      <c r="J165" s="148"/>
      <c r="K165" s="149"/>
      <c r="L165" s="27"/>
      <c r="M165" s="150" t="s">
        <v>1</v>
      </c>
      <c r="N165" s="121" t="s">
        <v>40</v>
      </c>
      <c r="O165" s="151">
        <v>0.31763000000000002</v>
      </c>
      <c r="P165" s="151">
        <f t="shared" ref="P165:P174" si="18">O165*H165</f>
        <v>0.31763000000000002</v>
      </c>
      <c r="Q165" s="151">
        <v>1.0869908E-3</v>
      </c>
      <c r="R165" s="151">
        <f t="shared" ref="R165:R174" si="19">Q165*H165</f>
        <v>1.0869908E-3</v>
      </c>
      <c r="S165" s="151">
        <v>0</v>
      </c>
      <c r="T165" s="152">
        <f t="shared" ref="T165:T174" si="20">S165*H165</f>
        <v>0</v>
      </c>
      <c r="AR165" s="153" t="s">
        <v>198</v>
      </c>
      <c r="AT165" s="153" t="s">
        <v>174</v>
      </c>
      <c r="AU165" s="153" t="s">
        <v>86</v>
      </c>
      <c r="AY165" s="13" t="s">
        <v>171</v>
      </c>
      <c r="BE165" s="154">
        <f t="shared" ref="BE165:BE174" si="21">IF(N165="základná",J165,0)</f>
        <v>0</v>
      </c>
      <c r="BF165" s="154">
        <f t="shared" ref="BF165:BF174" si="22">IF(N165="znížená",J165,0)</f>
        <v>0</v>
      </c>
      <c r="BG165" s="154">
        <f t="shared" ref="BG165:BG174" si="23">IF(N165="zákl. prenesená",J165,0)</f>
        <v>0</v>
      </c>
      <c r="BH165" s="154">
        <f t="shared" ref="BH165:BH174" si="24">IF(N165="zníž. prenesená",J165,0)</f>
        <v>0</v>
      </c>
      <c r="BI165" s="154">
        <f t="shared" ref="BI165:BI174" si="25">IF(N165="nulová",J165,0)</f>
        <v>0</v>
      </c>
      <c r="BJ165" s="13" t="s">
        <v>86</v>
      </c>
      <c r="BK165" s="154">
        <f t="shared" ref="BK165:BK174" si="26">ROUND(I165*H165,2)</f>
        <v>9.85</v>
      </c>
      <c r="BL165" s="13" t="s">
        <v>198</v>
      </c>
      <c r="BM165" s="153" t="s">
        <v>239</v>
      </c>
    </row>
    <row r="166" spans="2:65" s="1" customFormat="1" ht="24.2" customHeight="1">
      <c r="B166" s="142"/>
      <c r="C166" s="143" t="s">
        <v>240</v>
      </c>
      <c r="D166" s="143" t="s">
        <v>174</v>
      </c>
      <c r="E166" s="144" t="s">
        <v>1368</v>
      </c>
      <c r="F166" s="145" t="s">
        <v>1369</v>
      </c>
      <c r="G166" s="146" t="s">
        <v>253</v>
      </c>
      <c r="H166" s="147">
        <v>245</v>
      </c>
      <c r="I166" s="148">
        <v>10.02</v>
      </c>
      <c r="J166" s="148"/>
      <c r="K166" s="149"/>
      <c r="L166" s="27"/>
      <c r="M166" s="150" t="s">
        <v>1</v>
      </c>
      <c r="N166" s="121" t="s">
        <v>40</v>
      </c>
      <c r="O166" s="151">
        <v>0.33489000000000002</v>
      </c>
      <c r="P166" s="151">
        <f t="shared" si="18"/>
        <v>82.048050000000003</v>
      </c>
      <c r="Q166" s="151">
        <v>1.5284668000000001E-3</v>
      </c>
      <c r="R166" s="151">
        <f t="shared" si="19"/>
        <v>0.374474366</v>
      </c>
      <c r="S166" s="151">
        <v>0</v>
      </c>
      <c r="T166" s="152">
        <f t="shared" si="20"/>
        <v>0</v>
      </c>
      <c r="AR166" s="153" t="s">
        <v>198</v>
      </c>
      <c r="AT166" s="153" t="s">
        <v>174</v>
      </c>
      <c r="AU166" s="153" t="s">
        <v>86</v>
      </c>
      <c r="AY166" s="13" t="s">
        <v>171</v>
      </c>
      <c r="BE166" s="154">
        <f t="shared" si="21"/>
        <v>0</v>
      </c>
      <c r="BF166" s="154">
        <f t="shared" si="22"/>
        <v>0</v>
      </c>
      <c r="BG166" s="154">
        <f t="shared" si="23"/>
        <v>0</v>
      </c>
      <c r="BH166" s="154">
        <f t="shared" si="24"/>
        <v>0</v>
      </c>
      <c r="BI166" s="154">
        <f t="shared" si="25"/>
        <v>0</v>
      </c>
      <c r="BJ166" s="13" t="s">
        <v>86</v>
      </c>
      <c r="BK166" s="154">
        <f t="shared" si="26"/>
        <v>2454.9</v>
      </c>
      <c r="BL166" s="13" t="s">
        <v>198</v>
      </c>
      <c r="BM166" s="153" t="s">
        <v>243</v>
      </c>
    </row>
    <row r="167" spans="2:65" s="1" customFormat="1" ht="24.2" customHeight="1">
      <c r="B167" s="142"/>
      <c r="C167" s="143" t="s">
        <v>208</v>
      </c>
      <c r="D167" s="143" t="s">
        <v>174</v>
      </c>
      <c r="E167" s="144" t="s">
        <v>1370</v>
      </c>
      <c r="F167" s="145" t="s">
        <v>1371</v>
      </c>
      <c r="G167" s="146" t="s">
        <v>253</v>
      </c>
      <c r="H167" s="147">
        <v>49</v>
      </c>
      <c r="I167" s="148">
        <v>11.52</v>
      </c>
      <c r="J167" s="148"/>
      <c r="K167" s="149"/>
      <c r="L167" s="27"/>
      <c r="M167" s="150" t="s">
        <v>1</v>
      </c>
      <c r="N167" s="121" t="s">
        <v>40</v>
      </c>
      <c r="O167" s="151">
        <v>0.33712999999999999</v>
      </c>
      <c r="P167" s="151">
        <f t="shared" si="18"/>
        <v>16.519369999999999</v>
      </c>
      <c r="Q167" s="151">
        <v>1.9389504E-3</v>
      </c>
      <c r="R167" s="151">
        <f t="shared" si="19"/>
        <v>9.5008569599999995E-2</v>
      </c>
      <c r="S167" s="151">
        <v>0</v>
      </c>
      <c r="T167" s="152">
        <f t="shared" si="20"/>
        <v>0</v>
      </c>
      <c r="AR167" s="153" t="s">
        <v>198</v>
      </c>
      <c r="AT167" s="153" t="s">
        <v>174</v>
      </c>
      <c r="AU167" s="153" t="s">
        <v>86</v>
      </c>
      <c r="AY167" s="13" t="s">
        <v>171</v>
      </c>
      <c r="BE167" s="154">
        <f t="shared" si="21"/>
        <v>0</v>
      </c>
      <c r="BF167" s="154">
        <f t="shared" si="22"/>
        <v>0</v>
      </c>
      <c r="BG167" s="154">
        <f t="shared" si="23"/>
        <v>0</v>
      </c>
      <c r="BH167" s="154">
        <f t="shared" si="24"/>
        <v>0</v>
      </c>
      <c r="BI167" s="154">
        <f t="shared" si="25"/>
        <v>0</v>
      </c>
      <c r="BJ167" s="13" t="s">
        <v>86</v>
      </c>
      <c r="BK167" s="154">
        <f t="shared" si="26"/>
        <v>564.48</v>
      </c>
      <c r="BL167" s="13" t="s">
        <v>198</v>
      </c>
      <c r="BM167" s="153" t="s">
        <v>246</v>
      </c>
    </row>
    <row r="168" spans="2:65" s="1" customFormat="1" ht="24.2" customHeight="1">
      <c r="B168" s="142"/>
      <c r="C168" s="143" t="s">
        <v>247</v>
      </c>
      <c r="D168" s="143" t="s">
        <v>174</v>
      </c>
      <c r="E168" s="144" t="s">
        <v>1372</v>
      </c>
      <c r="F168" s="145" t="s">
        <v>1373</v>
      </c>
      <c r="G168" s="146" t="s">
        <v>253</v>
      </c>
      <c r="H168" s="147">
        <v>37</v>
      </c>
      <c r="I168" s="148">
        <v>14.17</v>
      </c>
      <c r="J168" s="148"/>
      <c r="K168" s="149"/>
      <c r="L168" s="27"/>
      <c r="M168" s="150" t="s">
        <v>1</v>
      </c>
      <c r="N168" s="121" t="s">
        <v>40</v>
      </c>
      <c r="O168" s="151">
        <v>0.38969999999999999</v>
      </c>
      <c r="P168" s="151">
        <f t="shared" si="18"/>
        <v>14.418899999999999</v>
      </c>
      <c r="Q168" s="151">
        <v>2.9175376000000002E-3</v>
      </c>
      <c r="R168" s="151">
        <f t="shared" si="19"/>
        <v>0.10794889120000001</v>
      </c>
      <c r="S168" s="151">
        <v>0</v>
      </c>
      <c r="T168" s="152">
        <f t="shared" si="20"/>
        <v>0</v>
      </c>
      <c r="AR168" s="153" t="s">
        <v>198</v>
      </c>
      <c r="AT168" s="153" t="s">
        <v>174</v>
      </c>
      <c r="AU168" s="153" t="s">
        <v>86</v>
      </c>
      <c r="AY168" s="13" t="s">
        <v>171</v>
      </c>
      <c r="BE168" s="154">
        <f t="shared" si="21"/>
        <v>0</v>
      </c>
      <c r="BF168" s="154">
        <f t="shared" si="22"/>
        <v>0</v>
      </c>
      <c r="BG168" s="154">
        <f t="shared" si="23"/>
        <v>0</v>
      </c>
      <c r="BH168" s="154">
        <f t="shared" si="24"/>
        <v>0</v>
      </c>
      <c r="BI168" s="154">
        <f t="shared" si="25"/>
        <v>0</v>
      </c>
      <c r="BJ168" s="13" t="s">
        <v>86</v>
      </c>
      <c r="BK168" s="154">
        <f t="shared" si="26"/>
        <v>524.29</v>
      </c>
      <c r="BL168" s="13" t="s">
        <v>198</v>
      </c>
      <c r="BM168" s="153" t="s">
        <v>250</v>
      </c>
    </row>
    <row r="169" spans="2:65" s="1" customFormat="1" ht="33" customHeight="1">
      <c r="B169" s="142"/>
      <c r="C169" s="143" t="s">
        <v>211</v>
      </c>
      <c r="D169" s="143" t="s">
        <v>174</v>
      </c>
      <c r="E169" s="144" t="s">
        <v>1374</v>
      </c>
      <c r="F169" s="145" t="s">
        <v>1375</v>
      </c>
      <c r="G169" s="146" t="s">
        <v>280</v>
      </c>
      <c r="H169" s="147">
        <v>38</v>
      </c>
      <c r="I169" s="148">
        <v>4.18</v>
      </c>
      <c r="J169" s="148"/>
      <c r="K169" s="149"/>
      <c r="L169" s="27"/>
      <c r="M169" s="150" t="s">
        <v>1</v>
      </c>
      <c r="N169" s="121" t="s">
        <v>40</v>
      </c>
      <c r="O169" s="151">
        <v>0.224</v>
      </c>
      <c r="P169" s="151">
        <f t="shared" si="18"/>
        <v>8.5120000000000005</v>
      </c>
      <c r="Q169" s="151">
        <v>0</v>
      </c>
      <c r="R169" s="151">
        <f t="shared" si="19"/>
        <v>0</v>
      </c>
      <c r="S169" s="151">
        <v>0</v>
      </c>
      <c r="T169" s="152">
        <f t="shared" si="20"/>
        <v>0</v>
      </c>
      <c r="AR169" s="153" t="s">
        <v>198</v>
      </c>
      <c r="AT169" s="153" t="s">
        <v>174</v>
      </c>
      <c r="AU169" s="153" t="s">
        <v>86</v>
      </c>
      <c r="AY169" s="13" t="s">
        <v>171</v>
      </c>
      <c r="BE169" s="154">
        <f t="shared" si="21"/>
        <v>0</v>
      </c>
      <c r="BF169" s="154">
        <f t="shared" si="22"/>
        <v>0</v>
      </c>
      <c r="BG169" s="154">
        <f t="shared" si="23"/>
        <v>0</v>
      </c>
      <c r="BH169" s="154">
        <f t="shared" si="24"/>
        <v>0</v>
      </c>
      <c r="BI169" s="154">
        <f t="shared" si="25"/>
        <v>0</v>
      </c>
      <c r="BJ169" s="13" t="s">
        <v>86</v>
      </c>
      <c r="BK169" s="154">
        <f t="shared" si="26"/>
        <v>158.84</v>
      </c>
      <c r="BL169" s="13" t="s">
        <v>198</v>
      </c>
      <c r="BM169" s="153" t="s">
        <v>254</v>
      </c>
    </row>
    <row r="170" spans="2:65" s="1" customFormat="1" ht="16.5" customHeight="1">
      <c r="B170" s="142"/>
      <c r="C170" s="143" t="s">
        <v>255</v>
      </c>
      <c r="D170" s="143" t="s">
        <v>174</v>
      </c>
      <c r="E170" s="144" t="s">
        <v>1376</v>
      </c>
      <c r="F170" s="145" t="s">
        <v>1377</v>
      </c>
      <c r="G170" s="146" t="s">
        <v>253</v>
      </c>
      <c r="H170" s="147">
        <v>20</v>
      </c>
      <c r="I170" s="148">
        <v>6.98</v>
      </c>
      <c r="J170" s="148"/>
      <c r="K170" s="149"/>
      <c r="L170" s="27"/>
      <c r="M170" s="150" t="s">
        <v>1</v>
      </c>
      <c r="N170" s="121" t="s">
        <v>40</v>
      </c>
      <c r="O170" s="151">
        <v>0</v>
      </c>
      <c r="P170" s="151">
        <f t="shared" si="18"/>
        <v>0</v>
      </c>
      <c r="Q170" s="151">
        <v>0</v>
      </c>
      <c r="R170" s="151">
        <f t="shared" si="19"/>
        <v>0</v>
      </c>
      <c r="S170" s="151">
        <v>0</v>
      </c>
      <c r="T170" s="152">
        <f t="shared" si="20"/>
        <v>0</v>
      </c>
      <c r="AR170" s="153" t="s">
        <v>198</v>
      </c>
      <c r="AT170" s="153" t="s">
        <v>174</v>
      </c>
      <c r="AU170" s="153" t="s">
        <v>86</v>
      </c>
      <c r="AY170" s="13" t="s">
        <v>171</v>
      </c>
      <c r="BE170" s="154">
        <f t="shared" si="21"/>
        <v>0</v>
      </c>
      <c r="BF170" s="154">
        <f t="shared" si="22"/>
        <v>0</v>
      </c>
      <c r="BG170" s="154">
        <f t="shared" si="23"/>
        <v>0</v>
      </c>
      <c r="BH170" s="154">
        <f t="shared" si="24"/>
        <v>0</v>
      </c>
      <c r="BI170" s="154">
        <f t="shared" si="25"/>
        <v>0</v>
      </c>
      <c r="BJ170" s="13" t="s">
        <v>86</v>
      </c>
      <c r="BK170" s="154">
        <f t="shared" si="26"/>
        <v>139.6</v>
      </c>
      <c r="BL170" s="13" t="s">
        <v>198</v>
      </c>
      <c r="BM170" s="153" t="s">
        <v>258</v>
      </c>
    </row>
    <row r="171" spans="2:65" s="1" customFormat="1" ht="16.5" customHeight="1">
      <c r="B171" s="142"/>
      <c r="C171" s="155" t="s">
        <v>215</v>
      </c>
      <c r="D171" s="155" t="s">
        <v>282</v>
      </c>
      <c r="E171" s="156" t="s">
        <v>1378</v>
      </c>
      <c r="F171" s="157" t="s">
        <v>1379</v>
      </c>
      <c r="G171" s="158" t="s">
        <v>253</v>
      </c>
      <c r="H171" s="159">
        <v>20</v>
      </c>
      <c r="I171" s="160">
        <v>5.64</v>
      </c>
      <c r="J171" s="160"/>
      <c r="K171" s="161"/>
      <c r="L171" s="162"/>
      <c r="M171" s="163" t="s">
        <v>1</v>
      </c>
      <c r="N171" s="164" t="s">
        <v>40</v>
      </c>
      <c r="O171" s="151">
        <v>0</v>
      </c>
      <c r="P171" s="151">
        <f t="shared" si="18"/>
        <v>0</v>
      </c>
      <c r="Q171" s="151">
        <v>0</v>
      </c>
      <c r="R171" s="151">
        <f t="shared" si="19"/>
        <v>0</v>
      </c>
      <c r="S171" s="151">
        <v>0</v>
      </c>
      <c r="T171" s="152">
        <f t="shared" si="20"/>
        <v>0</v>
      </c>
      <c r="AR171" s="153" t="s">
        <v>225</v>
      </c>
      <c r="AT171" s="153" t="s">
        <v>282</v>
      </c>
      <c r="AU171" s="153" t="s">
        <v>86</v>
      </c>
      <c r="AY171" s="13" t="s">
        <v>171</v>
      </c>
      <c r="BE171" s="154">
        <f t="shared" si="21"/>
        <v>0</v>
      </c>
      <c r="BF171" s="154">
        <f t="shared" si="22"/>
        <v>0</v>
      </c>
      <c r="BG171" s="154">
        <f t="shared" si="23"/>
        <v>0</v>
      </c>
      <c r="BH171" s="154">
        <f t="shared" si="24"/>
        <v>0</v>
      </c>
      <c r="BI171" s="154">
        <f t="shared" si="25"/>
        <v>0</v>
      </c>
      <c r="BJ171" s="13" t="s">
        <v>86</v>
      </c>
      <c r="BK171" s="154">
        <f t="shared" si="26"/>
        <v>112.8</v>
      </c>
      <c r="BL171" s="13" t="s">
        <v>198</v>
      </c>
      <c r="BM171" s="153" t="s">
        <v>261</v>
      </c>
    </row>
    <row r="172" spans="2:65" s="1" customFormat="1" ht="21.75" customHeight="1">
      <c r="B172" s="142"/>
      <c r="C172" s="143" t="s">
        <v>263</v>
      </c>
      <c r="D172" s="143" t="s">
        <v>174</v>
      </c>
      <c r="E172" s="144" t="s">
        <v>1380</v>
      </c>
      <c r="F172" s="145" t="s">
        <v>1381</v>
      </c>
      <c r="G172" s="146" t="s">
        <v>253</v>
      </c>
      <c r="H172" s="147">
        <v>332</v>
      </c>
      <c r="I172" s="148">
        <v>0.47</v>
      </c>
      <c r="J172" s="148"/>
      <c r="K172" s="149"/>
      <c r="L172" s="27"/>
      <c r="M172" s="150" t="s">
        <v>1</v>
      </c>
      <c r="N172" s="121" t="s">
        <v>40</v>
      </c>
      <c r="O172" s="151">
        <v>2.5000000000000001E-2</v>
      </c>
      <c r="P172" s="151">
        <f t="shared" si="18"/>
        <v>8.3000000000000007</v>
      </c>
      <c r="Q172" s="151">
        <v>0</v>
      </c>
      <c r="R172" s="151">
        <f t="shared" si="19"/>
        <v>0</v>
      </c>
      <c r="S172" s="151">
        <v>0</v>
      </c>
      <c r="T172" s="152">
        <f t="shared" si="20"/>
        <v>0</v>
      </c>
      <c r="AR172" s="153" t="s">
        <v>198</v>
      </c>
      <c r="AT172" s="153" t="s">
        <v>174</v>
      </c>
      <c r="AU172" s="153" t="s">
        <v>86</v>
      </c>
      <c r="AY172" s="13" t="s">
        <v>171</v>
      </c>
      <c r="BE172" s="154">
        <f t="shared" si="21"/>
        <v>0</v>
      </c>
      <c r="BF172" s="154">
        <f t="shared" si="22"/>
        <v>0</v>
      </c>
      <c r="BG172" s="154">
        <f t="shared" si="23"/>
        <v>0</v>
      </c>
      <c r="BH172" s="154">
        <f t="shared" si="24"/>
        <v>0</v>
      </c>
      <c r="BI172" s="154">
        <f t="shared" si="25"/>
        <v>0</v>
      </c>
      <c r="BJ172" s="13" t="s">
        <v>86</v>
      </c>
      <c r="BK172" s="154">
        <f t="shared" si="26"/>
        <v>156.04</v>
      </c>
      <c r="BL172" s="13" t="s">
        <v>198</v>
      </c>
      <c r="BM172" s="153" t="s">
        <v>266</v>
      </c>
    </row>
    <row r="173" spans="2:65" s="1" customFormat="1" ht="16.5" customHeight="1">
      <c r="B173" s="142"/>
      <c r="C173" s="143" t="s">
        <v>218</v>
      </c>
      <c r="D173" s="143" t="s">
        <v>174</v>
      </c>
      <c r="E173" s="144" t="s">
        <v>1382</v>
      </c>
      <c r="F173" s="145" t="s">
        <v>1383</v>
      </c>
      <c r="G173" s="146" t="s">
        <v>253</v>
      </c>
      <c r="H173" s="147">
        <v>20</v>
      </c>
      <c r="I173" s="148">
        <v>0.49</v>
      </c>
      <c r="J173" s="148"/>
      <c r="K173" s="149"/>
      <c r="L173" s="27"/>
      <c r="M173" s="150" t="s">
        <v>1</v>
      </c>
      <c r="N173" s="121" t="s">
        <v>40</v>
      </c>
      <c r="O173" s="151">
        <v>0.03</v>
      </c>
      <c r="P173" s="151">
        <f t="shared" si="18"/>
        <v>0.6</v>
      </c>
      <c r="Q173" s="151">
        <v>0</v>
      </c>
      <c r="R173" s="151">
        <f t="shared" si="19"/>
        <v>0</v>
      </c>
      <c r="S173" s="151">
        <v>0</v>
      </c>
      <c r="T173" s="152">
        <f t="shared" si="20"/>
        <v>0</v>
      </c>
      <c r="AR173" s="153" t="s">
        <v>198</v>
      </c>
      <c r="AT173" s="153" t="s">
        <v>174</v>
      </c>
      <c r="AU173" s="153" t="s">
        <v>86</v>
      </c>
      <c r="AY173" s="13" t="s">
        <v>171</v>
      </c>
      <c r="BE173" s="154">
        <f t="shared" si="21"/>
        <v>0</v>
      </c>
      <c r="BF173" s="154">
        <f t="shared" si="22"/>
        <v>0</v>
      </c>
      <c r="BG173" s="154">
        <f t="shared" si="23"/>
        <v>0</v>
      </c>
      <c r="BH173" s="154">
        <f t="shared" si="24"/>
        <v>0</v>
      </c>
      <c r="BI173" s="154">
        <f t="shared" si="25"/>
        <v>0</v>
      </c>
      <c r="BJ173" s="13" t="s">
        <v>86</v>
      </c>
      <c r="BK173" s="154">
        <f t="shared" si="26"/>
        <v>9.8000000000000007</v>
      </c>
      <c r="BL173" s="13" t="s">
        <v>198</v>
      </c>
      <c r="BM173" s="153" t="s">
        <v>269</v>
      </c>
    </row>
    <row r="174" spans="2:65" s="1" customFormat="1" ht="24.2" customHeight="1">
      <c r="B174" s="142"/>
      <c r="C174" s="143" t="s">
        <v>270</v>
      </c>
      <c r="D174" s="143" t="s">
        <v>174</v>
      </c>
      <c r="E174" s="144" t="s">
        <v>1384</v>
      </c>
      <c r="F174" s="145" t="s">
        <v>1385</v>
      </c>
      <c r="G174" s="146" t="s">
        <v>425</v>
      </c>
      <c r="H174" s="147">
        <v>55.06</v>
      </c>
      <c r="I174" s="148">
        <v>1.125</v>
      </c>
      <c r="J174" s="148"/>
      <c r="K174" s="149"/>
      <c r="L174" s="27"/>
      <c r="M174" s="150" t="s">
        <v>1</v>
      </c>
      <c r="N174" s="121" t="s">
        <v>40</v>
      </c>
      <c r="O174" s="151">
        <v>0</v>
      </c>
      <c r="P174" s="151">
        <f t="shared" si="18"/>
        <v>0</v>
      </c>
      <c r="Q174" s="151">
        <v>0</v>
      </c>
      <c r="R174" s="151">
        <f t="shared" si="19"/>
        <v>0</v>
      </c>
      <c r="S174" s="151">
        <v>0</v>
      </c>
      <c r="T174" s="152">
        <f t="shared" si="20"/>
        <v>0</v>
      </c>
      <c r="AR174" s="153" t="s">
        <v>198</v>
      </c>
      <c r="AT174" s="153" t="s">
        <v>174</v>
      </c>
      <c r="AU174" s="153" t="s">
        <v>86</v>
      </c>
      <c r="AY174" s="13" t="s">
        <v>171</v>
      </c>
      <c r="BE174" s="154">
        <f t="shared" si="21"/>
        <v>0</v>
      </c>
      <c r="BF174" s="154">
        <f t="shared" si="22"/>
        <v>0</v>
      </c>
      <c r="BG174" s="154">
        <f t="shared" si="23"/>
        <v>0</v>
      </c>
      <c r="BH174" s="154">
        <f t="shared" si="24"/>
        <v>0</v>
      </c>
      <c r="BI174" s="154">
        <f t="shared" si="25"/>
        <v>0</v>
      </c>
      <c r="BJ174" s="13" t="s">
        <v>86</v>
      </c>
      <c r="BK174" s="154">
        <f t="shared" si="26"/>
        <v>61.94</v>
      </c>
      <c r="BL174" s="13" t="s">
        <v>198</v>
      </c>
      <c r="BM174" s="153" t="s">
        <v>273</v>
      </c>
    </row>
    <row r="175" spans="2:65" s="11" customFormat="1" ht="22.9" customHeight="1">
      <c r="B175" s="131"/>
      <c r="D175" s="132" t="s">
        <v>73</v>
      </c>
      <c r="E175" s="140" t="s">
        <v>1386</v>
      </c>
      <c r="F175" s="140" t="s">
        <v>1387</v>
      </c>
      <c r="J175" s="141"/>
      <c r="L175" s="131"/>
      <c r="M175" s="135"/>
      <c r="P175" s="136">
        <f>SUM(P176:P200)</f>
        <v>12.401130000000002</v>
      </c>
      <c r="R175" s="136">
        <f>SUM(R176:R200)</f>
        <v>7.6222104000000009E-3</v>
      </c>
      <c r="T175" s="137">
        <f>SUM(T176:T200)</f>
        <v>0</v>
      </c>
      <c r="AR175" s="132" t="s">
        <v>86</v>
      </c>
      <c r="AT175" s="138" t="s">
        <v>73</v>
      </c>
      <c r="AU175" s="138" t="s">
        <v>81</v>
      </c>
      <c r="AY175" s="132" t="s">
        <v>171</v>
      </c>
      <c r="BK175" s="139">
        <f>SUM(BK176:BK200)</f>
        <v>1928.1299999999999</v>
      </c>
    </row>
    <row r="176" spans="2:65" s="1" customFormat="1" ht="16.5" customHeight="1">
      <c r="B176" s="142"/>
      <c r="C176" s="143" t="s">
        <v>222</v>
      </c>
      <c r="D176" s="143" t="s">
        <v>174</v>
      </c>
      <c r="E176" s="144" t="s">
        <v>1388</v>
      </c>
      <c r="F176" s="145" t="s">
        <v>1389</v>
      </c>
      <c r="G176" s="146" t="s">
        <v>280</v>
      </c>
      <c r="H176" s="147">
        <v>21</v>
      </c>
      <c r="I176" s="148">
        <v>1.24</v>
      </c>
      <c r="J176" s="148"/>
      <c r="K176" s="149"/>
      <c r="L176" s="27"/>
      <c r="M176" s="150" t="s">
        <v>1</v>
      </c>
      <c r="N176" s="121" t="s">
        <v>40</v>
      </c>
      <c r="O176" s="151">
        <v>5.0020000000000002E-2</v>
      </c>
      <c r="P176" s="151">
        <f t="shared" ref="P176:P200" si="27">O176*H176</f>
        <v>1.0504200000000001</v>
      </c>
      <c r="Q176" s="151">
        <v>2.9960000000000001E-5</v>
      </c>
      <c r="R176" s="151">
        <f t="shared" ref="R176:R200" si="28">Q176*H176</f>
        <v>6.2916000000000003E-4</v>
      </c>
      <c r="S176" s="151">
        <v>0</v>
      </c>
      <c r="T176" s="152">
        <f t="shared" ref="T176:T200" si="29">S176*H176</f>
        <v>0</v>
      </c>
      <c r="AR176" s="153" t="s">
        <v>198</v>
      </c>
      <c r="AT176" s="153" t="s">
        <v>174</v>
      </c>
      <c r="AU176" s="153" t="s">
        <v>86</v>
      </c>
      <c r="AY176" s="13" t="s">
        <v>171</v>
      </c>
      <c r="BE176" s="154">
        <f t="shared" ref="BE176:BE200" si="30">IF(N176="základná",J176,0)</f>
        <v>0</v>
      </c>
      <c r="BF176" s="154">
        <f t="shared" ref="BF176:BF200" si="31">IF(N176="znížená",J176,0)</f>
        <v>0</v>
      </c>
      <c r="BG176" s="154">
        <f t="shared" ref="BG176:BG200" si="32">IF(N176="zákl. prenesená",J176,0)</f>
        <v>0</v>
      </c>
      <c r="BH176" s="154">
        <f t="shared" ref="BH176:BH200" si="33">IF(N176="zníž. prenesená",J176,0)</f>
        <v>0</v>
      </c>
      <c r="BI176" s="154">
        <f t="shared" ref="BI176:BI200" si="34">IF(N176="nulová",J176,0)</f>
        <v>0</v>
      </c>
      <c r="BJ176" s="13" t="s">
        <v>86</v>
      </c>
      <c r="BK176" s="154">
        <f t="shared" ref="BK176:BK200" si="35">ROUND(I176*H176,2)</f>
        <v>26.04</v>
      </c>
      <c r="BL176" s="13" t="s">
        <v>198</v>
      </c>
      <c r="BM176" s="153" t="s">
        <v>276</v>
      </c>
    </row>
    <row r="177" spans="2:65" s="1" customFormat="1" ht="16.5" customHeight="1">
      <c r="B177" s="142"/>
      <c r="C177" s="155" t="s">
        <v>277</v>
      </c>
      <c r="D177" s="155" t="s">
        <v>282</v>
      </c>
      <c r="E177" s="156" t="s">
        <v>1390</v>
      </c>
      <c r="F177" s="157" t="s">
        <v>1391</v>
      </c>
      <c r="G177" s="158" t="s">
        <v>280</v>
      </c>
      <c r="H177" s="159">
        <v>19</v>
      </c>
      <c r="I177" s="160">
        <v>12.58</v>
      </c>
      <c r="J177" s="160"/>
      <c r="K177" s="161"/>
      <c r="L177" s="162"/>
      <c r="M177" s="163" t="s">
        <v>1</v>
      </c>
      <c r="N177" s="164" t="s">
        <v>40</v>
      </c>
      <c r="O177" s="151">
        <v>0</v>
      </c>
      <c r="P177" s="151">
        <f t="shared" si="27"/>
        <v>0</v>
      </c>
      <c r="Q177" s="151">
        <v>0</v>
      </c>
      <c r="R177" s="151">
        <f t="shared" si="28"/>
        <v>0</v>
      </c>
      <c r="S177" s="151">
        <v>0</v>
      </c>
      <c r="T177" s="152">
        <f t="shared" si="29"/>
        <v>0</v>
      </c>
      <c r="AR177" s="153" t="s">
        <v>225</v>
      </c>
      <c r="AT177" s="153" t="s">
        <v>282</v>
      </c>
      <c r="AU177" s="153" t="s">
        <v>86</v>
      </c>
      <c r="AY177" s="13" t="s">
        <v>171</v>
      </c>
      <c r="BE177" s="154">
        <f t="shared" si="30"/>
        <v>0</v>
      </c>
      <c r="BF177" s="154">
        <f t="shared" si="31"/>
        <v>0</v>
      </c>
      <c r="BG177" s="154">
        <f t="shared" si="32"/>
        <v>0</v>
      </c>
      <c r="BH177" s="154">
        <f t="shared" si="33"/>
        <v>0</v>
      </c>
      <c r="BI177" s="154">
        <f t="shared" si="34"/>
        <v>0</v>
      </c>
      <c r="BJ177" s="13" t="s">
        <v>86</v>
      </c>
      <c r="BK177" s="154">
        <f t="shared" si="35"/>
        <v>239.02</v>
      </c>
      <c r="BL177" s="13" t="s">
        <v>198</v>
      </c>
      <c r="BM177" s="153" t="s">
        <v>281</v>
      </c>
    </row>
    <row r="178" spans="2:65" s="1" customFormat="1" ht="16.5" customHeight="1">
      <c r="B178" s="142"/>
      <c r="C178" s="155" t="s">
        <v>225</v>
      </c>
      <c r="D178" s="155" t="s">
        <v>282</v>
      </c>
      <c r="E178" s="156" t="s">
        <v>1392</v>
      </c>
      <c r="F178" s="157" t="s">
        <v>1393</v>
      </c>
      <c r="G178" s="158" t="s">
        <v>280</v>
      </c>
      <c r="H178" s="159">
        <v>2</v>
      </c>
      <c r="I178" s="160">
        <v>12.58</v>
      </c>
      <c r="J178" s="160"/>
      <c r="K178" s="161"/>
      <c r="L178" s="162"/>
      <c r="M178" s="163" t="s">
        <v>1</v>
      </c>
      <c r="N178" s="164" t="s">
        <v>40</v>
      </c>
      <c r="O178" s="151">
        <v>0</v>
      </c>
      <c r="P178" s="151">
        <f t="shared" si="27"/>
        <v>0</v>
      </c>
      <c r="Q178" s="151">
        <v>0</v>
      </c>
      <c r="R178" s="151">
        <f t="shared" si="28"/>
        <v>0</v>
      </c>
      <c r="S178" s="151">
        <v>0</v>
      </c>
      <c r="T178" s="152">
        <f t="shared" si="29"/>
        <v>0</v>
      </c>
      <c r="AR178" s="153" t="s">
        <v>225</v>
      </c>
      <c r="AT178" s="153" t="s">
        <v>282</v>
      </c>
      <c r="AU178" s="153" t="s">
        <v>86</v>
      </c>
      <c r="AY178" s="13" t="s">
        <v>171</v>
      </c>
      <c r="BE178" s="154">
        <f t="shared" si="30"/>
        <v>0</v>
      </c>
      <c r="BF178" s="154">
        <f t="shared" si="31"/>
        <v>0</v>
      </c>
      <c r="BG178" s="154">
        <f t="shared" si="32"/>
        <v>0</v>
      </c>
      <c r="BH178" s="154">
        <f t="shared" si="33"/>
        <v>0</v>
      </c>
      <c r="BI178" s="154">
        <f t="shared" si="34"/>
        <v>0</v>
      </c>
      <c r="BJ178" s="13" t="s">
        <v>86</v>
      </c>
      <c r="BK178" s="154">
        <f t="shared" si="35"/>
        <v>25.16</v>
      </c>
      <c r="BL178" s="13" t="s">
        <v>198</v>
      </c>
      <c r="BM178" s="153" t="s">
        <v>285</v>
      </c>
    </row>
    <row r="179" spans="2:65" s="1" customFormat="1" ht="16.5" customHeight="1">
      <c r="B179" s="142"/>
      <c r="C179" s="155" t="s">
        <v>286</v>
      </c>
      <c r="D179" s="155" t="s">
        <v>282</v>
      </c>
      <c r="E179" s="156" t="s">
        <v>1394</v>
      </c>
      <c r="F179" s="157" t="s">
        <v>1395</v>
      </c>
      <c r="G179" s="158" t="s">
        <v>280</v>
      </c>
      <c r="H179" s="159">
        <v>19</v>
      </c>
      <c r="I179" s="160">
        <v>12.24</v>
      </c>
      <c r="J179" s="160"/>
      <c r="K179" s="161"/>
      <c r="L179" s="162"/>
      <c r="M179" s="163" t="s">
        <v>1</v>
      </c>
      <c r="N179" s="164" t="s">
        <v>40</v>
      </c>
      <c r="O179" s="151">
        <v>0</v>
      </c>
      <c r="P179" s="151">
        <f t="shared" si="27"/>
        <v>0</v>
      </c>
      <c r="Q179" s="151">
        <v>0</v>
      </c>
      <c r="R179" s="151">
        <f t="shared" si="28"/>
        <v>0</v>
      </c>
      <c r="S179" s="151">
        <v>0</v>
      </c>
      <c r="T179" s="152">
        <f t="shared" si="29"/>
        <v>0</v>
      </c>
      <c r="AR179" s="153" t="s">
        <v>225</v>
      </c>
      <c r="AT179" s="153" t="s">
        <v>282</v>
      </c>
      <c r="AU179" s="153" t="s">
        <v>86</v>
      </c>
      <c r="AY179" s="13" t="s">
        <v>171</v>
      </c>
      <c r="BE179" s="154">
        <f t="shared" si="30"/>
        <v>0</v>
      </c>
      <c r="BF179" s="154">
        <f t="shared" si="31"/>
        <v>0</v>
      </c>
      <c r="BG179" s="154">
        <f t="shared" si="32"/>
        <v>0</v>
      </c>
      <c r="BH179" s="154">
        <f t="shared" si="33"/>
        <v>0</v>
      </c>
      <c r="BI179" s="154">
        <f t="shared" si="34"/>
        <v>0</v>
      </c>
      <c r="BJ179" s="13" t="s">
        <v>86</v>
      </c>
      <c r="BK179" s="154">
        <f t="shared" si="35"/>
        <v>232.56</v>
      </c>
      <c r="BL179" s="13" t="s">
        <v>198</v>
      </c>
      <c r="BM179" s="153" t="s">
        <v>289</v>
      </c>
    </row>
    <row r="180" spans="2:65" s="1" customFormat="1" ht="16.5" customHeight="1">
      <c r="B180" s="142"/>
      <c r="C180" s="155" t="s">
        <v>229</v>
      </c>
      <c r="D180" s="155" t="s">
        <v>282</v>
      </c>
      <c r="E180" s="156" t="s">
        <v>1396</v>
      </c>
      <c r="F180" s="157" t="s">
        <v>1397</v>
      </c>
      <c r="G180" s="158" t="s">
        <v>280</v>
      </c>
      <c r="H180" s="159">
        <v>2</v>
      </c>
      <c r="I180" s="160">
        <v>12.24</v>
      </c>
      <c r="J180" s="160"/>
      <c r="K180" s="161"/>
      <c r="L180" s="162"/>
      <c r="M180" s="163" t="s">
        <v>1</v>
      </c>
      <c r="N180" s="164" t="s">
        <v>40</v>
      </c>
      <c r="O180" s="151">
        <v>0</v>
      </c>
      <c r="P180" s="151">
        <f t="shared" si="27"/>
        <v>0</v>
      </c>
      <c r="Q180" s="151">
        <v>0</v>
      </c>
      <c r="R180" s="151">
        <f t="shared" si="28"/>
        <v>0</v>
      </c>
      <c r="S180" s="151">
        <v>0</v>
      </c>
      <c r="T180" s="152">
        <f t="shared" si="29"/>
        <v>0</v>
      </c>
      <c r="AR180" s="153" t="s">
        <v>225</v>
      </c>
      <c r="AT180" s="153" t="s">
        <v>282</v>
      </c>
      <c r="AU180" s="153" t="s">
        <v>86</v>
      </c>
      <c r="AY180" s="13" t="s">
        <v>171</v>
      </c>
      <c r="BE180" s="154">
        <f t="shared" si="30"/>
        <v>0</v>
      </c>
      <c r="BF180" s="154">
        <f t="shared" si="31"/>
        <v>0</v>
      </c>
      <c r="BG180" s="154">
        <f t="shared" si="32"/>
        <v>0</v>
      </c>
      <c r="BH180" s="154">
        <f t="shared" si="33"/>
        <v>0</v>
      </c>
      <c r="BI180" s="154">
        <f t="shared" si="34"/>
        <v>0</v>
      </c>
      <c r="BJ180" s="13" t="s">
        <v>86</v>
      </c>
      <c r="BK180" s="154">
        <f t="shared" si="35"/>
        <v>24.48</v>
      </c>
      <c r="BL180" s="13" t="s">
        <v>198</v>
      </c>
      <c r="BM180" s="153" t="s">
        <v>292</v>
      </c>
    </row>
    <row r="181" spans="2:65" s="1" customFormat="1" ht="16.5" customHeight="1">
      <c r="B181" s="142"/>
      <c r="C181" s="155" t="s">
        <v>293</v>
      </c>
      <c r="D181" s="155" t="s">
        <v>282</v>
      </c>
      <c r="E181" s="156" t="s">
        <v>1398</v>
      </c>
      <c r="F181" s="157" t="s">
        <v>1399</v>
      </c>
      <c r="G181" s="158" t="s">
        <v>280</v>
      </c>
      <c r="H181" s="159">
        <v>21</v>
      </c>
      <c r="I181" s="160">
        <v>17.850000000000001</v>
      </c>
      <c r="J181" s="160"/>
      <c r="K181" s="161"/>
      <c r="L181" s="162"/>
      <c r="M181" s="163" t="s">
        <v>1</v>
      </c>
      <c r="N181" s="164" t="s">
        <v>40</v>
      </c>
      <c r="O181" s="151">
        <v>0</v>
      </c>
      <c r="P181" s="151">
        <f t="shared" si="27"/>
        <v>0</v>
      </c>
      <c r="Q181" s="151">
        <v>0</v>
      </c>
      <c r="R181" s="151">
        <f t="shared" si="28"/>
        <v>0</v>
      </c>
      <c r="S181" s="151">
        <v>0</v>
      </c>
      <c r="T181" s="152">
        <f t="shared" si="29"/>
        <v>0</v>
      </c>
      <c r="AR181" s="153" t="s">
        <v>225</v>
      </c>
      <c r="AT181" s="153" t="s">
        <v>282</v>
      </c>
      <c r="AU181" s="153" t="s">
        <v>86</v>
      </c>
      <c r="AY181" s="13" t="s">
        <v>171</v>
      </c>
      <c r="BE181" s="154">
        <f t="shared" si="30"/>
        <v>0</v>
      </c>
      <c r="BF181" s="154">
        <f t="shared" si="31"/>
        <v>0</v>
      </c>
      <c r="BG181" s="154">
        <f t="shared" si="32"/>
        <v>0</v>
      </c>
      <c r="BH181" s="154">
        <f t="shared" si="33"/>
        <v>0</v>
      </c>
      <c r="BI181" s="154">
        <f t="shared" si="34"/>
        <v>0</v>
      </c>
      <c r="BJ181" s="13" t="s">
        <v>86</v>
      </c>
      <c r="BK181" s="154">
        <f t="shared" si="35"/>
        <v>374.85</v>
      </c>
      <c r="BL181" s="13" t="s">
        <v>198</v>
      </c>
      <c r="BM181" s="153" t="s">
        <v>296</v>
      </c>
    </row>
    <row r="182" spans="2:65" s="1" customFormat="1" ht="16.5" customHeight="1">
      <c r="B182" s="142"/>
      <c r="C182" s="143" t="s">
        <v>232</v>
      </c>
      <c r="D182" s="143" t="s">
        <v>174</v>
      </c>
      <c r="E182" s="144" t="s">
        <v>1400</v>
      </c>
      <c r="F182" s="145" t="s">
        <v>1401</v>
      </c>
      <c r="G182" s="146" t="s">
        <v>280</v>
      </c>
      <c r="H182" s="147">
        <v>48</v>
      </c>
      <c r="I182" s="148">
        <v>3.47</v>
      </c>
      <c r="J182" s="148"/>
      <c r="K182" s="149"/>
      <c r="L182" s="27"/>
      <c r="M182" s="150" t="s">
        <v>1</v>
      </c>
      <c r="N182" s="121" t="s">
        <v>40</v>
      </c>
      <c r="O182" s="151">
        <v>0.15701000000000001</v>
      </c>
      <c r="P182" s="151">
        <f t="shared" si="27"/>
        <v>7.536480000000001</v>
      </c>
      <c r="Q182" s="151">
        <v>1.9959999999999999E-5</v>
      </c>
      <c r="R182" s="151">
        <f t="shared" si="28"/>
        <v>9.5807999999999993E-4</v>
      </c>
      <c r="S182" s="151">
        <v>0</v>
      </c>
      <c r="T182" s="152">
        <f t="shared" si="29"/>
        <v>0</v>
      </c>
      <c r="AR182" s="153" t="s">
        <v>198</v>
      </c>
      <c r="AT182" s="153" t="s">
        <v>174</v>
      </c>
      <c r="AU182" s="153" t="s">
        <v>86</v>
      </c>
      <c r="AY182" s="13" t="s">
        <v>171</v>
      </c>
      <c r="BE182" s="154">
        <f t="shared" si="30"/>
        <v>0</v>
      </c>
      <c r="BF182" s="154">
        <f t="shared" si="31"/>
        <v>0</v>
      </c>
      <c r="BG182" s="154">
        <f t="shared" si="32"/>
        <v>0</v>
      </c>
      <c r="BH182" s="154">
        <f t="shared" si="33"/>
        <v>0</v>
      </c>
      <c r="BI182" s="154">
        <f t="shared" si="34"/>
        <v>0</v>
      </c>
      <c r="BJ182" s="13" t="s">
        <v>86</v>
      </c>
      <c r="BK182" s="154">
        <f t="shared" si="35"/>
        <v>166.56</v>
      </c>
      <c r="BL182" s="13" t="s">
        <v>198</v>
      </c>
      <c r="BM182" s="153" t="s">
        <v>299</v>
      </c>
    </row>
    <row r="183" spans="2:65" s="1" customFormat="1" ht="16.5" customHeight="1">
      <c r="B183" s="142"/>
      <c r="C183" s="155" t="s">
        <v>300</v>
      </c>
      <c r="D183" s="155" t="s">
        <v>282</v>
      </c>
      <c r="E183" s="156" t="s">
        <v>1402</v>
      </c>
      <c r="F183" s="157" t="s">
        <v>1403</v>
      </c>
      <c r="G183" s="158" t="s">
        <v>280</v>
      </c>
      <c r="H183" s="159">
        <v>2</v>
      </c>
      <c r="I183" s="160">
        <v>5.78</v>
      </c>
      <c r="J183" s="160"/>
      <c r="K183" s="161"/>
      <c r="L183" s="162"/>
      <c r="M183" s="163" t="s">
        <v>1</v>
      </c>
      <c r="N183" s="164" t="s">
        <v>40</v>
      </c>
      <c r="O183" s="151">
        <v>0</v>
      </c>
      <c r="P183" s="151">
        <f t="shared" si="27"/>
        <v>0</v>
      </c>
      <c r="Q183" s="151">
        <v>0</v>
      </c>
      <c r="R183" s="151">
        <f t="shared" si="28"/>
        <v>0</v>
      </c>
      <c r="S183" s="151">
        <v>0</v>
      </c>
      <c r="T183" s="152">
        <f t="shared" si="29"/>
        <v>0</v>
      </c>
      <c r="AR183" s="153" t="s">
        <v>225</v>
      </c>
      <c r="AT183" s="153" t="s">
        <v>282</v>
      </c>
      <c r="AU183" s="153" t="s">
        <v>86</v>
      </c>
      <c r="AY183" s="13" t="s">
        <v>171</v>
      </c>
      <c r="BE183" s="154">
        <f t="shared" si="30"/>
        <v>0</v>
      </c>
      <c r="BF183" s="154">
        <f t="shared" si="31"/>
        <v>0</v>
      </c>
      <c r="BG183" s="154">
        <f t="shared" si="32"/>
        <v>0</v>
      </c>
      <c r="BH183" s="154">
        <f t="shared" si="33"/>
        <v>0</v>
      </c>
      <c r="BI183" s="154">
        <f t="shared" si="34"/>
        <v>0</v>
      </c>
      <c r="BJ183" s="13" t="s">
        <v>86</v>
      </c>
      <c r="BK183" s="154">
        <f t="shared" si="35"/>
        <v>11.56</v>
      </c>
      <c r="BL183" s="13" t="s">
        <v>198</v>
      </c>
      <c r="BM183" s="153" t="s">
        <v>303</v>
      </c>
    </row>
    <row r="184" spans="2:65" s="1" customFormat="1" ht="16.5" customHeight="1">
      <c r="B184" s="142"/>
      <c r="C184" s="155" t="s">
        <v>236</v>
      </c>
      <c r="D184" s="155" t="s">
        <v>282</v>
      </c>
      <c r="E184" s="156" t="s">
        <v>1404</v>
      </c>
      <c r="F184" s="157" t="s">
        <v>1405</v>
      </c>
      <c r="G184" s="158" t="s">
        <v>280</v>
      </c>
      <c r="H184" s="159">
        <v>2</v>
      </c>
      <c r="I184" s="160">
        <v>25.25</v>
      </c>
      <c r="J184" s="160"/>
      <c r="K184" s="161"/>
      <c r="L184" s="162"/>
      <c r="M184" s="163" t="s">
        <v>1</v>
      </c>
      <c r="N184" s="164" t="s">
        <v>40</v>
      </c>
      <c r="O184" s="151">
        <v>0</v>
      </c>
      <c r="P184" s="151">
        <f t="shared" si="27"/>
        <v>0</v>
      </c>
      <c r="Q184" s="151">
        <v>0</v>
      </c>
      <c r="R184" s="151">
        <f t="shared" si="28"/>
        <v>0</v>
      </c>
      <c r="S184" s="151">
        <v>0</v>
      </c>
      <c r="T184" s="152">
        <f t="shared" si="29"/>
        <v>0</v>
      </c>
      <c r="AR184" s="153" t="s">
        <v>225</v>
      </c>
      <c r="AT184" s="153" t="s">
        <v>282</v>
      </c>
      <c r="AU184" s="153" t="s">
        <v>86</v>
      </c>
      <c r="AY184" s="13" t="s">
        <v>171</v>
      </c>
      <c r="BE184" s="154">
        <f t="shared" si="30"/>
        <v>0</v>
      </c>
      <c r="BF184" s="154">
        <f t="shared" si="31"/>
        <v>0</v>
      </c>
      <c r="BG184" s="154">
        <f t="shared" si="32"/>
        <v>0</v>
      </c>
      <c r="BH184" s="154">
        <f t="shared" si="33"/>
        <v>0</v>
      </c>
      <c r="BI184" s="154">
        <f t="shared" si="34"/>
        <v>0</v>
      </c>
      <c r="BJ184" s="13" t="s">
        <v>86</v>
      </c>
      <c r="BK184" s="154">
        <f t="shared" si="35"/>
        <v>50.5</v>
      </c>
      <c r="BL184" s="13" t="s">
        <v>198</v>
      </c>
      <c r="BM184" s="153" t="s">
        <v>306</v>
      </c>
    </row>
    <row r="185" spans="2:65" s="1" customFormat="1" ht="16.5" customHeight="1">
      <c r="B185" s="142"/>
      <c r="C185" s="155" t="s">
        <v>307</v>
      </c>
      <c r="D185" s="155" t="s">
        <v>282</v>
      </c>
      <c r="E185" s="156" t="s">
        <v>1406</v>
      </c>
      <c r="F185" s="157" t="s">
        <v>1407</v>
      </c>
      <c r="G185" s="158" t="s">
        <v>280</v>
      </c>
      <c r="H185" s="159">
        <v>2</v>
      </c>
      <c r="I185" s="160">
        <v>8.89</v>
      </c>
      <c r="J185" s="160"/>
      <c r="K185" s="161"/>
      <c r="L185" s="162"/>
      <c r="M185" s="163" t="s">
        <v>1</v>
      </c>
      <c r="N185" s="164" t="s">
        <v>40</v>
      </c>
      <c r="O185" s="151">
        <v>0</v>
      </c>
      <c r="P185" s="151">
        <f t="shared" si="27"/>
        <v>0</v>
      </c>
      <c r="Q185" s="151">
        <v>0</v>
      </c>
      <c r="R185" s="151">
        <f t="shared" si="28"/>
        <v>0</v>
      </c>
      <c r="S185" s="151">
        <v>0</v>
      </c>
      <c r="T185" s="152">
        <f t="shared" si="29"/>
        <v>0</v>
      </c>
      <c r="AR185" s="153" t="s">
        <v>225</v>
      </c>
      <c r="AT185" s="153" t="s">
        <v>282</v>
      </c>
      <c r="AU185" s="153" t="s">
        <v>86</v>
      </c>
      <c r="AY185" s="13" t="s">
        <v>171</v>
      </c>
      <c r="BE185" s="154">
        <f t="shared" si="30"/>
        <v>0</v>
      </c>
      <c r="BF185" s="154">
        <f t="shared" si="31"/>
        <v>0</v>
      </c>
      <c r="BG185" s="154">
        <f t="shared" si="32"/>
        <v>0</v>
      </c>
      <c r="BH185" s="154">
        <f t="shared" si="33"/>
        <v>0</v>
      </c>
      <c r="BI185" s="154">
        <f t="shared" si="34"/>
        <v>0</v>
      </c>
      <c r="BJ185" s="13" t="s">
        <v>86</v>
      </c>
      <c r="BK185" s="154">
        <f t="shared" si="35"/>
        <v>17.78</v>
      </c>
      <c r="BL185" s="13" t="s">
        <v>198</v>
      </c>
      <c r="BM185" s="153" t="s">
        <v>310</v>
      </c>
    </row>
    <row r="186" spans="2:65" s="1" customFormat="1" ht="16.5" customHeight="1">
      <c r="B186" s="142"/>
      <c r="C186" s="143" t="s">
        <v>239</v>
      </c>
      <c r="D186" s="143" t="s">
        <v>174</v>
      </c>
      <c r="E186" s="144" t="s">
        <v>1408</v>
      </c>
      <c r="F186" s="145" t="s">
        <v>1409</v>
      </c>
      <c r="G186" s="146" t="s">
        <v>280</v>
      </c>
      <c r="H186" s="147">
        <v>5</v>
      </c>
      <c r="I186" s="148">
        <v>4.68</v>
      </c>
      <c r="J186" s="148"/>
      <c r="K186" s="149"/>
      <c r="L186" s="27"/>
      <c r="M186" s="150" t="s">
        <v>1</v>
      </c>
      <c r="N186" s="121" t="s">
        <v>40</v>
      </c>
      <c r="O186" s="151">
        <v>0.21401000000000001</v>
      </c>
      <c r="P186" s="151">
        <f t="shared" si="27"/>
        <v>1.0700499999999999</v>
      </c>
      <c r="Q186" s="151">
        <v>1.9959999999999999E-5</v>
      </c>
      <c r="R186" s="151">
        <f t="shared" si="28"/>
        <v>9.9799999999999986E-5</v>
      </c>
      <c r="S186" s="151">
        <v>0</v>
      </c>
      <c r="T186" s="152">
        <f t="shared" si="29"/>
        <v>0</v>
      </c>
      <c r="AR186" s="153" t="s">
        <v>198</v>
      </c>
      <c r="AT186" s="153" t="s">
        <v>174</v>
      </c>
      <c r="AU186" s="153" t="s">
        <v>86</v>
      </c>
      <c r="AY186" s="13" t="s">
        <v>171</v>
      </c>
      <c r="BE186" s="154">
        <f t="shared" si="30"/>
        <v>0</v>
      </c>
      <c r="BF186" s="154">
        <f t="shared" si="31"/>
        <v>0</v>
      </c>
      <c r="BG186" s="154">
        <f t="shared" si="32"/>
        <v>0</v>
      </c>
      <c r="BH186" s="154">
        <f t="shared" si="33"/>
        <v>0</v>
      </c>
      <c r="BI186" s="154">
        <f t="shared" si="34"/>
        <v>0</v>
      </c>
      <c r="BJ186" s="13" t="s">
        <v>86</v>
      </c>
      <c r="BK186" s="154">
        <f t="shared" si="35"/>
        <v>23.4</v>
      </c>
      <c r="BL186" s="13" t="s">
        <v>198</v>
      </c>
      <c r="BM186" s="153" t="s">
        <v>313</v>
      </c>
    </row>
    <row r="187" spans="2:65" s="1" customFormat="1" ht="16.5" customHeight="1">
      <c r="B187" s="142"/>
      <c r="C187" s="155" t="s">
        <v>314</v>
      </c>
      <c r="D187" s="155" t="s">
        <v>282</v>
      </c>
      <c r="E187" s="156" t="s">
        <v>1410</v>
      </c>
      <c r="F187" s="157" t="s">
        <v>1411</v>
      </c>
      <c r="G187" s="158" t="s">
        <v>280</v>
      </c>
      <c r="H187" s="159">
        <v>4</v>
      </c>
      <c r="I187" s="160">
        <v>10.46</v>
      </c>
      <c r="J187" s="160"/>
      <c r="K187" s="161"/>
      <c r="L187" s="162"/>
      <c r="M187" s="163" t="s">
        <v>1</v>
      </c>
      <c r="N187" s="164" t="s">
        <v>40</v>
      </c>
      <c r="O187" s="151">
        <v>0</v>
      </c>
      <c r="P187" s="151">
        <f t="shared" si="27"/>
        <v>0</v>
      </c>
      <c r="Q187" s="151">
        <v>0</v>
      </c>
      <c r="R187" s="151">
        <f t="shared" si="28"/>
        <v>0</v>
      </c>
      <c r="S187" s="151">
        <v>0</v>
      </c>
      <c r="T187" s="152">
        <f t="shared" si="29"/>
        <v>0</v>
      </c>
      <c r="AR187" s="153" t="s">
        <v>225</v>
      </c>
      <c r="AT187" s="153" t="s">
        <v>282</v>
      </c>
      <c r="AU187" s="153" t="s">
        <v>86</v>
      </c>
      <c r="AY187" s="13" t="s">
        <v>171</v>
      </c>
      <c r="BE187" s="154">
        <f t="shared" si="30"/>
        <v>0</v>
      </c>
      <c r="BF187" s="154">
        <f t="shared" si="31"/>
        <v>0</v>
      </c>
      <c r="BG187" s="154">
        <f t="shared" si="32"/>
        <v>0</v>
      </c>
      <c r="BH187" s="154">
        <f t="shared" si="33"/>
        <v>0</v>
      </c>
      <c r="BI187" s="154">
        <f t="shared" si="34"/>
        <v>0</v>
      </c>
      <c r="BJ187" s="13" t="s">
        <v>86</v>
      </c>
      <c r="BK187" s="154">
        <f t="shared" si="35"/>
        <v>41.84</v>
      </c>
      <c r="BL187" s="13" t="s">
        <v>198</v>
      </c>
      <c r="BM187" s="153" t="s">
        <v>317</v>
      </c>
    </row>
    <row r="188" spans="2:65" s="1" customFormat="1" ht="33" customHeight="1">
      <c r="B188" s="142"/>
      <c r="C188" s="155" t="s">
        <v>243</v>
      </c>
      <c r="D188" s="155" t="s">
        <v>282</v>
      </c>
      <c r="E188" s="156" t="s">
        <v>1412</v>
      </c>
      <c r="F188" s="157" t="s">
        <v>1413</v>
      </c>
      <c r="G188" s="158" t="s">
        <v>280</v>
      </c>
      <c r="H188" s="159">
        <v>1</v>
      </c>
      <c r="I188" s="160">
        <v>153.78</v>
      </c>
      <c r="J188" s="160"/>
      <c r="K188" s="161"/>
      <c r="L188" s="162"/>
      <c r="M188" s="163" t="s">
        <v>1</v>
      </c>
      <c r="N188" s="164" t="s">
        <v>40</v>
      </c>
      <c r="O188" s="151">
        <v>0</v>
      </c>
      <c r="P188" s="151">
        <f t="shared" si="27"/>
        <v>0</v>
      </c>
      <c r="Q188" s="151">
        <v>1.1000000000000001E-3</v>
      </c>
      <c r="R188" s="151">
        <f t="shared" si="28"/>
        <v>1.1000000000000001E-3</v>
      </c>
      <c r="S188" s="151">
        <v>0</v>
      </c>
      <c r="T188" s="152">
        <f t="shared" si="29"/>
        <v>0</v>
      </c>
      <c r="AR188" s="153" t="s">
        <v>225</v>
      </c>
      <c r="AT188" s="153" t="s">
        <v>282</v>
      </c>
      <c r="AU188" s="153" t="s">
        <v>86</v>
      </c>
      <c r="AY188" s="13" t="s">
        <v>171</v>
      </c>
      <c r="BE188" s="154">
        <f t="shared" si="30"/>
        <v>0</v>
      </c>
      <c r="BF188" s="154">
        <f t="shared" si="31"/>
        <v>0</v>
      </c>
      <c r="BG188" s="154">
        <f t="shared" si="32"/>
        <v>0</v>
      </c>
      <c r="BH188" s="154">
        <f t="shared" si="33"/>
        <v>0</v>
      </c>
      <c r="BI188" s="154">
        <f t="shared" si="34"/>
        <v>0</v>
      </c>
      <c r="BJ188" s="13" t="s">
        <v>86</v>
      </c>
      <c r="BK188" s="154">
        <f t="shared" si="35"/>
        <v>153.78</v>
      </c>
      <c r="BL188" s="13" t="s">
        <v>198</v>
      </c>
      <c r="BM188" s="153" t="s">
        <v>320</v>
      </c>
    </row>
    <row r="189" spans="2:65" s="1" customFormat="1" ht="16.5" customHeight="1">
      <c r="B189" s="142"/>
      <c r="C189" s="143" t="s">
        <v>321</v>
      </c>
      <c r="D189" s="143" t="s">
        <v>174</v>
      </c>
      <c r="E189" s="144" t="s">
        <v>1414</v>
      </c>
      <c r="F189" s="145" t="s">
        <v>1415</v>
      </c>
      <c r="G189" s="146" t="s">
        <v>280</v>
      </c>
      <c r="H189" s="147">
        <v>1</v>
      </c>
      <c r="I189" s="148">
        <v>5.47</v>
      </c>
      <c r="J189" s="148"/>
      <c r="K189" s="149"/>
      <c r="L189" s="27"/>
      <c r="M189" s="150" t="s">
        <v>1</v>
      </c>
      <c r="N189" s="121" t="s">
        <v>40</v>
      </c>
      <c r="O189" s="151">
        <v>0.24401999999999999</v>
      </c>
      <c r="P189" s="151">
        <f t="shared" si="27"/>
        <v>0.24401999999999999</v>
      </c>
      <c r="Q189" s="151">
        <v>3.9919999999999997E-5</v>
      </c>
      <c r="R189" s="151">
        <f t="shared" si="28"/>
        <v>3.9919999999999997E-5</v>
      </c>
      <c r="S189" s="151">
        <v>0</v>
      </c>
      <c r="T189" s="152">
        <f t="shared" si="29"/>
        <v>0</v>
      </c>
      <c r="AR189" s="153" t="s">
        <v>198</v>
      </c>
      <c r="AT189" s="153" t="s">
        <v>174</v>
      </c>
      <c r="AU189" s="153" t="s">
        <v>86</v>
      </c>
      <c r="AY189" s="13" t="s">
        <v>171</v>
      </c>
      <c r="BE189" s="154">
        <f t="shared" si="30"/>
        <v>0</v>
      </c>
      <c r="BF189" s="154">
        <f t="shared" si="31"/>
        <v>0</v>
      </c>
      <c r="BG189" s="154">
        <f t="shared" si="32"/>
        <v>0</v>
      </c>
      <c r="BH189" s="154">
        <f t="shared" si="33"/>
        <v>0</v>
      </c>
      <c r="BI189" s="154">
        <f t="shared" si="34"/>
        <v>0</v>
      </c>
      <c r="BJ189" s="13" t="s">
        <v>86</v>
      </c>
      <c r="BK189" s="154">
        <f t="shared" si="35"/>
        <v>5.47</v>
      </c>
      <c r="BL189" s="13" t="s">
        <v>198</v>
      </c>
      <c r="BM189" s="153" t="s">
        <v>324</v>
      </c>
    </row>
    <row r="190" spans="2:65" s="1" customFormat="1" ht="21.75" customHeight="1">
      <c r="B190" s="142"/>
      <c r="C190" s="155" t="s">
        <v>246</v>
      </c>
      <c r="D190" s="155" t="s">
        <v>282</v>
      </c>
      <c r="E190" s="156" t="s">
        <v>1416</v>
      </c>
      <c r="F190" s="157" t="s">
        <v>1417</v>
      </c>
      <c r="G190" s="158" t="s">
        <v>280</v>
      </c>
      <c r="H190" s="159">
        <v>1</v>
      </c>
      <c r="I190" s="160">
        <v>163.19999999999999</v>
      </c>
      <c r="J190" s="160"/>
      <c r="K190" s="161"/>
      <c r="L190" s="162"/>
      <c r="M190" s="163" t="s">
        <v>1</v>
      </c>
      <c r="N190" s="164" t="s">
        <v>40</v>
      </c>
      <c r="O190" s="151">
        <v>0</v>
      </c>
      <c r="P190" s="151">
        <f t="shared" si="27"/>
        <v>0</v>
      </c>
      <c r="Q190" s="151">
        <v>0</v>
      </c>
      <c r="R190" s="151">
        <f t="shared" si="28"/>
        <v>0</v>
      </c>
      <c r="S190" s="151">
        <v>0</v>
      </c>
      <c r="T190" s="152">
        <f t="shared" si="29"/>
        <v>0</v>
      </c>
      <c r="AR190" s="153" t="s">
        <v>225</v>
      </c>
      <c r="AT190" s="153" t="s">
        <v>282</v>
      </c>
      <c r="AU190" s="153" t="s">
        <v>86</v>
      </c>
      <c r="AY190" s="13" t="s">
        <v>171</v>
      </c>
      <c r="BE190" s="154">
        <f t="shared" si="30"/>
        <v>0</v>
      </c>
      <c r="BF190" s="154">
        <f t="shared" si="31"/>
        <v>0</v>
      </c>
      <c r="BG190" s="154">
        <f t="shared" si="32"/>
        <v>0</v>
      </c>
      <c r="BH190" s="154">
        <f t="shared" si="33"/>
        <v>0</v>
      </c>
      <c r="BI190" s="154">
        <f t="shared" si="34"/>
        <v>0</v>
      </c>
      <c r="BJ190" s="13" t="s">
        <v>86</v>
      </c>
      <c r="BK190" s="154">
        <f t="shared" si="35"/>
        <v>163.19999999999999</v>
      </c>
      <c r="BL190" s="13" t="s">
        <v>198</v>
      </c>
      <c r="BM190" s="153" t="s">
        <v>327</v>
      </c>
    </row>
    <row r="191" spans="2:65" s="1" customFormat="1" ht="24.2" customHeight="1">
      <c r="B191" s="142"/>
      <c r="C191" s="143" t="s">
        <v>328</v>
      </c>
      <c r="D191" s="143" t="s">
        <v>174</v>
      </c>
      <c r="E191" s="144" t="s">
        <v>1418</v>
      </c>
      <c r="F191" s="145" t="s">
        <v>1419</v>
      </c>
      <c r="G191" s="146" t="s">
        <v>280</v>
      </c>
      <c r="H191" s="147">
        <v>21</v>
      </c>
      <c r="I191" s="148">
        <v>4.72</v>
      </c>
      <c r="J191" s="148"/>
      <c r="K191" s="149"/>
      <c r="L191" s="27"/>
      <c r="M191" s="150" t="s">
        <v>1</v>
      </c>
      <c r="N191" s="121" t="s">
        <v>40</v>
      </c>
      <c r="O191" s="151">
        <v>0</v>
      </c>
      <c r="P191" s="151">
        <f t="shared" si="27"/>
        <v>0</v>
      </c>
      <c r="Q191" s="151">
        <v>0</v>
      </c>
      <c r="R191" s="151">
        <f t="shared" si="28"/>
        <v>0</v>
      </c>
      <c r="S191" s="151">
        <v>0</v>
      </c>
      <c r="T191" s="152">
        <f t="shared" si="29"/>
        <v>0</v>
      </c>
      <c r="AR191" s="153" t="s">
        <v>198</v>
      </c>
      <c r="AT191" s="153" t="s">
        <v>174</v>
      </c>
      <c r="AU191" s="153" t="s">
        <v>86</v>
      </c>
      <c r="AY191" s="13" t="s">
        <v>171</v>
      </c>
      <c r="BE191" s="154">
        <f t="shared" si="30"/>
        <v>0</v>
      </c>
      <c r="BF191" s="154">
        <f t="shared" si="31"/>
        <v>0</v>
      </c>
      <c r="BG191" s="154">
        <f t="shared" si="32"/>
        <v>0</v>
      </c>
      <c r="BH191" s="154">
        <f t="shared" si="33"/>
        <v>0</v>
      </c>
      <c r="BI191" s="154">
        <f t="shared" si="34"/>
        <v>0</v>
      </c>
      <c r="BJ191" s="13" t="s">
        <v>86</v>
      </c>
      <c r="BK191" s="154">
        <f t="shared" si="35"/>
        <v>99.12</v>
      </c>
      <c r="BL191" s="13" t="s">
        <v>198</v>
      </c>
      <c r="BM191" s="153" t="s">
        <v>331</v>
      </c>
    </row>
    <row r="192" spans="2:65" s="1" customFormat="1" ht="16.5" customHeight="1">
      <c r="B192" s="142"/>
      <c r="C192" s="143" t="s">
        <v>250</v>
      </c>
      <c r="D192" s="143" t="s">
        <v>174</v>
      </c>
      <c r="E192" s="144" t="s">
        <v>1420</v>
      </c>
      <c r="F192" s="145" t="s">
        <v>1421</v>
      </c>
      <c r="G192" s="146" t="s">
        <v>280</v>
      </c>
      <c r="H192" s="147">
        <v>1</v>
      </c>
      <c r="I192" s="148">
        <v>29.97</v>
      </c>
      <c r="J192" s="148"/>
      <c r="K192" s="149"/>
      <c r="L192" s="27"/>
      <c r="M192" s="150" t="s">
        <v>1</v>
      </c>
      <c r="N192" s="121" t="s">
        <v>40</v>
      </c>
      <c r="O192" s="151">
        <v>0.21432999999999999</v>
      </c>
      <c r="P192" s="151">
        <f t="shared" si="27"/>
        <v>0.21432999999999999</v>
      </c>
      <c r="Q192" s="151">
        <v>5.5995999999999997E-4</v>
      </c>
      <c r="R192" s="151">
        <f t="shared" si="28"/>
        <v>5.5995999999999997E-4</v>
      </c>
      <c r="S192" s="151">
        <v>0</v>
      </c>
      <c r="T192" s="152">
        <f t="shared" si="29"/>
        <v>0</v>
      </c>
      <c r="AR192" s="153" t="s">
        <v>198</v>
      </c>
      <c r="AT192" s="153" t="s">
        <v>174</v>
      </c>
      <c r="AU192" s="153" t="s">
        <v>86</v>
      </c>
      <c r="AY192" s="13" t="s">
        <v>171</v>
      </c>
      <c r="BE192" s="154">
        <f t="shared" si="30"/>
        <v>0</v>
      </c>
      <c r="BF192" s="154">
        <f t="shared" si="31"/>
        <v>0</v>
      </c>
      <c r="BG192" s="154">
        <f t="shared" si="32"/>
        <v>0</v>
      </c>
      <c r="BH192" s="154">
        <f t="shared" si="33"/>
        <v>0</v>
      </c>
      <c r="BI192" s="154">
        <f t="shared" si="34"/>
        <v>0</v>
      </c>
      <c r="BJ192" s="13" t="s">
        <v>86</v>
      </c>
      <c r="BK192" s="154">
        <f t="shared" si="35"/>
        <v>29.97</v>
      </c>
      <c r="BL192" s="13" t="s">
        <v>198</v>
      </c>
      <c r="BM192" s="153" t="s">
        <v>334</v>
      </c>
    </row>
    <row r="193" spans="2:65" s="1" customFormat="1" ht="16.5" customHeight="1">
      <c r="B193" s="142"/>
      <c r="C193" s="143" t="s">
        <v>335</v>
      </c>
      <c r="D193" s="143" t="s">
        <v>174</v>
      </c>
      <c r="E193" s="144" t="s">
        <v>1422</v>
      </c>
      <c r="F193" s="145" t="s">
        <v>1423</v>
      </c>
      <c r="G193" s="146" t="s">
        <v>280</v>
      </c>
      <c r="H193" s="147">
        <v>1</v>
      </c>
      <c r="I193" s="148">
        <v>7.03</v>
      </c>
      <c r="J193" s="148"/>
      <c r="K193" s="149"/>
      <c r="L193" s="27"/>
      <c r="M193" s="150" t="s">
        <v>1</v>
      </c>
      <c r="N193" s="121" t="s">
        <v>40</v>
      </c>
      <c r="O193" s="151">
        <v>0.16536999999999999</v>
      </c>
      <c r="P193" s="151">
        <f t="shared" si="27"/>
        <v>0.16536999999999999</v>
      </c>
      <c r="Q193" s="151">
        <v>2.126E-5</v>
      </c>
      <c r="R193" s="151">
        <f t="shared" si="28"/>
        <v>2.126E-5</v>
      </c>
      <c r="S193" s="151">
        <v>0</v>
      </c>
      <c r="T193" s="152">
        <f t="shared" si="29"/>
        <v>0</v>
      </c>
      <c r="AR193" s="153" t="s">
        <v>198</v>
      </c>
      <c r="AT193" s="153" t="s">
        <v>174</v>
      </c>
      <c r="AU193" s="153" t="s">
        <v>86</v>
      </c>
      <c r="AY193" s="13" t="s">
        <v>171</v>
      </c>
      <c r="BE193" s="154">
        <f t="shared" si="30"/>
        <v>0</v>
      </c>
      <c r="BF193" s="154">
        <f t="shared" si="31"/>
        <v>0</v>
      </c>
      <c r="BG193" s="154">
        <f t="shared" si="32"/>
        <v>0</v>
      </c>
      <c r="BH193" s="154">
        <f t="shared" si="33"/>
        <v>0</v>
      </c>
      <c r="BI193" s="154">
        <f t="shared" si="34"/>
        <v>0</v>
      </c>
      <c r="BJ193" s="13" t="s">
        <v>86</v>
      </c>
      <c r="BK193" s="154">
        <f t="shared" si="35"/>
        <v>7.03</v>
      </c>
      <c r="BL193" s="13" t="s">
        <v>198</v>
      </c>
      <c r="BM193" s="153" t="s">
        <v>338</v>
      </c>
    </row>
    <row r="194" spans="2:65" s="1" customFormat="1" ht="16.5" customHeight="1">
      <c r="B194" s="142"/>
      <c r="C194" s="143" t="s">
        <v>254</v>
      </c>
      <c r="D194" s="143" t="s">
        <v>174</v>
      </c>
      <c r="E194" s="144" t="s">
        <v>1424</v>
      </c>
      <c r="F194" s="145" t="s">
        <v>1425</v>
      </c>
      <c r="G194" s="146" t="s">
        <v>280</v>
      </c>
      <c r="H194" s="147">
        <v>20</v>
      </c>
      <c r="I194" s="148">
        <v>1.32</v>
      </c>
      <c r="J194" s="148"/>
      <c r="K194" s="149"/>
      <c r="L194" s="27"/>
      <c r="M194" s="150" t="s">
        <v>1</v>
      </c>
      <c r="N194" s="121" t="s">
        <v>40</v>
      </c>
      <c r="O194" s="151">
        <v>0</v>
      </c>
      <c r="P194" s="151">
        <f t="shared" si="27"/>
        <v>0</v>
      </c>
      <c r="Q194" s="151">
        <v>0</v>
      </c>
      <c r="R194" s="151">
        <f t="shared" si="28"/>
        <v>0</v>
      </c>
      <c r="S194" s="151">
        <v>0</v>
      </c>
      <c r="T194" s="152">
        <f t="shared" si="29"/>
        <v>0</v>
      </c>
      <c r="AR194" s="153" t="s">
        <v>198</v>
      </c>
      <c r="AT194" s="153" t="s">
        <v>174</v>
      </c>
      <c r="AU194" s="153" t="s">
        <v>86</v>
      </c>
      <c r="AY194" s="13" t="s">
        <v>171</v>
      </c>
      <c r="BE194" s="154">
        <f t="shared" si="30"/>
        <v>0</v>
      </c>
      <c r="BF194" s="154">
        <f t="shared" si="31"/>
        <v>0</v>
      </c>
      <c r="BG194" s="154">
        <f t="shared" si="32"/>
        <v>0</v>
      </c>
      <c r="BH194" s="154">
        <f t="shared" si="33"/>
        <v>0</v>
      </c>
      <c r="BI194" s="154">
        <f t="shared" si="34"/>
        <v>0</v>
      </c>
      <c r="BJ194" s="13" t="s">
        <v>86</v>
      </c>
      <c r="BK194" s="154">
        <f t="shared" si="35"/>
        <v>26.4</v>
      </c>
      <c r="BL194" s="13" t="s">
        <v>198</v>
      </c>
      <c r="BM194" s="153" t="s">
        <v>341</v>
      </c>
    </row>
    <row r="195" spans="2:65" s="1" customFormat="1" ht="24.2" customHeight="1">
      <c r="B195" s="142"/>
      <c r="C195" s="143" t="s">
        <v>342</v>
      </c>
      <c r="D195" s="143" t="s">
        <v>174</v>
      </c>
      <c r="E195" s="144" t="s">
        <v>1426</v>
      </c>
      <c r="F195" s="145" t="s">
        <v>1427</v>
      </c>
      <c r="G195" s="146" t="s">
        <v>280</v>
      </c>
      <c r="H195" s="147">
        <v>2</v>
      </c>
      <c r="I195" s="148">
        <v>18.05</v>
      </c>
      <c r="J195" s="148"/>
      <c r="K195" s="149"/>
      <c r="L195" s="27"/>
      <c r="M195" s="150" t="s">
        <v>1</v>
      </c>
      <c r="N195" s="121" t="s">
        <v>40</v>
      </c>
      <c r="O195" s="151">
        <v>0.19545000000000001</v>
      </c>
      <c r="P195" s="151">
        <f t="shared" si="27"/>
        <v>0.39090000000000003</v>
      </c>
      <c r="Q195" s="151">
        <v>7.7939999999999997E-4</v>
      </c>
      <c r="R195" s="151">
        <f t="shared" si="28"/>
        <v>1.5587999999999999E-3</v>
      </c>
      <c r="S195" s="151">
        <v>0</v>
      </c>
      <c r="T195" s="152">
        <f t="shared" si="29"/>
        <v>0</v>
      </c>
      <c r="AR195" s="153" t="s">
        <v>198</v>
      </c>
      <c r="AT195" s="153" t="s">
        <v>174</v>
      </c>
      <c r="AU195" s="153" t="s">
        <v>86</v>
      </c>
      <c r="AY195" s="13" t="s">
        <v>171</v>
      </c>
      <c r="BE195" s="154">
        <f t="shared" si="30"/>
        <v>0</v>
      </c>
      <c r="BF195" s="154">
        <f t="shared" si="31"/>
        <v>0</v>
      </c>
      <c r="BG195" s="154">
        <f t="shared" si="32"/>
        <v>0</v>
      </c>
      <c r="BH195" s="154">
        <f t="shared" si="33"/>
        <v>0</v>
      </c>
      <c r="BI195" s="154">
        <f t="shared" si="34"/>
        <v>0</v>
      </c>
      <c r="BJ195" s="13" t="s">
        <v>86</v>
      </c>
      <c r="BK195" s="154">
        <f t="shared" si="35"/>
        <v>36.1</v>
      </c>
      <c r="BL195" s="13" t="s">
        <v>198</v>
      </c>
      <c r="BM195" s="153" t="s">
        <v>345</v>
      </c>
    </row>
    <row r="196" spans="2:65" s="1" customFormat="1" ht="33" customHeight="1">
      <c r="B196" s="142"/>
      <c r="C196" s="143" t="s">
        <v>258</v>
      </c>
      <c r="D196" s="143" t="s">
        <v>174</v>
      </c>
      <c r="E196" s="144" t="s">
        <v>1428</v>
      </c>
      <c r="F196" s="145" t="s">
        <v>1429</v>
      </c>
      <c r="G196" s="146" t="s">
        <v>280</v>
      </c>
      <c r="H196" s="147">
        <v>2</v>
      </c>
      <c r="I196" s="148">
        <v>36.549999999999997</v>
      </c>
      <c r="J196" s="148"/>
      <c r="K196" s="149"/>
      <c r="L196" s="27"/>
      <c r="M196" s="150" t="s">
        <v>1</v>
      </c>
      <c r="N196" s="121" t="s">
        <v>40</v>
      </c>
      <c r="O196" s="151">
        <v>0</v>
      </c>
      <c r="P196" s="151">
        <f t="shared" si="27"/>
        <v>0</v>
      </c>
      <c r="Q196" s="151">
        <v>0</v>
      </c>
      <c r="R196" s="151">
        <f t="shared" si="28"/>
        <v>0</v>
      </c>
      <c r="S196" s="151">
        <v>0</v>
      </c>
      <c r="T196" s="152">
        <f t="shared" si="29"/>
        <v>0</v>
      </c>
      <c r="AR196" s="153" t="s">
        <v>198</v>
      </c>
      <c r="AT196" s="153" t="s">
        <v>174</v>
      </c>
      <c r="AU196" s="153" t="s">
        <v>86</v>
      </c>
      <c r="AY196" s="13" t="s">
        <v>171</v>
      </c>
      <c r="BE196" s="154">
        <f t="shared" si="30"/>
        <v>0</v>
      </c>
      <c r="BF196" s="154">
        <f t="shared" si="31"/>
        <v>0</v>
      </c>
      <c r="BG196" s="154">
        <f t="shared" si="32"/>
        <v>0</v>
      </c>
      <c r="BH196" s="154">
        <f t="shared" si="33"/>
        <v>0</v>
      </c>
      <c r="BI196" s="154">
        <f t="shared" si="34"/>
        <v>0</v>
      </c>
      <c r="BJ196" s="13" t="s">
        <v>86</v>
      </c>
      <c r="BK196" s="154">
        <f t="shared" si="35"/>
        <v>73.099999999999994</v>
      </c>
      <c r="BL196" s="13" t="s">
        <v>198</v>
      </c>
      <c r="BM196" s="153" t="s">
        <v>348</v>
      </c>
    </row>
    <row r="197" spans="2:65" s="1" customFormat="1" ht="21.75" customHeight="1">
      <c r="B197" s="142"/>
      <c r="C197" s="143" t="s">
        <v>349</v>
      </c>
      <c r="D197" s="143" t="s">
        <v>174</v>
      </c>
      <c r="E197" s="144" t="s">
        <v>1430</v>
      </c>
      <c r="F197" s="145" t="s">
        <v>1431</v>
      </c>
      <c r="G197" s="146" t="s">
        <v>280</v>
      </c>
      <c r="H197" s="147">
        <v>2</v>
      </c>
      <c r="I197" s="148">
        <v>19.55</v>
      </c>
      <c r="J197" s="148"/>
      <c r="K197" s="149"/>
      <c r="L197" s="27"/>
      <c r="M197" s="150" t="s">
        <v>1</v>
      </c>
      <c r="N197" s="121" t="s">
        <v>40</v>
      </c>
      <c r="O197" s="151">
        <v>0</v>
      </c>
      <c r="P197" s="151">
        <f t="shared" si="27"/>
        <v>0</v>
      </c>
      <c r="Q197" s="151">
        <v>0</v>
      </c>
      <c r="R197" s="151">
        <f t="shared" si="28"/>
        <v>0</v>
      </c>
      <c r="S197" s="151">
        <v>0</v>
      </c>
      <c r="T197" s="152">
        <f t="shared" si="29"/>
        <v>0</v>
      </c>
      <c r="AR197" s="153" t="s">
        <v>198</v>
      </c>
      <c r="AT197" s="153" t="s">
        <v>174</v>
      </c>
      <c r="AU197" s="153" t="s">
        <v>86</v>
      </c>
      <c r="AY197" s="13" t="s">
        <v>171</v>
      </c>
      <c r="BE197" s="154">
        <f t="shared" si="30"/>
        <v>0</v>
      </c>
      <c r="BF197" s="154">
        <f t="shared" si="31"/>
        <v>0</v>
      </c>
      <c r="BG197" s="154">
        <f t="shared" si="32"/>
        <v>0</v>
      </c>
      <c r="BH197" s="154">
        <f t="shared" si="33"/>
        <v>0</v>
      </c>
      <c r="BI197" s="154">
        <f t="shared" si="34"/>
        <v>0</v>
      </c>
      <c r="BJ197" s="13" t="s">
        <v>86</v>
      </c>
      <c r="BK197" s="154">
        <f t="shared" si="35"/>
        <v>39.1</v>
      </c>
      <c r="BL197" s="13" t="s">
        <v>198</v>
      </c>
      <c r="BM197" s="153" t="s">
        <v>352</v>
      </c>
    </row>
    <row r="198" spans="2:65" s="1" customFormat="1" ht="24.2" customHeight="1">
      <c r="B198" s="142"/>
      <c r="C198" s="143" t="s">
        <v>261</v>
      </c>
      <c r="D198" s="143" t="s">
        <v>174</v>
      </c>
      <c r="E198" s="144" t="s">
        <v>1432</v>
      </c>
      <c r="F198" s="145" t="s">
        <v>1433</v>
      </c>
      <c r="G198" s="146" t="s">
        <v>280</v>
      </c>
      <c r="H198" s="147">
        <v>4</v>
      </c>
      <c r="I198" s="148">
        <v>8.36</v>
      </c>
      <c r="J198" s="148"/>
      <c r="K198" s="149"/>
      <c r="L198" s="27"/>
      <c r="M198" s="150" t="s">
        <v>1</v>
      </c>
      <c r="N198" s="121" t="s">
        <v>40</v>
      </c>
      <c r="O198" s="151">
        <v>0.23730000000000001</v>
      </c>
      <c r="P198" s="151">
        <f t="shared" si="27"/>
        <v>0.94920000000000004</v>
      </c>
      <c r="Q198" s="151">
        <v>5.1440760000000002E-4</v>
      </c>
      <c r="R198" s="151">
        <f t="shared" si="28"/>
        <v>2.0576304000000001E-3</v>
      </c>
      <c r="S198" s="151">
        <v>0</v>
      </c>
      <c r="T198" s="152">
        <f t="shared" si="29"/>
        <v>0</v>
      </c>
      <c r="AR198" s="153" t="s">
        <v>198</v>
      </c>
      <c r="AT198" s="153" t="s">
        <v>174</v>
      </c>
      <c r="AU198" s="153" t="s">
        <v>86</v>
      </c>
      <c r="AY198" s="13" t="s">
        <v>171</v>
      </c>
      <c r="BE198" s="154">
        <f t="shared" si="30"/>
        <v>0</v>
      </c>
      <c r="BF198" s="154">
        <f t="shared" si="31"/>
        <v>0</v>
      </c>
      <c r="BG198" s="154">
        <f t="shared" si="32"/>
        <v>0</v>
      </c>
      <c r="BH198" s="154">
        <f t="shared" si="33"/>
        <v>0</v>
      </c>
      <c r="BI198" s="154">
        <f t="shared" si="34"/>
        <v>0</v>
      </c>
      <c r="BJ198" s="13" t="s">
        <v>86</v>
      </c>
      <c r="BK198" s="154">
        <f t="shared" si="35"/>
        <v>33.44</v>
      </c>
      <c r="BL198" s="13" t="s">
        <v>198</v>
      </c>
      <c r="BM198" s="153" t="s">
        <v>355</v>
      </c>
    </row>
    <row r="199" spans="2:65" s="1" customFormat="1" ht="21.75" customHeight="1">
      <c r="B199" s="142"/>
      <c r="C199" s="143" t="s">
        <v>356</v>
      </c>
      <c r="D199" s="143" t="s">
        <v>174</v>
      </c>
      <c r="E199" s="144" t="s">
        <v>1434</v>
      </c>
      <c r="F199" s="145" t="s">
        <v>1435</v>
      </c>
      <c r="G199" s="146" t="s">
        <v>280</v>
      </c>
      <c r="H199" s="147">
        <v>4</v>
      </c>
      <c r="I199" s="148">
        <v>5.53</v>
      </c>
      <c r="J199" s="148"/>
      <c r="K199" s="149"/>
      <c r="L199" s="27"/>
      <c r="M199" s="150" t="s">
        <v>1</v>
      </c>
      <c r="N199" s="121" t="s">
        <v>40</v>
      </c>
      <c r="O199" s="151">
        <v>0.19509000000000001</v>
      </c>
      <c r="P199" s="151">
        <f t="shared" si="27"/>
        <v>0.78036000000000005</v>
      </c>
      <c r="Q199" s="151">
        <v>1.494E-4</v>
      </c>
      <c r="R199" s="151">
        <f t="shared" si="28"/>
        <v>5.976E-4</v>
      </c>
      <c r="S199" s="151">
        <v>0</v>
      </c>
      <c r="T199" s="152">
        <f t="shared" si="29"/>
        <v>0</v>
      </c>
      <c r="AR199" s="153" t="s">
        <v>198</v>
      </c>
      <c r="AT199" s="153" t="s">
        <v>174</v>
      </c>
      <c r="AU199" s="153" t="s">
        <v>86</v>
      </c>
      <c r="AY199" s="13" t="s">
        <v>171</v>
      </c>
      <c r="BE199" s="154">
        <f t="shared" si="30"/>
        <v>0</v>
      </c>
      <c r="BF199" s="154">
        <f t="shared" si="31"/>
        <v>0</v>
      </c>
      <c r="BG199" s="154">
        <f t="shared" si="32"/>
        <v>0</v>
      </c>
      <c r="BH199" s="154">
        <f t="shared" si="33"/>
        <v>0</v>
      </c>
      <c r="BI199" s="154">
        <f t="shared" si="34"/>
        <v>0</v>
      </c>
      <c r="BJ199" s="13" t="s">
        <v>86</v>
      </c>
      <c r="BK199" s="154">
        <f t="shared" si="35"/>
        <v>22.12</v>
      </c>
      <c r="BL199" s="13" t="s">
        <v>198</v>
      </c>
      <c r="BM199" s="153" t="s">
        <v>359</v>
      </c>
    </row>
    <row r="200" spans="2:65" s="1" customFormat="1" ht="24.2" customHeight="1">
      <c r="B200" s="142"/>
      <c r="C200" s="143" t="s">
        <v>266</v>
      </c>
      <c r="D200" s="143" t="s">
        <v>174</v>
      </c>
      <c r="E200" s="144" t="s">
        <v>1436</v>
      </c>
      <c r="F200" s="145" t="s">
        <v>1437</v>
      </c>
      <c r="G200" s="146" t="s">
        <v>425</v>
      </c>
      <c r="H200" s="147">
        <v>21.75</v>
      </c>
      <c r="I200" s="148">
        <v>0.255</v>
      </c>
      <c r="J200" s="148"/>
      <c r="K200" s="149"/>
      <c r="L200" s="27"/>
      <c r="M200" s="150" t="s">
        <v>1</v>
      </c>
      <c r="N200" s="121" t="s">
        <v>40</v>
      </c>
      <c r="O200" s="151">
        <v>0</v>
      </c>
      <c r="P200" s="151">
        <f t="shared" si="27"/>
        <v>0</v>
      </c>
      <c r="Q200" s="151">
        <v>0</v>
      </c>
      <c r="R200" s="151">
        <f t="shared" si="28"/>
        <v>0</v>
      </c>
      <c r="S200" s="151">
        <v>0</v>
      </c>
      <c r="T200" s="152">
        <f t="shared" si="29"/>
        <v>0</v>
      </c>
      <c r="AR200" s="153" t="s">
        <v>198</v>
      </c>
      <c r="AT200" s="153" t="s">
        <v>174</v>
      </c>
      <c r="AU200" s="153" t="s">
        <v>86</v>
      </c>
      <c r="AY200" s="13" t="s">
        <v>171</v>
      </c>
      <c r="BE200" s="154">
        <f t="shared" si="30"/>
        <v>0</v>
      </c>
      <c r="BF200" s="154">
        <f t="shared" si="31"/>
        <v>0</v>
      </c>
      <c r="BG200" s="154">
        <f t="shared" si="32"/>
        <v>0</v>
      </c>
      <c r="BH200" s="154">
        <f t="shared" si="33"/>
        <v>0</v>
      </c>
      <c r="BI200" s="154">
        <f t="shared" si="34"/>
        <v>0</v>
      </c>
      <c r="BJ200" s="13" t="s">
        <v>86</v>
      </c>
      <c r="BK200" s="154">
        <f t="shared" si="35"/>
        <v>5.55</v>
      </c>
      <c r="BL200" s="13" t="s">
        <v>198</v>
      </c>
      <c r="BM200" s="153" t="s">
        <v>363</v>
      </c>
    </row>
    <row r="201" spans="2:65" s="11" customFormat="1" ht="22.9" customHeight="1">
      <c r="B201" s="131"/>
      <c r="D201" s="132" t="s">
        <v>73</v>
      </c>
      <c r="E201" s="140" t="s">
        <v>1438</v>
      </c>
      <c r="F201" s="140" t="s">
        <v>1439</v>
      </c>
      <c r="J201" s="141"/>
      <c r="L201" s="131"/>
      <c r="M201" s="135"/>
      <c r="P201" s="136">
        <f>SUM(P202:P220)</f>
        <v>18.966664999999999</v>
      </c>
      <c r="R201" s="136">
        <f>SUM(R202:R220)</f>
        <v>0.55995490800000003</v>
      </c>
      <c r="T201" s="137">
        <f>SUM(T202:T220)</f>
        <v>0</v>
      </c>
      <c r="AR201" s="132" t="s">
        <v>86</v>
      </c>
      <c r="AT201" s="138" t="s">
        <v>73</v>
      </c>
      <c r="AU201" s="138" t="s">
        <v>81</v>
      </c>
      <c r="AY201" s="132" t="s">
        <v>171</v>
      </c>
      <c r="BK201" s="139">
        <f>SUM(BK202:BK220)</f>
        <v>3505.8900000000003</v>
      </c>
    </row>
    <row r="202" spans="2:65" s="1" customFormat="1" ht="33" customHeight="1">
      <c r="B202" s="142"/>
      <c r="C202" s="143" t="s">
        <v>364</v>
      </c>
      <c r="D202" s="143" t="s">
        <v>174</v>
      </c>
      <c r="E202" s="144" t="s">
        <v>1440</v>
      </c>
      <c r="F202" s="145" t="s">
        <v>1441</v>
      </c>
      <c r="G202" s="146" t="s">
        <v>280</v>
      </c>
      <c r="H202" s="147">
        <v>2</v>
      </c>
      <c r="I202" s="148">
        <v>11.69</v>
      </c>
      <c r="J202" s="148"/>
      <c r="K202" s="149"/>
      <c r="L202" s="27"/>
      <c r="M202" s="150" t="s">
        <v>1</v>
      </c>
      <c r="N202" s="121" t="s">
        <v>40</v>
      </c>
      <c r="O202" s="151">
        <v>0.54425999999999997</v>
      </c>
      <c r="P202" s="151">
        <f t="shared" ref="P202:P220" si="36">O202*H202</f>
        <v>1.0885199999999999</v>
      </c>
      <c r="Q202" s="151">
        <v>2.5948E-5</v>
      </c>
      <c r="R202" s="151">
        <f t="shared" ref="R202:R220" si="37">Q202*H202</f>
        <v>5.1895999999999999E-5</v>
      </c>
      <c r="S202" s="151">
        <v>0</v>
      </c>
      <c r="T202" s="152">
        <f t="shared" ref="T202:T220" si="38">S202*H202</f>
        <v>0</v>
      </c>
      <c r="AR202" s="153" t="s">
        <v>198</v>
      </c>
      <c r="AT202" s="153" t="s">
        <v>174</v>
      </c>
      <c r="AU202" s="153" t="s">
        <v>86</v>
      </c>
      <c r="AY202" s="13" t="s">
        <v>171</v>
      </c>
      <c r="BE202" s="154">
        <f t="shared" ref="BE202:BE220" si="39">IF(N202="základná",J202,0)</f>
        <v>0</v>
      </c>
      <c r="BF202" s="154">
        <f t="shared" ref="BF202:BF220" si="40">IF(N202="znížená",J202,0)</f>
        <v>0</v>
      </c>
      <c r="BG202" s="154">
        <f t="shared" ref="BG202:BG220" si="41">IF(N202="zákl. prenesená",J202,0)</f>
        <v>0</v>
      </c>
      <c r="BH202" s="154">
        <f t="shared" ref="BH202:BH220" si="42">IF(N202="zníž. prenesená",J202,0)</f>
        <v>0</v>
      </c>
      <c r="BI202" s="154">
        <f t="shared" ref="BI202:BI220" si="43">IF(N202="nulová",J202,0)</f>
        <v>0</v>
      </c>
      <c r="BJ202" s="13" t="s">
        <v>86</v>
      </c>
      <c r="BK202" s="154">
        <f t="shared" ref="BK202:BK220" si="44">ROUND(I202*H202,2)</f>
        <v>23.38</v>
      </c>
      <c r="BL202" s="13" t="s">
        <v>198</v>
      </c>
      <c r="BM202" s="153" t="s">
        <v>367</v>
      </c>
    </row>
    <row r="203" spans="2:65" s="1" customFormat="1" ht="24.2" customHeight="1">
      <c r="B203" s="142"/>
      <c r="C203" s="143" t="s">
        <v>269</v>
      </c>
      <c r="D203" s="143" t="s">
        <v>174</v>
      </c>
      <c r="E203" s="144" t="s">
        <v>1442</v>
      </c>
      <c r="F203" s="145" t="s">
        <v>1443</v>
      </c>
      <c r="G203" s="146" t="s">
        <v>280</v>
      </c>
      <c r="H203" s="147">
        <v>1</v>
      </c>
      <c r="I203" s="148">
        <v>10.97</v>
      </c>
      <c r="J203" s="148"/>
      <c r="K203" s="149"/>
      <c r="L203" s="27"/>
      <c r="M203" s="150" t="s">
        <v>1</v>
      </c>
      <c r="N203" s="121" t="s">
        <v>40</v>
      </c>
      <c r="O203" s="151">
        <v>0.51055799999999996</v>
      </c>
      <c r="P203" s="151">
        <f t="shared" si="36"/>
        <v>0.51055799999999996</v>
      </c>
      <c r="Q203" s="151">
        <v>2.5948E-5</v>
      </c>
      <c r="R203" s="151">
        <f t="shared" si="37"/>
        <v>2.5948E-5</v>
      </c>
      <c r="S203" s="151">
        <v>0</v>
      </c>
      <c r="T203" s="152">
        <f t="shared" si="38"/>
        <v>0</v>
      </c>
      <c r="AR203" s="153" t="s">
        <v>198</v>
      </c>
      <c r="AT203" s="153" t="s">
        <v>174</v>
      </c>
      <c r="AU203" s="153" t="s">
        <v>86</v>
      </c>
      <c r="AY203" s="13" t="s">
        <v>171</v>
      </c>
      <c r="BE203" s="154">
        <f t="shared" si="39"/>
        <v>0</v>
      </c>
      <c r="BF203" s="154">
        <f t="shared" si="40"/>
        <v>0</v>
      </c>
      <c r="BG203" s="154">
        <f t="shared" si="41"/>
        <v>0</v>
      </c>
      <c r="BH203" s="154">
        <f t="shared" si="42"/>
        <v>0</v>
      </c>
      <c r="BI203" s="154">
        <f t="shared" si="43"/>
        <v>0</v>
      </c>
      <c r="BJ203" s="13" t="s">
        <v>86</v>
      </c>
      <c r="BK203" s="154">
        <f t="shared" si="44"/>
        <v>10.97</v>
      </c>
      <c r="BL203" s="13" t="s">
        <v>198</v>
      </c>
      <c r="BM203" s="153" t="s">
        <v>370</v>
      </c>
    </row>
    <row r="204" spans="2:65" s="1" customFormat="1" ht="24.2" customHeight="1">
      <c r="B204" s="142"/>
      <c r="C204" s="143" t="s">
        <v>371</v>
      </c>
      <c r="D204" s="143" t="s">
        <v>174</v>
      </c>
      <c r="E204" s="144" t="s">
        <v>1444</v>
      </c>
      <c r="F204" s="145" t="s">
        <v>1445</v>
      </c>
      <c r="G204" s="146" t="s">
        <v>280</v>
      </c>
      <c r="H204" s="147">
        <v>6</v>
      </c>
      <c r="I204" s="148">
        <v>11.73</v>
      </c>
      <c r="J204" s="148"/>
      <c r="K204" s="149"/>
      <c r="L204" s="27"/>
      <c r="M204" s="150" t="s">
        <v>1</v>
      </c>
      <c r="N204" s="121" t="s">
        <v>40</v>
      </c>
      <c r="O204" s="151">
        <v>0.54660500000000001</v>
      </c>
      <c r="P204" s="151">
        <f t="shared" si="36"/>
        <v>3.27963</v>
      </c>
      <c r="Q204" s="151">
        <v>2.5948E-5</v>
      </c>
      <c r="R204" s="151">
        <f t="shared" si="37"/>
        <v>1.5568799999999999E-4</v>
      </c>
      <c r="S204" s="151">
        <v>0</v>
      </c>
      <c r="T204" s="152">
        <f t="shared" si="38"/>
        <v>0</v>
      </c>
      <c r="AR204" s="153" t="s">
        <v>198</v>
      </c>
      <c r="AT204" s="153" t="s">
        <v>174</v>
      </c>
      <c r="AU204" s="153" t="s">
        <v>86</v>
      </c>
      <c r="AY204" s="13" t="s">
        <v>171</v>
      </c>
      <c r="BE204" s="154">
        <f t="shared" si="39"/>
        <v>0</v>
      </c>
      <c r="BF204" s="154">
        <f t="shared" si="40"/>
        <v>0</v>
      </c>
      <c r="BG204" s="154">
        <f t="shared" si="41"/>
        <v>0</v>
      </c>
      <c r="BH204" s="154">
        <f t="shared" si="42"/>
        <v>0</v>
      </c>
      <c r="BI204" s="154">
        <f t="shared" si="43"/>
        <v>0</v>
      </c>
      <c r="BJ204" s="13" t="s">
        <v>86</v>
      </c>
      <c r="BK204" s="154">
        <f t="shared" si="44"/>
        <v>70.38</v>
      </c>
      <c r="BL204" s="13" t="s">
        <v>198</v>
      </c>
      <c r="BM204" s="153" t="s">
        <v>374</v>
      </c>
    </row>
    <row r="205" spans="2:65" s="1" customFormat="1" ht="33" customHeight="1">
      <c r="B205" s="142"/>
      <c r="C205" s="143" t="s">
        <v>273</v>
      </c>
      <c r="D205" s="143" t="s">
        <v>174</v>
      </c>
      <c r="E205" s="144" t="s">
        <v>1446</v>
      </c>
      <c r="F205" s="145" t="s">
        <v>1447</v>
      </c>
      <c r="G205" s="146" t="s">
        <v>280</v>
      </c>
      <c r="H205" s="147">
        <v>10</v>
      </c>
      <c r="I205" s="148">
        <v>12.49</v>
      </c>
      <c r="J205" s="148"/>
      <c r="K205" s="149"/>
      <c r="L205" s="27"/>
      <c r="M205" s="150" t="s">
        <v>1</v>
      </c>
      <c r="N205" s="121" t="s">
        <v>40</v>
      </c>
      <c r="O205" s="151">
        <v>0.58267199999999997</v>
      </c>
      <c r="P205" s="151">
        <f t="shared" si="36"/>
        <v>5.8267199999999999</v>
      </c>
      <c r="Q205" s="151">
        <v>2.5948E-5</v>
      </c>
      <c r="R205" s="151">
        <f t="shared" si="37"/>
        <v>2.5947999999999998E-4</v>
      </c>
      <c r="S205" s="151">
        <v>0</v>
      </c>
      <c r="T205" s="152">
        <f t="shared" si="38"/>
        <v>0</v>
      </c>
      <c r="AR205" s="153" t="s">
        <v>198</v>
      </c>
      <c r="AT205" s="153" t="s">
        <v>174</v>
      </c>
      <c r="AU205" s="153" t="s">
        <v>86</v>
      </c>
      <c r="AY205" s="13" t="s">
        <v>171</v>
      </c>
      <c r="BE205" s="154">
        <f t="shared" si="39"/>
        <v>0</v>
      </c>
      <c r="BF205" s="154">
        <f t="shared" si="40"/>
        <v>0</v>
      </c>
      <c r="BG205" s="154">
        <f t="shared" si="41"/>
        <v>0</v>
      </c>
      <c r="BH205" s="154">
        <f t="shared" si="42"/>
        <v>0</v>
      </c>
      <c r="BI205" s="154">
        <f t="shared" si="43"/>
        <v>0</v>
      </c>
      <c r="BJ205" s="13" t="s">
        <v>86</v>
      </c>
      <c r="BK205" s="154">
        <f t="shared" si="44"/>
        <v>124.9</v>
      </c>
      <c r="BL205" s="13" t="s">
        <v>198</v>
      </c>
      <c r="BM205" s="153" t="s">
        <v>377</v>
      </c>
    </row>
    <row r="206" spans="2:65" s="1" customFormat="1" ht="33" customHeight="1">
      <c r="B206" s="142"/>
      <c r="C206" s="143" t="s">
        <v>380</v>
      </c>
      <c r="D206" s="143" t="s">
        <v>174</v>
      </c>
      <c r="E206" s="144" t="s">
        <v>1448</v>
      </c>
      <c r="F206" s="145" t="s">
        <v>1449</v>
      </c>
      <c r="G206" s="146" t="s">
        <v>280</v>
      </c>
      <c r="H206" s="147">
        <v>1</v>
      </c>
      <c r="I206" s="148">
        <v>16.07</v>
      </c>
      <c r="J206" s="148"/>
      <c r="K206" s="149"/>
      <c r="L206" s="27"/>
      <c r="M206" s="150" t="s">
        <v>1</v>
      </c>
      <c r="N206" s="121" t="s">
        <v>40</v>
      </c>
      <c r="O206" s="151">
        <v>0.75262499999999999</v>
      </c>
      <c r="P206" s="151">
        <f t="shared" si="36"/>
        <v>0.75262499999999999</v>
      </c>
      <c r="Q206" s="151">
        <v>2.5948E-5</v>
      </c>
      <c r="R206" s="151">
        <f t="shared" si="37"/>
        <v>2.5948E-5</v>
      </c>
      <c r="S206" s="151">
        <v>0</v>
      </c>
      <c r="T206" s="152">
        <f t="shared" si="38"/>
        <v>0</v>
      </c>
      <c r="AR206" s="153" t="s">
        <v>198</v>
      </c>
      <c r="AT206" s="153" t="s">
        <v>174</v>
      </c>
      <c r="AU206" s="153" t="s">
        <v>86</v>
      </c>
      <c r="AY206" s="13" t="s">
        <v>171</v>
      </c>
      <c r="BE206" s="154">
        <f t="shared" si="39"/>
        <v>0</v>
      </c>
      <c r="BF206" s="154">
        <f t="shared" si="40"/>
        <v>0</v>
      </c>
      <c r="BG206" s="154">
        <f t="shared" si="41"/>
        <v>0</v>
      </c>
      <c r="BH206" s="154">
        <f t="shared" si="42"/>
        <v>0</v>
      </c>
      <c r="BI206" s="154">
        <f t="shared" si="43"/>
        <v>0</v>
      </c>
      <c r="BJ206" s="13" t="s">
        <v>86</v>
      </c>
      <c r="BK206" s="154">
        <f t="shared" si="44"/>
        <v>16.07</v>
      </c>
      <c r="BL206" s="13" t="s">
        <v>198</v>
      </c>
      <c r="BM206" s="153" t="s">
        <v>383</v>
      </c>
    </row>
    <row r="207" spans="2:65" s="1" customFormat="1" ht="24.2" customHeight="1">
      <c r="B207" s="142"/>
      <c r="C207" s="143" t="s">
        <v>276</v>
      </c>
      <c r="D207" s="143" t="s">
        <v>174</v>
      </c>
      <c r="E207" s="144" t="s">
        <v>1450</v>
      </c>
      <c r="F207" s="145" t="s">
        <v>1451</v>
      </c>
      <c r="G207" s="146" t="s">
        <v>280</v>
      </c>
      <c r="H207" s="147">
        <v>1</v>
      </c>
      <c r="I207" s="148">
        <v>11.97</v>
      </c>
      <c r="J207" s="148"/>
      <c r="K207" s="149"/>
      <c r="L207" s="27"/>
      <c r="M207" s="150" t="s">
        <v>1</v>
      </c>
      <c r="N207" s="121" t="s">
        <v>40</v>
      </c>
      <c r="O207" s="151">
        <v>0.557612</v>
      </c>
      <c r="P207" s="151">
        <f t="shared" si="36"/>
        <v>0.557612</v>
      </c>
      <c r="Q207" s="151">
        <v>2.5948E-5</v>
      </c>
      <c r="R207" s="151">
        <f t="shared" si="37"/>
        <v>2.5948E-5</v>
      </c>
      <c r="S207" s="151">
        <v>0</v>
      </c>
      <c r="T207" s="152">
        <f t="shared" si="38"/>
        <v>0</v>
      </c>
      <c r="AR207" s="153" t="s">
        <v>198</v>
      </c>
      <c r="AT207" s="153" t="s">
        <v>174</v>
      </c>
      <c r="AU207" s="153" t="s">
        <v>86</v>
      </c>
      <c r="AY207" s="13" t="s">
        <v>171</v>
      </c>
      <c r="BE207" s="154">
        <f t="shared" si="39"/>
        <v>0</v>
      </c>
      <c r="BF207" s="154">
        <f t="shared" si="40"/>
        <v>0</v>
      </c>
      <c r="BG207" s="154">
        <f t="shared" si="41"/>
        <v>0</v>
      </c>
      <c r="BH207" s="154">
        <f t="shared" si="42"/>
        <v>0</v>
      </c>
      <c r="BI207" s="154">
        <f t="shared" si="43"/>
        <v>0</v>
      </c>
      <c r="BJ207" s="13" t="s">
        <v>86</v>
      </c>
      <c r="BK207" s="154">
        <f t="shared" si="44"/>
        <v>11.97</v>
      </c>
      <c r="BL207" s="13" t="s">
        <v>198</v>
      </c>
      <c r="BM207" s="153" t="s">
        <v>390</v>
      </c>
    </row>
    <row r="208" spans="2:65" s="1" customFormat="1" ht="24.2" customHeight="1">
      <c r="B208" s="142"/>
      <c r="C208" s="143" t="s">
        <v>391</v>
      </c>
      <c r="D208" s="143" t="s">
        <v>174</v>
      </c>
      <c r="E208" s="144" t="s">
        <v>1452</v>
      </c>
      <c r="F208" s="145" t="s">
        <v>1453</v>
      </c>
      <c r="G208" s="146" t="s">
        <v>280</v>
      </c>
      <c r="H208" s="147">
        <v>14</v>
      </c>
      <c r="I208" s="148">
        <v>5.35</v>
      </c>
      <c r="J208" s="148"/>
      <c r="K208" s="149"/>
      <c r="L208" s="27"/>
      <c r="M208" s="150" t="s">
        <v>1</v>
      </c>
      <c r="N208" s="121" t="s">
        <v>40</v>
      </c>
      <c r="O208" s="151">
        <v>0.252</v>
      </c>
      <c r="P208" s="151">
        <f t="shared" si="36"/>
        <v>3.528</v>
      </c>
      <c r="Q208" s="151">
        <v>0</v>
      </c>
      <c r="R208" s="151">
        <f t="shared" si="37"/>
        <v>0</v>
      </c>
      <c r="S208" s="151">
        <v>0</v>
      </c>
      <c r="T208" s="152">
        <f t="shared" si="38"/>
        <v>0</v>
      </c>
      <c r="AR208" s="153" t="s">
        <v>198</v>
      </c>
      <c r="AT208" s="153" t="s">
        <v>174</v>
      </c>
      <c r="AU208" s="153" t="s">
        <v>86</v>
      </c>
      <c r="AY208" s="13" t="s">
        <v>171</v>
      </c>
      <c r="BE208" s="154">
        <f t="shared" si="39"/>
        <v>0</v>
      </c>
      <c r="BF208" s="154">
        <f t="shared" si="40"/>
        <v>0</v>
      </c>
      <c r="BG208" s="154">
        <f t="shared" si="41"/>
        <v>0</v>
      </c>
      <c r="BH208" s="154">
        <f t="shared" si="42"/>
        <v>0</v>
      </c>
      <c r="BI208" s="154">
        <f t="shared" si="43"/>
        <v>0</v>
      </c>
      <c r="BJ208" s="13" t="s">
        <v>86</v>
      </c>
      <c r="BK208" s="154">
        <f t="shared" si="44"/>
        <v>74.900000000000006</v>
      </c>
      <c r="BL208" s="13" t="s">
        <v>198</v>
      </c>
      <c r="BM208" s="153" t="s">
        <v>394</v>
      </c>
    </row>
    <row r="209" spans="2:65" s="1" customFormat="1" ht="24.2" customHeight="1">
      <c r="B209" s="142"/>
      <c r="C209" s="143" t="s">
        <v>281</v>
      </c>
      <c r="D209" s="143" t="s">
        <v>174</v>
      </c>
      <c r="E209" s="144" t="s">
        <v>1454</v>
      </c>
      <c r="F209" s="145" t="s">
        <v>1455</v>
      </c>
      <c r="G209" s="146" t="s">
        <v>280</v>
      </c>
      <c r="H209" s="147">
        <v>7</v>
      </c>
      <c r="I209" s="148">
        <v>10.38</v>
      </c>
      <c r="J209" s="148"/>
      <c r="K209" s="149"/>
      <c r="L209" s="27"/>
      <c r="M209" s="150" t="s">
        <v>1</v>
      </c>
      <c r="N209" s="121" t="s">
        <v>40</v>
      </c>
      <c r="O209" s="151">
        <v>0.48899999999999999</v>
      </c>
      <c r="P209" s="151">
        <f t="shared" si="36"/>
        <v>3.423</v>
      </c>
      <c r="Q209" s="151">
        <v>0</v>
      </c>
      <c r="R209" s="151">
        <f t="shared" si="37"/>
        <v>0</v>
      </c>
      <c r="S209" s="151">
        <v>0</v>
      </c>
      <c r="T209" s="152">
        <f t="shared" si="38"/>
        <v>0</v>
      </c>
      <c r="AR209" s="153" t="s">
        <v>198</v>
      </c>
      <c r="AT209" s="153" t="s">
        <v>174</v>
      </c>
      <c r="AU209" s="153" t="s">
        <v>86</v>
      </c>
      <c r="AY209" s="13" t="s">
        <v>171</v>
      </c>
      <c r="BE209" s="154">
        <f t="shared" si="39"/>
        <v>0</v>
      </c>
      <c r="BF209" s="154">
        <f t="shared" si="40"/>
        <v>0</v>
      </c>
      <c r="BG209" s="154">
        <f t="shared" si="41"/>
        <v>0</v>
      </c>
      <c r="BH209" s="154">
        <f t="shared" si="42"/>
        <v>0</v>
      </c>
      <c r="BI209" s="154">
        <f t="shared" si="43"/>
        <v>0</v>
      </c>
      <c r="BJ209" s="13" t="s">
        <v>86</v>
      </c>
      <c r="BK209" s="154">
        <f t="shared" si="44"/>
        <v>72.66</v>
      </c>
      <c r="BL209" s="13" t="s">
        <v>198</v>
      </c>
      <c r="BM209" s="153" t="s">
        <v>397</v>
      </c>
    </row>
    <row r="210" spans="2:65" s="1" customFormat="1" ht="33" customHeight="1">
      <c r="B210" s="142"/>
      <c r="C210" s="155" t="s">
        <v>398</v>
      </c>
      <c r="D210" s="155" t="s">
        <v>282</v>
      </c>
      <c r="E210" s="156" t="s">
        <v>1456</v>
      </c>
      <c r="F210" s="157" t="s">
        <v>1457</v>
      </c>
      <c r="G210" s="158" t="s">
        <v>280</v>
      </c>
      <c r="H210" s="159">
        <v>1</v>
      </c>
      <c r="I210" s="160">
        <v>100.33</v>
      </c>
      <c r="J210" s="160"/>
      <c r="K210" s="161"/>
      <c r="L210" s="162"/>
      <c r="M210" s="163" t="s">
        <v>1</v>
      </c>
      <c r="N210" s="164" t="s">
        <v>40</v>
      </c>
      <c r="O210" s="151">
        <v>0</v>
      </c>
      <c r="P210" s="151">
        <f t="shared" si="36"/>
        <v>0</v>
      </c>
      <c r="Q210" s="151">
        <v>1.6330000000000001E-2</v>
      </c>
      <c r="R210" s="151">
        <f t="shared" si="37"/>
        <v>1.6330000000000001E-2</v>
      </c>
      <c r="S210" s="151">
        <v>0</v>
      </c>
      <c r="T210" s="152">
        <f t="shared" si="38"/>
        <v>0</v>
      </c>
      <c r="AR210" s="153" t="s">
        <v>225</v>
      </c>
      <c r="AT210" s="153" t="s">
        <v>282</v>
      </c>
      <c r="AU210" s="153" t="s">
        <v>86</v>
      </c>
      <c r="AY210" s="13" t="s">
        <v>171</v>
      </c>
      <c r="BE210" s="154">
        <f t="shared" si="39"/>
        <v>0</v>
      </c>
      <c r="BF210" s="154">
        <f t="shared" si="40"/>
        <v>0</v>
      </c>
      <c r="BG210" s="154">
        <f t="shared" si="41"/>
        <v>0</v>
      </c>
      <c r="BH210" s="154">
        <f t="shared" si="42"/>
        <v>0</v>
      </c>
      <c r="BI210" s="154">
        <f t="shared" si="43"/>
        <v>0</v>
      </c>
      <c r="BJ210" s="13" t="s">
        <v>86</v>
      </c>
      <c r="BK210" s="154">
        <f t="shared" si="44"/>
        <v>100.33</v>
      </c>
      <c r="BL210" s="13" t="s">
        <v>198</v>
      </c>
      <c r="BM210" s="153" t="s">
        <v>401</v>
      </c>
    </row>
    <row r="211" spans="2:65" s="1" customFormat="1" ht="33" customHeight="1">
      <c r="B211" s="142"/>
      <c r="C211" s="155" t="s">
        <v>285</v>
      </c>
      <c r="D211" s="155" t="s">
        <v>282</v>
      </c>
      <c r="E211" s="156" t="s">
        <v>1458</v>
      </c>
      <c r="F211" s="157" t="s">
        <v>1459</v>
      </c>
      <c r="G211" s="158" t="s">
        <v>280</v>
      </c>
      <c r="H211" s="159">
        <v>1</v>
      </c>
      <c r="I211" s="160">
        <v>122.37</v>
      </c>
      <c r="J211" s="160"/>
      <c r="K211" s="161"/>
      <c r="L211" s="162"/>
      <c r="M211" s="163" t="s">
        <v>1</v>
      </c>
      <c r="N211" s="164" t="s">
        <v>40</v>
      </c>
      <c r="O211" s="151">
        <v>0</v>
      </c>
      <c r="P211" s="151">
        <f t="shared" si="36"/>
        <v>0</v>
      </c>
      <c r="Q211" s="151">
        <v>2.1770000000000001E-2</v>
      </c>
      <c r="R211" s="151">
        <f t="shared" si="37"/>
        <v>2.1770000000000001E-2</v>
      </c>
      <c r="S211" s="151">
        <v>0</v>
      </c>
      <c r="T211" s="152">
        <f t="shared" si="38"/>
        <v>0</v>
      </c>
      <c r="AR211" s="153" t="s">
        <v>225</v>
      </c>
      <c r="AT211" s="153" t="s">
        <v>282</v>
      </c>
      <c r="AU211" s="153" t="s">
        <v>86</v>
      </c>
      <c r="AY211" s="13" t="s">
        <v>171</v>
      </c>
      <c r="BE211" s="154">
        <f t="shared" si="39"/>
        <v>0</v>
      </c>
      <c r="BF211" s="154">
        <f t="shared" si="40"/>
        <v>0</v>
      </c>
      <c r="BG211" s="154">
        <f t="shared" si="41"/>
        <v>0</v>
      </c>
      <c r="BH211" s="154">
        <f t="shared" si="42"/>
        <v>0</v>
      </c>
      <c r="BI211" s="154">
        <f t="shared" si="43"/>
        <v>0</v>
      </c>
      <c r="BJ211" s="13" t="s">
        <v>86</v>
      </c>
      <c r="BK211" s="154">
        <f t="shared" si="44"/>
        <v>122.37</v>
      </c>
      <c r="BL211" s="13" t="s">
        <v>198</v>
      </c>
      <c r="BM211" s="153" t="s">
        <v>404</v>
      </c>
    </row>
    <row r="212" spans="2:65" s="1" customFormat="1" ht="37.9" customHeight="1">
      <c r="B212" s="142"/>
      <c r="C212" s="155" t="s">
        <v>405</v>
      </c>
      <c r="D212" s="155" t="s">
        <v>282</v>
      </c>
      <c r="E212" s="156" t="s">
        <v>1460</v>
      </c>
      <c r="F212" s="157" t="s">
        <v>1461</v>
      </c>
      <c r="G212" s="158" t="s">
        <v>280</v>
      </c>
      <c r="H212" s="159">
        <v>3</v>
      </c>
      <c r="I212" s="160">
        <v>133.41999999999999</v>
      </c>
      <c r="J212" s="160"/>
      <c r="K212" s="161"/>
      <c r="L212" s="162"/>
      <c r="M212" s="163" t="s">
        <v>1</v>
      </c>
      <c r="N212" s="164" t="s">
        <v>40</v>
      </c>
      <c r="O212" s="151">
        <v>0</v>
      </c>
      <c r="P212" s="151">
        <f t="shared" si="36"/>
        <v>0</v>
      </c>
      <c r="Q212" s="151">
        <v>2.4490000000000001E-2</v>
      </c>
      <c r="R212" s="151">
        <f t="shared" si="37"/>
        <v>7.3470000000000008E-2</v>
      </c>
      <c r="S212" s="151">
        <v>0</v>
      </c>
      <c r="T212" s="152">
        <f t="shared" si="38"/>
        <v>0</v>
      </c>
      <c r="AR212" s="153" t="s">
        <v>225</v>
      </c>
      <c r="AT212" s="153" t="s">
        <v>282</v>
      </c>
      <c r="AU212" s="153" t="s">
        <v>86</v>
      </c>
      <c r="AY212" s="13" t="s">
        <v>171</v>
      </c>
      <c r="BE212" s="154">
        <f t="shared" si="39"/>
        <v>0</v>
      </c>
      <c r="BF212" s="154">
        <f t="shared" si="40"/>
        <v>0</v>
      </c>
      <c r="BG212" s="154">
        <f t="shared" si="41"/>
        <v>0</v>
      </c>
      <c r="BH212" s="154">
        <f t="shared" si="42"/>
        <v>0</v>
      </c>
      <c r="BI212" s="154">
        <f t="shared" si="43"/>
        <v>0</v>
      </c>
      <c r="BJ212" s="13" t="s">
        <v>86</v>
      </c>
      <c r="BK212" s="154">
        <f t="shared" si="44"/>
        <v>400.26</v>
      </c>
      <c r="BL212" s="13" t="s">
        <v>198</v>
      </c>
      <c r="BM212" s="153" t="s">
        <v>408</v>
      </c>
    </row>
    <row r="213" spans="2:65" s="1" customFormat="1" ht="33" customHeight="1">
      <c r="B213" s="142"/>
      <c r="C213" s="155" t="s">
        <v>289</v>
      </c>
      <c r="D213" s="155" t="s">
        <v>282</v>
      </c>
      <c r="E213" s="156" t="s">
        <v>1462</v>
      </c>
      <c r="F213" s="157" t="s">
        <v>1463</v>
      </c>
      <c r="G213" s="158" t="s">
        <v>280</v>
      </c>
      <c r="H213" s="159">
        <v>4</v>
      </c>
      <c r="I213" s="160">
        <v>144.44</v>
      </c>
      <c r="J213" s="160"/>
      <c r="K213" s="161"/>
      <c r="L213" s="162"/>
      <c r="M213" s="163" t="s">
        <v>1</v>
      </c>
      <c r="N213" s="164" t="s">
        <v>40</v>
      </c>
      <c r="O213" s="151">
        <v>0</v>
      </c>
      <c r="P213" s="151">
        <f t="shared" si="36"/>
        <v>0</v>
      </c>
      <c r="Q213" s="151">
        <v>2.7220000000000001E-2</v>
      </c>
      <c r="R213" s="151">
        <f t="shared" si="37"/>
        <v>0.10888</v>
      </c>
      <c r="S213" s="151">
        <v>0</v>
      </c>
      <c r="T213" s="152">
        <f t="shared" si="38"/>
        <v>0</v>
      </c>
      <c r="AR213" s="153" t="s">
        <v>225</v>
      </c>
      <c r="AT213" s="153" t="s">
        <v>282</v>
      </c>
      <c r="AU213" s="153" t="s">
        <v>86</v>
      </c>
      <c r="AY213" s="13" t="s">
        <v>171</v>
      </c>
      <c r="BE213" s="154">
        <f t="shared" si="39"/>
        <v>0</v>
      </c>
      <c r="BF213" s="154">
        <f t="shared" si="40"/>
        <v>0</v>
      </c>
      <c r="BG213" s="154">
        <f t="shared" si="41"/>
        <v>0</v>
      </c>
      <c r="BH213" s="154">
        <f t="shared" si="42"/>
        <v>0</v>
      </c>
      <c r="BI213" s="154">
        <f t="shared" si="43"/>
        <v>0</v>
      </c>
      <c r="BJ213" s="13" t="s">
        <v>86</v>
      </c>
      <c r="BK213" s="154">
        <f t="shared" si="44"/>
        <v>577.76</v>
      </c>
      <c r="BL213" s="13" t="s">
        <v>198</v>
      </c>
      <c r="BM213" s="153" t="s">
        <v>411</v>
      </c>
    </row>
    <row r="214" spans="2:65" s="1" customFormat="1" ht="33" customHeight="1">
      <c r="B214" s="142"/>
      <c r="C214" s="155" t="s">
        <v>412</v>
      </c>
      <c r="D214" s="155" t="s">
        <v>282</v>
      </c>
      <c r="E214" s="156" t="s">
        <v>1464</v>
      </c>
      <c r="F214" s="157" t="s">
        <v>1465</v>
      </c>
      <c r="G214" s="158" t="s">
        <v>280</v>
      </c>
      <c r="H214" s="159">
        <v>3</v>
      </c>
      <c r="I214" s="160">
        <v>166.49</v>
      </c>
      <c r="J214" s="160"/>
      <c r="K214" s="161"/>
      <c r="L214" s="162"/>
      <c r="M214" s="163" t="s">
        <v>1</v>
      </c>
      <c r="N214" s="164" t="s">
        <v>40</v>
      </c>
      <c r="O214" s="151">
        <v>0</v>
      </c>
      <c r="P214" s="151">
        <f t="shared" si="36"/>
        <v>0</v>
      </c>
      <c r="Q214" s="151">
        <v>3.2660000000000002E-2</v>
      </c>
      <c r="R214" s="151">
        <f t="shared" si="37"/>
        <v>9.7980000000000012E-2</v>
      </c>
      <c r="S214" s="151">
        <v>0</v>
      </c>
      <c r="T214" s="152">
        <f t="shared" si="38"/>
        <v>0</v>
      </c>
      <c r="AR214" s="153" t="s">
        <v>225</v>
      </c>
      <c r="AT214" s="153" t="s">
        <v>282</v>
      </c>
      <c r="AU214" s="153" t="s">
        <v>86</v>
      </c>
      <c r="AY214" s="13" t="s">
        <v>171</v>
      </c>
      <c r="BE214" s="154">
        <f t="shared" si="39"/>
        <v>0</v>
      </c>
      <c r="BF214" s="154">
        <f t="shared" si="40"/>
        <v>0</v>
      </c>
      <c r="BG214" s="154">
        <f t="shared" si="41"/>
        <v>0</v>
      </c>
      <c r="BH214" s="154">
        <f t="shared" si="42"/>
        <v>0</v>
      </c>
      <c r="BI214" s="154">
        <f t="shared" si="43"/>
        <v>0</v>
      </c>
      <c r="BJ214" s="13" t="s">
        <v>86</v>
      </c>
      <c r="BK214" s="154">
        <f t="shared" si="44"/>
        <v>499.47</v>
      </c>
      <c r="BL214" s="13" t="s">
        <v>198</v>
      </c>
      <c r="BM214" s="153" t="s">
        <v>415</v>
      </c>
    </row>
    <row r="215" spans="2:65" s="1" customFormat="1" ht="37.9" customHeight="1">
      <c r="B215" s="142"/>
      <c r="C215" s="155" t="s">
        <v>292</v>
      </c>
      <c r="D215" s="155" t="s">
        <v>282</v>
      </c>
      <c r="E215" s="156" t="s">
        <v>1466</v>
      </c>
      <c r="F215" s="157" t="s">
        <v>1467</v>
      </c>
      <c r="G215" s="158" t="s">
        <v>280</v>
      </c>
      <c r="H215" s="159">
        <v>2</v>
      </c>
      <c r="I215" s="160">
        <v>153.47</v>
      </c>
      <c r="J215" s="160"/>
      <c r="K215" s="161"/>
      <c r="L215" s="162"/>
      <c r="M215" s="163" t="s">
        <v>1</v>
      </c>
      <c r="N215" s="164" t="s">
        <v>40</v>
      </c>
      <c r="O215" s="151">
        <v>0</v>
      </c>
      <c r="P215" s="151">
        <f t="shared" si="36"/>
        <v>0</v>
      </c>
      <c r="Q215" s="151">
        <v>2.8379999999999999E-2</v>
      </c>
      <c r="R215" s="151">
        <f t="shared" si="37"/>
        <v>5.6759999999999998E-2</v>
      </c>
      <c r="S215" s="151">
        <v>0</v>
      </c>
      <c r="T215" s="152">
        <f t="shared" si="38"/>
        <v>0</v>
      </c>
      <c r="AR215" s="153" t="s">
        <v>225</v>
      </c>
      <c r="AT215" s="153" t="s">
        <v>282</v>
      </c>
      <c r="AU215" s="153" t="s">
        <v>86</v>
      </c>
      <c r="AY215" s="13" t="s">
        <v>171</v>
      </c>
      <c r="BE215" s="154">
        <f t="shared" si="39"/>
        <v>0</v>
      </c>
      <c r="BF215" s="154">
        <f t="shared" si="40"/>
        <v>0</v>
      </c>
      <c r="BG215" s="154">
        <f t="shared" si="41"/>
        <v>0</v>
      </c>
      <c r="BH215" s="154">
        <f t="shared" si="42"/>
        <v>0</v>
      </c>
      <c r="BI215" s="154">
        <f t="shared" si="43"/>
        <v>0</v>
      </c>
      <c r="BJ215" s="13" t="s">
        <v>86</v>
      </c>
      <c r="BK215" s="154">
        <f t="shared" si="44"/>
        <v>306.94</v>
      </c>
      <c r="BL215" s="13" t="s">
        <v>198</v>
      </c>
      <c r="BM215" s="153" t="s">
        <v>418</v>
      </c>
    </row>
    <row r="216" spans="2:65" s="1" customFormat="1" ht="37.9" customHeight="1">
      <c r="B216" s="142"/>
      <c r="C216" s="155" t="s">
        <v>419</v>
      </c>
      <c r="D216" s="155" t="s">
        <v>282</v>
      </c>
      <c r="E216" s="156" t="s">
        <v>1468</v>
      </c>
      <c r="F216" s="157" t="s">
        <v>1469</v>
      </c>
      <c r="G216" s="158" t="s">
        <v>280</v>
      </c>
      <c r="H216" s="159">
        <v>3</v>
      </c>
      <c r="I216" s="160">
        <v>166.71</v>
      </c>
      <c r="J216" s="160"/>
      <c r="K216" s="161"/>
      <c r="L216" s="162"/>
      <c r="M216" s="163" t="s">
        <v>1</v>
      </c>
      <c r="N216" s="164" t="s">
        <v>40</v>
      </c>
      <c r="O216" s="151">
        <v>0</v>
      </c>
      <c r="P216" s="151">
        <f t="shared" si="36"/>
        <v>0</v>
      </c>
      <c r="Q216" s="151">
        <v>3.1539999999999999E-2</v>
      </c>
      <c r="R216" s="151">
        <f t="shared" si="37"/>
        <v>9.4619999999999996E-2</v>
      </c>
      <c r="S216" s="151">
        <v>0</v>
      </c>
      <c r="T216" s="152">
        <f t="shared" si="38"/>
        <v>0</v>
      </c>
      <c r="AR216" s="153" t="s">
        <v>225</v>
      </c>
      <c r="AT216" s="153" t="s">
        <v>282</v>
      </c>
      <c r="AU216" s="153" t="s">
        <v>86</v>
      </c>
      <c r="AY216" s="13" t="s">
        <v>171</v>
      </c>
      <c r="BE216" s="154">
        <f t="shared" si="39"/>
        <v>0</v>
      </c>
      <c r="BF216" s="154">
        <f t="shared" si="40"/>
        <v>0</v>
      </c>
      <c r="BG216" s="154">
        <f t="shared" si="41"/>
        <v>0</v>
      </c>
      <c r="BH216" s="154">
        <f t="shared" si="42"/>
        <v>0</v>
      </c>
      <c r="BI216" s="154">
        <f t="shared" si="43"/>
        <v>0</v>
      </c>
      <c r="BJ216" s="13" t="s">
        <v>86</v>
      </c>
      <c r="BK216" s="154">
        <f t="shared" si="44"/>
        <v>500.13</v>
      </c>
      <c r="BL216" s="13" t="s">
        <v>198</v>
      </c>
      <c r="BM216" s="153" t="s">
        <v>422</v>
      </c>
    </row>
    <row r="217" spans="2:65" s="1" customFormat="1" ht="37.9" customHeight="1">
      <c r="B217" s="142"/>
      <c r="C217" s="155" t="s">
        <v>296</v>
      </c>
      <c r="D217" s="155" t="s">
        <v>282</v>
      </c>
      <c r="E217" s="156" t="s">
        <v>1470</v>
      </c>
      <c r="F217" s="157" t="s">
        <v>1471</v>
      </c>
      <c r="G217" s="158" t="s">
        <v>280</v>
      </c>
      <c r="H217" s="159">
        <v>1</v>
      </c>
      <c r="I217" s="160">
        <v>219.67</v>
      </c>
      <c r="J217" s="160"/>
      <c r="K217" s="161"/>
      <c r="L217" s="162"/>
      <c r="M217" s="163" t="s">
        <v>1</v>
      </c>
      <c r="N217" s="164" t="s">
        <v>40</v>
      </c>
      <c r="O217" s="151">
        <v>0</v>
      </c>
      <c r="P217" s="151">
        <f t="shared" si="36"/>
        <v>0</v>
      </c>
      <c r="Q217" s="151">
        <v>4.4150000000000002E-2</v>
      </c>
      <c r="R217" s="151">
        <f t="shared" si="37"/>
        <v>4.4150000000000002E-2</v>
      </c>
      <c r="S217" s="151">
        <v>0</v>
      </c>
      <c r="T217" s="152">
        <f t="shared" si="38"/>
        <v>0</v>
      </c>
      <c r="AR217" s="153" t="s">
        <v>225</v>
      </c>
      <c r="AT217" s="153" t="s">
        <v>282</v>
      </c>
      <c r="AU217" s="153" t="s">
        <v>86</v>
      </c>
      <c r="AY217" s="13" t="s">
        <v>171</v>
      </c>
      <c r="BE217" s="154">
        <f t="shared" si="39"/>
        <v>0</v>
      </c>
      <c r="BF217" s="154">
        <f t="shared" si="40"/>
        <v>0</v>
      </c>
      <c r="BG217" s="154">
        <f t="shared" si="41"/>
        <v>0</v>
      </c>
      <c r="BH217" s="154">
        <f t="shared" si="42"/>
        <v>0</v>
      </c>
      <c r="BI217" s="154">
        <f t="shared" si="43"/>
        <v>0</v>
      </c>
      <c r="BJ217" s="13" t="s">
        <v>86</v>
      </c>
      <c r="BK217" s="154">
        <f t="shared" si="44"/>
        <v>219.67</v>
      </c>
      <c r="BL217" s="13" t="s">
        <v>198</v>
      </c>
      <c r="BM217" s="153" t="s">
        <v>426</v>
      </c>
    </row>
    <row r="218" spans="2:65" s="1" customFormat="1" ht="37.9" customHeight="1">
      <c r="B218" s="142"/>
      <c r="C218" s="155" t="s">
        <v>429</v>
      </c>
      <c r="D218" s="155" t="s">
        <v>282</v>
      </c>
      <c r="E218" s="156" t="s">
        <v>1472</v>
      </c>
      <c r="F218" s="157" t="s">
        <v>1473</v>
      </c>
      <c r="G218" s="158" t="s">
        <v>280</v>
      </c>
      <c r="H218" s="159">
        <v>1</v>
      </c>
      <c r="I218" s="160">
        <v>170.71</v>
      </c>
      <c r="J218" s="160"/>
      <c r="K218" s="161"/>
      <c r="L218" s="162"/>
      <c r="M218" s="163" t="s">
        <v>1</v>
      </c>
      <c r="N218" s="164" t="s">
        <v>40</v>
      </c>
      <c r="O218" s="151">
        <v>0</v>
      </c>
      <c r="P218" s="151">
        <f t="shared" si="36"/>
        <v>0</v>
      </c>
      <c r="Q218" s="151">
        <v>2.9569999999999999E-2</v>
      </c>
      <c r="R218" s="151">
        <f t="shared" si="37"/>
        <v>2.9569999999999999E-2</v>
      </c>
      <c r="S218" s="151">
        <v>0</v>
      </c>
      <c r="T218" s="152">
        <f t="shared" si="38"/>
        <v>0</v>
      </c>
      <c r="AR218" s="153" t="s">
        <v>225</v>
      </c>
      <c r="AT218" s="153" t="s">
        <v>282</v>
      </c>
      <c r="AU218" s="153" t="s">
        <v>86</v>
      </c>
      <c r="AY218" s="13" t="s">
        <v>171</v>
      </c>
      <c r="BE218" s="154">
        <f t="shared" si="39"/>
        <v>0</v>
      </c>
      <c r="BF218" s="154">
        <f t="shared" si="40"/>
        <v>0</v>
      </c>
      <c r="BG218" s="154">
        <f t="shared" si="41"/>
        <v>0</v>
      </c>
      <c r="BH218" s="154">
        <f t="shared" si="42"/>
        <v>0</v>
      </c>
      <c r="BI218" s="154">
        <f t="shared" si="43"/>
        <v>0</v>
      </c>
      <c r="BJ218" s="13" t="s">
        <v>86</v>
      </c>
      <c r="BK218" s="154">
        <f t="shared" si="44"/>
        <v>170.71</v>
      </c>
      <c r="BL218" s="13" t="s">
        <v>198</v>
      </c>
      <c r="BM218" s="153" t="s">
        <v>432</v>
      </c>
    </row>
    <row r="219" spans="2:65" s="1" customFormat="1" ht="37.9" customHeight="1">
      <c r="B219" s="142"/>
      <c r="C219" s="155" t="s">
        <v>299</v>
      </c>
      <c r="D219" s="155" t="s">
        <v>282</v>
      </c>
      <c r="E219" s="156" t="s">
        <v>1474</v>
      </c>
      <c r="F219" s="157" t="s">
        <v>1475</v>
      </c>
      <c r="G219" s="158" t="s">
        <v>280</v>
      </c>
      <c r="H219" s="159">
        <v>2</v>
      </c>
      <c r="I219" s="160">
        <v>73.06</v>
      </c>
      <c r="J219" s="160"/>
      <c r="K219" s="161"/>
      <c r="L219" s="162"/>
      <c r="M219" s="163" t="s">
        <v>1</v>
      </c>
      <c r="N219" s="164" t="s">
        <v>40</v>
      </c>
      <c r="O219" s="151">
        <v>0</v>
      </c>
      <c r="P219" s="151">
        <f t="shared" si="36"/>
        <v>0</v>
      </c>
      <c r="Q219" s="151">
        <v>7.9399999999999991E-3</v>
      </c>
      <c r="R219" s="151">
        <f t="shared" si="37"/>
        <v>1.5879999999999998E-2</v>
      </c>
      <c r="S219" s="151">
        <v>0</v>
      </c>
      <c r="T219" s="152">
        <f t="shared" si="38"/>
        <v>0</v>
      </c>
      <c r="AR219" s="153" t="s">
        <v>225</v>
      </c>
      <c r="AT219" s="153" t="s">
        <v>282</v>
      </c>
      <c r="AU219" s="153" t="s">
        <v>86</v>
      </c>
      <c r="AY219" s="13" t="s">
        <v>171</v>
      </c>
      <c r="BE219" s="154">
        <f t="shared" si="39"/>
        <v>0</v>
      </c>
      <c r="BF219" s="154">
        <f t="shared" si="40"/>
        <v>0</v>
      </c>
      <c r="BG219" s="154">
        <f t="shared" si="41"/>
        <v>0</v>
      </c>
      <c r="BH219" s="154">
        <f t="shared" si="42"/>
        <v>0</v>
      </c>
      <c r="BI219" s="154">
        <f t="shared" si="43"/>
        <v>0</v>
      </c>
      <c r="BJ219" s="13" t="s">
        <v>86</v>
      </c>
      <c r="BK219" s="154">
        <f t="shared" si="44"/>
        <v>146.12</v>
      </c>
      <c r="BL219" s="13" t="s">
        <v>198</v>
      </c>
      <c r="BM219" s="153" t="s">
        <v>435</v>
      </c>
    </row>
    <row r="220" spans="2:65" s="1" customFormat="1" ht="24.2" customHeight="1">
      <c r="B220" s="142"/>
      <c r="C220" s="143" t="s">
        <v>436</v>
      </c>
      <c r="D220" s="143" t="s">
        <v>174</v>
      </c>
      <c r="E220" s="144" t="s">
        <v>1476</v>
      </c>
      <c r="F220" s="145" t="s">
        <v>1477</v>
      </c>
      <c r="G220" s="146" t="s">
        <v>425</v>
      </c>
      <c r="H220" s="147">
        <v>40.57</v>
      </c>
      <c r="I220" s="148">
        <v>1.4025000000000001</v>
      </c>
      <c r="J220" s="148"/>
      <c r="K220" s="149"/>
      <c r="L220" s="27"/>
      <c r="M220" s="150" t="s">
        <v>1</v>
      </c>
      <c r="N220" s="121" t="s">
        <v>40</v>
      </c>
      <c r="O220" s="151">
        <v>0</v>
      </c>
      <c r="P220" s="151">
        <f t="shared" si="36"/>
        <v>0</v>
      </c>
      <c r="Q220" s="151">
        <v>0</v>
      </c>
      <c r="R220" s="151">
        <f t="shared" si="37"/>
        <v>0</v>
      </c>
      <c r="S220" s="151">
        <v>0</v>
      </c>
      <c r="T220" s="152">
        <f t="shared" si="38"/>
        <v>0</v>
      </c>
      <c r="AR220" s="153" t="s">
        <v>198</v>
      </c>
      <c r="AT220" s="153" t="s">
        <v>174</v>
      </c>
      <c r="AU220" s="153" t="s">
        <v>86</v>
      </c>
      <c r="AY220" s="13" t="s">
        <v>171</v>
      </c>
      <c r="BE220" s="154">
        <f t="shared" si="39"/>
        <v>0</v>
      </c>
      <c r="BF220" s="154">
        <f t="shared" si="40"/>
        <v>0</v>
      </c>
      <c r="BG220" s="154">
        <f t="shared" si="41"/>
        <v>0</v>
      </c>
      <c r="BH220" s="154">
        <f t="shared" si="42"/>
        <v>0</v>
      </c>
      <c r="BI220" s="154">
        <f t="shared" si="43"/>
        <v>0</v>
      </c>
      <c r="BJ220" s="13" t="s">
        <v>86</v>
      </c>
      <c r="BK220" s="154">
        <f t="shared" si="44"/>
        <v>56.9</v>
      </c>
      <c r="BL220" s="13" t="s">
        <v>198</v>
      </c>
      <c r="BM220" s="153" t="s">
        <v>439</v>
      </c>
    </row>
    <row r="221" spans="2:65" s="11" customFormat="1" ht="22.9" customHeight="1">
      <c r="B221" s="131"/>
      <c r="D221" s="132" t="s">
        <v>73</v>
      </c>
      <c r="E221" s="140" t="s">
        <v>599</v>
      </c>
      <c r="F221" s="140" t="s">
        <v>1478</v>
      </c>
      <c r="J221" s="141"/>
      <c r="L221" s="131"/>
      <c r="M221" s="135"/>
      <c r="P221" s="136">
        <f>SUM(P222:P224)</f>
        <v>84.426000000000002</v>
      </c>
      <c r="R221" s="136">
        <f>SUM(R222:R224)</f>
        <v>1.457E-2</v>
      </c>
      <c r="T221" s="137">
        <f>SUM(T222:T224)</f>
        <v>0</v>
      </c>
      <c r="AR221" s="132" t="s">
        <v>86</v>
      </c>
      <c r="AT221" s="138" t="s">
        <v>73</v>
      </c>
      <c r="AU221" s="138" t="s">
        <v>81</v>
      </c>
      <c r="AY221" s="132" t="s">
        <v>171</v>
      </c>
      <c r="BK221" s="139">
        <f>SUM(BK222:BK224)</f>
        <v>1236.57</v>
      </c>
    </row>
    <row r="222" spans="2:65" s="1" customFormat="1" ht="24.2" customHeight="1">
      <c r="B222" s="142"/>
      <c r="C222" s="143" t="s">
        <v>303</v>
      </c>
      <c r="D222" s="143" t="s">
        <v>174</v>
      </c>
      <c r="E222" s="144" t="s">
        <v>1479</v>
      </c>
      <c r="F222" s="145" t="s">
        <v>1480</v>
      </c>
      <c r="G222" s="146" t="s">
        <v>768</v>
      </c>
      <c r="H222" s="147">
        <v>200</v>
      </c>
      <c r="I222" s="148">
        <v>4.92</v>
      </c>
      <c r="J222" s="148"/>
      <c r="K222" s="149"/>
      <c r="L222" s="27"/>
      <c r="M222" s="150" t="s">
        <v>1</v>
      </c>
      <c r="N222" s="121" t="s">
        <v>40</v>
      </c>
      <c r="O222" s="151">
        <v>0.42213000000000001</v>
      </c>
      <c r="P222" s="151">
        <f>O222*H222</f>
        <v>84.426000000000002</v>
      </c>
      <c r="Q222" s="151">
        <v>7.2849999999999995E-5</v>
      </c>
      <c r="R222" s="151">
        <f>Q222*H222</f>
        <v>1.457E-2</v>
      </c>
      <c r="S222" s="151">
        <v>0</v>
      </c>
      <c r="T222" s="152">
        <f>S222*H222</f>
        <v>0</v>
      </c>
      <c r="AR222" s="153" t="s">
        <v>198</v>
      </c>
      <c r="AT222" s="153" t="s">
        <v>174</v>
      </c>
      <c r="AU222" s="153" t="s">
        <v>86</v>
      </c>
      <c r="AY222" s="13" t="s">
        <v>171</v>
      </c>
      <c r="BE222" s="154">
        <f>IF(N222="základná",J222,0)</f>
        <v>0</v>
      </c>
      <c r="BF222" s="154">
        <f>IF(N222="znížená",J222,0)</f>
        <v>0</v>
      </c>
      <c r="BG222" s="154">
        <f>IF(N222="zákl. prenesená",J222,0)</f>
        <v>0</v>
      </c>
      <c r="BH222" s="154">
        <f>IF(N222="zníž. prenesená",J222,0)</f>
        <v>0</v>
      </c>
      <c r="BI222" s="154">
        <f>IF(N222="nulová",J222,0)</f>
        <v>0</v>
      </c>
      <c r="BJ222" s="13" t="s">
        <v>86</v>
      </c>
      <c r="BK222" s="154">
        <f>ROUND(I222*H222,2)</f>
        <v>984</v>
      </c>
      <c r="BL222" s="13" t="s">
        <v>198</v>
      </c>
      <c r="BM222" s="153" t="s">
        <v>445</v>
      </c>
    </row>
    <row r="223" spans="2:65" s="1" customFormat="1" ht="16.5" customHeight="1">
      <c r="B223" s="142"/>
      <c r="C223" s="155" t="s">
        <v>446</v>
      </c>
      <c r="D223" s="155" t="s">
        <v>282</v>
      </c>
      <c r="E223" s="156" t="s">
        <v>1481</v>
      </c>
      <c r="F223" s="157" t="s">
        <v>1482</v>
      </c>
      <c r="G223" s="158" t="s">
        <v>362</v>
      </c>
      <c r="H223" s="159">
        <v>0.2</v>
      </c>
      <c r="I223" s="160">
        <v>1157.5</v>
      </c>
      <c r="J223" s="160"/>
      <c r="K223" s="161"/>
      <c r="L223" s="162"/>
      <c r="M223" s="163" t="s">
        <v>1</v>
      </c>
      <c r="N223" s="164" t="s">
        <v>40</v>
      </c>
      <c r="O223" s="151">
        <v>0</v>
      </c>
      <c r="P223" s="151">
        <f>O223*H223</f>
        <v>0</v>
      </c>
      <c r="Q223" s="151">
        <v>0</v>
      </c>
      <c r="R223" s="151">
        <f>Q223*H223</f>
        <v>0</v>
      </c>
      <c r="S223" s="151">
        <v>0</v>
      </c>
      <c r="T223" s="152">
        <f>S223*H223</f>
        <v>0</v>
      </c>
      <c r="AR223" s="153" t="s">
        <v>225</v>
      </c>
      <c r="AT223" s="153" t="s">
        <v>282</v>
      </c>
      <c r="AU223" s="153" t="s">
        <v>86</v>
      </c>
      <c r="AY223" s="13" t="s">
        <v>171</v>
      </c>
      <c r="BE223" s="154">
        <f>IF(N223="základná",J223,0)</f>
        <v>0</v>
      </c>
      <c r="BF223" s="154">
        <f>IF(N223="znížená",J223,0)</f>
        <v>0</v>
      </c>
      <c r="BG223" s="154">
        <f>IF(N223="zákl. prenesená",J223,0)</f>
        <v>0</v>
      </c>
      <c r="BH223" s="154">
        <f>IF(N223="zníž. prenesená",J223,0)</f>
        <v>0</v>
      </c>
      <c r="BI223" s="154">
        <f>IF(N223="nulová",J223,0)</f>
        <v>0</v>
      </c>
      <c r="BJ223" s="13" t="s">
        <v>86</v>
      </c>
      <c r="BK223" s="154">
        <f>ROUND(I223*H223,2)</f>
        <v>231.5</v>
      </c>
      <c r="BL223" s="13" t="s">
        <v>198</v>
      </c>
      <c r="BM223" s="153" t="s">
        <v>450</v>
      </c>
    </row>
    <row r="224" spans="2:65" s="1" customFormat="1" ht="24.2" customHeight="1">
      <c r="B224" s="142"/>
      <c r="C224" s="143" t="s">
        <v>306</v>
      </c>
      <c r="D224" s="143" t="s">
        <v>174</v>
      </c>
      <c r="E224" s="144" t="s">
        <v>1483</v>
      </c>
      <c r="F224" s="145" t="s">
        <v>620</v>
      </c>
      <c r="G224" s="146" t="s">
        <v>425</v>
      </c>
      <c r="H224" s="147">
        <v>22.54</v>
      </c>
      <c r="I224" s="148">
        <v>0.93500000000000005</v>
      </c>
      <c r="J224" s="148"/>
      <c r="K224" s="149"/>
      <c r="L224" s="27"/>
      <c r="M224" s="150" t="s">
        <v>1</v>
      </c>
      <c r="N224" s="121" t="s">
        <v>40</v>
      </c>
      <c r="O224" s="151">
        <v>0</v>
      </c>
      <c r="P224" s="151">
        <f>O224*H224</f>
        <v>0</v>
      </c>
      <c r="Q224" s="151">
        <v>0</v>
      </c>
      <c r="R224" s="151">
        <f>Q224*H224</f>
        <v>0</v>
      </c>
      <c r="S224" s="151">
        <v>0</v>
      </c>
      <c r="T224" s="152">
        <f>S224*H224</f>
        <v>0</v>
      </c>
      <c r="AR224" s="153" t="s">
        <v>198</v>
      </c>
      <c r="AT224" s="153" t="s">
        <v>174</v>
      </c>
      <c r="AU224" s="153" t="s">
        <v>86</v>
      </c>
      <c r="AY224" s="13" t="s">
        <v>171</v>
      </c>
      <c r="BE224" s="154">
        <f>IF(N224="základná",J224,0)</f>
        <v>0</v>
      </c>
      <c r="BF224" s="154">
        <f>IF(N224="znížená",J224,0)</f>
        <v>0</v>
      </c>
      <c r="BG224" s="154">
        <f>IF(N224="zákl. prenesená",J224,0)</f>
        <v>0</v>
      </c>
      <c r="BH224" s="154">
        <f>IF(N224="zníž. prenesená",J224,0)</f>
        <v>0</v>
      </c>
      <c r="BI224" s="154">
        <f>IF(N224="nulová",J224,0)</f>
        <v>0</v>
      </c>
      <c r="BJ224" s="13" t="s">
        <v>86</v>
      </c>
      <c r="BK224" s="154">
        <f>ROUND(I224*H224,2)</f>
        <v>21.07</v>
      </c>
      <c r="BL224" s="13" t="s">
        <v>198</v>
      </c>
      <c r="BM224" s="153" t="s">
        <v>455</v>
      </c>
    </row>
    <row r="225" spans="2:65" s="11" customFormat="1" ht="22.9" customHeight="1">
      <c r="B225" s="131"/>
      <c r="D225" s="132" t="s">
        <v>73</v>
      </c>
      <c r="E225" s="140" t="s">
        <v>499</v>
      </c>
      <c r="F225" s="140" t="s">
        <v>1484</v>
      </c>
      <c r="J225" s="141"/>
      <c r="L225" s="131"/>
      <c r="M225" s="135"/>
      <c r="P225" s="136">
        <f>SUM(P226:P229)</f>
        <v>25.726829999999996</v>
      </c>
      <c r="R225" s="136">
        <f>SUM(R226:R229)</f>
        <v>2.1990099999999999E-2</v>
      </c>
      <c r="T225" s="137">
        <f>SUM(T226:T229)</f>
        <v>0</v>
      </c>
      <c r="AR225" s="132" t="s">
        <v>86</v>
      </c>
      <c r="AT225" s="138" t="s">
        <v>73</v>
      </c>
      <c r="AU225" s="138" t="s">
        <v>81</v>
      </c>
      <c r="AY225" s="132" t="s">
        <v>171</v>
      </c>
      <c r="BK225" s="139">
        <f>SUM(BK226:BK229)</f>
        <v>584.5</v>
      </c>
    </row>
    <row r="226" spans="2:65" s="1" customFormat="1" ht="33" customHeight="1">
      <c r="B226" s="142"/>
      <c r="C226" s="143" t="s">
        <v>456</v>
      </c>
      <c r="D226" s="143" t="s">
        <v>174</v>
      </c>
      <c r="E226" s="144" t="s">
        <v>1485</v>
      </c>
      <c r="F226" s="145" t="s">
        <v>622</v>
      </c>
      <c r="G226" s="146" t="s">
        <v>177</v>
      </c>
      <c r="H226" s="147">
        <v>5</v>
      </c>
      <c r="I226" s="148">
        <v>8.35</v>
      </c>
      <c r="J226" s="148"/>
      <c r="K226" s="149"/>
      <c r="L226" s="27"/>
      <c r="M226" s="150" t="s">
        <v>1</v>
      </c>
      <c r="N226" s="121" t="s">
        <v>40</v>
      </c>
      <c r="O226" s="151">
        <v>0.37444</v>
      </c>
      <c r="P226" s="151">
        <f>O226*H226</f>
        <v>1.8721999999999999</v>
      </c>
      <c r="Q226" s="151">
        <v>2.4252E-4</v>
      </c>
      <c r="R226" s="151">
        <f>Q226*H226</f>
        <v>1.2126000000000001E-3</v>
      </c>
      <c r="S226" s="151">
        <v>0</v>
      </c>
      <c r="T226" s="152">
        <f>S226*H226</f>
        <v>0</v>
      </c>
      <c r="AR226" s="153" t="s">
        <v>198</v>
      </c>
      <c r="AT226" s="153" t="s">
        <v>174</v>
      </c>
      <c r="AU226" s="153" t="s">
        <v>86</v>
      </c>
      <c r="AY226" s="13" t="s">
        <v>171</v>
      </c>
      <c r="BE226" s="154">
        <f>IF(N226="základná",J226,0)</f>
        <v>0</v>
      </c>
      <c r="BF226" s="154">
        <f>IF(N226="znížená",J226,0)</f>
        <v>0</v>
      </c>
      <c r="BG226" s="154">
        <f>IF(N226="zákl. prenesená",J226,0)</f>
        <v>0</v>
      </c>
      <c r="BH226" s="154">
        <f>IF(N226="zníž. prenesená",J226,0)</f>
        <v>0</v>
      </c>
      <c r="BI226" s="154">
        <f>IF(N226="nulová",J226,0)</f>
        <v>0</v>
      </c>
      <c r="BJ226" s="13" t="s">
        <v>86</v>
      </c>
      <c r="BK226" s="154">
        <f>ROUND(I226*H226,2)</f>
        <v>41.75</v>
      </c>
      <c r="BL226" s="13" t="s">
        <v>198</v>
      </c>
      <c r="BM226" s="153" t="s">
        <v>459</v>
      </c>
    </row>
    <row r="227" spans="2:65" s="1" customFormat="1" ht="24.2" customHeight="1">
      <c r="B227" s="142"/>
      <c r="C227" s="143" t="s">
        <v>310</v>
      </c>
      <c r="D227" s="143" t="s">
        <v>174</v>
      </c>
      <c r="E227" s="144" t="s">
        <v>1486</v>
      </c>
      <c r="F227" s="145" t="s">
        <v>1487</v>
      </c>
      <c r="G227" s="146" t="s">
        <v>177</v>
      </c>
      <c r="H227" s="147">
        <v>5</v>
      </c>
      <c r="I227" s="148">
        <v>3.07</v>
      </c>
      <c r="J227" s="148"/>
      <c r="K227" s="149"/>
      <c r="L227" s="27"/>
      <c r="M227" s="150" t="s">
        <v>1</v>
      </c>
      <c r="N227" s="121" t="s">
        <v>40</v>
      </c>
      <c r="O227" s="151">
        <v>0.14815</v>
      </c>
      <c r="P227" s="151">
        <f>O227*H227</f>
        <v>0.74075000000000002</v>
      </c>
      <c r="Q227" s="151">
        <v>8.1340000000000004E-5</v>
      </c>
      <c r="R227" s="151">
        <f>Q227*H227</f>
        <v>4.0670000000000002E-4</v>
      </c>
      <c r="S227" s="151">
        <v>0</v>
      </c>
      <c r="T227" s="152">
        <f>S227*H227</f>
        <v>0</v>
      </c>
      <c r="AR227" s="153" t="s">
        <v>198</v>
      </c>
      <c r="AT227" s="153" t="s">
        <v>174</v>
      </c>
      <c r="AU227" s="153" t="s">
        <v>86</v>
      </c>
      <c r="AY227" s="13" t="s">
        <v>171</v>
      </c>
      <c r="BE227" s="154">
        <f>IF(N227="základná",J227,0)</f>
        <v>0</v>
      </c>
      <c r="BF227" s="154">
        <f>IF(N227="znížená",J227,0)</f>
        <v>0</v>
      </c>
      <c r="BG227" s="154">
        <f>IF(N227="zákl. prenesená",J227,0)</f>
        <v>0</v>
      </c>
      <c r="BH227" s="154">
        <f>IF(N227="zníž. prenesená",J227,0)</f>
        <v>0</v>
      </c>
      <c r="BI227" s="154">
        <f>IF(N227="nulová",J227,0)</f>
        <v>0</v>
      </c>
      <c r="BJ227" s="13" t="s">
        <v>86</v>
      </c>
      <c r="BK227" s="154">
        <f>ROUND(I227*H227,2)</f>
        <v>15.35</v>
      </c>
      <c r="BL227" s="13" t="s">
        <v>198</v>
      </c>
      <c r="BM227" s="153" t="s">
        <v>462</v>
      </c>
    </row>
    <row r="228" spans="2:65" s="1" customFormat="1" ht="33" customHeight="1">
      <c r="B228" s="142"/>
      <c r="C228" s="143" t="s">
        <v>799</v>
      </c>
      <c r="D228" s="143" t="s">
        <v>174</v>
      </c>
      <c r="E228" s="144" t="s">
        <v>1488</v>
      </c>
      <c r="F228" s="145" t="s">
        <v>1489</v>
      </c>
      <c r="G228" s="146" t="s">
        <v>253</v>
      </c>
      <c r="H228" s="147">
        <v>158</v>
      </c>
      <c r="I228" s="148">
        <v>2.5099999999999998</v>
      </c>
      <c r="J228" s="148"/>
      <c r="K228" s="149"/>
      <c r="L228" s="27"/>
      <c r="M228" s="150" t="s">
        <v>1</v>
      </c>
      <c r="N228" s="121" t="s">
        <v>40</v>
      </c>
      <c r="O228" s="151">
        <v>0.11018</v>
      </c>
      <c r="P228" s="151">
        <f>O228*H228</f>
        <v>17.408439999999999</v>
      </c>
      <c r="Q228" s="151">
        <v>9.7839999999999998E-5</v>
      </c>
      <c r="R228" s="151">
        <f>Q228*H228</f>
        <v>1.545872E-2</v>
      </c>
      <c r="S228" s="151">
        <v>0</v>
      </c>
      <c r="T228" s="152">
        <f>S228*H228</f>
        <v>0</v>
      </c>
      <c r="AR228" s="153" t="s">
        <v>198</v>
      </c>
      <c r="AT228" s="153" t="s">
        <v>174</v>
      </c>
      <c r="AU228" s="153" t="s">
        <v>86</v>
      </c>
      <c r="AY228" s="13" t="s">
        <v>171</v>
      </c>
      <c r="BE228" s="154">
        <f>IF(N228="základná",J228,0)</f>
        <v>0</v>
      </c>
      <c r="BF228" s="154">
        <f>IF(N228="znížená",J228,0)</f>
        <v>0</v>
      </c>
      <c r="BG228" s="154">
        <f>IF(N228="zákl. prenesená",J228,0)</f>
        <v>0</v>
      </c>
      <c r="BH228" s="154">
        <f>IF(N228="zníž. prenesená",J228,0)</f>
        <v>0</v>
      </c>
      <c r="BI228" s="154">
        <f>IF(N228="nulová",J228,0)</f>
        <v>0</v>
      </c>
      <c r="BJ228" s="13" t="s">
        <v>86</v>
      </c>
      <c r="BK228" s="154">
        <f>ROUND(I228*H228,2)</f>
        <v>396.58</v>
      </c>
      <c r="BL228" s="13" t="s">
        <v>198</v>
      </c>
      <c r="BM228" s="153" t="s">
        <v>802</v>
      </c>
    </row>
    <row r="229" spans="2:65" s="1" customFormat="1" ht="24.2" customHeight="1">
      <c r="B229" s="142"/>
      <c r="C229" s="143" t="s">
        <v>313</v>
      </c>
      <c r="D229" s="143" t="s">
        <v>174</v>
      </c>
      <c r="E229" s="144" t="s">
        <v>1490</v>
      </c>
      <c r="F229" s="145" t="s">
        <v>1491</v>
      </c>
      <c r="G229" s="146" t="s">
        <v>253</v>
      </c>
      <c r="H229" s="147">
        <v>211</v>
      </c>
      <c r="I229" s="148">
        <v>0.62</v>
      </c>
      <c r="J229" s="148"/>
      <c r="K229" s="149"/>
      <c r="L229" s="27"/>
      <c r="M229" s="150" t="s">
        <v>1</v>
      </c>
      <c r="N229" s="121" t="s">
        <v>40</v>
      </c>
      <c r="O229" s="151">
        <v>2.7040000000000002E-2</v>
      </c>
      <c r="P229" s="151">
        <f>O229*H229</f>
        <v>5.7054400000000003</v>
      </c>
      <c r="Q229" s="151">
        <v>2.3280000000000001E-5</v>
      </c>
      <c r="R229" s="151">
        <f>Q229*H229</f>
        <v>4.9120800000000001E-3</v>
      </c>
      <c r="S229" s="151">
        <v>0</v>
      </c>
      <c r="T229" s="152">
        <f>S229*H229</f>
        <v>0</v>
      </c>
      <c r="AR229" s="153" t="s">
        <v>198</v>
      </c>
      <c r="AT229" s="153" t="s">
        <v>174</v>
      </c>
      <c r="AU229" s="153" t="s">
        <v>86</v>
      </c>
      <c r="AY229" s="13" t="s">
        <v>171</v>
      </c>
      <c r="BE229" s="154">
        <f>IF(N229="základná",J229,0)</f>
        <v>0</v>
      </c>
      <c r="BF229" s="154">
        <f>IF(N229="znížená",J229,0)</f>
        <v>0</v>
      </c>
      <c r="BG229" s="154">
        <f>IF(N229="zákl. prenesená",J229,0)</f>
        <v>0</v>
      </c>
      <c r="BH229" s="154">
        <f>IF(N229="zníž. prenesená",J229,0)</f>
        <v>0</v>
      </c>
      <c r="BI229" s="154">
        <f>IF(N229="nulová",J229,0)</f>
        <v>0</v>
      </c>
      <c r="BJ229" s="13" t="s">
        <v>86</v>
      </c>
      <c r="BK229" s="154">
        <f>ROUND(I229*H229,2)</f>
        <v>130.82</v>
      </c>
      <c r="BL229" s="13" t="s">
        <v>198</v>
      </c>
      <c r="BM229" s="153" t="s">
        <v>805</v>
      </c>
    </row>
    <row r="230" spans="2:65" s="11" customFormat="1" ht="25.9" customHeight="1">
      <c r="B230" s="131"/>
      <c r="D230" s="132" t="s">
        <v>73</v>
      </c>
      <c r="E230" s="133" t="s">
        <v>282</v>
      </c>
      <c r="F230" s="133" t="s">
        <v>1492</v>
      </c>
      <c r="J230" s="134"/>
      <c r="L230" s="131"/>
      <c r="M230" s="135"/>
      <c r="P230" s="136">
        <f>P231</f>
        <v>0</v>
      </c>
      <c r="R230" s="136">
        <f>R231</f>
        <v>0</v>
      </c>
      <c r="T230" s="137">
        <f>T231</f>
        <v>0</v>
      </c>
      <c r="AR230" s="132" t="s">
        <v>91</v>
      </c>
      <c r="AT230" s="138" t="s">
        <v>73</v>
      </c>
      <c r="AU230" s="138" t="s">
        <v>74</v>
      </c>
      <c r="AY230" s="132" t="s">
        <v>171</v>
      </c>
      <c r="BK230" s="139">
        <f>BK231</f>
        <v>9348.52</v>
      </c>
    </row>
    <row r="231" spans="2:65" s="11" customFormat="1" ht="22.9" customHeight="1">
      <c r="B231" s="131"/>
      <c r="D231" s="132" t="s">
        <v>73</v>
      </c>
      <c r="E231" s="140" t="s">
        <v>1493</v>
      </c>
      <c r="F231" s="140" t="s">
        <v>1494</v>
      </c>
      <c r="J231" s="141"/>
      <c r="L231" s="131"/>
      <c r="M231" s="135"/>
      <c r="P231" s="136">
        <f>SUM(P232:P238)</f>
        <v>0</v>
      </c>
      <c r="R231" s="136">
        <f>SUM(R232:R238)</f>
        <v>0</v>
      </c>
      <c r="T231" s="137">
        <f>SUM(T232:T238)</f>
        <v>0</v>
      </c>
      <c r="AR231" s="132" t="s">
        <v>81</v>
      </c>
      <c r="AT231" s="138" t="s">
        <v>73</v>
      </c>
      <c r="AU231" s="138" t="s">
        <v>81</v>
      </c>
      <c r="AY231" s="132" t="s">
        <v>171</v>
      </c>
      <c r="BK231" s="139">
        <f>SUM(BK232:BK238)</f>
        <v>9348.52</v>
      </c>
    </row>
    <row r="232" spans="2:65" s="1" customFormat="1" ht="16.5" customHeight="1">
      <c r="B232" s="142"/>
      <c r="C232" s="143" t="s">
        <v>806</v>
      </c>
      <c r="D232" s="143" t="s">
        <v>174</v>
      </c>
      <c r="E232" s="144" t="s">
        <v>1495</v>
      </c>
      <c r="F232" s="145" t="s">
        <v>1496</v>
      </c>
      <c r="G232" s="146" t="s">
        <v>1497</v>
      </c>
      <c r="H232" s="147">
        <v>1</v>
      </c>
      <c r="I232" s="148">
        <v>1627.5</v>
      </c>
      <c r="J232" s="148"/>
      <c r="K232" s="149"/>
      <c r="L232" s="27"/>
      <c r="M232" s="150" t="s">
        <v>1</v>
      </c>
      <c r="N232" s="121" t="s">
        <v>40</v>
      </c>
      <c r="O232" s="151">
        <v>0</v>
      </c>
      <c r="P232" s="151">
        <f t="shared" ref="P232:P238" si="45">O232*H232</f>
        <v>0</v>
      </c>
      <c r="Q232" s="151">
        <v>0</v>
      </c>
      <c r="R232" s="151">
        <f t="shared" ref="R232:R238" si="46">Q232*H232</f>
        <v>0</v>
      </c>
      <c r="S232" s="151">
        <v>0</v>
      </c>
      <c r="T232" s="152">
        <f t="shared" ref="T232:T238" si="47">S232*H232</f>
        <v>0</v>
      </c>
      <c r="AR232" s="153" t="s">
        <v>107</v>
      </c>
      <c r="AT232" s="153" t="s">
        <v>174</v>
      </c>
      <c r="AU232" s="153" t="s">
        <v>86</v>
      </c>
      <c r="AY232" s="13" t="s">
        <v>171</v>
      </c>
      <c r="BE232" s="154">
        <f t="shared" ref="BE232:BE238" si="48">IF(N232="základná",J232,0)</f>
        <v>0</v>
      </c>
      <c r="BF232" s="154">
        <f t="shared" ref="BF232:BF238" si="49">IF(N232="znížená",J232,0)</f>
        <v>0</v>
      </c>
      <c r="BG232" s="154">
        <f t="shared" ref="BG232:BG238" si="50">IF(N232="zákl. prenesená",J232,0)</f>
        <v>0</v>
      </c>
      <c r="BH232" s="154">
        <f t="shared" ref="BH232:BH238" si="51">IF(N232="zníž. prenesená",J232,0)</f>
        <v>0</v>
      </c>
      <c r="BI232" s="154">
        <f t="shared" ref="BI232:BI238" si="52">IF(N232="nulová",J232,0)</f>
        <v>0</v>
      </c>
      <c r="BJ232" s="13" t="s">
        <v>86</v>
      </c>
      <c r="BK232" s="154">
        <f t="shared" ref="BK232:BK238" si="53">ROUND(I232*H232,2)</f>
        <v>1627.5</v>
      </c>
      <c r="BL232" s="13" t="s">
        <v>107</v>
      </c>
      <c r="BM232" s="153" t="s">
        <v>809</v>
      </c>
    </row>
    <row r="233" spans="2:65" s="1" customFormat="1" ht="24.2" customHeight="1">
      <c r="B233" s="142"/>
      <c r="C233" s="155" t="s">
        <v>317</v>
      </c>
      <c r="D233" s="155" t="s">
        <v>282</v>
      </c>
      <c r="E233" s="156" t="s">
        <v>1498</v>
      </c>
      <c r="F233" s="157" t="s">
        <v>1499</v>
      </c>
      <c r="G233" s="158" t="s">
        <v>1497</v>
      </c>
      <c r="H233" s="159">
        <v>1</v>
      </c>
      <c r="I233" s="160">
        <v>4020.5</v>
      </c>
      <c r="J233" s="160"/>
      <c r="K233" s="161"/>
      <c r="L233" s="162"/>
      <c r="M233" s="163" t="s">
        <v>1</v>
      </c>
      <c r="N233" s="164" t="s">
        <v>40</v>
      </c>
      <c r="O233" s="151">
        <v>0</v>
      </c>
      <c r="P233" s="151">
        <f t="shared" si="45"/>
        <v>0</v>
      </c>
      <c r="Q233" s="151">
        <v>0</v>
      </c>
      <c r="R233" s="151">
        <f t="shared" si="46"/>
        <v>0</v>
      </c>
      <c r="S233" s="151">
        <v>0</v>
      </c>
      <c r="T233" s="152">
        <f t="shared" si="47"/>
        <v>0</v>
      </c>
      <c r="AR233" s="153" t="s">
        <v>184</v>
      </c>
      <c r="AT233" s="153" t="s">
        <v>282</v>
      </c>
      <c r="AU233" s="153" t="s">
        <v>86</v>
      </c>
      <c r="AY233" s="13" t="s">
        <v>171</v>
      </c>
      <c r="BE233" s="154">
        <f t="shared" si="48"/>
        <v>0</v>
      </c>
      <c r="BF233" s="154">
        <f t="shared" si="49"/>
        <v>0</v>
      </c>
      <c r="BG233" s="154">
        <f t="shared" si="50"/>
        <v>0</v>
      </c>
      <c r="BH233" s="154">
        <f t="shared" si="51"/>
        <v>0</v>
      </c>
      <c r="BI233" s="154">
        <f t="shared" si="52"/>
        <v>0</v>
      </c>
      <c r="BJ233" s="13" t="s">
        <v>86</v>
      </c>
      <c r="BK233" s="154">
        <f t="shared" si="53"/>
        <v>4020.5</v>
      </c>
      <c r="BL233" s="13" t="s">
        <v>107</v>
      </c>
      <c r="BM233" s="153" t="s">
        <v>812</v>
      </c>
    </row>
    <row r="234" spans="2:65" s="1" customFormat="1" ht="16.5" customHeight="1">
      <c r="B234" s="142"/>
      <c r="C234" s="143" t="s">
        <v>813</v>
      </c>
      <c r="D234" s="143" t="s">
        <v>174</v>
      </c>
      <c r="E234" s="144" t="s">
        <v>1500</v>
      </c>
      <c r="F234" s="145" t="s">
        <v>1501</v>
      </c>
      <c r="G234" s="146" t="s">
        <v>1497</v>
      </c>
      <c r="H234" s="147">
        <v>1</v>
      </c>
      <c r="I234" s="148">
        <v>382.5</v>
      </c>
      <c r="J234" s="148"/>
      <c r="K234" s="149"/>
      <c r="L234" s="27"/>
      <c r="M234" s="150" t="s">
        <v>1</v>
      </c>
      <c r="N234" s="121" t="s">
        <v>40</v>
      </c>
      <c r="O234" s="151">
        <v>0</v>
      </c>
      <c r="P234" s="151">
        <f t="shared" si="45"/>
        <v>0</v>
      </c>
      <c r="Q234" s="151">
        <v>0</v>
      </c>
      <c r="R234" s="151">
        <f t="shared" si="46"/>
        <v>0</v>
      </c>
      <c r="S234" s="151">
        <v>0</v>
      </c>
      <c r="T234" s="152">
        <f t="shared" si="47"/>
        <v>0</v>
      </c>
      <c r="AR234" s="153" t="s">
        <v>107</v>
      </c>
      <c r="AT234" s="153" t="s">
        <v>174</v>
      </c>
      <c r="AU234" s="153" t="s">
        <v>86</v>
      </c>
      <c r="AY234" s="13" t="s">
        <v>171</v>
      </c>
      <c r="BE234" s="154">
        <f t="shared" si="48"/>
        <v>0</v>
      </c>
      <c r="BF234" s="154">
        <f t="shared" si="49"/>
        <v>0</v>
      </c>
      <c r="BG234" s="154">
        <f t="shared" si="50"/>
        <v>0</v>
      </c>
      <c r="BH234" s="154">
        <f t="shared" si="51"/>
        <v>0</v>
      </c>
      <c r="BI234" s="154">
        <f t="shared" si="52"/>
        <v>0</v>
      </c>
      <c r="BJ234" s="13" t="s">
        <v>86</v>
      </c>
      <c r="BK234" s="154">
        <f t="shared" si="53"/>
        <v>382.5</v>
      </c>
      <c r="BL234" s="13" t="s">
        <v>107</v>
      </c>
      <c r="BM234" s="153" t="s">
        <v>816</v>
      </c>
    </row>
    <row r="235" spans="2:65" s="1" customFormat="1" ht="24.2" customHeight="1">
      <c r="B235" s="142"/>
      <c r="C235" s="155" t="s">
        <v>320</v>
      </c>
      <c r="D235" s="155" t="s">
        <v>282</v>
      </c>
      <c r="E235" s="156" t="s">
        <v>1502</v>
      </c>
      <c r="F235" s="157" t="s">
        <v>1503</v>
      </c>
      <c r="G235" s="158" t="s">
        <v>1497</v>
      </c>
      <c r="H235" s="159">
        <v>1</v>
      </c>
      <c r="I235" s="160">
        <v>2337.5</v>
      </c>
      <c r="J235" s="160"/>
      <c r="K235" s="161"/>
      <c r="L235" s="162"/>
      <c r="M235" s="163" t="s">
        <v>1</v>
      </c>
      <c r="N235" s="164" t="s">
        <v>40</v>
      </c>
      <c r="O235" s="151">
        <v>0</v>
      </c>
      <c r="P235" s="151">
        <f t="shared" si="45"/>
        <v>0</v>
      </c>
      <c r="Q235" s="151">
        <v>0</v>
      </c>
      <c r="R235" s="151">
        <f t="shared" si="46"/>
        <v>0</v>
      </c>
      <c r="S235" s="151">
        <v>0</v>
      </c>
      <c r="T235" s="152">
        <f t="shared" si="47"/>
        <v>0</v>
      </c>
      <c r="AR235" s="153" t="s">
        <v>184</v>
      </c>
      <c r="AT235" s="153" t="s">
        <v>282</v>
      </c>
      <c r="AU235" s="153" t="s">
        <v>86</v>
      </c>
      <c r="AY235" s="13" t="s">
        <v>171</v>
      </c>
      <c r="BE235" s="154">
        <f t="shared" si="48"/>
        <v>0</v>
      </c>
      <c r="BF235" s="154">
        <f t="shared" si="49"/>
        <v>0</v>
      </c>
      <c r="BG235" s="154">
        <f t="shared" si="50"/>
        <v>0</v>
      </c>
      <c r="BH235" s="154">
        <f t="shared" si="51"/>
        <v>0</v>
      </c>
      <c r="BI235" s="154">
        <f t="shared" si="52"/>
        <v>0</v>
      </c>
      <c r="BJ235" s="13" t="s">
        <v>86</v>
      </c>
      <c r="BK235" s="154">
        <f t="shared" si="53"/>
        <v>2337.5</v>
      </c>
      <c r="BL235" s="13" t="s">
        <v>107</v>
      </c>
      <c r="BM235" s="153" t="s">
        <v>819</v>
      </c>
    </row>
    <row r="236" spans="2:65" s="1" customFormat="1" ht="16.5" customHeight="1">
      <c r="B236" s="142"/>
      <c r="C236" s="155" t="s">
        <v>820</v>
      </c>
      <c r="D236" s="155" t="s">
        <v>282</v>
      </c>
      <c r="E236" s="156" t="s">
        <v>1504</v>
      </c>
      <c r="F236" s="157" t="s">
        <v>1505</v>
      </c>
      <c r="G236" s="158" t="s">
        <v>425</v>
      </c>
      <c r="H236" s="159">
        <v>5</v>
      </c>
      <c r="I236" s="160">
        <v>90.355000000000004</v>
      </c>
      <c r="J236" s="160"/>
      <c r="K236" s="161"/>
      <c r="L236" s="162"/>
      <c r="M236" s="163" t="s">
        <v>1</v>
      </c>
      <c r="N236" s="164" t="s">
        <v>40</v>
      </c>
      <c r="O236" s="151">
        <v>0</v>
      </c>
      <c r="P236" s="151">
        <f t="shared" si="45"/>
        <v>0</v>
      </c>
      <c r="Q236" s="151">
        <v>0</v>
      </c>
      <c r="R236" s="151">
        <f t="shared" si="46"/>
        <v>0</v>
      </c>
      <c r="S236" s="151">
        <v>0</v>
      </c>
      <c r="T236" s="152">
        <f t="shared" si="47"/>
        <v>0</v>
      </c>
      <c r="AR236" s="153" t="s">
        <v>184</v>
      </c>
      <c r="AT236" s="153" t="s">
        <v>282</v>
      </c>
      <c r="AU236" s="153" t="s">
        <v>86</v>
      </c>
      <c r="AY236" s="13" t="s">
        <v>171</v>
      </c>
      <c r="BE236" s="154">
        <f t="shared" si="48"/>
        <v>0</v>
      </c>
      <c r="BF236" s="154">
        <f t="shared" si="49"/>
        <v>0</v>
      </c>
      <c r="BG236" s="154">
        <f t="shared" si="50"/>
        <v>0</v>
      </c>
      <c r="BH236" s="154">
        <f t="shared" si="51"/>
        <v>0</v>
      </c>
      <c r="BI236" s="154">
        <f t="shared" si="52"/>
        <v>0</v>
      </c>
      <c r="BJ236" s="13" t="s">
        <v>86</v>
      </c>
      <c r="BK236" s="154">
        <f t="shared" si="53"/>
        <v>451.78</v>
      </c>
      <c r="BL236" s="13" t="s">
        <v>107</v>
      </c>
      <c r="BM236" s="153" t="s">
        <v>823</v>
      </c>
    </row>
    <row r="237" spans="2:65" s="1" customFormat="1" ht="16.5" customHeight="1">
      <c r="B237" s="142"/>
      <c r="C237" s="143" t="s">
        <v>324</v>
      </c>
      <c r="D237" s="143" t="s">
        <v>174</v>
      </c>
      <c r="E237" s="144" t="s">
        <v>1506</v>
      </c>
      <c r="F237" s="145" t="s">
        <v>1507</v>
      </c>
      <c r="G237" s="146" t="s">
        <v>425</v>
      </c>
      <c r="H237" s="147">
        <v>3.5</v>
      </c>
      <c r="I237" s="148">
        <v>90.355000000000004</v>
      </c>
      <c r="J237" s="148"/>
      <c r="K237" s="149"/>
      <c r="L237" s="27"/>
      <c r="M237" s="150" t="s">
        <v>1</v>
      </c>
      <c r="N237" s="121" t="s">
        <v>40</v>
      </c>
      <c r="O237" s="151">
        <v>0</v>
      </c>
      <c r="P237" s="151">
        <f t="shared" si="45"/>
        <v>0</v>
      </c>
      <c r="Q237" s="151">
        <v>0</v>
      </c>
      <c r="R237" s="151">
        <f t="shared" si="46"/>
        <v>0</v>
      </c>
      <c r="S237" s="151">
        <v>0</v>
      </c>
      <c r="T237" s="152">
        <f t="shared" si="47"/>
        <v>0</v>
      </c>
      <c r="AR237" s="153" t="s">
        <v>107</v>
      </c>
      <c r="AT237" s="153" t="s">
        <v>174</v>
      </c>
      <c r="AU237" s="153" t="s">
        <v>86</v>
      </c>
      <c r="AY237" s="13" t="s">
        <v>171</v>
      </c>
      <c r="BE237" s="154">
        <f t="shared" si="48"/>
        <v>0</v>
      </c>
      <c r="BF237" s="154">
        <f t="shared" si="49"/>
        <v>0</v>
      </c>
      <c r="BG237" s="154">
        <f t="shared" si="50"/>
        <v>0</v>
      </c>
      <c r="BH237" s="154">
        <f t="shared" si="51"/>
        <v>0</v>
      </c>
      <c r="BI237" s="154">
        <f t="shared" si="52"/>
        <v>0</v>
      </c>
      <c r="BJ237" s="13" t="s">
        <v>86</v>
      </c>
      <c r="BK237" s="154">
        <f t="shared" si="53"/>
        <v>316.24</v>
      </c>
      <c r="BL237" s="13" t="s">
        <v>107</v>
      </c>
      <c r="BM237" s="153" t="s">
        <v>826</v>
      </c>
    </row>
    <row r="238" spans="2:65" s="1" customFormat="1" ht="16.5" customHeight="1">
      <c r="B238" s="142"/>
      <c r="C238" s="143" t="s">
        <v>827</v>
      </c>
      <c r="D238" s="143" t="s">
        <v>174</v>
      </c>
      <c r="E238" s="144" t="s">
        <v>1508</v>
      </c>
      <c r="F238" s="145" t="s">
        <v>1509</v>
      </c>
      <c r="G238" s="146" t="s">
        <v>1497</v>
      </c>
      <c r="H238" s="147">
        <v>1</v>
      </c>
      <c r="I238" s="148">
        <v>212.5</v>
      </c>
      <c r="J238" s="148"/>
      <c r="K238" s="149"/>
      <c r="L238" s="27"/>
      <c r="M238" s="150" t="s">
        <v>1</v>
      </c>
      <c r="N238" s="121" t="s">
        <v>40</v>
      </c>
      <c r="O238" s="151">
        <v>0</v>
      </c>
      <c r="P238" s="151">
        <f t="shared" si="45"/>
        <v>0</v>
      </c>
      <c r="Q238" s="151">
        <v>0</v>
      </c>
      <c r="R238" s="151">
        <f t="shared" si="46"/>
        <v>0</v>
      </c>
      <c r="S238" s="151">
        <v>0</v>
      </c>
      <c r="T238" s="152">
        <f t="shared" si="47"/>
        <v>0</v>
      </c>
      <c r="AR238" s="153" t="s">
        <v>107</v>
      </c>
      <c r="AT238" s="153" t="s">
        <v>174</v>
      </c>
      <c r="AU238" s="153" t="s">
        <v>86</v>
      </c>
      <c r="AY238" s="13" t="s">
        <v>171</v>
      </c>
      <c r="BE238" s="154">
        <f t="shared" si="48"/>
        <v>0</v>
      </c>
      <c r="BF238" s="154">
        <f t="shared" si="49"/>
        <v>0</v>
      </c>
      <c r="BG238" s="154">
        <f t="shared" si="50"/>
        <v>0</v>
      </c>
      <c r="BH238" s="154">
        <f t="shared" si="51"/>
        <v>0</v>
      </c>
      <c r="BI238" s="154">
        <f t="shared" si="52"/>
        <v>0</v>
      </c>
      <c r="BJ238" s="13" t="s">
        <v>86</v>
      </c>
      <c r="BK238" s="154">
        <f t="shared" si="53"/>
        <v>212.5</v>
      </c>
      <c r="BL238" s="13" t="s">
        <v>107</v>
      </c>
      <c r="BM238" s="153" t="s">
        <v>830</v>
      </c>
    </row>
    <row r="239" spans="2:65" s="11" customFormat="1" ht="25.9" customHeight="1">
      <c r="B239" s="131"/>
      <c r="D239" s="132" t="s">
        <v>73</v>
      </c>
      <c r="E239" s="133" t="s">
        <v>102</v>
      </c>
      <c r="F239" s="133" t="s">
        <v>1510</v>
      </c>
      <c r="J239" s="134"/>
      <c r="L239" s="131"/>
      <c r="M239" s="135"/>
      <c r="P239" s="136">
        <f>SUM(P240:P257)</f>
        <v>114.649772</v>
      </c>
      <c r="R239" s="136">
        <f>SUM(R240:R257)</f>
        <v>1.487552E-2</v>
      </c>
      <c r="T239" s="137">
        <f>SUM(T240:T257)</f>
        <v>5.15036</v>
      </c>
      <c r="AR239" s="132" t="s">
        <v>107</v>
      </c>
      <c r="AT239" s="138" t="s">
        <v>73</v>
      </c>
      <c r="AU239" s="138" t="s">
        <v>74</v>
      </c>
      <c r="AY239" s="132" t="s">
        <v>171</v>
      </c>
      <c r="BK239" s="139">
        <f>SUM(BK240:BK257)</f>
        <v>1405.9300000000003</v>
      </c>
    </row>
    <row r="240" spans="2:65" s="1" customFormat="1" ht="33" customHeight="1">
      <c r="B240" s="142"/>
      <c r="C240" s="143" t="s">
        <v>327</v>
      </c>
      <c r="D240" s="143" t="s">
        <v>174</v>
      </c>
      <c r="E240" s="144" t="s">
        <v>1511</v>
      </c>
      <c r="F240" s="145" t="s">
        <v>1512</v>
      </c>
      <c r="G240" s="146" t="s">
        <v>177</v>
      </c>
      <c r="H240" s="147">
        <v>64</v>
      </c>
      <c r="I240" s="148">
        <v>7.67</v>
      </c>
      <c r="J240" s="148"/>
      <c r="K240" s="149"/>
      <c r="L240" s="27"/>
      <c r="M240" s="150" t="s">
        <v>1</v>
      </c>
      <c r="N240" s="121" t="s">
        <v>40</v>
      </c>
      <c r="O240" s="151">
        <v>0.75900000000000001</v>
      </c>
      <c r="P240" s="151">
        <f t="shared" ref="P240:P257" si="54">O240*H240</f>
        <v>48.576000000000001</v>
      </c>
      <c r="Q240" s="151">
        <v>0</v>
      </c>
      <c r="R240" s="151">
        <f t="shared" ref="R240:R257" si="55">Q240*H240</f>
        <v>0</v>
      </c>
      <c r="S240" s="151">
        <v>4.8099999999999997E-2</v>
      </c>
      <c r="T240" s="152">
        <f t="shared" ref="T240:T257" si="56">S240*H240</f>
        <v>3.0783999999999998</v>
      </c>
      <c r="AR240" s="153" t="s">
        <v>454</v>
      </c>
      <c r="AT240" s="153" t="s">
        <v>174</v>
      </c>
      <c r="AU240" s="153" t="s">
        <v>81</v>
      </c>
      <c r="AY240" s="13" t="s">
        <v>171</v>
      </c>
      <c r="BE240" s="154">
        <f t="shared" ref="BE240:BE257" si="57">IF(N240="základná",J240,0)</f>
        <v>0</v>
      </c>
      <c r="BF240" s="154">
        <f t="shared" ref="BF240:BF257" si="58">IF(N240="znížená",J240,0)</f>
        <v>0</v>
      </c>
      <c r="BG240" s="154">
        <f t="shared" ref="BG240:BG257" si="59">IF(N240="zákl. prenesená",J240,0)</f>
        <v>0</v>
      </c>
      <c r="BH240" s="154">
        <f t="shared" ref="BH240:BH257" si="60">IF(N240="zníž. prenesená",J240,0)</f>
        <v>0</v>
      </c>
      <c r="BI240" s="154">
        <f t="shared" ref="BI240:BI257" si="61">IF(N240="nulová",J240,0)</f>
        <v>0</v>
      </c>
      <c r="BJ240" s="13" t="s">
        <v>86</v>
      </c>
      <c r="BK240" s="154">
        <f t="shared" ref="BK240:BK257" si="62">ROUND(I240*H240,2)</f>
        <v>490.88</v>
      </c>
      <c r="BL240" s="13" t="s">
        <v>454</v>
      </c>
      <c r="BM240" s="153" t="s">
        <v>833</v>
      </c>
    </row>
    <row r="241" spans="2:65" s="1" customFormat="1" ht="24.2" customHeight="1">
      <c r="B241" s="142"/>
      <c r="C241" s="143" t="s">
        <v>834</v>
      </c>
      <c r="D241" s="143" t="s">
        <v>174</v>
      </c>
      <c r="E241" s="144" t="s">
        <v>1513</v>
      </c>
      <c r="F241" s="145" t="s">
        <v>1514</v>
      </c>
      <c r="G241" s="146" t="s">
        <v>253</v>
      </c>
      <c r="H241" s="147">
        <v>42</v>
      </c>
      <c r="I241" s="148">
        <v>0.85</v>
      </c>
      <c r="J241" s="148"/>
      <c r="K241" s="149"/>
      <c r="L241" s="27"/>
      <c r="M241" s="150" t="s">
        <v>1</v>
      </c>
      <c r="N241" s="121" t="s">
        <v>40</v>
      </c>
      <c r="O241" s="151">
        <v>4.8030000000000003E-2</v>
      </c>
      <c r="P241" s="151">
        <f t="shared" si="54"/>
        <v>2.0172600000000003</v>
      </c>
      <c r="Q241" s="151">
        <v>1.5359999999999999E-5</v>
      </c>
      <c r="R241" s="151">
        <f t="shared" si="55"/>
        <v>6.4511999999999989E-4</v>
      </c>
      <c r="S241" s="151">
        <v>1E-3</v>
      </c>
      <c r="T241" s="152">
        <f t="shared" si="56"/>
        <v>4.2000000000000003E-2</v>
      </c>
      <c r="AR241" s="153" t="s">
        <v>454</v>
      </c>
      <c r="AT241" s="153" t="s">
        <v>174</v>
      </c>
      <c r="AU241" s="153" t="s">
        <v>81</v>
      </c>
      <c r="AY241" s="13" t="s">
        <v>171</v>
      </c>
      <c r="BE241" s="154">
        <f t="shared" si="57"/>
        <v>0</v>
      </c>
      <c r="BF241" s="154">
        <f t="shared" si="58"/>
        <v>0</v>
      </c>
      <c r="BG241" s="154">
        <f t="shared" si="59"/>
        <v>0</v>
      </c>
      <c r="BH241" s="154">
        <f t="shared" si="60"/>
        <v>0</v>
      </c>
      <c r="BI241" s="154">
        <f t="shared" si="61"/>
        <v>0</v>
      </c>
      <c r="BJ241" s="13" t="s">
        <v>86</v>
      </c>
      <c r="BK241" s="154">
        <f t="shared" si="62"/>
        <v>35.700000000000003</v>
      </c>
      <c r="BL241" s="13" t="s">
        <v>454</v>
      </c>
      <c r="BM241" s="153" t="s">
        <v>837</v>
      </c>
    </row>
    <row r="242" spans="2:65" s="1" customFormat="1" ht="24.2" customHeight="1">
      <c r="B242" s="142"/>
      <c r="C242" s="143" t="s">
        <v>331</v>
      </c>
      <c r="D242" s="143" t="s">
        <v>174</v>
      </c>
      <c r="E242" s="144" t="s">
        <v>1515</v>
      </c>
      <c r="F242" s="145" t="s">
        <v>1516</v>
      </c>
      <c r="G242" s="146" t="s">
        <v>253</v>
      </c>
      <c r="H242" s="147">
        <v>70</v>
      </c>
      <c r="I242" s="148">
        <v>0.92</v>
      </c>
      <c r="J242" s="148"/>
      <c r="K242" s="149"/>
      <c r="L242" s="27"/>
      <c r="M242" s="150" t="s">
        <v>1</v>
      </c>
      <c r="N242" s="121" t="s">
        <v>40</v>
      </c>
      <c r="O242" s="151">
        <v>5.0040000000000001E-2</v>
      </c>
      <c r="P242" s="151">
        <f t="shared" si="54"/>
        <v>3.5028000000000001</v>
      </c>
      <c r="Q242" s="151">
        <v>2.016E-5</v>
      </c>
      <c r="R242" s="151">
        <f t="shared" si="55"/>
        <v>1.4112E-3</v>
      </c>
      <c r="S242" s="151">
        <v>3.2000000000000002E-3</v>
      </c>
      <c r="T242" s="152">
        <f t="shared" si="56"/>
        <v>0.224</v>
      </c>
      <c r="AR242" s="153" t="s">
        <v>454</v>
      </c>
      <c r="AT242" s="153" t="s">
        <v>174</v>
      </c>
      <c r="AU242" s="153" t="s">
        <v>81</v>
      </c>
      <c r="AY242" s="13" t="s">
        <v>171</v>
      </c>
      <c r="BE242" s="154">
        <f t="shared" si="57"/>
        <v>0</v>
      </c>
      <c r="BF242" s="154">
        <f t="shared" si="58"/>
        <v>0</v>
      </c>
      <c r="BG242" s="154">
        <f t="shared" si="59"/>
        <v>0</v>
      </c>
      <c r="BH242" s="154">
        <f t="shared" si="60"/>
        <v>0</v>
      </c>
      <c r="BI242" s="154">
        <f t="shared" si="61"/>
        <v>0</v>
      </c>
      <c r="BJ242" s="13" t="s">
        <v>86</v>
      </c>
      <c r="BK242" s="154">
        <f t="shared" si="62"/>
        <v>64.400000000000006</v>
      </c>
      <c r="BL242" s="13" t="s">
        <v>454</v>
      </c>
      <c r="BM242" s="153" t="s">
        <v>840</v>
      </c>
    </row>
    <row r="243" spans="2:65" s="1" customFormat="1" ht="24.2" customHeight="1">
      <c r="B243" s="142"/>
      <c r="C243" s="143" t="s">
        <v>841</v>
      </c>
      <c r="D243" s="143" t="s">
        <v>174</v>
      </c>
      <c r="E243" s="144" t="s">
        <v>1517</v>
      </c>
      <c r="F243" s="145" t="s">
        <v>1518</v>
      </c>
      <c r="G243" s="146" t="s">
        <v>253</v>
      </c>
      <c r="H243" s="147">
        <v>30</v>
      </c>
      <c r="I243" s="148">
        <v>1.91</v>
      </c>
      <c r="J243" s="148"/>
      <c r="K243" s="149"/>
      <c r="L243" s="27"/>
      <c r="M243" s="150" t="s">
        <v>1</v>
      </c>
      <c r="N243" s="121" t="s">
        <v>40</v>
      </c>
      <c r="O243" s="151">
        <v>9.8100000000000007E-2</v>
      </c>
      <c r="P243" s="151">
        <f t="shared" si="54"/>
        <v>2.9430000000000001</v>
      </c>
      <c r="Q243" s="151">
        <v>5.0500000000000001E-5</v>
      </c>
      <c r="R243" s="151">
        <f t="shared" si="55"/>
        <v>1.5150000000000001E-3</v>
      </c>
      <c r="S243" s="151">
        <v>5.3200000000000001E-3</v>
      </c>
      <c r="T243" s="152">
        <f t="shared" si="56"/>
        <v>0.15959999999999999</v>
      </c>
      <c r="AR243" s="153" t="s">
        <v>454</v>
      </c>
      <c r="AT243" s="153" t="s">
        <v>174</v>
      </c>
      <c r="AU243" s="153" t="s">
        <v>81</v>
      </c>
      <c r="AY243" s="13" t="s">
        <v>171</v>
      </c>
      <c r="BE243" s="154">
        <f t="shared" si="57"/>
        <v>0</v>
      </c>
      <c r="BF243" s="154">
        <f t="shared" si="58"/>
        <v>0</v>
      </c>
      <c r="BG243" s="154">
        <f t="shared" si="59"/>
        <v>0</v>
      </c>
      <c r="BH243" s="154">
        <f t="shared" si="60"/>
        <v>0</v>
      </c>
      <c r="BI243" s="154">
        <f t="shared" si="61"/>
        <v>0</v>
      </c>
      <c r="BJ243" s="13" t="s">
        <v>86</v>
      </c>
      <c r="BK243" s="154">
        <f t="shared" si="62"/>
        <v>57.3</v>
      </c>
      <c r="BL243" s="13" t="s">
        <v>454</v>
      </c>
      <c r="BM243" s="153" t="s">
        <v>844</v>
      </c>
    </row>
    <row r="244" spans="2:65" s="1" customFormat="1" ht="24.2" customHeight="1">
      <c r="B244" s="142"/>
      <c r="C244" s="143" t="s">
        <v>334</v>
      </c>
      <c r="D244" s="143" t="s">
        <v>174</v>
      </c>
      <c r="E244" s="144" t="s">
        <v>1519</v>
      </c>
      <c r="F244" s="145" t="s">
        <v>1520</v>
      </c>
      <c r="G244" s="146" t="s">
        <v>280</v>
      </c>
      <c r="H244" s="147">
        <v>40</v>
      </c>
      <c r="I244" s="148">
        <v>0.08</v>
      </c>
      <c r="J244" s="148"/>
      <c r="K244" s="149"/>
      <c r="L244" s="27"/>
      <c r="M244" s="150" t="s">
        <v>1</v>
      </c>
      <c r="N244" s="121" t="s">
        <v>40</v>
      </c>
      <c r="O244" s="151">
        <v>5.0000000000000001E-3</v>
      </c>
      <c r="P244" s="151">
        <f t="shared" si="54"/>
        <v>0.2</v>
      </c>
      <c r="Q244" s="151">
        <v>1.172E-6</v>
      </c>
      <c r="R244" s="151">
        <f t="shared" si="55"/>
        <v>4.6879999999999998E-5</v>
      </c>
      <c r="S244" s="151">
        <v>1.3999999999999999E-4</v>
      </c>
      <c r="T244" s="152">
        <f t="shared" si="56"/>
        <v>5.5999999999999991E-3</v>
      </c>
      <c r="AR244" s="153" t="s">
        <v>454</v>
      </c>
      <c r="AT244" s="153" t="s">
        <v>174</v>
      </c>
      <c r="AU244" s="153" t="s">
        <v>81</v>
      </c>
      <c r="AY244" s="13" t="s">
        <v>171</v>
      </c>
      <c r="BE244" s="154">
        <f t="shared" si="57"/>
        <v>0</v>
      </c>
      <c r="BF244" s="154">
        <f t="shared" si="58"/>
        <v>0</v>
      </c>
      <c r="BG244" s="154">
        <f t="shared" si="59"/>
        <v>0</v>
      </c>
      <c r="BH244" s="154">
        <f t="shared" si="60"/>
        <v>0</v>
      </c>
      <c r="BI244" s="154">
        <f t="shared" si="61"/>
        <v>0</v>
      </c>
      <c r="BJ244" s="13" t="s">
        <v>86</v>
      </c>
      <c r="BK244" s="154">
        <f t="shared" si="62"/>
        <v>3.2</v>
      </c>
      <c r="BL244" s="13" t="s">
        <v>454</v>
      </c>
      <c r="BM244" s="153" t="s">
        <v>847</v>
      </c>
    </row>
    <row r="245" spans="2:65" s="1" customFormat="1" ht="24.2" customHeight="1">
      <c r="B245" s="142"/>
      <c r="C245" s="143" t="s">
        <v>848</v>
      </c>
      <c r="D245" s="143" t="s">
        <v>174</v>
      </c>
      <c r="E245" s="144" t="s">
        <v>1521</v>
      </c>
      <c r="F245" s="145" t="s">
        <v>1522</v>
      </c>
      <c r="G245" s="146" t="s">
        <v>280</v>
      </c>
      <c r="H245" s="147">
        <v>2</v>
      </c>
      <c r="I245" s="148">
        <v>6.2</v>
      </c>
      <c r="J245" s="148"/>
      <c r="K245" s="149"/>
      <c r="L245" s="27"/>
      <c r="M245" s="150" t="s">
        <v>1</v>
      </c>
      <c r="N245" s="121" t="s">
        <v>40</v>
      </c>
      <c r="O245" s="151">
        <v>0.16622999999999999</v>
      </c>
      <c r="P245" s="151">
        <f t="shared" si="54"/>
        <v>0.33245999999999998</v>
      </c>
      <c r="Q245" s="151">
        <v>3.9167999999999999E-4</v>
      </c>
      <c r="R245" s="151">
        <f t="shared" si="55"/>
        <v>7.8335999999999998E-4</v>
      </c>
      <c r="S245" s="151">
        <v>0</v>
      </c>
      <c r="T245" s="152">
        <f t="shared" si="56"/>
        <v>0</v>
      </c>
      <c r="AR245" s="153" t="s">
        <v>454</v>
      </c>
      <c r="AT245" s="153" t="s">
        <v>174</v>
      </c>
      <c r="AU245" s="153" t="s">
        <v>81</v>
      </c>
      <c r="AY245" s="13" t="s">
        <v>171</v>
      </c>
      <c r="BE245" s="154">
        <f t="shared" si="57"/>
        <v>0</v>
      </c>
      <c r="BF245" s="154">
        <f t="shared" si="58"/>
        <v>0</v>
      </c>
      <c r="BG245" s="154">
        <f t="shared" si="59"/>
        <v>0</v>
      </c>
      <c r="BH245" s="154">
        <f t="shared" si="60"/>
        <v>0</v>
      </c>
      <c r="BI245" s="154">
        <f t="shared" si="61"/>
        <v>0</v>
      </c>
      <c r="BJ245" s="13" t="s">
        <v>86</v>
      </c>
      <c r="BK245" s="154">
        <f t="shared" si="62"/>
        <v>12.4</v>
      </c>
      <c r="BL245" s="13" t="s">
        <v>454</v>
      </c>
      <c r="BM245" s="153" t="s">
        <v>851</v>
      </c>
    </row>
    <row r="246" spans="2:65" s="1" customFormat="1" ht="24.2" customHeight="1">
      <c r="B246" s="142"/>
      <c r="C246" s="143" t="s">
        <v>338</v>
      </c>
      <c r="D246" s="143" t="s">
        <v>174</v>
      </c>
      <c r="E246" s="144" t="s">
        <v>1523</v>
      </c>
      <c r="F246" s="145" t="s">
        <v>1524</v>
      </c>
      <c r="G246" s="146" t="s">
        <v>280</v>
      </c>
      <c r="H246" s="147">
        <v>2</v>
      </c>
      <c r="I246" s="148">
        <v>8.3699999999999992</v>
      </c>
      <c r="J246" s="148"/>
      <c r="K246" s="149"/>
      <c r="L246" s="27"/>
      <c r="M246" s="150" t="s">
        <v>1</v>
      </c>
      <c r="N246" s="121" t="s">
        <v>40</v>
      </c>
      <c r="O246" s="151">
        <v>0.22431000000000001</v>
      </c>
      <c r="P246" s="151">
        <f t="shared" si="54"/>
        <v>0.44862000000000002</v>
      </c>
      <c r="Q246" s="151">
        <v>5.2992000000000002E-4</v>
      </c>
      <c r="R246" s="151">
        <f t="shared" si="55"/>
        <v>1.05984E-3</v>
      </c>
      <c r="S246" s="151">
        <v>0</v>
      </c>
      <c r="T246" s="152">
        <f t="shared" si="56"/>
        <v>0</v>
      </c>
      <c r="AR246" s="153" t="s">
        <v>454</v>
      </c>
      <c r="AT246" s="153" t="s">
        <v>174</v>
      </c>
      <c r="AU246" s="153" t="s">
        <v>81</v>
      </c>
      <c r="AY246" s="13" t="s">
        <v>171</v>
      </c>
      <c r="BE246" s="154">
        <f t="shared" si="57"/>
        <v>0</v>
      </c>
      <c r="BF246" s="154">
        <f t="shared" si="58"/>
        <v>0</v>
      </c>
      <c r="BG246" s="154">
        <f t="shared" si="59"/>
        <v>0</v>
      </c>
      <c r="BH246" s="154">
        <f t="shared" si="60"/>
        <v>0</v>
      </c>
      <c r="BI246" s="154">
        <f t="shared" si="61"/>
        <v>0</v>
      </c>
      <c r="BJ246" s="13" t="s">
        <v>86</v>
      </c>
      <c r="BK246" s="154">
        <f t="shared" si="62"/>
        <v>16.739999999999998</v>
      </c>
      <c r="BL246" s="13" t="s">
        <v>454</v>
      </c>
      <c r="BM246" s="153" t="s">
        <v>854</v>
      </c>
    </row>
    <row r="247" spans="2:65" s="1" customFormat="1" ht="21.75" customHeight="1">
      <c r="B247" s="142"/>
      <c r="C247" s="143" t="s">
        <v>855</v>
      </c>
      <c r="D247" s="143" t="s">
        <v>174</v>
      </c>
      <c r="E247" s="144" t="s">
        <v>1525</v>
      </c>
      <c r="F247" s="145" t="s">
        <v>1526</v>
      </c>
      <c r="G247" s="146" t="s">
        <v>280</v>
      </c>
      <c r="H247" s="147">
        <v>2</v>
      </c>
      <c r="I247" s="148">
        <v>11.95</v>
      </c>
      <c r="J247" s="148"/>
      <c r="K247" s="149"/>
      <c r="L247" s="27"/>
      <c r="M247" s="150" t="s">
        <v>1</v>
      </c>
      <c r="N247" s="121" t="s">
        <v>40</v>
      </c>
      <c r="O247" s="151">
        <v>0.34140999999999999</v>
      </c>
      <c r="P247" s="151">
        <f t="shared" si="54"/>
        <v>0.68281999999999998</v>
      </c>
      <c r="Q247" s="151">
        <v>7.0514000000000004E-4</v>
      </c>
      <c r="R247" s="151">
        <f t="shared" si="55"/>
        <v>1.4102800000000001E-3</v>
      </c>
      <c r="S247" s="151">
        <v>0</v>
      </c>
      <c r="T247" s="152">
        <f t="shared" si="56"/>
        <v>0</v>
      </c>
      <c r="AR247" s="153" t="s">
        <v>454</v>
      </c>
      <c r="AT247" s="153" t="s">
        <v>174</v>
      </c>
      <c r="AU247" s="153" t="s">
        <v>81</v>
      </c>
      <c r="AY247" s="13" t="s">
        <v>171</v>
      </c>
      <c r="BE247" s="154">
        <f t="shared" si="57"/>
        <v>0</v>
      </c>
      <c r="BF247" s="154">
        <f t="shared" si="58"/>
        <v>0</v>
      </c>
      <c r="BG247" s="154">
        <f t="shared" si="59"/>
        <v>0</v>
      </c>
      <c r="BH247" s="154">
        <f t="shared" si="60"/>
        <v>0</v>
      </c>
      <c r="BI247" s="154">
        <f t="shared" si="61"/>
        <v>0</v>
      </c>
      <c r="BJ247" s="13" t="s">
        <v>86</v>
      </c>
      <c r="BK247" s="154">
        <f t="shared" si="62"/>
        <v>23.9</v>
      </c>
      <c r="BL247" s="13" t="s">
        <v>454</v>
      </c>
      <c r="BM247" s="153" t="s">
        <v>859</v>
      </c>
    </row>
    <row r="248" spans="2:65" s="1" customFormat="1" ht="33" customHeight="1">
      <c r="B248" s="142"/>
      <c r="C248" s="143" t="s">
        <v>341</v>
      </c>
      <c r="D248" s="143" t="s">
        <v>174</v>
      </c>
      <c r="E248" s="144" t="s">
        <v>1527</v>
      </c>
      <c r="F248" s="145" t="s">
        <v>1528</v>
      </c>
      <c r="G248" s="146" t="s">
        <v>362</v>
      </c>
      <c r="H248" s="147">
        <v>0.41299999999999998</v>
      </c>
      <c r="I248" s="148">
        <v>70.760000000000005</v>
      </c>
      <c r="J248" s="148"/>
      <c r="K248" s="149"/>
      <c r="L248" s="27"/>
      <c r="M248" s="150" t="s">
        <v>1</v>
      </c>
      <c r="N248" s="121" t="s">
        <v>40</v>
      </c>
      <c r="O248" s="151">
        <v>5.26</v>
      </c>
      <c r="P248" s="151">
        <f t="shared" si="54"/>
        <v>2.17238</v>
      </c>
      <c r="Q248" s="151">
        <v>0</v>
      </c>
      <c r="R248" s="151">
        <f t="shared" si="55"/>
        <v>0</v>
      </c>
      <c r="S248" s="151">
        <v>0</v>
      </c>
      <c r="T248" s="152">
        <f t="shared" si="56"/>
        <v>0</v>
      </c>
      <c r="AR248" s="153" t="s">
        <v>454</v>
      </c>
      <c r="AT248" s="153" t="s">
        <v>174</v>
      </c>
      <c r="AU248" s="153" t="s">
        <v>81</v>
      </c>
      <c r="AY248" s="13" t="s">
        <v>171</v>
      </c>
      <c r="BE248" s="154">
        <f t="shared" si="57"/>
        <v>0</v>
      </c>
      <c r="BF248" s="154">
        <f t="shared" si="58"/>
        <v>0</v>
      </c>
      <c r="BG248" s="154">
        <f t="shared" si="59"/>
        <v>0</v>
      </c>
      <c r="BH248" s="154">
        <f t="shared" si="60"/>
        <v>0</v>
      </c>
      <c r="BI248" s="154">
        <f t="shared" si="61"/>
        <v>0</v>
      </c>
      <c r="BJ248" s="13" t="s">
        <v>86</v>
      </c>
      <c r="BK248" s="154">
        <f t="shared" si="62"/>
        <v>29.22</v>
      </c>
      <c r="BL248" s="13" t="s">
        <v>454</v>
      </c>
      <c r="BM248" s="153" t="s">
        <v>862</v>
      </c>
    </row>
    <row r="249" spans="2:65" s="1" customFormat="1" ht="24.2" customHeight="1">
      <c r="B249" s="142"/>
      <c r="C249" s="143" t="s">
        <v>863</v>
      </c>
      <c r="D249" s="143" t="s">
        <v>174</v>
      </c>
      <c r="E249" s="144" t="s">
        <v>1529</v>
      </c>
      <c r="F249" s="145" t="s">
        <v>1530</v>
      </c>
      <c r="G249" s="146" t="s">
        <v>280</v>
      </c>
      <c r="H249" s="147">
        <v>54</v>
      </c>
      <c r="I249" s="148">
        <v>3.11</v>
      </c>
      <c r="J249" s="148"/>
      <c r="K249" s="149"/>
      <c r="L249" s="27"/>
      <c r="M249" s="150" t="s">
        <v>1</v>
      </c>
      <c r="N249" s="121" t="s">
        <v>40</v>
      </c>
      <c r="O249" s="151">
        <v>0.15719</v>
      </c>
      <c r="P249" s="151">
        <f t="shared" si="54"/>
        <v>8.4882600000000004</v>
      </c>
      <c r="Q249" s="151">
        <v>9.2159999999999999E-5</v>
      </c>
      <c r="R249" s="151">
        <f t="shared" si="55"/>
        <v>4.9766400000000001E-3</v>
      </c>
      <c r="S249" s="151">
        <v>4.4999999999999999E-4</v>
      </c>
      <c r="T249" s="152">
        <f t="shared" si="56"/>
        <v>2.4299999999999999E-2</v>
      </c>
      <c r="AR249" s="153" t="s">
        <v>454</v>
      </c>
      <c r="AT249" s="153" t="s">
        <v>174</v>
      </c>
      <c r="AU249" s="153" t="s">
        <v>81</v>
      </c>
      <c r="AY249" s="13" t="s">
        <v>171</v>
      </c>
      <c r="BE249" s="154">
        <f t="shared" si="57"/>
        <v>0</v>
      </c>
      <c r="BF249" s="154">
        <f t="shared" si="58"/>
        <v>0</v>
      </c>
      <c r="BG249" s="154">
        <f t="shared" si="59"/>
        <v>0</v>
      </c>
      <c r="BH249" s="154">
        <f t="shared" si="60"/>
        <v>0</v>
      </c>
      <c r="BI249" s="154">
        <f t="shared" si="61"/>
        <v>0</v>
      </c>
      <c r="BJ249" s="13" t="s">
        <v>86</v>
      </c>
      <c r="BK249" s="154">
        <f t="shared" si="62"/>
        <v>167.94</v>
      </c>
      <c r="BL249" s="13" t="s">
        <v>454</v>
      </c>
      <c r="BM249" s="153" t="s">
        <v>866</v>
      </c>
    </row>
    <row r="250" spans="2:65" s="1" customFormat="1" ht="24.2" customHeight="1">
      <c r="B250" s="142"/>
      <c r="C250" s="143" t="s">
        <v>345</v>
      </c>
      <c r="D250" s="143" t="s">
        <v>174</v>
      </c>
      <c r="E250" s="144" t="s">
        <v>1531</v>
      </c>
      <c r="F250" s="145" t="s">
        <v>1532</v>
      </c>
      <c r="G250" s="146" t="s">
        <v>280</v>
      </c>
      <c r="H250" s="147">
        <v>14</v>
      </c>
      <c r="I250" s="148">
        <v>4.29</v>
      </c>
      <c r="J250" s="148"/>
      <c r="K250" s="149"/>
      <c r="L250" s="27"/>
      <c r="M250" s="150" t="s">
        <v>1</v>
      </c>
      <c r="N250" s="121" t="s">
        <v>40</v>
      </c>
      <c r="O250" s="151">
        <v>0.21626000000000001</v>
      </c>
      <c r="P250" s="151">
        <f t="shared" si="54"/>
        <v>3.0276399999999999</v>
      </c>
      <c r="Q250" s="151">
        <v>1.2772E-4</v>
      </c>
      <c r="R250" s="151">
        <f t="shared" si="55"/>
        <v>1.7880800000000001E-3</v>
      </c>
      <c r="S250" s="151">
        <v>1.1000000000000001E-3</v>
      </c>
      <c r="T250" s="152">
        <f t="shared" si="56"/>
        <v>1.54E-2</v>
      </c>
      <c r="AR250" s="153" t="s">
        <v>454</v>
      </c>
      <c r="AT250" s="153" t="s">
        <v>174</v>
      </c>
      <c r="AU250" s="153" t="s">
        <v>81</v>
      </c>
      <c r="AY250" s="13" t="s">
        <v>171</v>
      </c>
      <c r="BE250" s="154">
        <f t="shared" si="57"/>
        <v>0</v>
      </c>
      <c r="BF250" s="154">
        <f t="shared" si="58"/>
        <v>0</v>
      </c>
      <c r="BG250" s="154">
        <f t="shared" si="59"/>
        <v>0</v>
      </c>
      <c r="BH250" s="154">
        <f t="shared" si="60"/>
        <v>0</v>
      </c>
      <c r="BI250" s="154">
        <f t="shared" si="61"/>
        <v>0</v>
      </c>
      <c r="BJ250" s="13" t="s">
        <v>86</v>
      </c>
      <c r="BK250" s="154">
        <f t="shared" si="62"/>
        <v>60.06</v>
      </c>
      <c r="BL250" s="13" t="s">
        <v>454</v>
      </c>
      <c r="BM250" s="153" t="s">
        <v>869</v>
      </c>
    </row>
    <row r="251" spans="2:65" s="1" customFormat="1" ht="24.2" customHeight="1">
      <c r="B251" s="142"/>
      <c r="C251" s="143" t="s">
        <v>378</v>
      </c>
      <c r="D251" s="143" t="s">
        <v>174</v>
      </c>
      <c r="E251" s="144" t="s">
        <v>1533</v>
      </c>
      <c r="F251" s="145" t="s">
        <v>1534</v>
      </c>
      <c r="G251" s="146" t="s">
        <v>362</v>
      </c>
      <c r="H251" s="147">
        <v>3.7999999999999999E-2</v>
      </c>
      <c r="I251" s="148">
        <v>59.47</v>
      </c>
      <c r="J251" s="148"/>
      <c r="K251" s="149"/>
      <c r="L251" s="27"/>
      <c r="M251" s="150" t="s">
        <v>1</v>
      </c>
      <c r="N251" s="121" t="s">
        <v>40</v>
      </c>
      <c r="O251" s="151">
        <v>4.1040000000000001</v>
      </c>
      <c r="P251" s="151">
        <f t="shared" si="54"/>
        <v>0.15595200000000001</v>
      </c>
      <c r="Q251" s="151">
        <v>0</v>
      </c>
      <c r="R251" s="151">
        <f t="shared" si="55"/>
        <v>0</v>
      </c>
      <c r="S251" s="151">
        <v>0</v>
      </c>
      <c r="T251" s="152">
        <f t="shared" si="56"/>
        <v>0</v>
      </c>
      <c r="AR251" s="153" t="s">
        <v>454</v>
      </c>
      <c r="AT251" s="153" t="s">
        <v>174</v>
      </c>
      <c r="AU251" s="153" t="s">
        <v>81</v>
      </c>
      <c r="AY251" s="13" t="s">
        <v>171</v>
      </c>
      <c r="BE251" s="154">
        <f t="shared" si="57"/>
        <v>0</v>
      </c>
      <c r="BF251" s="154">
        <f t="shared" si="58"/>
        <v>0</v>
      </c>
      <c r="BG251" s="154">
        <f t="shared" si="59"/>
        <v>0</v>
      </c>
      <c r="BH251" s="154">
        <f t="shared" si="60"/>
        <v>0</v>
      </c>
      <c r="BI251" s="154">
        <f t="shared" si="61"/>
        <v>0</v>
      </c>
      <c r="BJ251" s="13" t="s">
        <v>86</v>
      </c>
      <c r="BK251" s="154">
        <f t="shared" si="62"/>
        <v>2.2599999999999998</v>
      </c>
      <c r="BL251" s="13" t="s">
        <v>454</v>
      </c>
      <c r="BM251" s="153" t="s">
        <v>872</v>
      </c>
    </row>
    <row r="252" spans="2:65" s="1" customFormat="1" ht="24.2" customHeight="1">
      <c r="B252" s="142"/>
      <c r="C252" s="143" t="s">
        <v>348</v>
      </c>
      <c r="D252" s="143" t="s">
        <v>174</v>
      </c>
      <c r="E252" s="144" t="s">
        <v>1535</v>
      </c>
      <c r="F252" s="145" t="s">
        <v>1536</v>
      </c>
      <c r="G252" s="146" t="s">
        <v>177</v>
      </c>
      <c r="H252" s="147">
        <v>53</v>
      </c>
      <c r="I252" s="148">
        <v>1.1599999999999999</v>
      </c>
      <c r="J252" s="148"/>
      <c r="K252" s="149"/>
      <c r="L252" s="27"/>
      <c r="M252" s="150" t="s">
        <v>1</v>
      </c>
      <c r="N252" s="121" t="s">
        <v>40</v>
      </c>
      <c r="O252" s="151">
        <v>7.6999999999999999E-2</v>
      </c>
      <c r="P252" s="151">
        <f t="shared" si="54"/>
        <v>4.0809999999999995</v>
      </c>
      <c r="Q252" s="151">
        <v>0</v>
      </c>
      <c r="R252" s="151">
        <f t="shared" si="55"/>
        <v>0</v>
      </c>
      <c r="S252" s="151">
        <v>2.3800000000000002E-2</v>
      </c>
      <c r="T252" s="152">
        <f t="shared" si="56"/>
        <v>1.2614000000000001</v>
      </c>
      <c r="AR252" s="153" t="s">
        <v>454</v>
      </c>
      <c r="AT252" s="153" t="s">
        <v>174</v>
      </c>
      <c r="AU252" s="153" t="s">
        <v>81</v>
      </c>
      <c r="AY252" s="13" t="s">
        <v>171</v>
      </c>
      <c r="BE252" s="154">
        <f t="shared" si="57"/>
        <v>0</v>
      </c>
      <c r="BF252" s="154">
        <f t="shared" si="58"/>
        <v>0</v>
      </c>
      <c r="BG252" s="154">
        <f t="shared" si="59"/>
        <v>0</v>
      </c>
      <c r="BH252" s="154">
        <f t="shared" si="60"/>
        <v>0</v>
      </c>
      <c r="BI252" s="154">
        <f t="shared" si="61"/>
        <v>0</v>
      </c>
      <c r="BJ252" s="13" t="s">
        <v>86</v>
      </c>
      <c r="BK252" s="154">
        <f t="shared" si="62"/>
        <v>61.48</v>
      </c>
      <c r="BL252" s="13" t="s">
        <v>454</v>
      </c>
      <c r="BM252" s="153" t="s">
        <v>875</v>
      </c>
    </row>
    <row r="253" spans="2:65" s="1" customFormat="1" ht="33" customHeight="1">
      <c r="B253" s="142"/>
      <c r="C253" s="143" t="s">
        <v>876</v>
      </c>
      <c r="D253" s="143" t="s">
        <v>174</v>
      </c>
      <c r="E253" s="144" t="s">
        <v>1537</v>
      </c>
      <c r="F253" s="145" t="s">
        <v>1538</v>
      </c>
      <c r="G253" s="146" t="s">
        <v>280</v>
      </c>
      <c r="H253" s="147">
        <v>12</v>
      </c>
      <c r="I253" s="148">
        <v>4.45</v>
      </c>
      <c r="J253" s="148"/>
      <c r="K253" s="149"/>
      <c r="L253" s="27"/>
      <c r="M253" s="150" t="s">
        <v>1</v>
      </c>
      <c r="N253" s="121" t="s">
        <v>40</v>
      </c>
      <c r="O253" s="151">
        <v>0.25416</v>
      </c>
      <c r="P253" s="151">
        <f t="shared" si="54"/>
        <v>3.0499200000000002</v>
      </c>
      <c r="Q253" s="151">
        <v>7.6799999999999997E-5</v>
      </c>
      <c r="R253" s="151">
        <f t="shared" si="55"/>
        <v>9.2159999999999996E-4</v>
      </c>
      <c r="S253" s="151">
        <v>2.4930000000000001E-2</v>
      </c>
      <c r="T253" s="152">
        <f t="shared" si="56"/>
        <v>0.29915999999999998</v>
      </c>
      <c r="AR253" s="153" t="s">
        <v>454</v>
      </c>
      <c r="AT253" s="153" t="s">
        <v>174</v>
      </c>
      <c r="AU253" s="153" t="s">
        <v>81</v>
      </c>
      <c r="AY253" s="13" t="s">
        <v>171</v>
      </c>
      <c r="BE253" s="154">
        <f t="shared" si="57"/>
        <v>0</v>
      </c>
      <c r="BF253" s="154">
        <f t="shared" si="58"/>
        <v>0</v>
      </c>
      <c r="BG253" s="154">
        <f t="shared" si="59"/>
        <v>0</v>
      </c>
      <c r="BH253" s="154">
        <f t="shared" si="60"/>
        <v>0</v>
      </c>
      <c r="BI253" s="154">
        <f t="shared" si="61"/>
        <v>0</v>
      </c>
      <c r="BJ253" s="13" t="s">
        <v>86</v>
      </c>
      <c r="BK253" s="154">
        <f t="shared" si="62"/>
        <v>53.4</v>
      </c>
      <c r="BL253" s="13" t="s">
        <v>454</v>
      </c>
      <c r="BM253" s="153" t="s">
        <v>879</v>
      </c>
    </row>
    <row r="254" spans="2:65" s="1" customFormat="1" ht="24.2" customHeight="1">
      <c r="B254" s="142"/>
      <c r="C254" s="143" t="s">
        <v>352</v>
      </c>
      <c r="D254" s="143" t="s">
        <v>174</v>
      </c>
      <c r="E254" s="144" t="s">
        <v>1539</v>
      </c>
      <c r="F254" s="145" t="s">
        <v>1540</v>
      </c>
      <c r="G254" s="146" t="s">
        <v>280</v>
      </c>
      <c r="H254" s="147">
        <v>160</v>
      </c>
      <c r="I254" s="148">
        <v>0.94</v>
      </c>
      <c r="J254" s="148"/>
      <c r="K254" s="149"/>
      <c r="L254" s="27"/>
      <c r="M254" s="150" t="s">
        <v>1</v>
      </c>
      <c r="N254" s="121" t="s">
        <v>40</v>
      </c>
      <c r="O254" s="151">
        <v>5.8000000000000003E-2</v>
      </c>
      <c r="P254" s="151">
        <f t="shared" si="54"/>
        <v>9.2800000000000011</v>
      </c>
      <c r="Q254" s="151">
        <v>0</v>
      </c>
      <c r="R254" s="151">
        <f t="shared" si="55"/>
        <v>0</v>
      </c>
      <c r="S254" s="151">
        <v>0</v>
      </c>
      <c r="T254" s="152">
        <f t="shared" si="56"/>
        <v>0</v>
      </c>
      <c r="AR254" s="153" t="s">
        <v>454</v>
      </c>
      <c r="AT254" s="153" t="s">
        <v>174</v>
      </c>
      <c r="AU254" s="153" t="s">
        <v>81</v>
      </c>
      <c r="AY254" s="13" t="s">
        <v>171</v>
      </c>
      <c r="BE254" s="154">
        <f t="shared" si="57"/>
        <v>0</v>
      </c>
      <c r="BF254" s="154">
        <f t="shared" si="58"/>
        <v>0</v>
      </c>
      <c r="BG254" s="154">
        <f t="shared" si="59"/>
        <v>0</v>
      </c>
      <c r="BH254" s="154">
        <f t="shared" si="60"/>
        <v>0</v>
      </c>
      <c r="BI254" s="154">
        <f t="shared" si="61"/>
        <v>0</v>
      </c>
      <c r="BJ254" s="13" t="s">
        <v>86</v>
      </c>
      <c r="BK254" s="154">
        <f t="shared" si="62"/>
        <v>150.4</v>
      </c>
      <c r="BL254" s="13" t="s">
        <v>454</v>
      </c>
      <c r="BM254" s="153" t="s">
        <v>880</v>
      </c>
    </row>
    <row r="255" spans="2:65" s="1" customFormat="1" ht="24.2" customHeight="1">
      <c r="B255" s="142"/>
      <c r="C255" s="143" t="s">
        <v>881</v>
      </c>
      <c r="D255" s="143" t="s">
        <v>174</v>
      </c>
      <c r="E255" s="144" t="s">
        <v>1541</v>
      </c>
      <c r="F255" s="145" t="s">
        <v>1542</v>
      </c>
      <c r="G255" s="146" t="s">
        <v>280</v>
      </c>
      <c r="H255" s="147">
        <v>54</v>
      </c>
      <c r="I255" s="148">
        <v>0.44</v>
      </c>
      <c r="J255" s="148"/>
      <c r="K255" s="149"/>
      <c r="L255" s="27"/>
      <c r="M255" s="150" t="s">
        <v>1</v>
      </c>
      <c r="N255" s="121" t="s">
        <v>40</v>
      </c>
      <c r="O255" s="151">
        <v>2.7009999999999999E-2</v>
      </c>
      <c r="P255" s="151">
        <f t="shared" si="54"/>
        <v>1.4585399999999999</v>
      </c>
      <c r="Q255" s="151">
        <v>5.8799999999999996E-6</v>
      </c>
      <c r="R255" s="151">
        <f t="shared" si="55"/>
        <v>3.1751999999999996E-4</v>
      </c>
      <c r="S255" s="151">
        <v>7.5000000000000002E-4</v>
      </c>
      <c r="T255" s="152">
        <f t="shared" si="56"/>
        <v>4.0500000000000001E-2</v>
      </c>
      <c r="AR255" s="153" t="s">
        <v>454</v>
      </c>
      <c r="AT255" s="153" t="s">
        <v>174</v>
      </c>
      <c r="AU255" s="153" t="s">
        <v>81</v>
      </c>
      <c r="AY255" s="13" t="s">
        <v>171</v>
      </c>
      <c r="BE255" s="154">
        <f t="shared" si="57"/>
        <v>0</v>
      </c>
      <c r="BF255" s="154">
        <f t="shared" si="58"/>
        <v>0</v>
      </c>
      <c r="BG255" s="154">
        <f t="shared" si="59"/>
        <v>0</v>
      </c>
      <c r="BH255" s="154">
        <f t="shared" si="60"/>
        <v>0</v>
      </c>
      <c r="BI255" s="154">
        <f t="shared" si="61"/>
        <v>0</v>
      </c>
      <c r="BJ255" s="13" t="s">
        <v>86</v>
      </c>
      <c r="BK255" s="154">
        <f t="shared" si="62"/>
        <v>23.76</v>
      </c>
      <c r="BL255" s="13" t="s">
        <v>454</v>
      </c>
      <c r="BM255" s="153" t="s">
        <v>882</v>
      </c>
    </row>
    <row r="256" spans="2:65" s="1" customFormat="1" ht="24.2" customHeight="1">
      <c r="B256" s="142"/>
      <c r="C256" s="143" t="s">
        <v>355</v>
      </c>
      <c r="D256" s="143" t="s">
        <v>174</v>
      </c>
      <c r="E256" s="144" t="s">
        <v>1543</v>
      </c>
      <c r="F256" s="145" t="s">
        <v>1544</v>
      </c>
      <c r="G256" s="146" t="s">
        <v>177</v>
      </c>
      <c r="H256" s="147">
        <v>160</v>
      </c>
      <c r="I256" s="148">
        <v>0.79</v>
      </c>
      <c r="J256" s="148"/>
      <c r="K256" s="149"/>
      <c r="L256" s="27"/>
      <c r="M256" s="150" t="s">
        <v>1</v>
      </c>
      <c r="N256" s="121" t="s">
        <v>40</v>
      </c>
      <c r="O256" s="151">
        <v>4.9000000000000002E-2</v>
      </c>
      <c r="P256" s="151">
        <f t="shared" si="54"/>
        <v>7.84</v>
      </c>
      <c r="Q256" s="151">
        <v>0</v>
      </c>
      <c r="R256" s="151">
        <f t="shared" si="55"/>
        <v>0</v>
      </c>
      <c r="S256" s="151">
        <v>0</v>
      </c>
      <c r="T256" s="152">
        <f t="shared" si="56"/>
        <v>0</v>
      </c>
      <c r="AR256" s="153" t="s">
        <v>454</v>
      </c>
      <c r="AT256" s="153" t="s">
        <v>174</v>
      </c>
      <c r="AU256" s="153" t="s">
        <v>81</v>
      </c>
      <c r="AY256" s="13" t="s">
        <v>171</v>
      </c>
      <c r="BE256" s="154">
        <f t="shared" si="57"/>
        <v>0</v>
      </c>
      <c r="BF256" s="154">
        <f t="shared" si="58"/>
        <v>0</v>
      </c>
      <c r="BG256" s="154">
        <f t="shared" si="59"/>
        <v>0</v>
      </c>
      <c r="BH256" s="154">
        <f t="shared" si="60"/>
        <v>0</v>
      </c>
      <c r="BI256" s="154">
        <f t="shared" si="61"/>
        <v>0</v>
      </c>
      <c r="BJ256" s="13" t="s">
        <v>86</v>
      </c>
      <c r="BK256" s="154">
        <f t="shared" si="62"/>
        <v>126.4</v>
      </c>
      <c r="BL256" s="13" t="s">
        <v>454</v>
      </c>
      <c r="BM256" s="153" t="s">
        <v>883</v>
      </c>
    </row>
    <row r="257" spans="2:65" s="1" customFormat="1" ht="24.2" customHeight="1">
      <c r="B257" s="142"/>
      <c r="C257" s="143" t="s">
        <v>884</v>
      </c>
      <c r="D257" s="143" t="s">
        <v>174</v>
      </c>
      <c r="E257" s="144" t="s">
        <v>1545</v>
      </c>
      <c r="F257" s="145" t="s">
        <v>1546</v>
      </c>
      <c r="G257" s="146" t="s">
        <v>362</v>
      </c>
      <c r="H257" s="147">
        <v>4.6399999999999997</v>
      </c>
      <c r="I257" s="148">
        <v>5.71</v>
      </c>
      <c r="J257" s="148"/>
      <c r="K257" s="149"/>
      <c r="L257" s="27"/>
      <c r="M257" s="150" t="s">
        <v>1</v>
      </c>
      <c r="N257" s="121" t="s">
        <v>40</v>
      </c>
      <c r="O257" s="151">
        <v>3.5329999999999999</v>
      </c>
      <c r="P257" s="151">
        <f t="shared" si="54"/>
        <v>16.39312</v>
      </c>
      <c r="Q257" s="151">
        <v>0</v>
      </c>
      <c r="R257" s="151">
        <f t="shared" si="55"/>
        <v>0</v>
      </c>
      <c r="S257" s="151">
        <v>0</v>
      </c>
      <c r="T257" s="152">
        <f t="shared" si="56"/>
        <v>0</v>
      </c>
      <c r="AR257" s="153" t="s">
        <v>454</v>
      </c>
      <c r="AT257" s="153" t="s">
        <v>174</v>
      </c>
      <c r="AU257" s="153" t="s">
        <v>81</v>
      </c>
      <c r="AY257" s="13" t="s">
        <v>171</v>
      </c>
      <c r="BE257" s="154">
        <f t="shared" si="57"/>
        <v>0</v>
      </c>
      <c r="BF257" s="154">
        <f t="shared" si="58"/>
        <v>0</v>
      </c>
      <c r="BG257" s="154">
        <f t="shared" si="59"/>
        <v>0</v>
      </c>
      <c r="BH257" s="154">
        <f t="shared" si="60"/>
        <v>0</v>
      </c>
      <c r="BI257" s="154">
        <f t="shared" si="61"/>
        <v>0</v>
      </c>
      <c r="BJ257" s="13" t="s">
        <v>86</v>
      </c>
      <c r="BK257" s="154">
        <f t="shared" si="62"/>
        <v>26.49</v>
      </c>
      <c r="BL257" s="13" t="s">
        <v>454</v>
      </c>
      <c r="BM257" s="153" t="s">
        <v>885</v>
      </c>
    </row>
    <row r="258" spans="2:65" s="11" customFormat="1" ht="25.9" customHeight="1">
      <c r="B258" s="131"/>
      <c r="D258" s="132" t="s">
        <v>73</v>
      </c>
      <c r="E258" s="133" t="s">
        <v>103</v>
      </c>
      <c r="F258" s="133" t="s">
        <v>1547</v>
      </c>
      <c r="J258" s="134"/>
      <c r="L258" s="131"/>
      <c r="M258" s="135"/>
      <c r="P258" s="136">
        <f>P259</f>
        <v>0</v>
      </c>
      <c r="R258" s="136">
        <f>R259</f>
        <v>0</v>
      </c>
      <c r="T258" s="137">
        <f>T259</f>
        <v>0</v>
      </c>
      <c r="AR258" s="132" t="s">
        <v>81</v>
      </c>
      <c r="AT258" s="138" t="s">
        <v>73</v>
      </c>
      <c r="AU258" s="138" t="s">
        <v>74</v>
      </c>
      <c r="AY258" s="132" t="s">
        <v>171</v>
      </c>
      <c r="BK258" s="139">
        <f>BK259</f>
        <v>2396</v>
      </c>
    </row>
    <row r="259" spans="2:65" s="11" customFormat="1" ht="22.9" customHeight="1">
      <c r="B259" s="131"/>
      <c r="D259" s="132" t="s">
        <v>73</v>
      </c>
      <c r="E259" s="140" t="s">
        <v>1063</v>
      </c>
      <c r="F259" s="140" t="s">
        <v>1548</v>
      </c>
      <c r="J259" s="141"/>
      <c r="L259" s="131"/>
      <c r="M259" s="135"/>
      <c r="P259" s="136">
        <f>SUM(P260:P265)</f>
        <v>0</v>
      </c>
      <c r="R259" s="136">
        <f>SUM(R260:R265)</f>
        <v>0</v>
      </c>
      <c r="T259" s="137">
        <f>SUM(T260:T265)</f>
        <v>0</v>
      </c>
      <c r="AR259" s="132" t="s">
        <v>107</v>
      </c>
      <c r="AT259" s="138" t="s">
        <v>73</v>
      </c>
      <c r="AU259" s="138" t="s">
        <v>81</v>
      </c>
      <c r="AY259" s="132" t="s">
        <v>171</v>
      </c>
      <c r="BK259" s="139">
        <f>SUM(BK260:BK265)</f>
        <v>2396</v>
      </c>
    </row>
    <row r="260" spans="2:65" s="1" customFormat="1" ht="16.5" customHeight="1">
      <c r="B260" s="142"/>
      <c r="C260" s="143" t="s">
        <v>359</v>
      </c>
      <c r="D260" s="143" t="s">
        <v>174</v>
      </c>
      <c r="E260" s="144" t="s">
        <v>1549</v>
      </c>
      <c r="F260" s="145" t="s">
        <v>1550</v>
      </c>
      <c r="G260" s="146" t="s">
        <v>1067</v>
      </c>
      <c r="H260" s="147">
        <v>12</v>
      </c>
      <c r="I260" s="148">
        <v>12.5</v>
      </c>
      <c r="J260" s="148"/>
      <c r="K260" s="149"/>
      <c r="L260" s="27"/>
      <c r="M260" s="150" t="s">
        <v>1</v>
      </c>
      <c r="N260" s="121" t="s">
        <v>40</v>
      </c>
      <c r="O260" s="151">
        <v>0</v>
      </c>
      <c r="P260" s="151">
        <f t="shared" ref="P260:P265" si="63">O260*H260</f>
        <v>0</v>
      </c>
      <c r="Q260" s="151">
        <v>0</v>
      </c>
      <c r="R260" s="151">
        <f t="shared" ref="R260:R265" si="64">Q260*H260</f>
        <v>0</v>
      </c>
      <c r="S260" s="151">
        <v>0</v>
      </c>
      <c r="T260" s="152">
        <f t="shared" ref="T260:T265" si="65">S260*H260</f>
        <v>0</v>
      </c>
      <c r="AR260" s="153" t="s">
        <v>454</v>
      </c>
      <c r="AT260" s="153" t="s">
        <v>174</v>
      </c>
      <c r="AU260" s="153" t="s">
        <v>86</v>
      </c>
      <c r="AY260" s="13" t="s">
        <v>171</v>
      </c>
      <c r="BE260" s="154">
        <f t="shared" ref="BE260:BE265" si="66">IF(N260="základná",J260,0)</f>
        <v>0</v>
      </c>
      <c r="BF260" s="154">
        <f t="shared" ref="BF260:BF265" si="67">IF(N260="znížená",J260,0)</f>
        <v>0</v>
      </c>
      <c r="BG260" s="154">
        <f t="shared" ref="BG260:BG265" si="68">IF(N260="zákl. prenesená",J260,0)</f>
        <v>0</v>
      </c>
      <c r="BH260" s="154">
        <f t="shared" ref="BH260:BH265" si="69">IF(N260="zníž. prenesená",J260,0)</f>
        <v>0</v>
      </c>
      <c r="BI260" s="154">
        <f t="shared" ref="BI260:BI265" si="70">IF(N260="nulová",J260,0)</f>
        <v>0</v>
      </c>
      <c r="BJ260" s="13" t="s">
        <v>86</v>
      </c>
      <c r="BK260" s="154">
        <f t="shared" ref="BK260:BK265" si="71">ROUND(I260*H260,2)</f>
        <v>150</v>
      </c>
      <c r="BL260" s="13" t="s">
        <v>454</v>
      </c>
      <c r="BM260" s="153" t="s">
        <v>886</v>
      </c>
    </row>
    <row r="261" spans="2:65" s="1" customFormat="1" ht="16.5" customHeight="1">
      <c r="B261" s="142"/>
      <c r="C261" s="143" t="s">
        <v>887</v>
      </c>
      <c r="D261" s="143" t="s">
        <v>174</v>
      </c>
      <c r="E261" s="144" t="s">
        <v>1551</v>
      </c>
      <c r="F261" s="145" t="s">
        <v>1552</v>
      </c>
      <c r="G261" s="146" t="s">
        <v>1067</v>
      </c>
      <c r="H261" s="147">
        <v>80</v>
      </c>
      <c r="I261" s="148">
        <v>12.5</v>
      </c>
      <c r="J261" s="148"/>
      <c r="K261" s="149"/>
      <c r="L261" s="27"/>
      <c r="M261" s="150" t="s">
        <v>1</v>
      </c>
      <c r="N261" s="121" t="s">
        <v>40</v>
      </c>
      <c r="O261" s="151">
        <v>0</v>
      </c>
      <c r="P261" s="151">
        <f t="shared" si="63"/>
        <v>0</v>
      </c>
      <c r="Q261" s="151">
        <v>0</v>
      </c>
      <c r="R261" s="151">
        <f t="shared" si="64"/>
        <v>0</v>
      </c>
      <c r="S261" s="151">
        <v>0</v>
      </c>
      <c r="T261" s="152">
        <f t="shared" si="65"/>
        <v>0</v>
      </c>
      <c r="AR261" s="153" t="s">
        <v>454</v>
      </c>
      <c r="AT261" s="153" t="s">
        <v>174</v>
      </c>
      <c r="AU261" s="153" t="s">
        <v>86</v>
      </c>
      <c r="AY261" s="13" t="s">
        <v>171</v>
      </c>
      <c r="BE261" s="154">
        <f t="shared" si="66"/>
        <v>0</v>
      </c>
      <c r="BF261" s="154">
        <f t="shared" si="67"/>
        <v>0</v>
      </c>
      <c r="BG261" s="154">
        <f t="shared" si="68"/>
        <v>0</v>
      </c>
      <c r="BH261" s="154">
        <f t="shared" si="69"/>
        <v>0</v>
      </c>
      <c r="BI261" s="154">
        <f t="shared" si="70"/>
        <v>0</v>
      </c>
      <c r="BJ261" s="13" t="s">
        <v>86</v>
      </c>
      <c r="BK261" s="154">
        <f t="shared" si="71"/>
        <v>1000</v>
      </c>
      <c r="BL261" s="13" t="s">
        <v>454</v>
      </c>
      <c r="BM261" s="153" t="s">
        <v>888</v>
      </c>
    </row>
    <row r="262" spans="2:65" s="1" customFormat="1" ht="16.5" customHeight="1">
      <c r="B262" s="142"/>
      <c r="C262" s="143" t="s">
        <v>363</v>
      </c>
      <c r="D262" s="143" t="s">
        <v>174</v>
      </c>
      <c r="E262" s="144" t="s">
        <v>1553</v>
      </c>
      <c r="F262" s="145" t="s">
        <v>1554</v>
      </c>
      <c r="G262" s="146" t="s">
        <v>1067</v>
      </c>
      <c r="H262" s="147">
        <v>14</v>
      </c>
      <c r="I262" s="148">
        <v>16.5</v>
      </c>
      <c r="J262" s="148"/>
      <c r="K262" s="149"/>
      <c r="L262" s="27"/>
      <c r="M262" s="150" t="s">
        <v>1</v>
      </c>
      <c r="N262" s="121" t="s">
        <v>40</v>
      </c>
      <c r="O262" s="151">
        <v>0</v>
      </c>
      <c r="P262" s="151">
        <f t="shared" si="63"/>
        <v>0</v>
      </c>
      <c r="Q262" s="151">
        <v>0</v>
      </c>
      <c r="R262" s="151">
        <f t="shared" si="64"/>
        <v>0</v>
      </c>
      <c r="S262" s="151">
        <v>0</v>
      </c>
      <c r="T262" s="152">
        <f t="shared" si="65"/>
        <v>0</v>
      </c>
      <c r="AR262" s="153" t="s">
        <v>454</v>
      </c>
      <c r="AT262" s="153" t="s">
        <v>174</v>
      </c>
      <c r="AU262" s="153" t="s">
        <v>86</v>
      </c>
      <c r="AY262" s="13" t="s">
        <v>171</v>
      </c>
      <c r="BE262" s="154">
        <f t="shared" si="66"/>
        <v>0</v>
      </c>
      <c r="BF262" s="154">
        <f t="shared" si="67"/>
        <v>0</v>
      </c>
      <c r="BG262" s="154">
        <f t="shared" si="68"/>
        <v>0</v>
      </c>
      <c r="BH262" s="154">
        <f t="shared" si="69"/>
        <v>0</v>
      </c>
      <c r="BI262" s="154">
        <f t="shared" si="70"/>
        <v>0</v>
      </c>
      <c r="BJ262" s="13" t="s">
        <v>86</v>
      </c>
      <c r="BK262" s="154">
        <f t="shared" si="71"/>
        <v>231</v>
      </c>
      <c r="BL262" s="13" t="s">
        <v>454</v>
      </c>
      <c r="BM262" s="153" t="s">
        <v>889</v>
      </c>
    </row>
    <row r="263" spans="2:65" s="1" customFormat="1" ht="16.5" customHeight="1">
      <c r="B263" s="142"/>
      <c r="C263" s="143" t="s">
        <v>890</v>
      </c>
      <c r="D263" s="143" t="s">
        <v>174</v>
      </c>
      <c r="E263" s="144" t="s">
        <v>1555</v>
      </c>
      <c r="F263" s="145" t="s">
        <v>1556</v>
      </c>
      <c r="G263" s="146" t="s">
        <v>1067</v>
      </c>
      <c r="H263" s="147">
        <v>14</v>
      </c>
      <c r="I263" s="148">
        <v>12.5</v>
      </c>
      <c r="J263" s="148"/>
      <c r="K263" s="149"/>
      <c r="L263" s="27"/>
      <c r="M263" s="150" t="s">
        <v>1</v>
      </c>
      <c r="N263" s="121" t="s">
        <v>40</v>
      </c>
      <c r="O263" s="151">
        <v>0</v>
      </c>
      <c r="P263" s="151">
        <f t="shared" si="63"/>
        <v>0</v>
      </c>
      <c r="Q263" s="151">
        <v>0</v>
      </c>
      <c r="R263" s="151">
        <f t="shared" si="64"/>
        <v>0</v>
      </c>
      <c r="S263" s="151">
        <v>0</v>
      </c>
      <c r="T263" s="152">
        <f t="shared" si="65"/>
        <v>0</v>
      </c>
      <c r="AR263" s="153" t="s">
        <v>454</v>
      </c>
      <c r="AT263" s="153" t="s">
        <v>174</v>
      </c>
      <c r="AU263" s="153" t="s">
        <v>86</v>
      </c>
      <c r="AY263" s="13" t="s">
        <v>171</v>
      </c>
      <c r="BE263" s="154">
        <f t="shared" si="66"/>
        <v>0</v>
      </c>
      <c r="BF263" s="154">
        <f t="shared" si="67"/>
        <v>0</v>
      </c>
      <c r="BG263" s="154">
        <f t="shared" si="68"/>
        <v>0</v>
      </c>
      <c r="BH263" s="154">
        <f t="shared" si="69"/>
        <v>0</v>
      </c>
      <c r="BI263" s="154">
        <f t="shared" si="70"/>
        <v>0</v>
      </c>
      <c r="BJ263" s="13" t="s">
        <v>86</v>
      </c>
      <c r="BK263" s="154">
        <f t="shared" si="71"/>
        <v>175</v>
      </c>
      <c r="BL263" s="13" t="s">
        <v>454</v>
      </c>
      <c r="BM263" s="153" t="s">
        <v>893</v>
      </c>
    </row>
    <row r="264" spans="2:65" s="1" customFormat="1" ht="16.5" customHeight="1">
      <c r="B264" s="142"/>
      <c r="C264" s="143" t="s">
        <v>367</v>
      </c>
      <c r="D264" s="143" t="s">
        <v>174</v>
      </c>
      <c r="E264" s="144" t="s">
        <v>1557</v>
      </c>
      <c r="F264" s="145" t="s">
        <v>1558</v>
      </c>
      <c r="G264" s="146" t="s">
        <v>1067</v>
      </c>
      <c r="H264" s="147">
        <v>30</v>
      </c>
      <c r="I264" s="148">
        <v>12</v>
      </c>
      <c r="J264" s="148"/>
      <c r="K264" s="149"/>
      <c r="L264" s="27"/>
      <c r="M264" s="150" t="s">
        <v>1</v>
      </c>
      <c r="N264" s="121" t="s">
        <v>40</v>
      </c>
      <c r="O264" s="151">
        <v>0</v>
      </c>
      <c r="P264" s="151">
        <f t="shared" si="63"/>
        <v>0</v>
      </c>
      <c r="Q264" s="151">
        <v>0</v>
      </c>
      <c r="R264" s="151">
        <f t="shared" si="64"/>
        <v>0</v>
      </c>
      <c r="S264" s="151">
        <v>0</v>
      </c>
      <c r="T264" s="152">
        <f t="shared" si="65"/>
        <v>0</v>
      </c>
      <c r="AR264" s="153" t="s">
        <v>454</v>
      </c>
      <c r="AT264" s="153" t="s">
        <v>174</v>
      </c>
      <c r="AU264" s="153" t="s">
        <v>86</v>
      </c>
      <c r="AY264" s="13" t="s">
        <v>171</v>
      </c>
      <c r="BE264" s="154">
        <f t="shared" si="66"/>
        <v>0</v>
      </c>
      <c r="BF264" s="154">
        <f t="shared" si="67"/>
        <v>0</v>
      </c>
      <c r="BG264" s="154">
        <f t="shared" si="68"/>
        <v>0</v>
      </c>
      <c r="BH264" s="154">
        <f t="shared" si="69"/>
        <v>0</v>
      </c>
      <c r="BI264" s="154">
        <f t="shared" si="70"/>
        <v>0</v>
      </c>
      <c r="BJ264" s="13" t="s">
        <v>86</v>
      </c>
      <c r="BK264" s="154">
        <f t="shared" si="71"/>
        <v>360</v>
      </c>
      <c r="BL264" s="13" t="s">
        <v>454</v>
      </c>
      <c r="BM264" s="153" t="s">
        <v>894</v>
      </c>
    </row>
    <row r="265" spans="2:65" s="1" customFormat="1" ht="16.5" customHeight="1">
      <c r="B265" s="142"/>
      <c r="C265" s="143" t="s">
        <v>895</v>
      </c>
      <c r="D265" s="143" t="s">
        <v>174</v>
      </c>
      <c r="E265" s="144" t="s">
        <v>1559</v>
      </c>
      <c r="F265" s="145" t="s">
        <v>1560</v>
      </c>
      <c r="G265" s="146" t="s">
        <v>1067</v>
      </c>
      <c r="H265" s="147">
        <v>24</v>
      </c>
      <c r="I265" s="148">
        <v>20</v>
      </c>
      <c r="J265" s="148"/>
      <c r="K265" s="149"/>
      <c r="L265" s="27"/>
      <c r="M265" s="165" t="s">
        <v>1</v>
      </c>
      <c r="N265" s="166" t="s">
        <v>40</v>
      </c>
      <c r="O265" s="167">
        <v>0</v>
      </c>
      <c r="P265" s="167">
        <f t="shared" si="63"/>
        <v>0</v>
      </c>
      <c r="Q265" s="167">
        <v>0</v>
      </c>
      <c r="R265" s="167">
        <f t="shared" si="64"/>
        <v>0</v>
      </c>
      <c r="S265" s="167">
        <v>0</v>
      </c>
      <c r="T265" s="168">
        <f t="shared" si="65"/>
        <v>0</v>
      </c>
      <c r="AR265" s="153" t="s">
        <v>454</v>
      </c>
      <c r="AT265" s="153" t="s">
        <v>174</v>
      </c>
      <c r="AU265" s="153" t="s">
        <v>86</v>
      </c>
      <c r="AY265" s="13" t="s">
        <v>171</v>
      </c>
      <c r="BE265" s="154">
        <f t="shared" si="66"/>
        <v>0</v>
      </c>
      <c r="BF265" s="154">
        <f t="shared" si="67"/>
        <v>0</v>
      </c>
      <c r="BG265" s="154">
        <f t="shared" si="68"/>
        <v>0</v>
      </c>
      <c r="BH265" s="154">
        <f t="shared" si="69"/>
        <v>0</v>
      </c>
      <c r="BI265" s="154">
        <f t="shared" si="70"/>
        <v>0</v>
      </c>
      <c r="BJ265" s="13" t="s">
        <v>86</v>
      </c>
      <c r="BK265" s="154">
        <f t="shared" si="71"/>
        <v>480</v>
      </c>
      <c r="BL265" s="13" t="s">
        <v>454</v>
      </c>
      <c r="BM265" s="153" t="s">
        <v>898</v>
      </c>
    </row>
    <row r="266" spans="2:65" s="1" customFormat="1" ht="6.95" customHeight="1">
      <c r="B266" s="42"/>
      <c r="C266" s="43"/>
      <c r="D266" s="43"/>
      <c r="E266" s="43"/>
      <c r="F266" s="43"/>
      <c r="G266" s="43"/>
      <c r="H266" s="43"/>
      <c r="I266" s="43"/>
      <c r="J266" s="43"/>
      <c r="K266" s="43"/>
      <c r="L266" s="27"/>
    </row>
  </sheetData>
  <autoFilter ref="C140:K265"/>
  <mergeCells count="14">
    <mergeCell ref="E131:H131"/>
    <mergeCell ref="E129:H129"/>
    <mergeCell ref="E133:H133"/>
    <mergeCell ref="L2:V2"/>
    <mergeCell ref="E85:H85"/>
    <mergeCell ref="E89:H89"/>
    <mergeCell ref="E87:H87"/>
    <mergeCell ref="E91:H91"/>
    <mergeCell ref="E127:H127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73"/>
  <sheetViews>
    <sheetView showGridLines="0" workbookViewId="0">
      <selection activeCell="D4" sqref="D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117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132</v>
      </c>
      <c r="L4" s="16"/>
      <c r="M4" s="95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15" t="str">
        <f>'Rekapitulácia stavby'!K6</f>
        <v>Bratislava II OO PZ, Mojmírova 20- rekonštrukcia objektu</v>
      </c>
      <c r="F7" s="216"/>
      <c r="G7" s="216"/>
      <c r="H7" s="216"/>
      <c r="L7" s="16"/>
    </row>
    <row r="8" spans="2:46" ht="12.75">
      <c r="B8" s="16"/>
      <c r="D8" s="22" t="s">
        <v>133</v>
      </c>
      <c r="L8" s="16"/>
    </row>
    <row r="9" spans="2:46" ht="16.5" customHeight="1">
      <c r="B9" s="16"/>
      <c r="E9" s="215" t="s">
        <v>134</v>
      </c>
      <c r="F9" s="195"/>
      <c r="G9" s="195"/>
      <c r="H9" s="195"/>
      <c r="L9" s="16"/>
    </row>
    <row r="10" spans="2:46" ht="12" customHeight="1">
      <c r="B10" s="16"/>
      <c r="D10" s="22" t="s">
        <v>135</v>
      </c>
      <c r="L10" s="16"/>
    </row>
    <row r="11" spans="2:46" s="1" customFormat="1" ht="16.5" customHeight="1">
      <c r="B11" s="27"/>
      <c r="E11" s="208" t="s">
        <v>136</v>
      </c>
      <c r="F11" s="214"/>
      <c r="G11" s="214"/>
      <c r="H11" s="214"/>
      <c r="L11" s="27"/>
    </row>
    <row r="12" spans="2:46" s="1" customFormat="1" ht="12" customHeight="1">
      <c r="B12" s="27"/>
      <c r="D12" s="22" t="s">
        <v>623</v>
      </c>
      <c r="L12" s="27"/>
    </row>
    <row r="13" spans="2:46" s="1" customFormat="1" ht="16.5" customHeight="1">
      <c r="B13" s="27"/>
      <c r="E13" s="176" t="s">
        <v>1561</v>
      </c>
      <c r="F13" s="214"/>
      <c r="G13" s="214"/>
      <c r="H13" s="214"/>
      <c r="L13" s="27"/>
    </row>
    <row r="14" spans="2:46" s="1" customFormat="1">
      <c r="B14" s="27"/>
      <c r="L14" s="27"/>
    </row>
    <row r="15" spans="2:46" s="1" customFormat="1" ht="12" customHeight="1">
      <c r="B15" s="27"/>
      <c r="D15" s="22" t="s">
        <v>14</v>
      </c>
      <c r="F15" s="20" t="s">
        <v>1</v>
      </c>
      <c r="I15" s="22" t="s">
        <v>15</v>
      </c>
      <c r="J15" s="20" t="s">
        <v>1</v>
      </c>
      <c r="L15" s="27"/>
    </row>
    <row r="16" spans="2:46" s="1" customFormat="1" ht="12" customHeight="1">
      <c r="B16" s="27"/>
      <c r="D16" s="22" t="s">
        <v>16</v>
      </c>
      <c r="F16" s="20" t="s">
        <v>17</v>
      </c>
      <c r="I16" s="22" t="s">
        <v>18</v>
      </c>
      <c r="J16" s="50">
        <f>'Rekapitulácia stavby'!AN8</f>
        <v>45417</v>
      </c>
      <c r="L16" s="27"/>
    </row>
    <row r="17" spans="2:12" s="1" customFormat="1" ht="10.9" customHeight="1">
      <c r="B17" s="27"/>
      <c r="L17" s="27"/>
    </row>
    <row r="18" spans="2:12" s="1" customFormat="1" ht="12" customHeight="1">
      <c r="B18" s="27"/>
      <c r="D18" s="22" t="s">
        <v>19</v>
      </c>
      <c r="I18" s="22" t="s">
        <v>20</v>
      </c>
      <c r="J18" s="20" t="s">
        <v>1</v>
      </c>
      <c r="L18" s="27"/>
    </row>
    <row r="19" spans="2:12" s="1" customFormat="1" ht="18" customHeight="1">
      <c r="B19" s="27"/>
      <c r="E19" s="20" t="s">
        <v>21</v>
      </c>
      <c r="I19" s="22" t="s">
        <v>22</v>
      </c>
      <c r="J19" s="20" t="s">
        <v>1</v>
      </c>
      <c r="L19" s="27"/>
    </row>
    <row r="20" spans="2:12" s="1" customFormat="1" ht="6.95" customHeight="1">
      <c r="B20" s="27"/>
      <c r="L20" s="27"/>
    </row>
    <row r="21" spans="2:12" s="1" customFormat="1" ht="12" customHeight="1">
      <c r="B21" s="27"/>
      <c r="D21" s="22" t="s">
        <v>23</v>
      </c>
      <c r="I21" s="22" t="s">
        <v>20</v>
      </c>
      <c r="J21" s="20" t="s">
        <v>24</v>
      </c>
      <c r="L21" s="27"/>
    </row>
    <row r="22" spans="2:12" s="1" customFormat="1" ht="18" customHeight="1">
      <c r="B22" s="27"/>
      <c r="E22" s="20"/>
      <c r="I22" s="22" t="s">
        <v>22</v>
      </c>
      <c r="J22" s="20" t="s">
        <v>25</v>
      </c>
      <c r="L22" s="27"/>
    </row>
    <row r="23" spans="2:12" s="1" customFormat="1" ht="6.95" customHeight="1">
      <c r="B23" s="27"/>
      <c r="L23" s="27"/>
    </row>
    <row r="24" spans="2:12" s="1" customFormat="1" ht="12" customHeight="1">
      <c r="B24" s="27"/>
      <c r="D24" s="22" t="s">
        <v>26</v>
      </c>
      <c r="I24" s="22" t="s">
        <v>20</v>
      </c>
      <c r="J24" s="20" t="s">
        <v>1</v>
      </c>
      <c r="L24" s="27"/>
    </row>
    <row r="25" spans="2:12" s="1" customFormat="1" ht="18" customHeight="1">
      <c r="B25" s="27"/>
      <c r="E25" s="20" t="s">
        <v>27</v>
      </c>
      <c r="I25" s="22" t="s">
        <v>22</v>
      </c>
      <c r="J25" s="20" t="s">
        <v>1</v>
      </c>
      <c r="L25" s="27"/>
    </row>
    <row r="26" spans="2:12" s="1" customFormat="1" ht="6.95" customHeight="1">
      <c r="B26" s="27"/>
      <c r="L26" s="27"/>
    </row>
    <row r="27" spans="2:12" s="1" customFormat="1" ht="12" customHeight="1">
      <c r="B27" s="27"/>
      <c r="D27" s="22" t="s">
        <v>29</v>
      </c>
      <c r="I27" s="22" t="s">
        <v>20</v>
      </c>
      <c r="J27" s="20" t="str">
        <f>IF('Rekapitulácia stavby'!AN19="","",'Rekapitulácia stavby'!AN19)</f>
        <v/>
      </c>
      <c r="L27" s="27"/>
    </row>
    <row r="28" spans="2:12" s="1" customFormat="1" ht="18" customHeight="1">
      <c r="B28" s="27"/>
      <c r="E28" s="20" t="str">
        <f>IF('Rekapitulácia stavby'!E20="","",'Rekapitulácia stavby'!E20)</f>
        <v xml:space="preserve"> </v>
      </c>
      <c r="I28" s="22" t="s">
        <v>22</v>
      </c>
      <c r="J28" s="20" t="str">
        <f>IF('Rekapitulácia stavby'!AN20="","",'Rekapitulácia stavby'!AN20)</f>
        <v/>
      </c>
      <c r="L28" s="27"/>
    </row>
    <row r="29" spans="2:12" s="1" customFormat="1" ht="6.95" customHeight="1">
      <c r="B29" s="27"/>
      <c r="L29" s="27"/>
    </row>
    <row r="30" spans="2:12" s="1" customFormat="1" ht="12" customHeight="1">
      <c r="B30" s="27"/>
      <c r="D30" s="22" t="s">
        <v>31</v>
      </c>
      <c r="L30" s="27"/>
    </row>
    <row r="31" spans="2:12" s="7" customFormat="1" ht="16.5" customHeight="1">
      <c r="B31" s="96"/>
      <c r="E31" s="198" t="s">
        <v>1</v>
      </c>
      <c r="F31" s="198"/>
      <c r="G31" s="198"/>
      <c r="H31" s="198"/>
      <c r="L31" s="96"/>
    </row>
    <row r="32" spans="2:12" s="1" customFormat="1" ht="6.95" customHeight="1">
      <c r="B32" s="27"/>
      <c r="L32" s="27"/>
    </row>
    <row r="33" spans="2:12" s="1" customFormat="1" ht="6.95" customHeight="1">
      <c r="B33" s="27"/>
      <c r="D33" s="51"/>
      <c r="E33" s="51"/>
      <c r="F33" s="51"/>
      <c r="G33" s="51"/>
      <c r="H33" s="51"/>
      <c r="I33" s="51"/>
      <c r="J33" s="51"/>
      <c r="K33" s="51"/>
      <c r="L33" s="27"/>
    </row>
    <row r="34" spans="2:12" s="1" customFormat="1" ht="14.45" customHeight="1">
      <c r="B34" s="27"/>
      <c r="D34" s="20" t="s">
        <v>139</v>
      </c>
      <c r="J34" s="26">
        <f>J100</f>
        <v>0</v>
      </c>
      <c r="L34" s="27"/>
    </row>
    <row r="35" spans="2:12" s="1" customFormat="1" ht="14.45" customHeight="1">
      <c r="B35" s="27"/>
      <c r="D35" s="25" t="s">
        <v>140</v>
      </c>
      <c r="J35" s="26">
        <f>J107</f>
        <v>0</v>
      </c>
      <c r="L35" s="27"/>
    </row>
    <row r="36" spans="2:12" s="1" customFormat="1" ht="25.35" customHeight="1">
      <c r="B36" s="27"/>
      <c r="D36" s="97" t="s">
        <v>34</v>
      </c>
      <c r="J36" s="64">
        <f>ROUND(J34 + J35, 2)</f>
        <v>0</v>
      </c>
      <c r="L36" s="27"/>
    </row>
    <row r="37" spans="2:12" s="1" customFormat="1" ht="6.95" customHeight="1">
      <c r="B37" s="27"/>
      <c r="D37" s="51"/>
      <c r="E37" s="51"/>
      <c r="F37" s="51"/>
      <c r="G37" s="51"/>
      <c r="H37" s="51"/>
      <c r="I37" s="51"/>
      <c r="J37" s="51"/>
      <c r="K37" s="51"/>
      <c r="L37" s="27"/>
    </row>
    <row r="38" spans="2:12" s="1" customFormat="1" ht="14.45" customHeight="1">
      <c r="B38" s="27"/>
      <c r="F38" s="30" t="s">
        <v>36</v>
      </c>
      <c r="I38" s="30" t="s">
        <v>35</v>
      </c>
      <c r="J38" s="30" t="s">
        <v>37</v>
      </c>
      <c r="L38" s="27"/>
    </row>
    <row r="39" spans="2:12" s="1" customFormat="1" ht="14.45" customHeight="1">
      <c r="B39" s="27"/>
      <c r="D39" s="53" t="s">
        <v>38</v>
      </c>
      <c r="E39" s="32" t="s">
        <v>39</v>
      </c>
      <c r="F39" s="98">
        <f>ROUND((SUM(BE107:BE108) + SUM(BE132:BE172)),  2)</f>
        <v>0</v>
      </c>
      <c r="G39" s="99"/>
      <c r="H39" s="99"/>
      <c r="I39" s="100">
        <v>0.2</v>
      </c>
      <c r="J39" s="98">
        <f>ROUND(((SUM(BE107:BE108) + SUM(BE132:BE172))*I39),  2)</f>
        <v>0</v>
      </c>
      <c r="L39" s="27"/>
    </row>
    <row r="40" spans="2:12" s="1" customFormat="1" ht="14.45" customHeight="1">
      <c r="B40" s="27"/>
      <c r="E40" s="32" t="s">
        <v>40</v>
      </c>
      <c r="F40" s="83">
        <f>ROUND((SUM(BF107:BF108) + SUM(BF132:BF172)),  2)</f>
        <v>0</v>
      </c>
      <c r="I40" s="101">
        <v>0.2</v>
      </c>
      <c r="J40" s="83">
        <f>ROUND(((SUM(BF107:BF108) + SUM(BF132:BF172))*I40),  2)</f>
        <v>0</v>
      </c>
      <c r="L40" s="27"/>
    </row>
    <row r="41" spans="2:12" s="1" customFormat="1" ht="14.45" hidden="1" customHeight="1">
      <c r="B41" s="27"/>
      <c r="E41" s="22" t="s">
        <v>41</v>
      </c>
      <c r="F41" s="83">
        <f>ROUND((SUM(BG107:BG108) + SUM(BG132:BG172)),  2)</f>
        <v>0</v>
      </c>
      <c r="I41" s="101">
        <v>0.2</v>
      </c>
      <c r="J41" s="83">
        <f>0</f>
        <v>0</v>
      </c>
      <c r="L41" s="27"/>
    </row>
    <row r="42" spans="2:12" s="1" customFormat="1" ht="14.45" hidden="1" customHeight="1">
      <c r="B42" s="27"/>
      <c r="E42" s="22" t="s">
        <v>42</v>
      </c>
      <c r="F42" s="83">
        <f>ROUND((SUM(BH107:BH108) + SUM(BH132:BH172)),  2)</f>
        <v>0</v>
      </c>
      <c r="I42" s="101">
        <v>0.2</v>
      </c>
      <c r="J42" s="83">
        <f>0</f>
        <v>0</v>
      </c>
      <c r="L42" s="27"/>
    </row>
    <row r="43" spans="2:12" s="1" customFormat="1" ht="14.45" hidden="1" customHeight="1">
      <c r="B43" s="27"/>
      <c r="E43" s="32" t="s">
        <v>43</v>
      </c>
      <c r="F43" s="98">
        <f>ROUND((SUM(BI107:BI108) + SUM(BI132:BI172)),  2)</f>
        <v>0</v>
      </c>
      <c r="G43" s="99"/>
      <c r="H43" s="99"/>
      <c r="I43" s="100">
        <v>0</v>
      </c>
      <c r="J43" s="98">
        <f>0</f>
        <v>0</v>
      </c>
      <c r="L43" s="27"/>
    </row>
    <row r="44" spans="2:12" s="1" customFormat="1" ht="6.95" customHeight="1">
      <c r="B44" s="27"/>
      <c r="L44" s="27"/>
    </row>
    <row r="45" spans="2:12" s="1" customFormat="1" ht="25.35" customHeight="1">
      <c r="B45" s="27"/>
      <c r="C45" s="93"/>
      <c r="D45" s="102" t="s">
        <v>44</v>
      </c>
      <c r="E45" s="55"/>
      <c r="F45" s="55"/>
      <c r="G45" s="103" t="s">
        <v>45</v>
      </c>
      <c r="H45" s="104" t="s">
        <v>46</v>
      </c>
      <c r="I45" s="55"/>
      <c r="J45" s="105">
        <f>SUM(J36:J43)</f>
        <v>0</v>
      </c>
      <c r="K45" s="106"/>
      <c r="L45" s="27"/>
    </row>
    <row r="46" spans="2:12" s="1" customFormat="1" ht="14.45" customHeight="1">
      <c r="B46" s="27"/>
      <c r="L46" s="27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7"/>
      <c r="D50" s="39" t="s">
        <v>47</v>
      </c>
      <c r="E50" s="40"/>
      <c r="F50" s="40"/>
      <c r="G50" s="39" t="s">
        <v>48</v>
      </c>
      <c r="H50" s="40"/>
      <c r="I50" s="40"/>
      <c r="J50" s="40"/>
      <c r="K50" s="40"/>
      <c r="L50" s="27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7"/>
      <c r="D61" s="41" t="s">
        <v>49</v>
      </c>
      <c r="E61" s="29"/>
      <c r="F61" s="107" t="s">
        <v>50</v>
      </c>
      <c r="G61" s="41" t="s">
        <v>49</v>
      </c>
      <c r="H61" s="29"/>
      <c r="I61" s="29"/>
      <c r="J61" s="108" t="s">
        <v>50</v>
      </c>
      <c r="K61" s="29"/>
      <c r="L61" s="27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7"/>
      <c r="D65" s="39" t="s">
        <v>51</v>
      </c>
      <c r="E65" s="40"/>
      <c r="F65" s="40"/>
      <c r="G65" s="39" t="s">
        <v>52</v>
      </c>
      <c r="H65" s="40"/>
      <c r="I65" s="40"/>
      <c r="J65" s="40"/>
      <c r="K65" s="40"/>
      <c r="L65" s="27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7"/>
      <c r="D76" s="41" t="s">
        <v>49</v>
      </c>
      <c r="E76" s="29"/>
      <c r="F76" s="107" t="s">
        <v>50</v>
      </c>
      <c r="G76" s="41" t="s">
        <v>49</v>
      </c>
      <c r="H76" s="29"/>
      <c r="I76" s="29"/>
      <c r="J76" s="108" t="s">
        <v>50</v>
      </c>
      <c r="K76" s="29"/>
      <c r="L76" s="27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27"/>
    </row>
    <row r="81" spans="2:12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27"/>
    </row>
    <row r="82" spans="2:12" s="1" customFormat="1" ht="24.95" customHeight="1">
      <c r="B82" s="27"/>
      <c r="C82" s="17" t="s">
        <v>141</v>
      </c>
      <c r="L82" s="27"/>
    </row>
    <row r="83" spans="2:12" s="1" customFormat="1" ht="6.95" customHeight="1">
      <c r="B83" s="27"/>
      <c r="L83" s="27"/>
    </row>
    <row r="84" spans="2:12" s="1" customFormat="1" ht="12" customHeight="1">
      <c r="B84" s="27"/>
      <c r="C84" s="22" t="s">
        <v>12</v>
      </c>
      <c r="L84" s="27"/>
    </row>
    <row r="85" spans="2:12" s="1" customFormat="1" ht="16.5" customHeight="1">
      <c r="B85" s="27"/>
      <c r="E85" s="215" t="str">
        <f>E7</f>
        <v>Bratislava II OO PZ, Mojmírova 20- rekonštrukcia objektu</v>
      </c>
      <c r="F85" s="216"/>
      <c r="G85" s="216"/>
      <c r="H85" s="216"/>
      <c r="L85" s="27"/>
    </row>
    <row r="86" spans="2:12" ht="12" customHeight="1">
      <c r="B86" s="16"/>
      <c r="C86" s="22" t="s">
        <v>133</v>
      </c>
      <c r="L86" s="16"/>
    </row>
    <row r="87" spans="2:12" ht="16.5" customHeight="1">
      <c r="B87" s="16"/>
      <c r="E87" s="215" t="s">
        <v>134</v>
      </c>
      <c r="F87" s="195"/>
      <c r="G87" s="195"/>
      <c r="H87" s="195"/>
      <c r="L87" s="16"/>
    </row>
    <row r="88" spans="2:12" ht="12" customHeight="1">
      <c r="B88" s="16"/>
      <c r="C88" s="22" t="s">
        <v>135</v>
      </c>
      <c r="L88" s="16"/>
    </row>
    <row r="89" spans="2:12" s="1" customFormat="1" ht="16.5" customHeight="1">
      <c r="B89" s="27"/>
      <c r="E89" s="208" t="s">
        <v>136</v>
      </c>
      <c r="F89" s="214"/>
      <c r="G89" s="214"/>
      <c r="H89" s="214"/>
      <c r="L89" s="27"/>
    </row>
    <row r="90" spans="2:12" s="1" customFormat="1" ht="12" customHeight="1">
      <c r="B90" s="27"/>
      <c r="C90" s="22" t="s">
        <v>623</v>
      </c>
      <c r="L90" s="27"/>
    </row>
    <row r="91" spans="2:12" s="1" customFormat="1" ht="16.5" customHeight="1">
      <c r="B91" s="27"/>
      <c r="E91" s="176" t="str">
        <f>E13</f>
        <v>E1.7. 01.1 - Elektroinštalácia</v>
      </c>
      <c r="F91" s="214"/>
      <c r="G91" s="214"/>
      <c r="H91" s="214"/>
      <c r="L91" s="27"/>
    </row>
    <row r="92" spans="2:12" s="1" customFormat="1" ht="6.95" customHeight="1">
      <c r="B92" s="27"/>
      <c r="L92" s="27"/>
    </row>
    <row r="93" spans="2:12" s="1" customFormat="1" ht="12" customHeight="1">
      <c r="B93" s="27"/>
      <c r="C93" s="22" t="s">
        <v>16</v>
      </c>
      <c r="F93" s="20" t="str">
        <f>F16</f>
        <v>Mojmírova 20, Bratislava II</v>
      </c>
      <c r="I93" s="22" t="s">
        <v>18</v>
      </c>
      <c r="J93" s="50">
        <f>IF(J16="","",J16)</f>
        <v>45417</v>
      </c>
      <c r="L93" s="27"/>
    </row>
    <row r="94" spans="2:12" s="1" customFormat="1" ht="6.95" customHeight="1">
      <c r="B94" s="27"/>
      <c r="L94" s="27"/>
    </row>
    <row r="95" spans="2:12" s="1" customFormat="1" ht="40.15" customHeight="1">
      <c r="B95" s="27"/>
      <c r="C95" s="22" t="s">
        <v>19</v>
      </c>
      <c r="F95" s="20" t="str">
        <f>E19</f>
        <v>MV SR,Pribinova 2,812 72 Bratislava 2</v>
      </c>
      <c r="I95" s="22" t="s">
        <v>26</v>
      </c>
      <c r="J95" s="23" t="str">
        <f>E25</f>
        <v>A+D Projekta s.r.o., Pod Orešinou 226/2 Nitra</v>
      </c>
      <c r="L95" s="27"/>
    </row>
    <row r="96" spans="2:12" s="1" customFormat="1" ht="15.2" customHeight="1">
      <c r="B96" s="27"/>
      <c r="C96" s="22" t="s">
        <v>23</v>
      </c>
      <c r="F96" s="20"/>
      <c r="I96" s="22" t="s">
        <v>29</v>
      </c>
      <c r="J96" s="23" t="str">
        <f>E28</f>
        <v xml:space="preserve"> </v>
      </c>
      <c r="L96" s="27"/>
    </row>
    <row r="97" spans="2:47" s="1" customFormat="1" ht="10.35" customHeight="1">
      <c r="B97" s="27"/>
      <c r="L97" s="27"/>
    </row>
    <row r="98" spans="2:47" s="1" customFormat="1" ht="29.25" customHeight="1">
      <c r="B98" s="27"/>
      <c r="C98" s="109" t="s">
        <v>142</v>
      </c>
      <c r="D98" s="93"/>
      <c r="E98" s="93"/>
      <c r="F98" s="93"/>
      <c r="G98" s="93"/>
      <c r="H98" s="93"/>
      <c r="I98" s="93"/>
      <c r="J98" s="110" t="s">
        <v>143</v>
      </c>
      <c r="K98" s="93"/>
      <c r="L98" s="27"/>
    </row>
    <row r="99" spans="2:47" s="1" customFormat="1" ht="10.35" customHeight="1">
      <c r="B99" s="27"/>
      <c r="L99" s="27"/>
    </row>
    <row r="100" spans="2:47" s="1" customFormat="1" ht="22.9" customHeight="1">
      <c r="B100" s="27"/>
      <c r="C100" s="111" t="s">
        <v>144</v>
      </c>
      <c r="J100" s="64">
        <f>J132</f>
        <v>0</v>
      </c>
      <c r="L100" s="27"/>
      <c r="AU100" s="13" t="s">
        <v>145</v>
      </c>
    </row>
    <row r="101" spans="2:47" s="8" customFormat="1" ht="24.95" customHeight="1">
      <c r="B101" s="112"/>
      <c r="D101" s="113" t="s">
        <v>1562</v>
      </c>
      <c r="E101" s="114"/>
      <c r="F101" s="114"/>
      <c r="G101" s="114"/>
      <c r="H101" s="114"/>
      <c r="I101" s="114"/>
      <c r="J101" s="115">
        <f>J133</f>
        <v>0</v>
      </c>
      <c r="L101" s="112"/>
    </row>
    <row r="102" spans="2:47" s="9" customFormat="1" ht="19.899999999999999" customHeight="1">
      <c r="B102" s="116"/>
      <c r="D102" s="117" t="s">
        <v>1563</v>
      </c>
      <c r="E102" s="118"/>
      <c r="F102" s="118"/>
      <c r="G102" s="118"/>
      <c r="H102" s="118"/>
      <c r="I102" s="118"/>
      <c r="J102" s="119">
        <f>J134</f>
        <v>0</v>
      </c>
      <c r="L102" s="116"/>
    </row>
    <row r="103" spans="2:47" s="8" customFormat="1" ht="24.95" customHeight="1">
      <c r="B103" s="112"/>
      <c r="D103" s="113" t="s">
        <v>1319</v>
      </c>
      <c r="E103" s="114"/>
      <c r="F103" s="114"/>
      <c r="G103" s="114"/>
      <c r="H103" s="114"/>
      <c r="I103" s="114"/>
      <c r="J103" s="115">
        <f>J138</f>
        <v>0</v>
      </c>
      <c r="L103" s="112"/>
    </row>
    <row r="104" spans="2:47" s="9" customFormat="1" ht="19.899999999999999" customHeight="1">
      <c r="B104" s="116"/>
      <c r="D104" s="117" t="s">
        <v>1564</v>
      </c>
      <c r="E104" s="118"/>
      <c r="F104" s="118"/>
      <c r="G104" s="118"/>
      <c r="H104" s="118"/>
      <c r="I104" s="118"/>
      <c r="J104" s="119">
        <f>J139</f>
        <v>0</v>
      </c>
      <c r="L104" s="116"/>
    </row>
    <row r="105" spans="2:47" s="1" customFormat="1" ht="21.75" customHeight="1">
      <c r="B105" s="27"/>
      <c r="L105" s="27"/>
    </row>
    <row r="106" spans="2:47" s="1" customFormat="1" ht="6.95" customHeight="1">
      <c r="B106" s="27"/>
      <c r="L106" s="27"/>
    </row>
    <row r="107" spans="2:47" s="1" customFormat="1" ht="29.25" customHeight="1">
      <c r="B107" s="27"/>
      <c r="C107" s="111" t="s">
        <v>156</v>
      </c>
      <c r="J107" s="120">
        <v>0</v>
      </c>
      <c r="L107" s="27"/>
      <c r="N107" s="121" t="s">
        <v>38</v>
      </c>
    </row>
    <row r="108" spans="2:47" s="1" customFormat="1" ht="18" customHeight="1">
      <c r="B108" s="27"/>
      <c r="L108" s="27"/>
    </row>
    <row r="109" spans="2:47" s="1" customFormat="1" ht="29.25" customHeight="1">
      <c r="B109" s="27"/>
      <c r="C109" s="92" t="s">
        <v>131</v>
      </c>
      <c r="D109" s="93"/>
      <c r="E109" s="93"/>
      <c r="F109" s="93"/>
      <c r="G109" s="93"/>
      <c r="H109" s="93"/>
      <c r="I109" s="93"/>
      <c r="J109" s="94">
        <f>ROUND(J100+J107,2)</f>
        <v>0</v>
      </c>
      <c r="K109" s="93"/>
      <c r="L109" s="27"/>
    </row>
    <row r="110" spans="2:47" s="1" customFormat="1" ht="6.95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7"/>
    </row>
    <row r="114" spans="2:12" s="1" customFormat="1" ht="6.95" customHeight="1">
      <c r="B114" s="44"/>
      <c r="C114" s="45"/>
      <c r="D114" s="45"/>
      <c r="E114" s="45"/>
      <c r="F114" s="45"/>
      <c r="G114" s="45"/>
      <c r="H114" s="45"/>
      <c r="I114" s="45"/>
      <c r="J114" s="45"/>
      <c r="K114" s="45"/>
      <c r="L114" s="27"/>
    </row>
    <row r="115" spans="2:12" s="1" customFormat="1" ht="24.95" customHeight="1">
      <c r="B115" s="27"/>
      <c r="C115" s="17" t="s">
        <v>157</v>
      </c>
      <c r="L115" s="27"/>
    </row>
    <row r="116" spans="2:12" s="1" customFormat="1" ht="6.95" customHeight="1">
      <c r="B116" s="27"/>
      <c r="L116" s="27"/>
    </row>
    <row r="117" spans="2:12" s="1" customFormat="1" ht="12" customHeight="1">
      <c r="B117" s="27"/>
      <c r="C117" s="22" t="s">
        <v>12</v>
      </c>
      <c r="L117" s="27"/>
    </row>
    <row r="118" spans="2:12" s="1" customFormat="1" ht="16.5" customHeight="1">
      <c r="B118" s="27"/>
      <c r="E118" s="215" t="str">
        <f>E7</f>
        <v>Bratislava II OO PZ, Mojmírova 20- rekonštrukcia objektu</v>
      </c>
      <c r="F118" s="216"/>
      <c r="G118" s="216"/>
      <c r="H118" s="216"/>
      <c r="L118" s="27"/>
    </row>
    <row r="119" spans="2:12" ht="12" customHeight="1">
      <c r="B119" s="16"/>
      <c r="C119" s="22" t="s">
        <v>133</v>
      </c>
      <c r="L119" s="16"/>
    </row>
    <row r="120" spans="2:12" ht="16.5" customHeight="1">
      <c r="B120" s="16"/>
      <c r="E120" s="215" t="s">
        <v>134</v>
      </c>
      <c r="F120" s="195"/>
      <c r="G120" s="195"/>
      <c r="H120" s="195"/>
      <c r="L120" s="16"/>
    </row>
    <row r="121" spans="2:12" ht="12" customHeight="1">
      <c r="B121" s="16"/>
      <c r="C121" s="22" t="s">
        <v>135</v>
      </c>
      <c r="L121" s="16"/>
    </row>
    <row r="122" spans="2:12" s="1" customFormat="1" ht="16.5" customHeight="1">
      <c r="B122" s="27"/>
      <c r="E122" s="208" t="s">
        <v>136</v>
      </c>
      <c r="F122" s="214"/>
      <c r="G122" s="214"/>
      <c r="H122" s="214"/>
      <c r="L122" s="27"/>
    </row>
    <row r="123" spans="2:12" s="1" customFormat="1" ht="12" customHeight="1">
      <c r="B123" s="27"/>
      <c r="C123" s="22" t="s">
        <v>623</v>
      </c>
      <c r="L123" s="27"/>
    </row>
    <row r="124" spans="2:12" s="1" customFormat="1" ht="16.5" customHeight="1">
      <c r="B124" s="27"/>
      <c r="E124" s="176" t="str">
        <f>E13</f>
        <v>E1.7. 01.1 - Elektroinštalácia</v>
      </c>
      <c r="F124" s="214"/>
      <c r="G124" s="214"/>
      <c r="H124" s="214"/>
      <c r="L124" s="27"/>
    </row>
    <row r="125" spans="2:12" s="1" customFormat="1" ht="6.95" customHeight="1">
      <c r="B125" s="27"/>
      <c r="L125" s="27"/>
    </row>
    <row r="126" spans="2:12" s="1" customFormat="1" ht="12" customHeight="1">
      <c r="B126" s="27"/>
      <c r="C126" s="22" t="s">
        <v>16</v>
      </c>
      <c r="F126" s="20" t="str">
        <f>F16</f>
        <v>Mojmírova 20, Bratislava II</v>
      </c>
      <c r="I126" s="22" t="s">
        <v>18</v>
      </c>
      <c r="J126" s="50">
        <f>IF(J16="","",J16)</f>
        <v>45417</v>
      </c>
      <c r="L126" s="27"/>
    </row>
    <row r="127" spans="2:12" s="1" customFormat="1" ht="6.95" customHeight="1">
      <c r="B127" s="27"/>
      <c r="L127" s="27"/>
    </row>
    <row r="128" spans="2:12" s="1" customFormat="1" ht="40.15" customHeight="1">
      <c r="B128" s="27"/>
      <c r="C128" s="22" t="s">
        <v>19</v>
      </c>
      <c r="F128" s="20" t="str">
        <f>E19</f>
        <v>MV SR,Pribinova 2,812 72 Bratislava 2</v>
      </c>
      <c r="I128" s="22" t="s">
        <v>26</v>
      </c>
      <c r="J128" s="23" t="str">
        <f>E25</f>
        <v>A+D Projekta s.r.o., Pod Orešinou 226/2 Nitra</v>
      </c>
      <c r="L128" s="27"/>
    </row>
    <row r="129" spans="2:65" s="1" customFormat="1" ht="15.2" customHeight="1">
      <c r="B129" s="27"/>
      <c r="C129" s="22" t="s">
        <v>23</v>
      </c>
      <c r="F129" s="20" t="str">
        <f>IF(E22="","",E22)</f>
        <v/>
      </c>
      <c r="I129" s="22" t="s">
        <v>29</v>
      </c>
      <c r="J129" s="23" t="str">
        <f>E28</f>
        <v xml:space="preserve"> </v>
      </c>
      <c r="L129" s="27"/>
    </row>
    <row r="130" spans="2:65" s="1" customFormat="1" ht="10.35" customHeight="1">
      <c r="B130" s="27"/>
      <c r="L130" s="27"/>
    </row>
    <row r="131" spans="2:65" s="10" customFormat="1" ht="29.25" customHeight="1">
      <c r="B131" s="122"/>
      <c r="C131" s="123" t="s">
        <v>158</v>
      </c>
      <c r="D131" s="124" t="s">
        <v>59</v>
      </c>
      <c r="E131" s="124" t="s">
        <v>55</v>
      </c>
      <c r="F131" s="124" t="s">
        <v>56</v>
      </c>
      <c r="G131" s="124" t="s">
        <v>159</v>
      </c>
      <c r="H131" s="124" t="s">
        <v>160</v>
      </c>
      <c r="I131" s="124" t="s">
        <v>161</v>
      </c>
      <c r="J131" s="125" t="s">
        <v>143</v>
      </c>
      <c r="K131" s="126" t="s">
        <v>162</v>
      </c>
      <c r="L131" s="122"/>
      <c r="M131" s="57" t="s">
        <v>1</v>
      </c>
      <c r="N131" s="58" t="s">
        <v>38</v>
      </c>
      <c r="O131" s="58" t="s">
        <v>163</v>
      </c>
      <c r="P131" s="58" t="s">
        <v>164</v>
      </c>
      <c r="Q131" s="58" t="s">
        <v>165</v>
      </c>
      <c r="R131" s="58" t="s">
        <v>166</v>
      </c>
      <c r="S131" s="58" t="s">
        <v>167</v>
      </c>
      <c r="T131" s="59" t="s">
        <v>168</v>
      </c>
    </row>
    <row r="132" spans="2:65" s="1" customFormat="1" ht="22.9" customHeight="1">
      <c r="B132" s="27"/>
      <c r="C132" s="62" t="s">
        <v>139</v>
      </c>
      <c r="J132" s="127"/>
      <c r="L132" s="27"/>
      <c r="M132" s="60"/>
      <c r="N132" s="51"/>
      <c r="O132" s="51"/>
      <c r="P132" s="128">
        <f>P133+P138</f>
        <v>330.89500000000004</v>
      </c>
      <c r="Q132" s="51"/>
      <c r="R132" s="128">
        <f>R133+R138</f>
        <v>7.4260000000000007E-2</v>
      </c>
      <c r="S132" s="51"/>
      <c r="T132" s="129">
        <f>T133+T138</f>
        <v>0.86369999999999991</v>
      </c>
      <c r="AT132" s="13" t="s">
        <v>73</v>
      </c>
      <c r="AU132" s="13" t="s">
        <v>145</v>
      </c>
      <c r="BK132" s="130">
        <f>BK133+BK138</f>
        <v>17617.550000000003</v>
      </c>
    </row>
    <row r="133" spans="2:65" s="11" customFormat="1" ht="25.9" customHeight="1">
      <c r="B133" s="131"/>
      <c r="D133" s="132" t="s">
        <v>73</v>
      </c>
      <c r="E133" s="133" t="s">
        <v>169</v>
      </c>
      <c r="F133" s="133" t="s">
        <v>1565</v>
      </c>
      <c r="J133" s="134"/>
      <c r="L133" s="131"/>
      <c r="M133" s="135"/>
      <c r="P133" s="136">
        <f>P134</f>
        <v>27.140999999999998</v>
      </c>
      <c r="R133" s="136">
        <f>R134</f>
        <v>0</v>
      </c>
      <c r="T133" s="137">
        <f>T134</f>
        <v>0.2475</v>
      </c>
      <c r="AR133" s="132" t="s">
        <v>81</v>
      </c>
      <c r="AT133" s="138" t="s">
        <v>73</v>
      </c>
      <c r="AU133" s="138" t="s">
        <v>74</v>
      </c>
      <c r="AY133" s="132" t="s">
        <v>171</v>
      </c>
      <c r="BK133" s="139">
        <f>BK134</f>
        <v>1261.3800000000001</v>
      </c>
    </row>
    <row r="134" spans="2:65" s="11" customFormat="1" ht="22.9" customHeight="1">
      <c r="B134" s="131"/>
      <c r="D134" s="132" t="s">
        <v>73</v>
      </c>
      <c r="E134" s="140" t="s">
        <v>199</v>
      </c>
      <c r="F134" s="140" t="s">
        <v>1566</v>
      </c>
      <c r="J134" s="141"/>
      <c r="L134" s="131"/>
      <c r="M134" s="135"/>
      <c r="P134" s="136">
        <f>SUM(P135:P137)</f>
        <v>27.140999999999998</v>
      </c>
      <c r="R134" s="136">
        <f>SUM(R135:R137)</f>
        <v>0</v>
      </c>
      <c r="T134" s="137">
        <f>SUM(T135:T137)</f>
        <v>0.2475</v>
      </c>
      <c r="AR134" s="132" t="s">
        <v>81</v>
      </c>
      <c r="AT134" s="138" t="s">
        <v>73</v>
      </c>
      <c r="AU134" s="138" t="s">
        <v>81</v>
      </c>
      <c r="AY134" s="132" t="s">
        <v>171</v>
      </c>
      <c r="BK134" s="139">
        <f>SUM(BK135:BK137)</f>
        <v>1261.3800000000001</v>
      </c>
    </row>
    <row r="135" spans="2:65" s="1" customFormat="1" ht="37.9" customHeight="1">
      <c r="B135" s="142"/>
      <c r="C135" s="143" t="s">
        <v>81</v>
      </c>
      <c r="D135" s="143" t="s">
        <v>174</v>
      </c>
      <c r="E135" s="144" t="s">
        <v>1567</v>
      </c>
      <c r="F135" s="145" t="s">
        <v>1568</v>
      </c>
      <c r="G135" s="146" t="s">
        <v>253</v>
      </c>
      <c r="H135" s="147">
        <v>550</v>
      </c>
      <c r="I135" s="148">
        <v>2</v>
      </c>
      <c r="J135" s="148"/>
      <c r="K135" s="149"/>
      <c r="L135" s="27"/>
      <c r="M135" s="150" t="s">
        <v>1</v>
      </c>
      <c r="N135" s="121" t="s">
        <v>40</v>
      </c>
      <c r="O135" s="151">
        <v>4.8259999999999997E-2</v>
      </c>
      <c r="P135" s="151">
        <f>O135*H135</f>
        <v>26.542999999999999</v>
      </c>
      <c r="Q135" s="151">
        <v>0</v>
      </c>
      <c r="R135" s="151">
        <f>Q135*H135</f>
        <v>0</v>
      </c>
      <c r="S135" s="151">
        <v>4.4999999999999999E-4</v>
      </c>
      <c r="T135" s="152">
        <f>S135*H135</f>
        <v>0.2475</v>
      </c>
      <c r="AR135" s="153" t="s">
        <v>107</v>
      </c>
      <c r="AT135" s="153" t="s">
        <v>174</v>
      </c>
      <c r="AU135" s="153" t="s">
        <v>86</v>
      </c>
      <c r="AY135" s="13" t="s">
        <v>171</v>
      </c>
      <c r="BE135" s="154">
        <f>IF(N135="základná",J135,0)</f>
        <v>0</v>
      </c>
      <c r="BF135" s="154">
        <f>IF(N135="znížená",J135,0)</f>
        <v>0</v>
      </c>
      <c r="BG135" s="154">
        <f>IF(N135="zákl. prenesená",J135,0)</f>
        <v>0</v>
      </c>
      <c r="BH135" s="154">
        <f>IF(N135="zníž. prenesená",J135,0)</f>
        <v>0</v>
      </c>
      <c r="BI135" s="154">
        <f>IF(N135="nulová",J135,0)</f>
        <v>0</v>
      </c>
      <c r="BJ135" s="13" t="s">
        <v>86</v>
      </c>
      <c r="BK135" s="154">
        <f>ROUND(I135*H135,2)</f>
        <v>1100</v>
      </c>
      <c r="BL135" s="13" t="s">
        <v>107</v>
      </c>
      <c r="BM135" s="153" t="s">
        <v>86</v>
      </c>
    </row>
    <row r="136" spans="2:65" s="1" customFormat="1" ht="33" customHeight="1">
      <c r="B136" s="142"/>
      <c r="C136" s="143" t="s">
        <v>86</v>
      </c>
      <c r="D136" s="143" t="s">
        <v>174</v>
      </c>
      <c r="E136" s="144" t="s">
        <v>365</v>
      </c>
      <c r="F136" s="145" t="s">
        <v>1569</v>
      </c>
      <c r="G136" s="146" t="s">
        <v>362</v>
      </c>
      <c r="H136" s="147">
        <v>1</v>
      </c>
      <c r="I136" s="148">
        <v>13.38</v>
      </c>
      <c r="J136" s="148"/>
      <c r="K136" s="149"/>
      <c r="L136" s="27"/>
      <c r="M136" s="150" t="s">
        <v>1</v>
      </c>
      <c r="N136" s="121" t="s">
        <v>40</v>
      </c>
      <c r="O136" s="151">
        <v>0.59799999999999998</v>
      </c>
      <c r="P136" s="151">
        <f>O136*H136</f>
        <v>0.59799999999999998</v>
      </c>
      <c r="Q136" s="151">
        <v>0</v>
      </c>
      <c r="R136" s="151">
        <f>Q136*H136</f>
        <v>0</v>
      </c>
      <c r="S136" s="151">
        <v>0</v>
      </c>
      <c r="T136" s="152">
        <f>S136*H136</f>
        <v>0</v>
      </c>
      <c r="AR136" s="153" t="s">
        <v>107</v>
      </c>
      <c r="AT136" s="153" t="s">
        <v>174</v>
      </c>
      <c r="AU136" s="153" t="s">
        <v>86</v>
      </c>
      <c r="AY136" s="13" t="s">
        <v>171</v>
      </c>
      <c r="BE136" s="154">
        <f>IF(N136="základná",J136,0)</f>
        <v>0</v>
      </c>
      <c r="BF136" s="154">
        <f>IF(N136="znížená",J136,0)</f>
        <v>0</v>
      </c>
      <c r="BG136" s="154">
        <f>IF(N136="zákl. prenesená",J136,0)</f>
        <v>0</v>
      </c>
      <c r="BH136" s="154">
        <f>IF(N136="zníž. prenesená",J136,0)</f>
        <v>0</v>
      </c>
      <c r="BI136" s="154">
        <f>IF(N136="nulová",J136,0)</f>
        <v>0</v>
      </c>
      <c r="BJ136" s="13" t="s">
        <v>86</v>
      </c>
      <c r="BK136" s="154">
        <f>ROUND(I136*H136,2)</f>
        <v>13.38</v>
      </c>
      <c r="BL136" s="13" t="s">
        <v>107</v>
      </c>
      <c r="BM136" s="153" t="s">
        <v>107</v>
      </c>
    </row>
    <row r="137" spans="2:65" s="1" customFormat="1" ht="33" customHeight="1">
      <c r="B137" s="142"/>
      <c r="C137" s="143" t="s">
        <v>91</v>
      </c>
      <c r="D137" s="143" t="s">
        <v>174</v>
      </c>
      <c r="E137" s="144" t="s">
        <v>1570</v>
      </c>
      <c r="F137" s="145" t="s">
        <v>1571</v>
      </c>
      <c r="G137" s="146" t="s">
        <v>362</v>
      </c>
      <c r="H137" s="147">
        <v>1</v>
      </c>
      <c r="I137" s="148">
        <v>148</v>
      </c>
      <c r="J137" s="148"/>
      <c r="K137" s="149"/>
      <c r="L137" s="27"/>
      <c r="M137" s="150" t="s">
        <v>1</v>
      </c>
      <c r="N137" s="121" t="s">
        <v>40</v>
      </c>
      <c r="O137" s="151">
        <v>0</v>
      </c>
      <c r="P137" s="151">
        <f>O137*H137</f>
        <v>0</v>
      </c>
      <c r="Q137" s="151">
        <v>0</v>
      </c>
      <c r="R137" s="151">
        <f>Q137*H137</f>
        <v>0</v>
      </c>
      <c r="S137" s="151">
        <v>0</v>
      </c>
      <c r="T137" s="152">
        <f>S137*H137</f>
        <v>0</v>
      </c>
      <c r="AR137" s="153" t="s">
        <v>107</v>
      </c>
      <c r="AT137" s="153" t="s">
        <v>174</v>
      </c>
      <c r="AU137" s="153" t="s">
        <v>86</v>
      </c>
      <c r="AY137" s="13" t="s">
        <v>171</v>
      </c>
      <c r="BE137" s="154">
        <f>IF(N137="základná",J137,0)</f>
        <v>0</v>
      </c>
      <c r="BF137" s="154">
        <f>IF(N137="znížená",J137,0)</f>
        <v>0</v>
      </c>
      <c r="BG137" s="154">
        <f>IF(N137="zákl. prenesená",J137,0)</f>
        <v>0</v>
      </c>
      <c r="BH137" s="154">
        <f>IF(N137="zníž. prenesená",J137,0)</f>
        <v>0</v>
      </c>
      <c r="BI137" s="154">
        <f>IF(N137="nulová",J137,0)</f>
        <v>0</v>
      </c>
      <c r="BJ137" s="13" t="s">
        <v>86</v>
      </c>
      <c r="BK137" s="154">
        <f>ROUND(I137*H137,2)</f>
        <v>148</v>
      </c>
      <c r="BL137" s="13" t="s">
        <v>107</v>
      </c>
      <c r="BM137" s="153" t="s">
        <v>172</v>
      </c>
    </row>
    <row r="138" spans="2:65" s="11" customFormat="1" ht="25.9" customHeight="1">
      <c r="B138" s="131"/>
      <c r="D138" s="132" t="s">
        <v>73</v>
      </c>
      <c r="E138" s="133" t="s">
        <v>282</v>
      </c>
      <c r="F138" s="133" t="s">
        <v>1492</v>
      </c>
      <c r="J138" s="134"/>
      <c r="L138" s="131"/>
      <c r="M138" s="135"/>
      <c r="P138" s="136">
        <f>P139</f>
        <v>303.75400000000002</v>
      </c>
      <c r="R138" s="136">
        <f>R139</f>
        <v>7.4260000000000007E-2</v>
      </c>
      <c r="T138" s="137">
        <f>T139</f>
        <v>0.61619999999999997</v>
      </c>
      <c r="AR138" s="132" t="s">
        <v>91</v>
      </c>
      <c r="AT138" s="138" t="s">
        <v>73</v>
      </c>
      <c r="AU138" s="138" t="s">
        <v>74</v>
      </c>
      <c r="AY138" s="132" t="s">
        <v>171</v>
      </c>
      <c r="BK138" s="139">
        <f>BK139</f>
        <v>16356.170000000004</v>
      </c>
    </row>
    <row r="139" spans="2:65" s="11" customFormat="1" ht="22.9" customHeight="1">
      <c r="B139" s="131"/>
      <c r="D139" s="132" t="s">
        <v>73</v>
      </c>
      <c r="E139" s="140" t="s">
        <v>441</v>
      </c>
      <c r="F139" s="140" t="s">
        <v>1572</v>
      </c>
      <c r="J139" s="141"/>
      <c r="L139" s="131"/>
      <c r="M139" s="135"/>
      <c r="P139" s="136">
        <f>SUM(P140:P172)</f>
        <v>303.75400000000002</v>
      </c>
      <c r="R139" s="136">
        <f>SUM(R140:R172)</f>
        <v>7.4260000000000007E-2</v>
      </c>
      <c r="T139" s="137">
        <f>SUM(T140:T172)</f>
        <v>0.61619999999999997</v>
      </c>
      <c r="AR139" s="132" t="s">
        <v>91</v>
      </c>
      <c r="AT139" s="138" t="s">
        <v>73</v>
      </c>
      <c r="AU139" s="138" t="s">
        <v>81</v>
      </c>
      <c r="AY139" s="132" t="s">
        <v>171</v>
      </c>
      <c r="BK139" s="139">
        <f>SUM(BK140:BK172)</f>
        <v>16356.170000000004</v>
      </c>
    </row>
    <row r="140" spans="2:65" s="1" customFormat="1" ht="24.2" customHeight="1">
      <c r="B140" s="142"/>
      <c r="C140" s="143" t="s">
        <v>107</v>
      </c>
      <c r="D140" s="143" t="s">
        <v>174</v>
      </c>
      <c r="E140" s="144" t="s">
        <v>1573</v>
      </c>
      <c r="F140" s="145" t="s">
        <v>1574</v>
      </c>
      <c r="G140" s="146" t="s">
        <v>253</v>
      </c>
      <c r="H140" s="147">
        <v>400</v>
      </c>
      <c r="I140" s="148">
        <v>1.5</v>
      </c>
      <c r="J140" s="148"/>
      <c r="K140" s="149"/>
      <c r="L140" s="27"/>
      <c r="M140" s="150" t="s">
        <v>1</v>
      </c>
      <c r="N140" s="121" t="s">
        <v>40</v>
      </c>
      <c r="O140" s="151">
        <v>8.6999999999999994E-2</v>
      </c>
      <c r="P140" s="151">
        <f t="shared" ref="P140:P172" si="0">O140*H140</f>
        <v>34.799999999999997</v>
      </c>
      <c r="Q140" s="151">
        <v>0</v>
      </c>
      <c r="R140" s="151">
        <f t="shared" ref="R140:R172" si="1">Q140*H140</f>
        <v>0</v>
      </c>
      <c r="S140" s="151">
        <v>0</v>
      </c>
      <c r="T140" s="152">
        <f t="shared" ref="T140:T172" si="2">S140*H140</f>
        <v>0</v>
      </c>
      <c r="AR140" s="153" t="s">
        <v>285</v>
      </c>
      <c r="AT140" s="153" t="s">
        <v>174</v>
      </c>
      <c r="AU140" s="153" t="s">
        <v>86</v>
      </c>
      <c r="AY140" s="13" t="s">
        <v>171</v>
      </c>
      <c r="BE140" s="154">
        <f t="shared" ref="BE140:BE172" si="3">IF(N140="základná",J140,0)</f>
        <v>0</v>
      </c>
      <c r="BF140" s="154">
        <f t="shared" ref="BF140:BF172" si="4">IF(N140="znížená",J140,0)</f>
        <v>0</v>
      </c>
      <c r="BG140" s="154">
        <f t="shared" ref="BG140:BG172" si="5">IF(N140="zákl. prenesená",J140,0)</f>
        <v>0</v>
      </c>
      <c r="BH140" s="154">
        <f t="shared" ref="BH140:BH172" si="6">IF(N140="zníž. prenesená",J140,0)</f>
        <v>0</v>
      </c>
      <c r="BI140" s="154">
        <f t="shared" ref="BI140:BI172" si="7">IF(N140="nulová",J140,0)</f>
        <v>0</v>
      </c>
      <c r="BJ140" s="13" t="s">
        <v>86</v>
      </c>
      <c r="BK140" s="154">
        <f t="shared" ref="BK140:BK172" si="8">ROUND(I140*H140,2)</f>
        <v>600</v>
      </c>
      <c r="BL140" s="13" t="s">
        <v>285</v>
      </c>
      <c r="BM140" s="153" t="s">
        <v>184</v>
      </c>
    </row>
    <row r="141" spans="2:65" s="1" customFormat="1" ht="24.2" customHeight="1">
      <c r="B141" s="142"/>
      <c r="C141" s="155" t="s">
        <v>185</v>
      </c>
      <c r="D141" s="155" t="s">
        <v>282</v>
      </c>
      <c r="E141" s="156" t="s">
        <v>1575</v>
      </c>
      <c r="F141" s="157" t="s">
        <v>1576</v>
      </c>
      <c r="G141" s="158" t="s">
        <v>253</v>
      </c>
      <c r="H141" s="159">
        <v>400</v>
      </c>
      <c r="I141" s="160">
        <v>0.66</v>
      </c>
      <c r="J141" s="160"/>
      <c r="K141" s="161"/>
      <c r="L141" s="162"/>
      <c r="M141" s="163" t="s">
        <v>1</v>
      </c>
      <c r="N141" s="164" t="s">
        <v>40</v>
      </c>
      <c r="O141" s="151">
        <v>0</v>
      </c>
      <c r="P141" s="151">
        <f t="shared" si="0"/>
        <v>0</v>
      </c>
      <c r="Q141" s="151">
        <v>1.1E-4</v>
      </c>
      <c r="R141" s="151">
        <f t="shared" si="1"/>
        <v>4.4000000000000004E-2</v>
      </c>
      <c r="S141" s="151">
        <v>0</v>
      </c>
      <c r="T141" s="152">
        <f t="shared" si="2"/>
        <v>0</v>
      </c>
      <c r="AR141" s="153" t="s">
        <v>449</v>
      </c>
      <c r="AT141" s="153" t="s">
        <v>282</v>
      </c>
      <c r="AU141" s="153" t="s">
        <v>86</v>
      </c>
      <c r="AY141" s="13" t="s">
        <v>171</v>
      </c>
      <c r="BE141" s="154">
        <f t="shared" si="3"/>
        <v>0</v>
      </c>
      <c r="BF141" s="154">
        <f t="shared" si="4"/>
        <v>0</v>
      </c>
      <c r="BG141" s="154">
        <f t="shared" si="5"/>
        <v>0</v>
      </c>
      <c r="BH141" s="154">
        <f t="shared" si="6"/>
        <v>0</v>
      </c>
      <c r="BI141" s="154">
        <f t="shared" si="7"/>
        <v>0</v>
      </c>
      <c r="BJ141" s="13" t="s">
        <v>86</v>
      </c>
      <c r="BK141" s="154">
        <f t="shared" si="8"/>
        <v>264</v>
      </c>
      <c r="BL141" s="13" t="s">
        <v>285</v>
      </c>
      <c r="BM141" s="153" t="s">
        <v>188</v>
      </c>
    </row>
    <row r="142" spans="2:65" s="1" customFormat="1" ht="16.5" customHeight="1">
      <c r="B142" s="142"/>
      <c r="C142" s="143" t="s">
        <v>172</v>
      </c>
      <c r="D142" s="143" t="s">
        <v>174</v>
      </c>
      <c r="E142" s="144" t="s">
        <v>1577</v>
      </c>
      <c r="F142" s="145" t="s">
        <v>1578</v>
      </c>
      <c r="G142" s="146" t="s">
        <v>280</v>
      </c>
      <c r="H142" s="147">
        <v>45</v>
      </c>
      <c r="I142" s="148">
        <v>2.89</v>
      </c>
      <c r="J142" s="148"/>
      <c r="K142" s="149"/>
      <c r="L142" s="27"/>
      <c r="M142" s="150" t="s">
        <v>1</v>
      </c>
      <c r="N142" s="121" t="s">
        <v>40</v>
      </c>
      <c r="O142" s="151">
        <v>0.16800000000000001</v>
      </c>
      <c r="P142" s="151">
        <f t="shared" si="0"/>
        <v>7.5600000000000005</v>
      </c>
      <c r="Q142" s="151">
        <v>0</v>
      </c>
      <c r="R142" s="151">
        <f t="shared" si="1"/>
        <v>0</v>
      </c>
      <c r="S142" s="151">
        <v>0</v>
      </c>
      <c r="T142" s="152">
        <f t="shared" si="2"/>
        <v>0</v>
      </c>
      <c r="AR142" s="153" t="s">
        <v>285</v>
      </c>
      <c r="AT142" s="153" t="s">
        <v>174</v>
      </c>
      <c r="AU142" s="153" t="s">
        <v>86</v>
      </c>
      <c r="AY142" s="13" t="s">
        <v>171</v>
      </c>
      <c r="BE142" s="154">
        <f t="shared" si="3"/>
        <v>0</v>
      </c>
      <c r="BF142" s="154">
        <f t="shared" si="4"/>
        <v>0</v>
      </c>
      <c r="BG142" s="154">
        <f t="shared" si="5"/>
        <v>0</v>
      </c>
      <c r="BH142" s="154">
        <f t="shared" si="6"/>
        <v>0</v>
      </c>
      <c r="BI142" s="154">
        <f t="shared" si="7"/>
        <v>0</v>
      </c>
      <c r="BJ142" s="13" t="s">
        <v>86</v>
      </c>
      <c r="BK142" s="154">
        <f t="shared" si="8"/>
        <v>130.05000000000001</v>
      </c>
      <c r="BL142" s="13" t="s">
        <v>285</v>
      </c>
      <c r="BM142" s="153" t="s">
        <v>191</v>
      </c>
    </row>
    <row r="143" spans="2:65" s="1" customFormat="1" ht="16.5" customHeight="1">
      <c r="B143" s="142"/>
      <c r="C143" s="155" t="s">
        <v>192</v>
      </c>
      <c r="D143" s="155" t="s">
        <v>282</v>
      </c>
      <c r="E143" s="156" t="s">
        <v>1579</v>
      </c>
      <c r="F143" s="157" t="s">
        <v>1580</v>
      </c>
      <c r="G143" s="158" t="s">
        <v>280</v>
      </c>
      <c r="H143" s="159">
        <v>45</v>
      </c>
      <c r="I143" s="160">
        <v>1.05</v>
      </c>
      <c r="J143" s="160"/>
      <c r="K143" s="161"/>
      <c r="L143" s="162"/>
      <c r="M143" s="163" t="s">
        <v>1</v>
      </c>
      <c r="N143" s="164" t="s">
        <v>40</v>
      </c>
      <c r="O143" s="151">
        <v>0</v>
      </c>
      <c r="P143" s="151">
        <f t="shared" si="0"/>
        <v>0</v>
      </c>
      <c r="Q143" s="151">
        <v>5.0000000000000002E-5</v>
      </c>
      <c r="R143" s="151">
        <f t="shared" si="1"/>
        <v>2.2500000000000003E-3</v>
      </c>
      <c r="S143" s="151">
        <v>0</v>
      </c>
      <c r="T143" s="152">
        <f t="shared" si="2"/>
        <v>0</v>
      </c>
      <c r="AR143" s="153" t="s">
        <v>449</v>
      </c>
      <c r="AT143" s="153" t="s">
        <v>282</v>
      </c>
      <c r="AU143" s="153" t="s">
        <v>86</v>
      </c>
      <c r="AY143" s="13" t="s">
        <v>171</v>
      </c>
      <c r="BE143" s="154">
        <f t="shared" si="3"/>
        <v>0</v>
      </c>
      <c r="BF143" s="154">
        <f t="shared" si="4"/>
        <v>0</v>
      </c>
      <c r="BG143" s="154">
        <f t="shared" si="5"/>
        <v>0</v>
      </c>
      <c r="BH143" s="154">
        <f t="shared" si="6"/>
        <v>0</v>
      </c>
      <c r="BI143" s="154">
        <f t="shared" si="7"/>
        <v>0</v>
      </c>
      <c r="BJ143" s="13" t="s">
        <v>86</v>
      </c>
      <c r="BK143" s="154">
        <f t="shared" si="8"/>
        <v>47.25</v>
      </c>
      <c r="BL143" s="13" t="s">
        <v>285</v>
      </c>
      <c r="BM143" s="153" t="s">
        <v>195</v>
      </c>
    </row>
    <row r="144" spans="2:65" s="1" customFormat="1" ht="16.5" customHeight="1">
      <c r="B144" s="142"/>
      <c r="C144" s="155" t="s">
        <v>184</v>
      </c>
      <c r="D144" s="155" t="s">
        <v>282</v>
      </c>
      <c r="E144" s="156" t="s">
        <v>1581</v>
      </c>
      <c r="F144" s="157" t="s">
        <v>1582</v>
      </c>
      <c r="G144" s="158" t="s">
        <v>280</v>
      </c>
      <c r="H144" s="159">
        <v>5</v>
      </c>
      <c r="I144" s="160">
        <v>1.3</v>
      </c>
      <c r="J144" s="160"/>
      <c r="K144" s="161"/>
      <c r="L144" s="162"/>
      <c r="M144" s="163" t="s">
        <v>1</v>
      </c>
      <c r="N144" s="164" t="s">
        <v>40</v>
      </c>
      <c r="O144" s="151">
        <v>0</v>
      </c>
      <c r="P144" s="151">
        <f t="shared" si="0"/>
        <v>0</v>
      </c>
      <c r="Q144" s="151">
        <v>4.0000000000000003E-5</v>
      </c>
      <c r="R144" s="151">
        <f t="shared" si="1"/>
        <v>2.0000000000000001E-4</v>
      </c>
      <c r="S144" s="151">
        <v>0</v>
      </c>
      <c r="T144" s="152">
        <f t="shared" si="2"/>
        <v>0</v>
      </c>
      <c r="AR144" s="153" t="s">
        <v>449</v>
      </c>
      <c r="AT144" s="153" t="s">
        <v>282</v>
      </c>
      <c r="AU144" s="153" t="s">
        <v>86</v>
      </c>
      <c r="AY144" s="13" t="s">
        <v>171</v>
      </c>
      <c r="BE144" s="154">
        <f t="shared" si="3"/>
        <v>0</v>
      </c>
      <c r="BF144" s="154">
        <f t="shared" si="4"/>
        <v>0</v>
      </c>
      <c r="BG144" s="154">
        <f t="shared" si="5"/>
        <v>0</v>
      </c>
      <c r="BH144" s="154">
        <f t="shared" si="6"/>
        <v>0</v>
      </c>
      <c r="BI144" s="154">
        <f t="shared" si="7"/>
        <v>0</v>
      </c>
      <c r="BJ144" s="13" t="s">
        <v>86</v>
      </c>
      <c r="BK144" s="154">
        <f t="shared" si="8"/>
        <v>6.5</v>
      </c>
      <c r="BL144" s="13" t="s">
        <v>285</v>
      </c>
      <c r="BM144" s="153" t="s">
        <v>198</v>
      </c>
    </row>
    <row r="145" spans="2:65" s="1" customFormat="1" ht="24.2" customHeight="1">
      <c r="B145" s="142"/>
      <c r="C145" s="143" t="s">
        <v>199</v>
      </c>
      <c r="D145" s="143" t="s">
        <v>174</v>
      </c>
      <c r="E145" s="144" t="s">
        <v>1583</v>
      </c>
      <c r="F145" s="145" t="s">
        <v>1584</v>
      </c>
      <c r="G145" s="146" t="s">
        <v>280</v>
      </c>
      <c r="H145" s="147">
        <v>4</v>
      </c>
      <c r="I145" s="148">
        <v>17.010000000000002</v>
      </c>
      <c r="J145" s="148"/>
      <c r="K145" s="149"/>
      <c r="L145" s="27"/>
      <c r="M145" s="150" t="s">
        <v>1</v>
      </c>
      <c r="N145" s="121" t="s">
        <v>40</v>
      </c>
      <c r="O145" s="151">
        <v>0.99</v>
      </c>
      <c r="P145" s="151">
        <f t="shared" si="0"/>
        <v>3.96</v>
      </c>
      <c r="Q145" s="151">
        <v>0</v>
      </c>
      <c r="R145" s="151">
        <f t="shared" si="1"/>
        <v>0</v>
      </c>
      <c r="S145" s="151">
        <v>0</v>
      </c>
      <c r="T145" s="152">
        <f t="shared" si="2"/>
        <v>0</v>
      </c>
      <c r="AR145" s="153" t="s">
        <v>285</v>
      </c>
      <c r="AT145" s="153" t="s">
        <v>174</v>
      </c>
      <c r="AU145" s="153" t="s">
        <v>86</v>
      </c>
      <c r="AY145" s="13" t="s">
        <v>171</v>
      </c>
      <c r="BE145" s="154">
        <f t="shared" si="3"/>
        <v>0</v>
      </c>
      <c r="BF145" s="154">
        <f t="shared" si="4"/>
        <v>0</v>
      </c>
      <c r="BG145" s="154">
        <f t="shared" si="5"/>
        <v>0</v>
      </c>
      <c r="BH145" s="154">
        <f t="shared" si="6"/>
        <v>0</v>
      </c>
      <c r="BI145" s="154">
        <f t="shared" si="7"/>
        <v>0</v>
      </c>
      <c r="BJ145" s="13" t="s">
        <v>86</v>
      </c>
      <c r="BK145" s="154">
        <f t="shared" si="8"/>
        <v>68.040000000000006</v>
      </c>
      <c r="BL145" s="13" t="s">
        <v>285</v>
      </c>
      <c r="BM145" s="153" t="s">
        <v>202</v>
      </c>
    </row>
    <row r="146" spans="2:65" s="1" customFormat="1" ht="24.2" customHeight="1">
      <c r="B146" s="142"/>
      <c r="C146" s="155" t="s">
        <v>188</v>
      </c>
      <c r="D146" s="155" t="s">
        <v>282</v>
      </c>
      <c r="E146" s="156" t="s">
        <v>1585</v>
      </c>
      <c r="F146" s="157" t="s">
        <v>1586</v>
      </c>
      <c r="G146" s="158" t="s">
        <v>280</v>
      </c>
      <c r="H146" s="159">
        <v>4</v>
      </c>
      <c r="I146" s="160">
        <v>18.46</v>
      </c>
      <c r="J146" s="160"/>
      <c r="K146" s="161"/>
      <c r="L146" s="162"/>
      <c r="M146" s="163" t="s">
        <v>1</v>
      </c>
      <c r="N146" s="164" t="s">
        <v>40</v>
      </c>
      <c r="O146" s="151">
        <v>0</v>
      </c>
      <c r="P146" s="151">
        <f t="shared" si="0"/>
        <v>0</v>
      </c>
      <c r="Q146" s="151">
        <v>5.5999999999999995E-4</v>
      </c>
      <c r="R146" s="151">
        <f t="shared" si="1"/>
        <v>2.2399999999999998E-3</v>
      </c>
      <c r="S146" s="151">
        <v>0</v>
      </c>
      <c r="T146" s="152">
        <f t="shared" si="2"/>
        <v>0</v>
      </c>
      <c r="AR146" s="153" t="s">
        <v>449</v>
      </c>
      <c r="AT146" s="153" t="s">
        <v>282</v>
      </c>
      <c r="AU146" s="153" t="s">
        <v>86</v>
      </c>
      <c r="AY146" s="13" t="s">
        <v>171</v>
      </c>
      <c r="BE146" s="154">
        <f t="shared" si="3"/>
        <v>0</v>
      </c>
      <c r="BF146" s="154">
        <f t="shared" si="4"/>
        <v>0</v>
      </c>
      <c r="BG146" s="154">
        <f t="shared" si="5"/>
        <v>0</v>
      </c>
      <c r="BH146" s="154">
        <f t="shared" si="6"/>
        <v>0</v>
      </c>
      <c r="BI146" s="154">
        <f t="shared" si="7"/>
        <v>0</v>
      </c>
      <c r="BJ146" s="13" t="s">
        <v>86</v>
      </c>
      <c r="BK146" s="154">
        <f t="shared" si="8"/>
        <v>73.84</v>
      </c>
      <c r="BL146" s="13" t="s">
        <v>285</v>
      </c>
      <c r="BM146" s="153" t="s">
        <v>7</v>
      </c>
    </row>
    <row r="147" spans="2:65" s="1" customFormat="1" ht="33" customHeight="1">
      <c r="B147" s="142"/>
      <c r="C147" s="143" t="s">
        <v>205</v>
      </c>
      <c r="D147" s="143" t="s">
        <v>174</v>
      </c>
      <c r="E147" s="144" t="s">
        <v>1587</v>
      </c>
      <c r="F147" s="145" t="s">
        <v>1588</v>
      </c>
      <c r="G147" s="146" t="s">
        <v>280</v>
      </c>
      <c r="H147" s="147">
        <v>600</v>
      </c>
      <c r="I147" s="148">
        <v>1.38</v>
      </c>
      <c r="J147" s="148"/>
      <c r="K147" s="149"/>
      <c r="L147" s="27"/>
      <c r="M147" s="150" t="s">
        <v>1</v>
      </c>
      <c r="N147" s="121" t="s">
        <v>40</v>
      </c>
      <c r="O147" s="151">
        <v>0.08</v>
      </c>
      <c r="P147" s="151">
        <f t="shared" si="0"/>
        <v>48</v>
      </c>
      <c r="Q147" s="151">
        <v>0</v>
      </c>
      <c r="R147" s="151">
        <f t="shared" si="1"/>
        <v>0</v>
      </c>
      <c r="S147" s="151">
        <v>0</v>
      </c>
      <c r="T147" s="152">
        <f t="shared" si="2"/>
        <v>0</v>
      </c>
      <c r="AR147" s="153" t="s">
        <v>285</v>
      </c>
      <c r="AT147" s="153" t="s">
        <v>174</v>
      </c>
      <c r="AU147" s="153" t="s">
        <v>86</v>
      </c>
      <c r="AY147" s="13" t="s">
        <v>171</v>
      </c>
      <c r="BE147" s="154">
        <f t="shared" si="3"/>
        <v>0</v>
      </c>
      <c r="BF147" s="154">
        <f t="shared" si="4"/>
        <v>0</v>
      </c>
      <c r="BG147" s="154">
        <f t="shared" si="5"/>
        <v>0</v>
      </c>
      <c r="BH147" s="154">
        <f t="shared" si="6"/>
        <v>0</v>
      </c>
      <c r="BI147" s="154">
        <f t="shared" si="7"/>
        <v>0</v>
      </c>
      <c r="BJ147" s="13" t="s">
        <v>86</v>
      </c>
      <c r="BK147" s="154">
        <f t="shared" si="8"/>
        <v>828</v>
      </c>
      <c r="BL147" s="13" t="s">
        <v>285</v>
      </c>
      <c r="BM147" s="153" t="s">
        <v>208</v>
      </c>
    </row>
    <row r="148" spans="2:65" s="1" customFormat="1" ht="16.5" customHeight="1">
      <c r="B148" s="142"/>
      <c r="C148" s="155" t="s">
        <v>191</v>
      </c>
      <c r="D148" s="155" t="s">
        <v>282</v>
      </c>
      <c r="E148" s="156" t="s">
        <v>1589</v>
      </c>
      <c r="F148" s="157" t="s">
        <v>1590</v>
      </c>
      <c r="G148" s="158" t="s">
        <v>280</v>
      </c>
      <c r="H148" s="159">
        <v>600</v>
      </c>
      <c r="I148" s="160">
        <v>0.08</v>
      </c>
      <c r="J148" s="160"/>
      <c r="K148" s="161"/>
      <c r="L148" s="162"/>
      <c r="M148" s="163" t="s">
        <v>1</v>
      </c>
      <c r="N148" s="164" t="s">
        <v>40</v>
      </c>
      <c r="O148" s="151">
        <v>0</v>
      </c>
      <c r="P148" s="151">
        <f t="shared" si="0"/>
        <v>0</v>
      </c>
      <c r="Q148" s="151">
        <v>0</v>
      </c>
      <c r="R148" s="151">
        <f t="shared" si="1"/>
        <v>0</v>
      </c>
      <c r="S148" s="151">
        <v>0</v>
      </c>
      <c r="T148" s="152">
        <f t="shared" si="2"/>
        <v>0</v>
      </c>
      <c r="AR148" s="153" t="s">
        <v>449</v>
      </c>
      <c r="AT148" s="153" t="s">
        <v>282</v>
      </c>
      <c r="AU148" s="153" t="s">
        <v>86</v>
      </c>
      <c r="AY148" s="13" t="s">
        <v>171</v>
      </c>
      <c r="BE148" s="154">
        <f t="shared" si="3"/>
        <v>0</v>
      </c>
      <c r="BF148" s="154">
        <f t="shared" si="4"/>
        <v>0</v>
      </c>
      <c r="BG148" s="154">
        <f t="shared" si="5"/>
        <v>0</v>
      </c>
      <c r="BH148" s="154">
        <f t="shared" si="6"/>
        <v>0</v>
      </c>
      <c r="BI148" s="154">
        <f t="shared" si="7"/>
        <v>0</v>
      </c>
      <c r="BJ148" s="13" t="s">
        <v>86</v>
      </c>
      <c r="BK148" s="154">
        <f t="shared" si="8"/>
        <v>48</v>
      </c>
      <c r="BL148" s="13" t="s">
        <v>285</v>
      </c>
      <c r="BM148" s="153" t="s">
        <v>211</v>
      </c>
    </row>
    <row r="149" spans="2:65" s="1" customFormat="1" ht="24.2" customHeight="1">
      <c r="B149" s="142"/>
      <c r="C149" s="143" t="s">
        <v>212</v>
      </c>
      <c r="D149" s="143" t="s">
        <v>174</v>
      </c>
      <c r="E149" s="144" t="s">
        <v>1591</v>
      </c>
      <c r="F149" s="145" t="s">
        <v>1592</v>
      </c>
      <c r="G149" s="146" t="s">
        <v>280</v>
      </c>
      <c r="H149" s="147">
        <v>2</v>
      </c>
      <c r="I149" s="148">
        <v>5.33</v>
      </c>
      <c r="J149" s="148"/>
      <c r="K149" s="149"/>
      <c r="L149" s="27"/>
      <c r="M149" s="150" t="s">
        <v>1</v>
      </c>
      <c r="N149" s="121" t="s">
        <v>40</v>
      </c>
      <c r="O149" s="151">
        <v>0.31</v>
      </c>
      <c r="P149" s="151">
        <f t="shared" si="0"/>
        <v>0.62</v>
      </c>
      <c r="Q149" s="151">
        <v>0</v>
      </c>
      <c r="R149" s="151">
        <f t="shared" si="1"/>
        <v>0</v>
      </c>
      <c r="S149" s="151">
        <v>0</v>
      </c>
      <c r="T149" s="152">
        <f t="shared" si="2"/>
        <v>0</v>
      </c>
      <c r="AR149" s="153" t="s">
        <v>285</v>
      </c>
      <c r="AT149" s="153" t="s">
        <v>174</v>
      </c>
      <c r="AU149" s="153" t="s">
        <v>86</v>
      </c>
      <c r="AY149" s="13" t="s">
        <v>171</v>
      </c>
      <c r="BE149" s="154">
        <f t="shared" si="3"/>
        <v>0</v>
      </c>
      <c r="BF149" s="154">
        <f t="shared" si="4"/>
        <v>0</v>
      </c>
      <c r="BG149" s="154">
        <f t="shared" si="5"/>
        <v>0</v>
      </c>
      <c r="BH149" s="154">
        <f t="shared" si="6"/>
        <v>0</v>
      </c>
      <c r="BI149" s="154">
        <f t="shared" si="7"/>
        <v>0</v>
      </c>
      <c r="BJ149" s="13" t="s">
        <v>86</v>
      </c>
      <c r="BK149" s="154">
        <f t="shared" si="8"/>
        <v>10.66</v>
      </c>
      <c r="BL149" s="13" t="s">
        <v>285</v>
      </c>
      <c r="BM149" s="153" t="s">
        <v>215</v>
      </c>
    </row>
    <row r="150" spans="2:65" s="1" customFormat="1" ht="33" customHeight="1">
      <c r="B150" s="142"/>
      <c r="C150" s="155" t="s">
        <v>195</v>
      </c>
      <c r="D150" s="155" t="s">
        <v>282</v>
      </c>
      <c r="E150" s="156" t="s">
        <v>1593</v>
      </c>
      <c r="F150" s="157" t="s">
        <v>1594</v>
      </c>
      <c r="G150" s="158" t="s">
        <v>280</v>
      </c>
      <c r="H150" s="159">
        <v>2</v>
      </c>
      <c r="I150" s="160">
        <v>6.47</v>
      </c>
      <c r="J150" s="160"/>
      <c r="K150" s="161"/>
      <c r="L150" s="162"/>
      <c r="M150" s="163" t="s">
        <v>1</v>
      </c>
      <c r="N150" s="164" t="s">
        <v>40</v>
      </c>
      <c r="O150" s="151">
        <v>0</v>
      </c>
      <c r="P150" s="151">
        <f t="shared" si="0"/>
        <v>0</v>
      </c>
      <c r="Q150" s="151">
        <v>1E-4</v>
      </c>
      <c r="R150" s="151">
        <f t="shared" si="1"/>
        <v>2.0000000000000001E-4</v>
      </c>
      <c r="S150" s="151">
        <v>0</v>
      </c>
      <c r="T150" s="152">
        <f t="shared" si="2"/>
        <v>0</v>
      </c>
      <c r="AR150" s="153" t="s">
        <v>449</v>
      </c>
      <c r="AT150" s="153" t="s">
        <v>282</v>
      </c>
      <c r="AU150" s="153" t="s">
        <v>86</v>
      </c>
      <c r="AY150" s="13" t="s">
        <v>171</v>
      </c>
      <c r="BE150" s="154">
        <f t="shared" si="3"/>
        <v>0</v>
      </c>
      <c r="BF150" s="154">
        <f t="shared" si="4"/>
        <v>0</v>
      </c>
      <c r="BG150" s="154">
        <f t="shared" si="5"/>
        <v>0</v>
      </c>
      <c r="BH150" s="154">
        <f t="shared" si="6"/>
        <v>0</v>
      </c>
      <c r="BI150" s="154">
        <f t="shared" si="7"/>
        <v>0</v>
      </c>
      <c r="BJ150" s="13" t="s">
        <v>86</v>
      </c>
      <c r="BK150" s="154">
        <f t="shared" si="8"/>
        <v>12.94</v>
      </c>
      <c r="BL150" s="13" t="s">
        <v>285</v>
      </c>
      <c r="BM150" s="153" t="s">
        <v>218</v>
      </c>
    </row>
    <row r="151" spans="2:65" s="1" customFormat="1" ht="24.2" customHeight="1">
      <c r="B151" s="142"/>
      <c r="C151" s="143" t="s">
        <v>219</v>
      </c>
      <c r="D151" s="143" t="s">
        <v>174</v>
      </c>
      <c r="E151" s="144" t="s">
        <v>1595</v>
      </c>
      <c r="F151" s="145" t="s">
        <v>1596</v>
      </c>
      <c r="G151" s="146" t="s">
        <v>280</v>
      </c>
      <c r="H151" s="147">
        <v>23</v>
      </c>
      <c r="I151" s="148">
        <v>2.39</v>
      </c>
      <c r="J151" s="148"/>
      <c r="K151" s="149"/>
      <c r="L151" s="27"/>
      <c r="M151" s="150" t="s">
        <v>1</v>
      </c>
      <c r="N151" s="121" t="s">
        <v>40</v>
      </c>
      <c r="O151" s="151">
        <v>0.13900000000000001</v>
      </c>
      <c r="P151" s="151">
        <f t="shared" si="0"/>
        <v>3.1970000000000001</v>
      </c>
      <c r="Q151" s="151">
        <v>0</v>
      </c>
      <c r="R151" s="151">
        <f t="shared" si="1"/>
        <v>0</v>
      </c>
      <c r="S151" s="151">
        <v>0</v>
      </c>
      <c r="T151" s="152">
        <f t="shared" si="2"/>
        <v>0</v>
      </c>
      <c r="AR151" s="153" t="s">
        <v>285</v>
      </c>
      <c r="AT151" s="153" t="s">
        <v>174</v>
      </c>
      <c r="AU151" s="153" t="s">
        <v>86</v>
      </c>
      <c r="AY151" s="13" t="s">
        <v>171</v>
      </c>
      <c r="BE151" s="154">
        <f t="shared" si="3"/>
        <v>0</v>
      </c>
      <c r="BF151" s="154">
        <f t="shared" si="4"/>
        <v>0</v>
      </c>
      <c r="BG151" s="154">
        <f t="shared" si="5"/>
        <v>0</v>
      </c>
      <c r="BH151" s="154">
        <f t="shared" si="6"/>
        <v>0</v>
      </c>
      <c r="BI151" s="154">
        <f t="shared" si="7"/>
        <v>0</v>
      </c>
      <c r="BJ151" s="13" t="s">
        <v>86</v>
      </c>
      <c r="BK151" s="154">
        <f t="shared" si="8"/>
        <v>54.97</v>
      </c>
      <c r="BL151" s="13" t="s">
        <v>285</v>
      </c>
      <c r="BM151" s="153" t="s">
        <v>222</v>
      </c>
    </row>
    <row r="152" spans="2:65" s="1" customFormat="1" ht="24.2" customHeight="1">
      <c r="B152" s="142"/>
      <c r="C152" s="155" t="s">
        <v>198</v>
      </c>
      <c r="D152" s="155" t="s">
        <v>282</v>
      </c>
      <c r="E152" s="156" t="s">
        <v>1597</v>
      </c>
      <c r="F152" s="157" t="s">
        <v>1598</v>
      </c>
      <c r="G152" s="158" t="s">
        <v>280</v>
      </c>
      <c r="H152" s="159">
        <v>23</v>
      </c>
      <c r="I152" s="160">
        <v>3.88</v>
      </c>
      <c r="J152" s="160"/>
      <c r="K152" s="161"/>
      <c r="L152" s="162"/>
      <c r="M152" s="163" t="s">
        <v>1</v>
      </c>
      <c r="N152" s="164" t="s">
        <v>40</v>
      </c>
      <c r="O152" s="151">
        <v>0</v>
      </c>
      <c r="P152" s="151">
        <f t="shared" si="0"/>
        <v>0</v>
      </c>
      <c r="Q152" s="151">
        <v>0</v>
      </c>
      <c r="R152" s="151">
        <f t="shared" si="1"/>
        <v>0</v>
      </c>
      <c r="S152" s="151">
        <v>0</v>
      </c>
      <c r="T152" s="152">
        <f t="shared" si="2"/>
        <v>0</v>
      </c>
      <c r="AR152" s="153" t="s">
        <v>449</v>
      </c>
      <c r="AT152" s="153" t="s">
        <v>282</v>
      </c>
      <c r="AU152" s="153" t="s">
        <v>86</v>
      </c>
      <c r="AY152" s="13" t="s">
        <v>171</v>
      </c>
      <c r="BE152" s="154">
        <f t="shared" si="3"/>
        <v>0</v>
      </c>
      <c r="BF152" s="154">
        <f t="shared" si="4"/>
        <v>0</v>
      </c>
      <c r="BG152" s="154">
        <f t="shared" si="5"/>
        <v>0</v>
      </c>
      <c r="BH152" s="154">
        <f t="shared" si="6"/>
        <v>0</v>
      </c>
      <c r="BI152" s="154">
        <f t="shared" si="7"/>
        <v>0</v>
      </c>
      <c r="BJ152" s="13" t="s">
        <v>86</v>
      </c>
      <c r="BK152" s="154">
        <f t="shared" si="8"/>
        <v>89.24</v>
      </c>
      <c r="BL152" s="13" t="s">
        <v>285</v>
      </c>
      <c r="BM152" s="153" t="s">
        <v>225</v>
      </c>
    </row>
    <row r="153" spans="2:65" s="1" customFormat="1" ht="24.2" customHeight="1">
      <c r="B153" s="142"/>
      <c r="C153" s="143" t="s">
        <v>226</v>
      </c>
      <c r="D153" s="143" t="s">
        <v>174</v>
      </c>
      <c r="E153" s="144" t="s">
        <v>1599</v>
      </c>
      <c r="F153" s="145" t="s">
        <v>1600</v>
      </c>
      <c r="G153" s="146" t="s">
        <v>280</v>
      </c>
      <c r="H153" s="147">
        <v>12</v>
      </c>
      <c r="I153" s="148">
        <v>3.13</v>
      </c>
      <c r="J153" s="148"/>
      <c r="K153" s="149"/>
      <c r="L153" s="27"/>
      <c r="M153" s="150" t="s">
        <v>1</v>
      </c>
      <c r="N153" s="121" t="s">
        <v>40</v>
      </c>
      <c r="O153" s="151">
        <v>0.182</v>
      </c>
      <c r="P153" s="151">
        <f t="shared" si="0"/>
        <v>2.1840000000000002</v>
      </c>
      <c r="Q153" s="151">
        <v>0</v>
      </c>
      <c r="R153" s="151">
        <f t="shared" si="1"/>
        <v>0</v>
      </c>
      <c r="S153" s="151">
        <v>0</v>
      </c>
      <c r="T153" s="152">
        <f t="shared" si="2"/>
        <v>0</v>
      </c>
      <c r="AR153" s="153" t="s">
        <v>285</v>
      </c>
      <c r="AT153" s="153" t="s">
        <v>174</v>
      </c>
      <c r="AU153" s="153" t="s">
        <v>86</v>
      </c>
      <c r="AY153" s="13" t="s">
        <v>171</v>
      </c>
      <c r="BE153" s="154">
        <f t="shared" si="3"/>
        <v>0</v>
      </c>
      <c r="BF153" s="154">
        <f t="shared" si="4"/>
        <v>0</v>
      </c>
      <c r="BG153" s="154">
        <f t="shared" si="5"/>
        <v>0</v>
      </c>
      <c r="BH153" s="154">
        <f t="shared" si="6"/>
        <v>0</v>
      </c>
      <c r="BI153" s="154">
        <f t="shared" si="7"/>
        <v>0</v>
      </c>
      <c r="BJ153" s="13" t="s">
        <v>86</v>
      </c>
      <c r="BK153" s="154">
        <f t="shared" si="8"/>
        <v>37.56</v>
      </c>
      <c r="BL153" s="13" t="s">
        <v>285</v>
      </c>
      <c r="BM153" s="153" t="s">
        <v>229</v>
      </c>
    </row>
    <row r="154" spans="2:65" s="1" customFormat="1" ht="24.2" customHeight="1">
      <c r="B154" s="142"/>
      <c r="C154" s="155" t="s">
        <v>202</v>
      </c>
      <c r="D154" s="155" t="s">
        <v>282</v>
      </c>
      <c r="E154" s="156" t="s">
        <v>1601</v>
      </c>
      <c r="F154" s="157" t="s">
        <v>1602</v>
      </c>
      <c r="G154" s="158" t="s">
        <v>280</v>
      </c>
      <c r="H154" s="159">
        <v>12</v>
      </c>
      <c r="I154" s="160">
        <v>4.96</v>
      </c>
      <c r="J154" s="160"/>
      <c r="K154" s="161"/>
      <c r="L154" s="162"/>
      <c r="M154" s="163" t="s">
        <v>1</v>
      </c>
      <c r="N154" s="164" t="s">
        <v>40</v>
      </c>
      <c r="O154" s="151">
        <v>0</v>
      </c>
      <c r="P154" s="151">
        <f t="shared" si="0"/>
        <v>0</v>
      </c>
      <c r="Q154" s="151">
        <v>0</v>
      </c>
      <c r="R154" s="151">
        <f t="shared" si="1"/>
        <v>0</v>
      </c>
      <c r="S154" s="151">
        <v>0</v>
      </c>
      <c r="T154" s="152">
        <f t="shared" si="2"/>
        <v>0</v>
      </c>
      <c r="AR154" s="153" t="s">
        <v>449</v>
      </c>
      <c r="AT154" s="153" t="s">
        <v>282</v>
      </c>
      <c r="AU154" s="153" t="s">
        <v>86</v>
      </c>
      <c r="AY154" s="13" t="s">
        <v>171</v>
      </c>
      <c r="BE154" s="154">
        <f t="shared" si="3"/>
        <v>0</v>
      </c>
      <c r="BF154" s="154">
        <f t="shared" si="4"/>
        <v>0</v>
      </c>
      <c r="BG154" s="154">
        <f t="shared" si="5"/>
        <v>0</v>
      </c>
      <c r="BH154" s="154">
        <f t="shared" si="6"/>
        <v>0</v>
      </c>
      <c r="BI154" s="154">
        <f t="shared" si="7"/>
        <v>0</v>
      </c>
      <c r="BJ154" s="13" t="s">
        <v>86</v>
      </c>
      <c r="BK154" s="154">
        <f t="shared" si="8"/>
        <v>59.52</v>
      </c>
      <c r="BL154" s="13" t="s">
        <v>285</v>
      </c>
      <c r="BM154" s="153" t="s">
        <v>232</v>
      </c>
    </row>
    <row r="155" spans="2:65" s="1" customFormat="1" ht="24.2" customHeight="1">
      <c r="B155" s="142"/>
      <c r="C155" s="143" t="s">
        <v>233</v>
      </c>
      <c r="D155" s="143" t="s">
        <v>174</v>
      </c>
      <c r="E155" s="144" t="s">
        <v>1603</v>
      </c>
      <c r="F155" s="145" t="s">
        <v>1604</v>
      </c>
      <c r="G155" s="146" t="s">
        <v>280</v>
      </c>
      <c r="H155" s="147">
        <v>24</v>
      </c>
      <c r="I155" s="148">
        <v>2.73</v>
      </c>
      <c r="J155" s="148"/>
      <c r="K155" s="149"/>
      <c r="L155" s="27"/>
      <c r="M155" s="150" t="s">
        <v>1</v>
      </c>
      <c r="N155" s="121" t="s">
        <v>40</v>
      </c>
      <c r="O155" s="151">
        <v>0.159</v>
      </c>
      <c r="P155" s="151">
        <f t="shared" si="0"/>
        <v>3.8159999999999998</v>
      </c>
      <c r="Q155" s="151">
        <v>0</v>
      </c>
      <c r="R155" s="151">
        <f t="shared" si="1"/>
        <v>0</v>
      </c>
      <c r="S155" s="151">
        <v>0</v>
      </c>
      <c r="T155" s="152">
        <f t="shared" si="2"/>
        <v>0</v>
      </c>
      <c r="AR155" s="153" t="s">
        <v>285</v>
      </c>
      <c r="AT155" s="153" t="s">
        <v>174</v>
      </c>
      <c r="AU155" s="153" t="s">
        <v>86</v>
      </c>
      <c r="AY155" s="13" t="s">
        <v>171</v>
      </c>
      <c r="BE155" s="154">
        <f t="shared" si="3"/>
        <v>0</v>
      </c>
      <c r="BF155" s="154">
        <f t="shared" si="4"/>
        <v>0</v>
      </c>
      <c r="BG155" s="154">
        <f t="shared" si="5"/>
        <v>0</v>
      </c>
      <c r="BH155" s="154">
        <f t="shared" si="6"/>
        <v>0</v>
      </c>
      <c r="BI155" s="154">
        <f t="shared" si="7"/>
        <v>0</v>
      </c>
      <c r="BJ155" s="13" t="s">
        <v>86</v>
      </c>
      <c r="BK155" s="154">
        <f t="shared" si="8"/>
        <v>65.52</v>
      </c>
      <c r="BL155" s="13" t="s">
        <v>285</v>
      </c>
      <c r="BM155" s="153" t="s">
        <v>236</v>
      </c>
    </row>
    <row r="156" spans="2:65" s="1" customFormat="1" ht="24.2" customHeight="1">
      <c r="B156" s="142"/>
      <c r="C156" s="155" t="s">
        <v>7</v>
      </c>
      <c r="D156" s="155" t="s">
        <v>282</v>
      </c>
      <c r="E156" s="156" t="s">
        <v>1605</v>
      </c>
      <c r="F156" s="157" t="s">
        <v>1606</v>
      </c>
      <c r="G156" s="158" t="s">
        <v>280</v>
      </c>
      <c r="H156" s="159">
        <v>24</v>
      </c>
      <c r="I156" s="160">
        <v>4.08</v>
      </c>
      <c r="J156" s="160"/>
      <c r="K156" s="161"/>
      <c r="L156" s="162"/>
      <c r="M156" s="163" t="s">
        <v>1</v>
      </c>
      <c r="N156" s="164" t="s">
        <v>40</v>
      </c>
      <c r="O156" s="151">
        <v>0</v>
      </c>
      <c r="P156" s="151">
        <f t="shared" si="0"/>
        <v>0</v>
      </c>
      <c r="Q156" s="151">
        <v>0</v>
      </c>
      <c r="R156" s="151">
        <f t="shared" si="1"/>
        <v>0</v>
      </c>
      <c r="S156" s="151">
        <v>0</v>
      </c>
      <c r="T156" s="152">
        <f t="shared" si="2"/>
        <v>0</v>
      </c>
      <c r="AR156" s="153" t="s">
        <v>449</v>
      </c>
      <c r="AT156" s="153" t="s">
        <v>282</v>
      </c>
      <c r="AU156" s="153" t="s">
        <v>86</v>
      </c>
      <c r="AY156" s="13" t="s">
        <v>171</v>
      </c>
      <c r="BE156" s="154">
        <f t="shared" si="3"/>
        <v>0</v>
      </c>
      <c r="BF156" s="154">
        <f t="shared" si="4"/>
        <v>0</v>
      </c>
      <c r="BG156" s="154">
        <f t="shared" si="5"/>
        <v>0</v>
      </c>
      <c r="BH156" s="154">
        <f t="shared" si="6"/>
        <v>0</v>
      </c>
      <c r="BI156" s="154">
        <f t="shared" si="7"/>
        <v>0</v>
      </c>
      <c r="BJ156" s="13" t="s">
        <v>86</v>
      </c>
      <c r="BK156" s="154">
        <f t="shared" si="8"/>
        <v>97.92</v>
      </c>
      <c r="BL156" s="13" t="s">
        <v>285</v>
      </c>
      <c r="BM156" s="153" t="s">
        <v>239</v>
      </c>
    </row>
    <row r="157" spans="2:65" s="1" customFormat="1" ht="24.2" customHeight="1">
      <c r="B157" s="142"/>
      <c r="C157" s="143" t="s">
        <v>240</v>
      </c>
      <c r="D157" s="143" t="s">
        <v>174</v>
      </c>
      <c r="E157" s="144" t="s">
        <v>1607</v>
      </c>
      <c r="F157" s="145" t="s">
        <v>1608</v>
      </c>
      <c r="G157" s="146" t="s">
        <v>280</v>
      </c>
      <c r="H157" s="147">
        <v>1</v>
      </c>
      <c r="I157" s="148">
        <v>3.07</v>
      </c>
      <c r="J157" s="148"/>
      <c r="K157" s="149"/>
      <c r="L157" s="27"/>
      <c r="M157" s="150" t="s">
        <v>1</v>
      </c>
      <c r="N157" s="121" t="s">
        <v>40</v>
      </c>
      <c r="O157" s="151">
        <v>0.17899999999999999</v>
      </c>
      <c r="P157" s="151">
        <f t="shared" si="0"/>
        <v>0.17899999999999999</v>
      </c>
      <c r="Q157" s="151">
        <v>0</v>
      </c>
      <c r="R157" s="151">
        <f t="shared" si="1"/>
        <v>0</v>
      </c>
      <c r="S157" s="151">
        <v>0</v>
      </c>
      <c r="T157" s="152">
        <f t="shared" si="2"/>
        <v>0</v>
      </c>
      <c r="AR157" s="153" t="s">
        <v>285</v>
      </c>
      <c r="AT157" s="153" t="s">
        <v>174</v>
      </c>
      <c r="AU157" s="153" t="s">
        <v>86</v>
      </c>
      <c r="AY157" s="13" t="s">
        <v>171</v>
      </c>
      <c r="BE157" s="154">
        <f t="shared" si="3"/>
        <v>0</v>
      </c>
      <c r="BF157" s="154">
        <f t="shared" si="4"/>
        <v>0</v>
      </c>
      <c r="BG157" s="154">
        <f t="shared" si="5"/>
        <v>0</v>
      </c>
      <c r="BH157" s="154">
        <f t="shared" si="6"/>
        <v>0</v>
      </c>
      <c r="BI157" s="154">
        <f t="shared" si="7"/>
        <v>0</v>
      </c>
      <c r="BJ157" s="13" t="s">
        <v>86</v>
      </c>
      <c r="BK157" s="154">
        <f t="shared" si="8"/>
        <v>3.07</v>
      </c>
      <c r="BL157" s="13" t="s">
        <v>285</v>
      </c>
      <c r="BM157" s="153" t="s">
        <v>243</v>
      </c>
    </row>
    <row r="158" spans="2:65" s="1" customFormat="1" ht="24.2" customHeight="1">
      <c r="B158" s="142"/>
      <c r="C158" s="155" t="s">
        <v>208</v>
      </c>
      <c r="D158" s="155" t="s">
        <v>282</v>
      </c>
      <c r="E158" s="156" t="s">
        <v>1609</v>
      </c>
      <c r="F158" s="157" t="s">
        <v>1610</v>
      </c>
      <c r="G158" s="158" t="s">
        <v>280</v>
      </c>
      <c r="H158" s="159">
        <v>1</v>
      </c>
      <c r="I158" s="160">
        <v>6.28</v>
      </c>
      <c r="J158" s="160"/>
      <c r="K158" s="161"/>
      <c r="L158" s="162"/>
      <c r="M158" s="163" t="s">
        <v>1</v>
      </c>
      <c r="N158" s="164" t="s">
        <v>40</v>
      </c>
      <c r="O158" s="151">
        <v>0</v>
      </c>
      <c r="P158" s="151">
        <f t="shared" si="0"/>
        <v>0</v>
      </c>
      <c r="Q158" s="151">
        <v>6.9999999999999994E-5</v>
      </c>
      <c r="R158" s="151">
        <f t="shared" si="1"/>
        <v>6.9999999999999994E-5</v>
      </c>
      <c r="S158" s="151">
        <v>0</v>
      </c>
      <c r="T158" s="152">
        <f t="shared" si="2"/>
        <v>0</v>
      </c>
      <c r="AR158" s="153" t="s">
        <v>449</v>
      </c>
      <c r="AT158" s="153" t="s">
        <v>282</v>
      </c>
      <c r="AU158" s="153" t="s">
        <v>86</v>
      </c>
      <c r="AY158" s="13" t="s">
        <v>171</v>
      </c>
      <c r="BE158" s="154">
        <f t="shared" si="3"/>
        <v>0</v>
      </c>
      <c r="BF158" s="154">
        <f t="shared" si="4"/>
        <v>0</v>
      </c>
      <c r="BG158" s="154">
        <f t="shared" si="5"/>
        <v>0</v>
      </c>
      <c r="BH158" s="154">
        <f t="shared" si="6"/>
        <v>0</v>
      </c>
      <c r="BI158" s="154">
        <f t="shared" si="7"/>
        <v>0</v>
      </c>
      <c r="BJ158" s="13" t="s">
        <v>86</v>
      </c>
      <c r="BK158" s="154">
        <f t="shared" si="8"/>
        <v>6.28</v>
      </c>
      <c r="BL158" s="13" t="s">
        <v>285</v>
      </c>
      <c r="BM158" s="153" t="s">
        <v>246</v>
      </c>
    </row>
    <row r="159" spans="2:65" s="1" customFormat="1" ht="16.5" customHeight="1">
      <c r="B159" s="142"/>
      <c r="C159" s="143" t="s">
        <v>247</v>
      </c>
      <c r="D159" s="143" t="s">
        <v>174</v>
      </c>
      <c r="E159" s="144" t="s">
        <v>1611</v>
      </c>
      <c r="F159" s="145" t="s">
        <v>1612</v>
      </c>
      <c r="G159" s="146" t="s">
        <v>280</v>
      </c>
      <c r="H159" s="147">
        <v>8</v>
      </c>
      <c r="I159" s="148">
        <v>6.48</v>
      </c>
      <c r="J159" s="148"/>
      <c r="K159" s="149"/>
      <c r="L159" s="27"/>
      <c r="M159" s="150" t="s">
        <v>1</v>
      </c>
      <c r="N159" s="121" t="s">
        <v>40</v>
      </c>
      <c r="O159" s="151">
        <v>0.377</v>
      </c>
      <c r="P159" s="151">
        <f t="shared" si="0"/>
        <v>3.016</v>
      </c>
      <c r="Q159" s="151">
        <v>0</v>
      </c>
      <c r="R159" s="151">
        <f t="shared" si="1"/>
        <v>0</v>
      </c>
      <c r="S159" s="151">
        <v>0</v>
      </c>
      <c r="T159" s="152">
        <f t="shared" si="2"/>
        <v>0</v>
      </c>
      <c r="AR159" s="153" t="s">
        <v>285</v>
      </c>
      <c r="AT159" s="153" t="s">
        <v>174</v>
      </c>
      <c r="AU159" s="153" t="s">
        <v>86</v>
      </c>
      <c r="AY159" s="13" t="s">
        <v>171</v>
      </c>
      <c r="BE159" s="154">
        <f t="shared" si="3"/>
        <v>0</v>
      </c>
      <c r="BF159" s="154">
        <f t="shared" si="4"/>
        <v>0</v>
      </c>
      <c r="BG159" s="154">
        <f t="shared" si="5"/>
        <v>0</v>
      </c>
      <c r="BH159" s="154">
        <f t="shared" si="6"/>
        <v>0</v>
      </c>
      <c r="BI159" s="154">
        <f t="shared" si="7"/>
        <v>0</v>
      </c>
      <c r="BJ159" s="13" t="s">
        <v>86</v>
      </c>
      <c r="BK159" s="154">
        <f t="shared" si="8"/>
        <v>51.84</v>
      </c>
      <c r="BL159" s="13" t="s">
        <v>285</v>
      </c>
      <c r="BM159" s="153" t="s">
        <v>250</v>
      </c>
    </row>
    <row r="160" spans="2:65" s="1" customFormat="1" ht="16.5" customHeight="1">
      <c r="B160" s="142"/>
      <c r="C160" s="155" t="s">
        <v>211</v>
      </c>
      <c r="D160" s="155" t="s">
        <v>282</v>
      </c>
      <c r="E160" s="156" t="s">
        <v>1613</v>
      </c>
      <c r="F160" s="157" t="s">
        <v>1612</v>
      </c>
      <c r="G160" s="158" t="s">
        <v>280</v>
      </c>
      <c r="H160" s="159">
        <v>8</v>
      </c>
      <c r="I160" s="160">
        <v>18.8</v>
      </c>
      <c r="J160" s="160"/>
      <c r="K160" s="161"/>
      <c r="L160" s="162"/>
      <c r="M160" s="163" t="s">
        <v>1</v>
      </c>
      <c r="N160" s="164" t="s">
        <v>40</v>
      </c>
      <c r="O160" s="151">
        <v>0</v>
      </c>
      <c r="P160" s="151">
        <f t="shared" si="0"/>
        <v>0</v>
      </c>
      <c r="Q160" s="151">
        <v>0</v>
      </c>
      <c r="R160" s="151">
        <f t="shared" si="1"/>
        <v>0</v>
      </c>
      <c r="S160" s="151">
        <v>0</v>
      </c>
      <c r="T160" s="152">
        <f t="shared" si="2"/>
        <v>0</v>
      </c>
      <c r="AR160" s="153" t="s">
        <v>449</v>
      </c>
      <c r="AT160" s="153" t="s">
        <v>282</v>
      </c>
      <c r="AU160" s="153" t="s">
        <v>86</v>
      </c>
      <c r="AY160" s="13" t="s">
        <v>171</v>
      </c>
      <c r="BE160" s="154">
        <f t="shared" si="3"/>
        <v>0</v>
      </c>
      <c r="BF160" s="154">
        <f t="shared" si="4"/>
        <v>0</v>
      </c>
      <c r="BG160" s="154">
        <f t="shared" si="5"/>
        <v>0</v>
      </c>
      <c r="BH160" s="154">
        <f t="shared" si="6"/>
        <v>0</v>
      </c>
      <c r="BI160" s="154">
        <f t="shared" si="7"/>
        <v>0</v>
      </c>
      <c r="BJ160" s="13" t="s">
        <v>86</v>
      </c>
      <c r="BK160" s="154">
        <f t="shared" si="8"/>
        <v>150.4</v>
      </c>
      <c r="BL160" s="13" t="s">
        <v>285</v>
      </c>
      <c r="BM160" s="153" t="s">
        <v>254</v>
      </c>
    </row>
    <row r="161" spans="2:65" s="1" customFormat="1" ht="24.2" customHeight="1">
      <c r="B161" s="142"/>
      <c r="C161" s="143" t="s">
        <v>255</v>
      </c>
      <c r="D161" s="143" t="s">
        <v>174</v>
      </c>
      <c r="E161" s="144" t="s">
        <v>1614</v>
      </c>
      <c r="F161" s="145" t="s">
        <v>1615</v>
      </c>
      <c r="G161" s="146" t="s">
        <v>280</v>
      </c>
      <c r="H161" s="147">
        <v>33</v>
      </c>
      <c r="I161" s="148">
        <v>5.5</v>
      </c>
      <c r="J161" s="148"/>
      <c r="K161" s="149"/>
      <c r="L161" s="27"/>
      <c r="M161" s="150" t="s">
        <v>1</v>
      </c>
      <c r="N161" s="121" t="s">
        <v>40</v>
      </c>
      <c r="O161" s="151">
        <v>0.32</v>
      </c>
      <c r="P161" s="151">
        <f t="shared" si="0"/>
        <v>10.56</v>
      </c>
      <c r="Q161" s="151">
        <v>0</v>
      </c>
      <c r="R161" s="151">
        <f t="shared" si="1"/>
        <v>0</v>
      </c>
      <c r="S161" s="151">
        <v>0</v>
      </c>
      <c r="T161" s="152">
        <f t="shared" si="2"/>
        <v>0</v>
      </c>
      <c r="AR161" s="153" t="s">
        <v>285</v>
      </c>
      <c r="AT161" s="153" t="s">
        <v>174</v>
      </c>
      <c r="AU161" s="153" t="s">
        <v>86</v>
      </c>
      <c r="AY161" s="13" t="s">
        <v>171</v>
      </c>
      <c r="BE161" s="154">
        <f t="shared" si="3"/>
        <v>0</v>
      </c>
      <c r="BF161" s="154">
        <f t="shared" si="4"/>
        <v>0</v>
      </c>
      <c r="BG161" s="154">
        <f t="shared" si="5"/>
        <v>0</v>
      </c>
      <c r="BH161" s="154">
        <f t="shared" si="6"/>
        <v>0</v>
      </c>
      <c r="BI161" s="154">
        <f t="shared" si="7"/>
        <v>0</v>
      </c>
      <c r="BJ161" s="13" t="s">
        <v>86</v>
      </c>
      <c r="BK161" s="154">
        <f t="shared" si="8"/>
        <v>181.5</v>
      </c>
      <c r="BL161" s="13" t="s">
        <v>285</v>
      </c>
      <c r="BM161" s="153" t="s">
        <v>258</v>
      </c>
    </row>
    <row r="162" spans="2:65" s="1" customFormat="1" ht="49.15" customHeight="1">
      <c r="B162" s="142"/>
      <c r="C162" s="155" t="s">
        <v>215</v>
      </c>
      <c r="D162" s="155" t="s">
        <v>282</v>
      </c>
      <c r="E162" s="156" t="s">
        <v>1616</v>
      </c>
      <c r="F162" s="157" t="s">
        <v>1617</v>
      </c>
      <c r="G162" s="158" t="s">
        <v>280</v>
      </c>
      <c r="H162" s="159">
        <v>23</v>
      </c>
      <c r="I162" s="160">
        <v>28.57</v>
      </c>
      <c r="J162" s="160"/>
      <c r="K162" s="161"/>
      <c r="L162" s="162"/>
      <c r="M162" s="163" t="s">
        <v>1</v>
      </c>
      <c r="N162" s="164" t="s">
        <v>40</v>
      </c>
      <c r="O162" s="151">
        <v>0</v>
      </c>
      <c r="P162" s="151">
        <f t="shared" si="0"/>
        <v>0</v>
      </c>
      <c r="Q162" s="151">
        <v>1.1000000000000001E-3</v>
      </c>
      <c r="R162" s="151">
        <f t="shared" si="1"/>
        <v>2.5300000000000003E-2</v>
      </c>
      <c r="S162" s="151">
        <v>0</v>
      </c>
      <c r="T162" s="152">
        <f t="shared" si="2"/>
        <v>0</v>
      </c>
      <c r="AR162" s="153" t="s">
        <v>449</v>
      </c>
      <c r="AT162" s="153" t="s">
        <v>282</v>
      </c>
      <c r="AU162" s="153" t="s">
        <v>86</v>
      </c>
      <c r="AY162" s="13" t="s">
        <v>171</v>
      </c>
      <c r="BE162" s="154">
        <f t="shared" si="3"/>
        <v>0</v>
      </c>
      <c r="BF162" s="154">
        <f t="shared" si="4"/>
        <v>0</v>
      </c>
      <c r="BG162" s="154">
        <f t="shared" si="5"/>
        <v>0</v>
      </c>
      <c r="BH162" s="154">
        <f t="shared" si="6"/>
        <v>0</v>
      </c>
      <c r="BI162" s="154">
        <f t="shared" si="7"/>
        <v>0</v>
      </c>
      <c r="BJ162" s="13" t="s">
        <v>86</v>
      </c>
      <c r="BK162" s="154">
        <f t="shared" si="8"/>
        <v>657.11</v>
      </c>
      <c r="BL162" s="13" t="s">
        <v>285</v>
      </c>
      <c r="BM162" s="153" t="s">
        <v>261</v>
      </c>
    </row>
    <row r="163" spans="2:65" s="1" customFormat="1" ht="49.15" customHeight="1">
      <c r="B163" s="142"/>
      <c r="C163" s="155" t="s">
        <v>263</v>
      </c>
      <c r="D163" s="155" t="s">
        <v>282</v>
      </c>
      <c r="E163" s="156" t="s">
        <v>1618</v>
      </c>
      <c r="F163" s="157" t="s">
        <v>1619</v>
      </c>
      <c r="G163" s="158" t="s">
        <v>280</v>
      </c>
      <c r="H163" s="159">
        <v>10</v>
      </c>
      <c r="I163" s="160">
        <v>43.2</v>
      </c>
      <c r="J163" s="160"/>
      <c r="K163" s="161"/>
      <c r="L163" s="162"/>
      <c r="M163" s="163" t="s">
        <v>1</v>
      </c>
      <c r="N163" s="164" t="s">
        <v>40</v>
      </c>
      <c r="O163" s="151">
        <v>0</v>
      </c>
      <c r="P163" s="151">
        <f t="shared" si="0"/>
        <v>0</v>
      </c>
      <c r="Q163" s="151">
        <v>0</v>
      </c>
      <c r="R163" s="151">
        <f t="shared" si="1"/>
        <v>0</v>
      </c>
      <c r="S163" s="151">
        <v>0</v>
      </c>
      <c r="T163" s="152">
        <f t="shared" si="2"/>
        <v>0</v>
      </c>
      <c r="AR163" s="153" t="s">
        <v>449</v>
      </c>
      <c r="AT163" s="153" t="s">
        <v>282</v>
      </c>
      <c r="AU163" s="153" t="s">
        <v>86</v>
      </c>
      <c r="AY163" s="13" t="s">
        <v>171</v>
      </c>
      <c r="BE163" s="154">
        <f t="shared" si="3"/>
        <v>0</v>
      </c>
      <c r="BF163" s="154">
        <f t="shared" si="4"/>
        <v>0</v>
      </c>
      <c r="BG163" s="154">
        <f t="shared" si="5"/>
        <v>0</v>
      </c>
      <c r="BH163" s="154">
        <f t="shared" si="6"/>
        <v>0</v>
      </c>
      <c r="BI163" s="154">
        <f t="shared" si="7"/>
        <v>0</v>
      </c>
      <c r="BJ163" s="13" t="s">
        <v>86</v>
      </c>
      <c r="BK163" s="154">
        <f t="shared" si="8"/>
        <v>432</v>
      </c>
      <c r="BL163" s="13" t="s">
        <v>285</v>
      </c>
      <c r="BM163" s="153" t="s">
        <v>266</v>
      </c>
    </row>
    <row r="164" spans="2:65" s="1" customFormat="1" ht="24.2" customHeight="1">
      <c r="B164" s="142"/>
      <c r="C164" s="143" t="s">
        <v>218</v>
      </c>
      <c r="D164" s="143" t="s">
        <v>174</v>
      </c>
      <c r="E164" s="144" t="s">
        <v>1620</v>
      </c>
      <c r="F164" s="145" t="s">
        <v>1621</v>
      </c>
      <c r="G164" s="146" t="s">
        <v>280</v>
      </c>
      <c r="H164" s="147">
        <v>106</v>
      </c>
      <c r="I164" s="148">
        <v>14.32</v>
      </c>
      <c r="J164" s="148"/>
      <c r="K164" s="149"/>
      <c r="L164" s="27"/>
      <c r="M164" s="150" t="s">
        <v>1</v>
      </c>
      <c r="N164" s="121" t="s">
        <v>40</v>
      </c>
      <c r="O164" s="151">
        <v>0.95</v>
      </c>
      <c r="P164" s="151">
        <f t="shared" si="0"/>
        <v>100.69999999999999</v>
      </c>
      <c r="Q164" s="151">
        <v>0</v>
      </c>
      <c r="R164" s="151">
        <f t="shared" si="1"/>
        <v>0</v>
      </c>
      <c r="S164" s="151">
        <v>0</v>
      </c>
      <c r="T164" s="152">
        <f t="shared" si="2"/>
        <v>0</v>
      </c>
      <c r="AR164" s="153" t="s">
        <v>285</v>
      </c>
      <c r="AT164" s="153" t="s">
        <v>174</v>
      </c>
      <c r="AU164" s="153" t="s">
        <v>86</v>
      </c>
      <c r="AY164" s="13" t="s">
        <v>171</v>
      </c>
      <c r="BE164" s="154">
        <f t="shared" si="3"/>
        <v>0</v>
      </c>
      <c r="BF164" s="154">
        <f t="shared" si="4"/>
        <v>0</v>
      </c>
      <c r="BG164" s="154">
        <f t="shared" si="5"/>
        <v>0</v>
      </c>
      <c r="BH164" s="154">
        <f t="shared" si="6"/>
        <v>0</v>
      </c>
      <c r="BI164" s="154">
        <f t="shared" si="7"/>
        <v>0</v>
      </c>
      <c r="BJ164" s="13" t="s">
        <v>86</v>
      </c>
      <c r="BK164" s="154">
        <f t="shared" si="8"/>
        <v>1517.92</v>
      </c>
      <c r="BL164" s="13" t="s">
        <v>285</v>
      </c>
      <c r="BM164" s="153" t="s">
        <v>269</v>
      </c>
    </row>
    <row r="165" spans="2:65" s="1" customFormat="1" ht="37.9" customHeight="1">
      <c r="B165" s="142"/>
      <c r="C165" s="155" t="s">
        <v>270</v>
      </c>
      <c r="D165" s="155" t="s">
        <v>282</v>
      </c>
      <c r="E165" s="156" t="s">
        <v>1622</v>
      </c>
      <c r="F165" s="157" t="s">
        <v>1623</v>
      </c>
      <c r="G165" s="158" t="s">
        <v>280</v>
      </c>
      <c r="H165" s="159">
        <v>24</v>
      </c>
      <c r="I165" s="160">
        <v>52</v>
      </c>
      <c r="J165" s="160"/>
      <c r="K165" s="161"/>
      <c r="L165" s="162"/>
      <c r="M165" s="163" t="s">
        <v>1</v>
      </c>
      <c r="N165" s="164" t="s">
        <v>40</v>
      </c>
      <c r="O165" s="151">
        <v>0</v>
      </c>
      <c r="P165" s="151">
        <f t="shared" si="0"/>
        <v>0</v>
      </c>
      <c r="Q165" s="151">
        <v>0</v>
      </c>
      <c r="R165" s="151">
        <f t="shared" si="1"/>
        <v>0</v>
      </c>
      <c r="S165" s="151">
        <v>0</v>
      </c>
      <c r="T165" s="152">
        <f t="shared" si="2"/>
        <v>0</v>
      </c>
      <c r="AR165" s="153" t="s">
        <v>449</v>
      </c>
      <c r="AT165" s="153" t="s">
        <v>282</v>
      </c>
      <c r="AU165" s="153" t="s">
        <v>86</v>
      </c>
      <c r="AY165" s="13" t="s">
        <v>171</v>
      </c>
      <c r="BE165" s="154">
        <f t="shared" si="3"/>
        <v>0</v>
      </c>
      <c r="BF165" s="154">
        <f t="shared" si="4"/>
        <v>0</v>
      </c>
      <c r="BG165" s="154">
        <f t="shared" si="5"/>
        <v>0</v>
      </c>
      <c r="BH165" s="154">
        <f t="shared" si="6"/>
        <v>0</v>
      </c>
      <c r="BI165" s="154">
        <f t="shared" si="7"/>
        <v>0</v>
      </c>
      <c r="BJ165" s="13" t="s">
        <v>86</v>
      </c>
      <c r="BK165" s="154">
        <f t="shared" si="8"/>
        <v>1248</v>
      </c>
      <c r="BL165" s="13" t="s">
        <v>285</v>
      </c>
      <c r="BM165" s="153" t="s">
        <v>273</v>
      </c>
    </row>
    <row r="166" spans="2:65" s="1" customFormat="1" ht="37.9" customHeight="1">
      <c r="B166" s="142"/>
      <c r="C166" s="155" t="s">
        <v>222</v>
      </c>
      <c r="D166" s="155" t="s">
        <v>282</v>
      </c>
      <c r="E166" s="156" t="s">
        <v>1624</v>
      </c>
      <c r="F166" s="157" t="s">
        <v>1625</v>
      </c>
      <c r="G166" s="158" t="s">
        <v>280</v>
      </c>
      <c r="H166" s="159">
        <v>63</v>
      </c>
      <c r="I166" s="160">
        <v>100</v>
      </c>
      <c r="J166" s="160"/>
      <c r="K166" s="161"/>
      <c r="L166" s="162"/>
      <c r="M166" s="163" t="s">
        <v>1</v>
      </c>
      <c r="N166" s="164" t="s">
        <v>40</v>
      </c>
      <c r="O166" s="151">
        <v>0</v>
      </c>
      <c r="P166" s="151">
        <f t="shared" si="0"/>
        <v>0</v>
      </c>
      <c r="Q166" s="151">
        <v>0</v>
      </c>
      <c r="R166" s="151">
        <f t="shared" si="1"/>
        <v>0</v>
      </c>
      <c r="S166" s="151">
        <v>0</v>
      </c>
      <c r="T166" s="152">
        <f t="shared" si="2"/>
        <v>0</v>
      </c>
      <c r="AR166" s="153" t="s">
        <v>449</v>
      </c>
      <c r="AT166" s="153" t="s">
        <v>282</v>
      </c>
      <c r="AU166" s="153" t="s">
        <v>86</v>
      </c>
      <c r="AY166" s="13" t="s">
        <v>171</v>
      </c>
      <c r="BE166" s="154">
        <f t="shared" si="3"/>
        <v>0</v>
      </c>
      <c r="BF166" s="154">
        <f t="shared" si="4"/>
        <v>0</v>
      </c>
      <c r="BG166" s="154">
        <f t="shared" si="5"/>
        <v>0</v>
      </c>
      <c r="BH166" s="154">
        <f t="shared" si="6"/>
        <v>0</v>
      </c>
      <c r="BI166" s="154">
        <f t="shared" si="7"/>
        <v>0</v>
      </c>
      <c r="BJ166" s="13" t="s">
        <v>86</v>
      </c>
      <c r="BK166" s="154">
        <f t="shared" si="8"/>
        <v>6300</v>
      </c>
      <c r="BL166" s="13" t="s">
        <v>285</v>
      </c>
      <c r="BM166" s="153" t="s">
        <v>276</v>
      </c>
    </row>
    <row r="167" spans="2:65" s="1" customFormat="1" ht="37.9" customHeight="1">
      <c r="B167" s="142"/>
      <c r="C167" s="155" t="s">
        <v>277</v>
      </c>
      <c r="D167" s="155" t="s">
        <v>282</v>
      </c>
      <c r="E167" s="156" t="s">
        <v>1626</v>
      </c>
      <c r="F167" s="157" t="s">
        <v>1627</v>
      </c>
      <c r="G167" s="158" t="s">
        <v>280</v>
      </c>
      <c r="H167" s="159">
        <v>1</v>
      </c>
      <c r="I167" s="160">
        <v>52</v>
      </c>
      <c r="J167" s="160"/>
      <c r="K167" s="161"/>
      <c r="L167" s="162"/>
      <c r="M167" s="163" t="s">
        <v>1</v>
      </c>
      <c r="N167" s="164" t="s">
        <v>40</v>
      </c>
      <c r="O167" s="151">
        <v>0</v>
      </c>
      <c r="P167" s="151">
        <f t="shared" si="0"/>
        <v>0</v>
      </c>
      <c r="Q167" s="151">
        <v>0</v>
      </c>
      <c r="R167" s="151">
        <f t="shared" si="1"/>
        <v>0</v>
      </c>
      <c r="S167" s="151">
        <v>0</v>
      </c>
      <c r="T167" s="152">
        <f t="shared" si="2"/>
        <v>0</v>
      </c>
      <c r="AR167" s="153" t="s">
        <v>449</v>
      </c>
      <c r="AT167" s="153" t="s">
        <v>282</v>
      </c>
      <c r="AU167" s="153" t="s">
        <v>86</v>
      </c>
      <c r="AY167" s="13" t="s">
        <v>171</v>
      </c>
      <c r="BE167" s="154">
        <f t="shared" si="3"/>
        <v>0</v>
      </c>
      <c r="BF167" s="154">
        <f t="shared" si="4"/>
        <v>0</v>
      </c>
      <c r="BG167" s="154">
        <f t="shared" si="5"/>
        <v>0</v>
      </c>
      <c r="BH167" s="154">
        <f t="shared" si="6"/>
        <v>0</v>
      </c>
      <c r="BI167" s="154">
        <f t="shared" si="7"/>
        <v>0</v>
      </c>
      <c r="BJ167" s="13" t="s">
        <v>86</v>
      </c>
      <c r="BK167" s="154">
        <f t="shared" si="8"/>
        <v>52</v>
      </c>
      <c r="BL167" s="13" t="s">
        <v>285</v>
      </c>
      <c r="BM167" s="153" t="s">
        <v>281</v>
      </c>
    </row>
    <row r="168" spans="2:65" s="1" customFormat="1" ht="37.9" customHeight="1">
      <c r="B168" s="142"/>
      <c r="C168" s="155" t="s">
        <v>225</v>
      </c>
      <c r="D168" s="155" t="s">
        <v>282</v>
      </c>
      <c r="E168" s="156" t="s">
        <v>1628</v>
      </c>
      <c r="F168" s="157" t="s">
        <v>1629</v>
      </c>
      <c r="G168" s="158" t="s">
        <v>280</v>
      </c>
      <c r="H168" s="159">
        <v>18</v>
      </c>
      <c r="I168" s="160">
        <v>34.4</v>
      </c>
      <c r="J168" s="160"/>
      <c r="K168" s="161"/>
      <c r="L168" s="162"/>
      <c r="M168" s="163" t="s">
        <v>1</v>
      </c>
      <c r="N168" s="164" t="s">
        <v>40</v>
      </c>
      <c r="O168" s="151">
        <v>0</v>
      </c>
      <c r="P168" s="151">
        <f t="shared" si="0"/>
        <v>0</v>
      </c>
      <c r="Q168" s="151">
        <v>0</v>
      </c>
      <c r="R168" s="151">
        <f t="shared" si="1"/>
        <v>0</v>
      </c>
      <c r="S168" s="151">
        <v>0</v>
      </c>
      <c r="T168" s="152">
        <f t="shared" si="2"/>
        <v>0</v>
      </c>
      <c r="AR168" s="153" t="s">
        <v>449</v>
      </c>
      <c r="AT168" s="153" t="s">
        <v>282</v>
      </c>
      <c r="AU168" s="153" t="s">
        <v>86</v>
      </c>
      <c r="AY168" s="13" t="s">
        <v>171</v>
      </c>
      <c r="BE168" s="154">
        <f t="shared" si="3"/>
        <v>0</v>
      </c>
      <c r="BF168" s="154">
        <f t="shared" si="4"/>
        <v>0</v>
      </c>
      <c r="BG168" s="154">
        <f t="shared" si="5"/>
        <v>0</v>
      </c>
      <c r="BH168" s="154">
        <f t="shared" si="6"/>
        <v>0</v>
      </c>
      <c r="BI168" s="154">
        <f t="shared" si="7"/>
        <v>0</v>
      </c>
      <c r="BJ168" s="13" t="s">
        <v>86</v>
      </c>
      <c r="BK168" s="154">
        <f t="shared" si="8"/>
        <v>619.20000000000005</v>
      </c>
      <c r="BL168" s="13" t="s">
        <v>285</v>
      </c>
      <c r="BM168" s="153" t="s">
        <v>285</v>
      </c>
    </row>
    <row r="169" spans="2:65" s="1" customFormat="1" ht="21.75" customHeight="1">
      <c r="B169" s="142"/>
      <c r="C169" s="143" t="s">
        <v>286</v>
      </c>
      <c r="D169" s="143" t="s">
        <v>174</v>
      </c>
      <c r="E169" s="144" t="s">
        <v>1630</v>
      </c>
      <c r="F169" s="145" t="s">
        <v>1631</v>
      </c>
      <c r="G169" s="146" t="s">
        <v>253</v>
      </c>
      <c r="H169" s="147">
        <v>1080</v>
      </c>
      <c r="I169" s="148">
        <v>1.3</v>
      </c>
      <c r="J169" s="148"/>
      <c r="K169" s="149"/>
      <c r="L169" s="27"/>
      <c r="M169" s="150" t="s">
        <v>1</v>
      </c>
      <c r="N169" s="121" t="s">
        <v>40</v>
      </c>
      <c r="O169" s="151">
        <v>4.8000000000000001E-2</v>
      </c>
      <c r="P169" s="151">
        <f t="shared" si="0"/>
        <v>51.84</v>
      </c>
      <c r="Q169" s="151">
        <v>0</v>
      </c>
      <c r="R169" s="151">
        <f t="shared" si="1"/>
        <v>0</v>
      </c>
      <c r="S169" s="151">
        <v>0</v>
      </c>
      <c r="T169" s="152">
        <f t="shared" si="2"/>
        <v>0</v>
      </c>
      <c r="AR169" s="153" t="s">
        <v>285</v>
      </c>
      <c r="AT169" s="153" t="s">
        <v>174</v>
      </c>
      <c r="AU169" s="153" t="s">
        <v>86</v>
      </c>
      <c r="AY169" s="13" t="s">
        <v>171</v>
      </c>
      <c r="BE169" s="154">
        <f t="shared" si="3"/>
        <v>0</v>
      </c>
      <c r="BF169" s="154">
        <f t="shared" si="4"/>
        <v>0</v>
      </c>
      <c r="BG169" s="154">
        <f t="shared" si="5"/>
        <v>0</v>
      </c>
      <c r="BH169" s="154">
        <f t="shared" si="6"/>
        <v>0</v>
      </c>
      <c r="BI169" s="154">
        <f t="shared" si="7"/>
        <v>0</v>
      </c>
      <c r="BJ169" s="13" t="s">
        <v>86</v>
      </c>
      <c r="BK169" s="154">
        <f t="shared" si="8"/>
        <v>1404</v>
      </c>
      <c r="BL169" s="13" t="s">
        <v>285</v>
      </c>
      <c r="BM169" s="153" t="s">
        <v>289</v>
      </c>
    </row>
    <row r="170" spans="2:65" s="1" customFormat="1" ht="16.5" customHeight="1">
      <c r="B170" s="142"/>
      <c r="C170" s="155" t="s">
        <v>229</v>
      </c>
      <c r="D170" s="155" t="s">
        <v>282</v>
      </c>
      <c r="E170" s="156" t="s">
        <v>1632</v>
      </c>
      <c r="F170" s="157" t="s">
        <v>1633</v>
      </c>
      <c r="G170" s="158" t="s">
        <v>253</v>
      </c>
      <c r="H170" s="159">
        <v>1080</v>
      </c>
      <c r="I170" s="160">
        <v>0.74</v>
      </c>
      <c r="J170" s="160"/>
      <c r="K170" s="161"/>
      <c r="L170" s="162"/>
      <c r="M170" s="163" t="s">
        <v>1</v>
      </c>
      <c r="N170" s="164" t="s">
        <v>40</v>
      </c>
      <c r="O170" s="151">
        <v>0</v>
      </c>
      <c r="P170" s="151">
        <f t="shared" si="0"/>
        <v>0</v>
      </c>
      <c r="Q170" s="151">
        <v>0</v>
      </c>
      <c r="R170" s="151">
        <f t="shared" si="1"/>
        <v>0</v>
      </c>
      <c r="S170" s="151">
        <v>0</v>
      </c>
      <c r="T170" s="152">
        <f t="shared" si="2"/>
        <v>0</v>
      </c>
      <c r="AR170" s="153" t="s">
        <v>449</v>
      </c>
      <c r="AT170" s="153" t="s">
        <v>282</v>
      </c>
      <c r="AU170" s="153" t="s">
        <v>86</v>
      </c>
      <c r="AY170" s="13" t="s">
        <v>171</v>
      </c>
      <c r="BE170" s="154">
        <f t="shared" si="3"/>
        <v>0</v>
      </c>
      <c r="BF170" s="154">
        <f t="shared" si="4"/>
        <v>0</v>
      </c>
      <c r="BG170" s="154">
        <f t="shared" si="5"/>
        <v>0</v>
      </c>
      <c r="BH170" s="154">
        <f t="shared" si="6"/>
        <v>0</v>
      </c>
      <c r="BI170" s="154">
        <f t="shared" si="7"/>
        <v>0</v>
      </c>
      <c r="BJ170" s="13" t="s">
        <v>86</v>
      </c>
      <c r="BK170" s="154">
        <f t="shared" si="8"/>
        <v>799.2</v>
      </c>
      <c r="BL170" s="13" t="s">
        <v>285</v>
      </c>
      <c r="BM170" s="153" t="s">
        <v>292</v>
      </c>
    </row>
    <row r="171" spans="2:65" s="1" customFormat="1" ht="24.2" customHeight="1">
      <c r="B171" s="142"/>
      <c r="C171" s="143" t="s">
        <v>293</v>
      </c>
      <c r="D171" s="143" t="s">
        <v>174</v>
      </c>
      <c r="E171" s="144" t="s">
        <v>1634</v>
      </c>
      <c r="F171" s="145" t="s">
        <v>1635</v>
      </c>
      <c r="G171" s="146" t="s">
        <v>280</v>
      </c>
      <c r="H171" s="147">
        <v>62</v>
      </c>
      <c r="I171" s="148">
        <v>1.05</v>
      </c>
      <c r="J171" s="148"/>
      <c r="K171" s="149"/>
      <c r="L171" s="27"/>
      <c r="M171" s="150" t="s">
        <v>1</v>
      </c>
      <c r="N171" s="121" t="s">
        <v>40</v>
      </c>
      <c r="O171" s="151">
        <v>7.6999999999999999E-2</v>
      </c>
      <c r="P171" s="151">
        <f t="shared" si="0"/>
        <v>4.774</v>
      </c>
      <c r="Q171" s="151">
        <v>0</v>
      </c>
      <c r="R171" s="151">
        <f t="shared" si="1"/>
        <v>0</v>
      </c>
      <c r="S171" s="151">
        <v>1E-4</v>
      </c>
      <c r="T171" s="152">
        <f t="shared" si="2"/>
        <v>6.2000000000000006E-3</v>
      </c>
      <c r="AR171" s="153" t="s">
        <v>285</v>
      </c>
      <c r="AT171" s="153" t="s">
        <v>174</v>
      </c>
      <c r="AU171" s="153" t="s">
        <v>86</v>
      </c>
      <c r="AY171" s="13" t="s">
        <v>171</v>
      </c>
      <c r="BE171" s="154">
        <f t="shared" si="3"/>
        <v>0</v>
      </c>
      <c r="BF171" s="154">
        <f t="shared" si="4"/>
        <v>0</v>
      </c>
      <c r="BG171" s="154">
        <f t="shared" si="5"/>
        <v>0</v>
      </c>
      <c r="BH171" s="154">
        <f t="shared" si="6"/>
        <v>0</v>
      </c>
      <c r="BI171" s="154">
        <f t="shared" si="7"/>
        <v>0</v>
      </c>
      <c r="BJ171" s="13" t="s">
        <v>86</v>
      </c>
      <c r="BK171" s="154">
        <f t="shared" si="8"/>
        <v>65.099999999999994</v>
      </c>
      <c r="BL171" s="13" t="s">
        <v>285</v>
      </c>
      <c r="BM171" s="153" t="s">
        <v>296</v>
      </c>
    </row>
    <row r="172" spans="2:65" s="1" customFormat="1" ht="37.9" customHeight="1">
      <c r="B172" s="142"/>
      <c r="C172" s="143" t="s">
        <v>232</v>
      </c>
      <c r="D172" s="143" t="s">
        <v>174</v>
      </c>
      <c r="E172" s="144" t="s">
        <v>1636</v>
      </c>
      <c r="F172" s="145" t="s">
        <v>1637</v>
      </c>
      <c r="G172" s="146" t="s">
        <v>280</v>
      </c>
      <c r="H172" s="147">
        <v>122</v>
      </c>
      <c r="I172" s="148">
        <v>3.07</v>
      </c>
      <c r="J172" s="148"/>
      <c r="K172" s="149"/>
      <c r="L172" s="27"/>
      <c r="M172" s="165" t="s">
        <v>1</v>
      </c>
      <c r="N172" s="166" t="s">
        <v>40</v>
      </c>
      <c r="O172" s="167">
        <v>0.23400000000000001</v>
      </c>
      <c r="P172" s="167">
        <f t="shared" si="0"/>
        <v>28.548000000000002</v>
      </c>
      <c r="Q172" s="167">
        <v>0</v>
      </c>
      <c r="R172" s="167">
        <f t="shared" si="1"/>
        <v>0</v>
      </c>
      <c r="S172" s="167">
        <v>5.0000000000000001E-3</v>
      </c>
      <c r="T172" s="168">
        <f t="shared" si="2"/>
        <v>0.61</v>
      </c>
      <c r="AR172" s="153" t="s">
        <v>285</v>
      </c>
      <c r="AT172" s="153" t="s">
        <v>174</v>
      </c>
      <c r="AU172" s="153" t="s">
        <v>86</v>
      </c>
      <c r="AY172" s="13" t="s">
        <v>171</v>
      </c>
      <c r="BE172" s="154">
        <f t="shared" si="3"/>
        <v>0</v>
      </c>
      <c r="BF172" s="154">
        <f t="shared" si="4"/>
        <v>0</v>
      </c>
      <c r="BG172" s="154">
        <f t="shared" si="5"/>
        <v>0</v>
      </c>
      <c r="BH172" s="154">
        <f t="shared" si="6"/>
        <v>0</v>
      </c>
      <c r="BI172" s="154">
        <f t="shared" si="7"/>
        <v>0</v>
      </c>
      <c r="BJ172" s="13" t="s">
        <v>86</v>
      </c>
      <c r="BK172" s="154">
        <f t="shared" si="8"/>
        <v>374.54</v>
      </c>
      <c r="BL172" s="13" t="s">
        <v>285</v>
      </c>
      <c r="BM172" s="153" t="s">
        <v>299</v>
      </c>
    </row>
    <row r="173" spans="2:65" s="1" customFormat="1" ht="6.95" customHeight="1">
      <c r="B173" s="42"/>
      <c r="C173" s="43"/>
      <c r="D173" s="43"/>
      <c r="E173" s="43"/>
      <c r="F173" s="43"/>
      <c r="G173" s="43"/>
      <c r="H173" s="43"/>
      <c r="I173" s="43"/>
      <c r="J173" s="43"/>
      <c r="K173" s="43"/>
      <c r="L173" s="27"/>
    </row>
  </sheetData>
  <autoFilter ref="C131:K172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E1.1.a) 01.1 - Zateplenie...</vt:lpstr>
      <vt:lpstr>E1.1.b) 01.1 - Strop pod ...</vt:lpstr>
      <vt:lpstr>E1.1.c) 01.1 - Zateplenie...</vt:lpstr>
      <vt:lpstr>E1.1.d) 01.1 - Výmena otv...</vt:lpstr>
      <vt:lpstr>E1.2. 01.1 - Stavebná čas...</vt:lpstr>
      <vt:lpstr>E1.4. 01.1 - Zdravotechni...</vt:lpstr>
      <vt:lpstr>E1.5. 01.1 - Ústredné vyk...</vt:lpstr>
      <vt:lpstr>E1.7. 01.1 - Elektroinšta...</vt:lpstr>
      <vt:lpstr>E1.1 01.2 - Stavebná časť...</vt:lpstr>
      <vt:lpstr>E1.4. 01.2 - Zdravotechnika</vt:lpstr>
      <vt:lpstr>E1.7 01.2 - Elektroinštal...</vt:lpstr>
      <vt:lpstr>'E1.1 01.2 - Stavebná časť...'!Názvy_tlače</vt:lpstr>
      <vt:lpstr>'E1.1.a) 01.1 - Zateplenie...'!Názvy_tlače</vt:lpstr>
      <vt:lpstr>'E1.1.b) 01.1 - Strop pod ...'!Názvy_tlače</vt:lpstr>
      <vt:lpstr>'E1.1.c) 01.1 - Zateplenie...'!Názvy_tlače</vt:lpstr>
      <vt:lpstr>'E1.1.d) 01.1 - Výmena otv...'!Názvy_tlače</vt:lpstr>
      <vt:lpstr>'E1.2. 01.1 - Stavebná čas...'!Názvy_tlače</vt:lpstr>
      <vt:lpstr>'E1.4. 01.1 - Zdravotechni...'!Názvy_tlače</vt:lpstr>
      <vt:lpstr>'E1.4. 01.2 - Zdravotechnika'!Názvy_tlače</vt:lpstr>
      <vt:lpstr>'E1.5. 01.1 - Ústredné vyk...'!Názvy_tlače</vt:lpstr>
      <vt:lpstr>'E1.7 01.2 - Elektroinštal...'!Názvy_tlače</vt:lpstr>
      <vt:lpstr>'E1.7. 01.1 - Elektroinšta...'!Názvy_tlače</vt:lpstr>
      <vt:lpstr>'Rekapitulácia stavby'!Názvy_tlače</vt:lpstr>
      <vt:lpstr>'E1.1 01.2 - Stavebná časť...'!Oblasť_tlače</vt:lpstr>
      <vt:lpstr>'E1.1.a) 01.1 - Zateplenie...'!Oblasť_tlače</vt:lpstr>
      <vt:lpstr>'E1.1.b) 01.1 - Strop pod ...'!Oblasť_tlače</vt:lpstr>
      <vt:lpstr>'E1.1.c) 01.1 - Zateplenie...'!Oblasť_tlače</vt:lpstr>
      <vt:lpstr>'E1.1.d) 01.1 - Výmena otv...'!Oblasť_tlače</vt:lpstr>
      <vt:lpstr>'E1.2. 01.1 - Stavebná čas...'!Oblasť_tlače</vt:lpstr>
      <vt:lpstr>'E1.4. 01.1 - Zdravotechni...'!Oblasť_tlače</vt:lpstr>
      <vt:lpstr>'E1.4. 01.2 - Zdravotechnika'!Oblasť_tlače</vt:lpstr>
      <vt:lpstr>'E1.5. 01.1 - Ústredné vyk...'!Oblasť_tlače</vt:lpstr>
      <vt:lpstr>'E1.7 01.2 - Elektroinštal...'!Oblasť_tlače</vt:lpstr>
      <vt:lpstr>'E1.7. 01.1 - Elektroinšta...'!Oblasť_tlače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LAPTOP-L60HV8UN\Slavomír Sarvaj</dc:creator>
  <cp:lastModifiedBy>Andrea Jašková</cp:lastModifiedBy>
  <cp:lastPrinted>2024-05-05T19:22:28Z</cp:lastPrinted>
  <dcterms:created xsi:type="dcterms:W3CDTF">2024-05-05T12:58:27Z</dcterms:created>
  <dcterms:modified xsi:type="dcterms:W3CDTF">2024-08-06T07:18:32Z</dcterms:modified>
</cp:coreProperties>
</file>